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terina.janeckova\Nextcloud\akce 2024\realizace\Parkoviště a cyklostezka ve sport. areálu\Rozpočet\nový\"/>
    </mc:Choice>
  </mc:AlternateContent>
  <bookViews>
    <workbookView xWindow="0" yWindow="0" windowWidth="28800" windowHeight="12435" activeTab="1"/>
  </bookViews>
  <sheets>
    <sheet name="Pokyny pro vyplnění" sheetId="11" r:id="rId1"/>
    <sheet name="Stavba" sheetId="1" r:id="rId2"/>
    <sheet name="VzorPolozky" sheetId="10" state="hidden" r:id="rId3"/>
    <sheet name="SO.00 00 Naklady" sheetId="12" r:id="rId4"/>
    <sheet name="SO.01 01 Pol" sheetId="13" r:id="rId5"/>
    <sheet name="SO.02 1 Pol" sheetId="14" r:id="rId6"/>
    <sheet name="SO.02 2 Pol" sheetId="15" r:id="rId7"/>
    <sheet name="SO.02 3 Pol" sheetId="16" r:id="rId8"/>
    <sheet name="SO.02 4 Pol" sheetId="17" r:id="rId9"/>
    <sheet name="SO.02 5 Pol" sheetId="18" r:id="rId10"/>
    <sheet name="SO.02 6 Pol" sheetId="19" r:id="rId11"/>
    <sheet name="SO.02 7 Pol" sheetId="20" r:id="rId12"/>
    <sheet name="SO.03 03 Pol" sheetId="21" r:id="rId13"/>
    <sheet name="SO.04 04 Pol" sheetId="22" r:id="rId14"/>
    <sheet name="SO.05 05 Pol" sheetId="23" r:id="rId15"/>
    <sheet name="SO.06 1 Pol" sheetId="24" r:id="rId16"/>
    <sheet name="SO.801 801 Pol" sheetId="25" r:id="rId17"/>
  </sheets>
  <externalReferences>
    <externalReference r:id="rId18"/>
  </externalReferences>
  <definedNames>
    <definedName name="CelkemDPHVypocet" localSheetId="1">Stavba!$H$62</definedName>
    <definedName name="CenaCelkem">Stavba!$G$29</definedName>
    <definedName name="CenaCelkemBezDPH">Stavba!$G$28</definedName>
    <definedName name="CenaCelkemVypocet" localSheetId="1">Stavba!$I$62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'SO.00 00 Naklady'!$1:$7</definedName>
    <definedName name="_xlnm.Print_Titles" localSheetId="4">'SO.01 01 Pol'!$1:$7</definedName>
    <definedName name="_xlnm.Print_Titles" localSheetId="5">'SO.02 1 Pol'!$1:$7</definedName>
    <definedName name="_xlnm.Print_Titles" localSheetId="6">'SO.02 2 Pol'!$1:$7</definedName>
    <definedName name="_xlnm.Print_Titles" localSheetId="7">'SO.02 3 Pol'!$1:$7</definedName>
    <definedName name="_xlnm.Print_Titles" localSheetId="8">'SO.02 4 Pol'!$1:$7</definedName>
    <definedName name="_xlnm.Print_Titles" localSheetId="9">'SO.02 5 Pol'!$1:$7</definedName>
    <definedName name="_xlnm.Print_Titles" localSheetId="10">'SO.02 6 Pol'!$1:$7</definedName>
    <definedName name="_xlnm.Print_Titles" localSheetId="11">'SO.02 7 Pol'!$1:$7</definedName>
    <definedName name="_xlnm.Print_Titles" localSheetId="12">'SO.03 03 Pol'!$1:$7</definedName>
    <definedName name="_xlnm.Print_Titles" localSheetId="13">'SO.04 04 Pol'!$1:$7</definedName>
    <definedName name="_xlnm.Print_Titles" localSheetId="14">'SO.05 05 Pol'!$1:$7</definedName>
    <definedName name="_xlnm.Print_Titles" localSheetId="15">'SO.06 1 Pol'!$1:$7</definedName>
    <definedName name="_xlnm.Print_Titles" localSheetId="16">'SO.801 801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'SO.00 00 Naklady'!$A$1:$Y$54</definedName>
    <definedName name="_xlnm.Print_Area" localSheetId="4">'SO.01 01 Pol'!$A$1:$Y$23</definedName>
    <definedName name="_xlnm.Print_Area" localSheetId="5">'SO.02 1 Pol'!$A$1:$Y$155</definedName>
    <definedName name="_xlnm.Print_Area" localSheetId="6">'SO.02 2 Pol'!$A$1:$Y$87</definedName>
    <definedName name="_xlnm.Print_Area" localSheetId="7">'SO.02 3 Pol'!$A$1:$Y$90</definedName>
    <definedName name="_xlnm.Print_Area" localSheetId="8">'SO.02 4 Pol'!$A$1:$Y$79</definedName>
    <definedName name="_xlnm.Print_Area" localSheetId="9">'SO.02 5 Pol'!$A$1:$Y$76</definedName>
    <definedName name="_xlnm.Print_Area" localSheetId="10">'SO.02 6 Pol'!$A$1:$Y$35</definedName>
    <definedName name="_xlnm.Print_Area" localSheetId="11">'SO.02 7 Pol'!$A$1:$Y$60</definedName>
    <definedName name="_xlnm.Print_Area" localSheetId="12">'SO.03 03 Pol'!$A$1:$Y$93</definedName>
    <definedName name="_xlnm.Print_Area" localSheetId="13">'SO.04 04 Pol'!$A$1:$Y$54</definedName>
    <definedName name="_xlnm.Print_Area" localSheetId="14">'SO.05 05 Pol'!$A$1:$Y$55</definedName>
    <definedName name="_xlnm.Print_Area" localSheetId="15">'SO.06 1 Pol'!$A$1:$Y$30</definedName>
    <definedName name="_xlnm.Print_Area" localSheetId="16">'SO.801 801 Pol'!$A$1:$Y$80</definedName>
    <definedName name="_xlnm.Print_Area" localSheetId="1">Stavba!$A$1:$J$95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Stavba!$F$62</definedName>
    <definedName name="ZakladDPHZakl">Stavba!$G$25</definedName>
    <definedName name="ZakladDPHZaklVypocet" localSheetId="1">Stavba!$G$62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4" i="1" l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70" i="25"/>
  <c r="BA21" i="25"/>
  <c r="G9" i="25"/>
  <c r="M9" i="25" s="1"/>
  <c r="I9" i="25"/>
  <c r="I8" i="25" s="1"/>
  <c r="K9" i="25"/>
  <c r="K8" i="25" s="1"/>
  <c r="O9" i="25"/>
  <c r="O8" i="25" s="1"/>
  <c r="Q9" i="25"/>
  <c r="Q8" i="25" s="1"/>
  <c r="V9" i="25"/>
  <c r="V8" i="25" s="1"/>
  <c r="G10" i="25"/>
  <c r="M10" i="25" s="1"/>
  <c r="I10" i="25"/>
  <c r="K10" i="25"/>
  <c r="O10" i="25"/>
  <c r="Q10" i="25"/>
  <c r="V10" i="25"/>
  <c r="G11" i="25"/>
  <c r="I11" i="25"/>
  <c r="K11" i="25"/>
  <c r="M11" i="25"/>
  <c r="O11" i="25"/>
  <c r="Q11" i="25"/>
  <c r="V11" i="25"/>
  <c r="G12" i="25"/>
  <c r="I12" i="25"/>
  <c r="K12" i="25"/>
  <c r="M12" i="25"/>
  <c r="O12" i="25"/>
  <c r="Q12" i="25"/>
  <c r="V12" i="25"/>
  <c r="G13" i="25"/>
  <c r="M13" i="25" s="1"/>
  <c r="I13" i="25"/>
  <c r="K13" i="25"/>
  <c r="O13" i="25"/>
  <c r="Q13" i="25"/>
  <c r="V13" i="25"/>
  <c r="G14" i="25"/>
  <c r="I14" i="25"/>
  <c r="K14" i="25"/>
  <c r="M14" i="25"/>
  <c r="O14" i="25"/>
  <c r="Q14" i="25"/>
  <c r="V14" i="25"/>
  <c r="G16" i="25"/>
  <c r="M16" i="25" s="1"/>
  <c r="I16" i="25"/>
  <c r="K16" i="25"/>
  <c r="O16" i="25"/>
  <c r="Q16" i="25"/>
  <c r="V16" i="25"/>
  <c r="G17" i="25"/>
  <c r="G8" i="25" s="1"/>
  <c r="I17" i="25"/>
  <c r="K17" i="25"/>
  <c r="O17" i="25"/>
  <c r="Q17" i="25"/>
  <c r="V17" i="25"/>
  <c r="G18" i="25"/>
  <c r="M18" i="25" s="1"/>
  <c r="I18" i="25"/>
  <c r="K18" i="25"/>
  <c r="O18" i="25"/>
  <c r="Q18" i="25"/>
  <c r="V18" i="25"/>
  <c r="G19" i="25"/>
  <c r="M19" i="25" s="1"/>
  <c r="I19" i="25"/>
  <c r="K19" i="25"/>
  <c r="O19" i="25"/>
  <c r="Q19" i="25"/>
  <c r="V19" i="25"/>
  <c r="G20" i="25"/>
  <c r="I20" i="25"/>
  <c r="K20" i="25"/>
  <c r="M20" i="25"/>
  <c r="O20" i="25"/>
  <c r="Q20" i="25"/>
  <c r="V20" i="25"/>
  <c r="G22" i="25"/>
  <c r="I22" i="25"/>
  <c r="K22" i="25"/>
  <c r="M22" i="25"/>
  <c r="O22" i="25"/>
  <c r="Q22" i="25"/>
  <c r="V22" i="25"/>
  <c r="G23" i="25"/>
  <c r="M23" i="25" s="1"/>
  <c r="I23" i="25"/>
  <c r="K23" i="25"/>
  <c r="O23" i="25"/>
  <c r="Q23" i="25"/>
  <c r="V23" i="25"/>
  <c r="G25" i="25"/>
  <c r="M25" i="25" s="1"/>
  <c r="I25" i="25"/>
  <c r="I24" i="25" s="1"/>
  <c r="K25" i="25"/>
  <c r="K24" i="25" s="1"/>
  <c r="O25" i="25"/>
  <c r="O24" i="25" s="1"/>
  <c r="Q25" i="25"/>
  <c r="V25" i="25"/>
  <c r="G26" i="25"/>
  <c r="G24" i="25" s="1"/>
  <c r="I26" i="25"/>
  <c r="K26" i="25"/>
  <c r="O26" i="25"/>
  <c r="Q26" i="25"/>
  <c r="V26" i="25"/>
  <c r="G27" i="25"/>
  <c r="I27" i="25"/>
  <c r="K27" i="25"/>
  <c r="M27" i="25"/>
  <c r="O27" i="25"/>
  <c r="Q27" i="25"/>
  <c r="V27" i="25"/>
  <c r="G28" i="25"/>
  <c r="M28" i="25" s="1"/>
  <c r="I28" i="25"/>
  <c r="K28" i="25"/>
  <c r="O28" i="25"/>
  <c r="Q28" i="25"/>
  <c r="Q24" i="25" s="1"/>
  <c r="V28" i="25"/>
  <c r="G29" i="25"/>
  <c r="I29" i="25"/>
  <c r="K29" i="25"/>
  <c r="M29" i="25"/>
  <c r="O29" i="25"/>
  <c r="Q29" i="25"/>
  <c r="V29" i="25"/>
  <c r="G30" i="25"/>
  <c r="I30" i="25"/>
  <c r="K30" i="25"/>
  <c r="M30" i="25"/>
  <c r="O30" i="25"/>
  <c r="Q30" i="25"/>
  <c r="V30" i="25"/>
  <c r="V24" i="25" s="1"/>
  <c r="G31" i="25"/>
  <c r="M31" i="25" s="1"/>
  <c r="I31" i="25"/>
  <c r="K31" i="25"/>
  <c r="O31" i="25"/>
  <c r="Q31" i="25"/>
  <c r="V31" i="25"/>
  <c r="G32" i="25"/>
  <c r="M32" i="25" s="1"/>
  <c r="I32" i="25"/>
  <c r="K32" i="25"/>
  <c r="O32" i="25"/>
  <c r="Q32" i="25"/>
  <c r="V32" i="25"/>
  <c r="G34" i="25"/>
  <c r="M34" i="25" s="1"/>
  <c r="I34" i="25"/>
  <c r="K34" i="25"/>
  <c r="O34" i="25"/>
  <c r="Q34" i="25"/>
  <c r="V34" i="25"/>
  <c r="G35" i="25"/>
  <c r="M35" i="25" s="1"/>
  <c r="I35" i="25"/>
  <c r="K35" i="25"/>
  <c r="O35" i="25"/>
  <c r="Q35" i="25"/>
  <c r="V35" i="25"/>
  <c r="G36" i="25"/>
  <c r="I36" i="25"/>
  <c r="K36" i="25"/>
  <c r="M36" i="25"/>
  <c r="O36" i="25"/>
  <c r="Q36" i="25"/>
  <c r="V36" i="25"/>
  <c r="G37" i="25"/>
  <c r="M37" i="25" s="1"/>
  <c r="I37" i="25"/>
  <c r="K37" i="25"/>
  <c r="O37" i="25"/>
  <c r="Q37" i="25"/>
  <c r="V37" i="25"/>
  <c r="G39" i="25"/>
  <c r="I39" i="25"/>
  <c r="I38" i="25" s="1"/>
  <c r="K39" i="25"/>
  <c r="M39" i="25"/>
  <c r="O39" i="25"/>
  <c r="O38" i="25" s="1"/>
  <c r="Q39" i="25"/>
  <c r="V39" i="25"/>
  <c r="V38" i="25" s="1"/>
  <c r="G40" i="25"/>
  <c r="M40" i="25" s="1"/>
  <c r="I40" i="25"/>
  <c r="K40" i="25"/>
  <c r="K38" i="25" s="1"/>
  <c r="O40" i="25"/>
  <c r="Q40" i="25"/>
  <c r="Q38" i="25" s="1"/>
  <c r="V40" i="25"/>
  <c r="G41" i="25"/>
  <c r="G38" i="25" s="1"/>
  <c r="I41" i="25"/>
  <c r="K41" i="25"/>
  <c r="O41" i="25"/>
  <c r="Q41" i="25"/>
  <c r="V41" i="25"/>
  <c r="G42" i="25"/>
  <c r="I42" i="25"/>
  <c r="K42" i="25"/>
  <c r="M42" i="25"/>
  <c r="O42" i="25"/>
  <c r="Q42" i="25"/>
  <c r="V42" i="25"/>
  <c r="G43" i="25"/>
  <c r="M43" i="25" s="1"/>
  <c r="I43" i="25"/>
  <c r="K43" i="25"/>
  <c r="O43" i="25"/>
  <c r="Q43" i="25"/>
  <c r="V43" i="25"/>
  <c r="G44" i="25"/>
  <c r="I44" i="25"/>
  <c r="K44" i="25"/>
  <c r="M44" i="25"/>
  <c r="O44" i="25"/>
  <c r="Q44" i="25"/>
  <c r="V44" i="25"/>
  <c r="G45" i="25"/>
  <c r="I45" i="25"/>
  <c r="K45" i="25"/>
  <c r="M45" i="25"/>
  <c r="O45" i="25"/>
  <c r="Q45" i="25"/>
  <c r="V45" i="25"/>
  <c r="G46" i="25"/>
  <c r="I46" i="25"/>
  <c r="K46" i="25"/>
  <c r="M46" i="25"/>
  <c r="O46" i="25"/>
  <c r="Q46" i="25"/>
  <c r="V46" i="25"/>
  <c r="O47" i="25"/>
  <c r="G48" i="25"/>
  <c r="M48" i="25" s="1"/>
  <c r="I48" i="25"/>
  <c r="I47" i="25" s="1"/>
  <c r="K48" i="25"/>
  <c r="K47" i="25" s="1"/>
  <c r="O48" i="25"/>
  <c r="Q48" i="25"/>
  <c r="Q47" i="25" s="1"/>
  <c r="V48" i="25"/>
  <c r="G49" i="25"/>
  <c r="G47" i="25" s="1"/>
  <c r="I49" i="25"/>
  <c r="K49" i="25"/>
  <c r="O49" i="25"/>
  <c r="Q49" i="25"/>
  <c r="V49" i="25"/>
  <c r="V47" i="25" s="1"/>
  <c r="G50" i="25"/>
  <c r="I50" i="25"/>
  <c r="K50" i="25"/>
  <c r="M50" i="25"/>
  <c r="O50" i="25"/>
  <c r="Q50" i="25"/>
  <c r="V50" i="25"/>
  <c r="G51" i="25"/>
  <c r="M51" i="25" s="1"/>
  <c r="I51" i="25"/>
  <c r="K51" i="25"/>
  <c r="O51" i="25"/>
  <c r="Q51" i="25"/>
  <c r="V51" i="25"/>
  <c r="G53" i="25"/>
  <c r="G54" i="25"/>
  <c r="M54" i="25" s="1"/>
  <c r="I54" i="25"/>
  <c r="I53" i="25" s="1"/>
  <c r="K54" i="25"/>
  <c r="K53" i="25" s="1"/>
  <c r="O54" i="25"/>
  <c r="O53" i="25" s="1"/>
  <c r="Q54" i="25"/>
  <c r="V54" i="25"/>
  <c r="V53" i="25" s="1"/>
  <c r="G56" i="25"/>
  <c r="I56" i="25"/>
  <c r="K56" i="25"/>
  <c r="M56" i="25"/>
  <c r="O56" i="25"/>
  <c r="Q56" i="25"/>
  <c r="Q53" i="25" s="1"/>
  <c r="V56" i="25"/>
  <c r="G58" i="25"/>
  <c r="I58" i="25"/>
  <c r="K58" i="25"/>
  <c r="M58" i="25"/>
  <c r="O58" i="25"/>
  <c r="Q58" i="25"/>
  <c r="V58" i="25"/>
  <c r="G59" i="25"/>
  <c r="M59" i="25" s="1"/>
  <c r="I59" i="25"/>
  <c r="K59" i="25"/>
  <c r="O59" i="25"/>
  <c r="Q59" i="25"/>
  <c r="V59" i="25"/>
  <c r="G61" i="25"/>
  <c r="M61" i="25" s="1"/>
  <c r="I61" i="25"/>
  <c r="K61" i="25"/>
  <c r="O61" i="25"/>
  <c r="Q61" i="25"/>
  <c r="V61" i="25"/>
  <c r="G62" i="25"/>
  <c r="I62" i="25"/>
  <c r="K62" i="25"/>
  <c r="M62" i="25"/>
  <c r="O62" i="25"/>
  <c r="Q62" i="25"/>
  <c r="V62" i="25"/>
  <c r="G64" i="25"/>
  <c r="G63" i="25" s="1"/>
  <c r="I64" i="25"/>
  <c r="I63" i="25" s="1"/>
  <c r="K64" i="25"/>
  <c r="O64" i="25"/>
  <c r="Q64" i="25"/>
  <c r="Q63" i="25" s="1"/>
  <c r="V64" i="25"/>
  <c r="V63" i="25" s="1"/>
  <c r="G65" i="25"/>
  <c r="M65" i="25" s="1"/>
  <c r="I65" i="25"/>
  <c r="K65" i="25"/>
  <c r="K63" i="25" s="1"/>
  <c r="O65" i="25"/>
  <c r="O63" i="25" s="1"/>
  <c r="Q65" i="25"/>
  <c r="V65" i="25"/>
  <c r="G66" i="25"/>
  <c r="I66" i="25"/>
  <c r="K66" i="25"/>
  <c r="M66" i="25"/>
  <c r="O66" i="25"/>
  <c r="Q66" i="25"/>
  <c r="V66" i="25"/>
  <c r="G68" i="25"/>
  <c r="I68" i="25"/>
  <c r="K68" i="25"/>
  <c r="M68" i="25"/>
  <c r="O68" i="25"/>
  <c r="Q68" i="25"/>
  <c r="V68" i="25"/>
  <c r="AE70" i="25"/>
  <c r="G20" i="24"/>
  <c r="G8" i="24"/>
  <c r="I8" i="24"/>
  <c r="Q8" i="24"/>
  <c r="G9" i="24"/>
  <c r="M9" i="24" s="1"/>
  <c r="M8" i="24" s="1"/>
  <c r="I9" i="24"/>
  <c r="K9" i="24"/>
  <c r="K8" i="24" s="1"/>
  <c r="O9" i="24"/>
  <c r="O8" i="24" s="1"/>
  <c r="Q9" i="24"/>
  <c r="V9" i="24"/>
  <c r="V8" i="24" s="1"/>
  <c r="K10" i="24"/>
  <c r="G11" i="24"/>
  <c r="M11" i="24" s="1"/>
  <c r="M10" i="24" s="1"/>
  <c r="I11" i="24"/>
  <c r="I10" i="24" s="1"/>
  <c r="K11" i="24"/>
  <c r="O11" i="24"/>
  <c r="O10" i="24" s="1"/>
  <c r="Q11" i="24"/>
  <c r="Q10" i="24" s="1"/>
  <c r="V11" i="24"/>
  <c r="V10" i="24" s="1"/>
  <c r="I13" i="24"/>
  <c r="G14" i="24"/>
  <c r="I14" i="24"/>
  <c r="K14" i="24"/>
  <c r="K13" i="24" s="1"/>
  <c r="M14" i="24"/>
  <c r="O14" i="24"/>
  <c r="Q14" i="24"/>
  <c r="V14" i="24"/>
  <c r="V13" i="24" s="1"/>
  <c r="G15" i="24"/>
  <c r="I15" i="24"/>
  <c r="K15" i="24"/>
  <c r="M15" i="24"/>
  <c r="O15" i="24"/>
  <c r="O13" i="24" s="1"/>
  <c r="Q15" i="24"/>
  <c r="V15" i="24"/>
  <c r="G16" i="24"/>
  <c r="G13" i="24" s="1"/>
  <c r="I16" i="24"/>
  <c r="K16" i="24"/>
  <c r="O16" i="24"/>
  <c r="Q16" i="24"/>
  <c r="V16" i="24"/>
  <c r="G17" i="24"/>
  <c r="M17" i="24" s="1"/>
  <c r="I17" i="24"/>
  <c r="K17" i="24"/>
  <c r="O17" i="24"/>
  <c r="Q17" i="24"/>
  <c r="Q13" i="24" s="1"/>
  <c r="V17" i="24"/>
  <c r="G18" i="24"/>
  <c r="M18" i="24" s="1"/>
  <c r="I18" i="24"/>
  <c r="K18" i="24"/>
  <c r="O18" i="24"/>
  <c r="Q18" i="24"/>
  <c r="V18" i="24"/>
  <c r="AE20" i="24"/>
  <c r="G45" i="23"/>
  <c r="G9" i="23"/>
  <c r="M9" i="23" s="1"/>
  <c r="I9" i="23"/>
  <c r="I8" i="23" s="1"/>
  <c r="K9" i="23"/>
  <c r="K8" i="23" s="1"/>
  <c r="O9" i="23"/>
  <c r="O8" i="23" s="1"/>
  <c r="Q9" i="23"/>
  <c r="V9" i="23"/>
  <c r="V8" i="23" s="1"/>
  <c r="G10" i="23"/>
  <c r="M10" i="23" s="1"/>
  <c r="I10" i="23"/>
  <c r="K10" i="23"/>
  <c r="O10" i="23"/>
  <c r="Q10" i="23"/>
  <c r="Q8" i="23" s="1"/>
  <c r="V10" i="23"/>
  <c r="G11" i="23"/>
  <c r="I11" i="23"/>
  <c r="K11" i="23"/>
  <c r="M11" i="23"/>
  <c r="O11" i="23"/>
  <c r="Q11" i="23"/>
  <c r="V11" i="23"/>
  <c r="G12" i="23"/>
  <c r="I12" i="23"/>
  <c r="K12" i="23"/>
  <c r="M12" i="23"/>
  <c r="O12" i="23"/>
  <c r="Q12" i="23"/>
  <c r="V12" i="23"/>
  <c r="G13" i="23"/>
  <c r="M13" i="23" s="1"/>
  <c r="I13" i="23"/>
  <c r="K13" i="23"/>
  <c r="O13" i="23"/>
  <c r="Q13" i="23"/>
  <c r="V13" i="23"/>
  <c r="G14" i="23"/>
  <c r="I14" i="23"/>
  <c r="K14" i="23"/>
  <c r="M14" i="23"/>
  <c r="O14" i="23"/>
  <c r="Q14" i="23"/>
  <c r="V14" i="23"/>
  <c r="G15" i="23"/>
  <c r="M15" i="23" s="1"/>
  <c r="I15" i="23"/>
  <c r="K15" i="23"/>
  <c r="O15" i="23"/>
  <c r="Q15" i="23"/>
  <c r="V15" i="23"/>
  <c r="G16" i="23"/>
  <c r="G8" i="23" s="1"/>
  <c r="I16" i="23"/>
  <c r="K16" i="23"/>
  <c r="O16" i="23"/>
  <c r="Q16" i="23"/>
  <c r="V16" i="23"/>
  <c r="G17" i="23"/>
  <c r="M17" i="23" s="1"/>
  <c r="I17" i="23"/>
  <c r="K17" i="23"/>
  <c r="O17" i="23"/>
  <c r="Q17" i="23"/>
  <c r="V17" i="23"/>
  <c r="G18" i="23"/>
  <c r="M18" i="23" s="1"/>
  <c r="I18" i="23"/>
  <c r="K18" i="23"/>
  <c r="O18" i="23"/>
  <c r="Q18" i="23"/>
  <c r="V18" i="23"/>
  <c r="G19" i="23"/>
  <c r="I19" i="23"/>
  <c r="K19" i="23"/>
  <c r="M19" i="23"/>
  <c r="O19" i="23"/>
  <c r="Q19" i="23"/>
  <c r="V19" i="23"/>
  <c r="G20" i="23"/>
  <c r="I20" i="23"/>
  <c r="K20" i="23"/>
  <c r="M20" i="23"/>
  <c r="O20" i="23"/>
  <c r="Q20" i="23"/>
  <c r="V20" i="23"/>
  <c r="G21" i="23"/>
  <c r="M21" i="23" s="1"/>
  <c r="I21" i="23"/>
  <c r="K21" i="23"/>
  <c r="O21" i="23"/>
  <c r="Q21" i="23"/>
  <c r="V21" i="23"/>
  <c r="G22" i="23"/>
  <c r="I22" i="23"/>
  <c r="K22" i="23"/>
  <c r="M22" i="23"/>
  <c r="O22" i="23"/>
  <c r="Q22" i="23"/>
  <c r="V22" i="23"/>
  <c r="G23" i="23"/>
  <c r="M23" i="23" s="1"/>
  <c r="I23" i="23"/>
  <c r="K23" i="23"/>
  <c r="O23" i="23"/>
  <c r="Q23" i="23"/>
  <c r="V23" i="23"/>
  <c r="G24" i="23"/>
  <c r="M24" i="23" s="1"/>
  <c r="I24" i="23"/>
  <c r="K24" i="23"/>
  <c r="O24" i="23"/>
  <c r="Q24" i="23"/>
  <c r="V24" i="23"/>
  <c r="G25" i="23"/>
  <c r="M25" i="23" s="1"/>
  <c r="I25" i="23"/>
  <c r="K25" i="23"/>
  <c r="O25" i="23"/>
  <c r="Q25" i="23"/>
  <c r="V25" i="23"/>
  <c r="G26" i="23"/>
  <c r="M26" i="23" s="1"/>
  <c r="I26" i="23"/>
  <c r="K26" i="23"/>
  <c r="O26" i="23"/>
  <c r="Q26" i="23"/>
  <c r="V26" i="23"/>
  <c r="G27" i="23"/>
  <c r="I27" i="23"/>
  <c r="K27" i="23"/>
  <c r="M27" i="23"/>
  <c r="O27" i="23"/>
  <c r="Q27" i="23"/>
  <c r="V27" i="23"/>
  <c r="G29" i="23"/>
  <c r="I29" i="23"/>
  <c r="K29" i="23"/>
  <c r="M29" i="23"/>
  <c r="O29" i="23"/>
  <c r="Q29" i="23"/>
  <c r="V29" i="23"/>
  <c r="G31" i="23"/>
  <c r="I31" i="23"/>
  <c r="I30" i="23" s="1"/>
  <c r="K31" i="23"/>
  <c r="M31" i="23"/>
  <c r="O31" i="23"/>
  <c r="Q31" i="23"/>
  <c r="V31" i="23"/>
  <c r="V30" i="23" s="1"/>
  <c r="G32" i="23"/>
  <c r="M32" i="23" s="1"/>
  <c r="I32" i="23"/>
  <c r="K32" i="23"/>
  <c r="K30" i="23" s="1"/>
  <c r="O32" i="23"/>
  <c r="O30" i="23" s="1"/>
  <c r="Q32" i="23"/>
  <c r="V32" i="23"/>
  <c r="G33" i="23"/>
  <c r="G30" i="23" s="1"/>
  <c r="I33" i="23"/>
  <c r="K33" i="23"/>
  <c r="O33" i="23"/>
  <c r="Q33" i="23"/>
  <c r="V33" i="23"/>
  <c r="G34" i="23"/>
  <c r="M34" i="23" s="1"/>
  <c r="I34" i="23"/>
  <c r="K34" i="23"/>
  <c r="O34" i="23"/>
  <c r="Q34" i="23"/>
  <c r="V34" i="23"/>
  <c r="G35" i="23"/>
  <c r="M35" i="23" s="1"/>
  <c r="I35" i="23"/>
  <c r="K35" i="23"/>
  <c r="O35" i="23"/>
  <c r="Q35" i="23"/>
  <c r="Q30" i="23" s="1"/>
  <c r="V35" i="23"/>
  <c r="G36" i="23"/>
  <c r="I36" i="23"/>
  <c r="K36" i="23"/>
  <c r="M36" i="23"/>
  <c r="O36" i="23"/>
  <c r="Q36" i="23"/>
  <c r="V36" i="23"/>
  <c r="G37" i="23"/>
  <c r="I37" i="23"/>
  <c r="K37" i="23"/>
  <c r="M37" i="23"/>
  <c r="O37" i="23"/>
  <c r="Q37" i="23"/>
  <c r="V37" i="23"/>
  <c r="G38" i="23"/>
  <c r="M38" i="23" s="1"/>
  <c r="I38" i="23"/>
  <c r="K38" i="23"/>
  <c r="O38" i="23"/>
  <c r="Q38" i="23"/>
  <c r="V38" i="23"/>
  <c r="G39" i="23"/>
  <c r="I39" i="23"/>
  <c r="K39" i="23"/>
  <c r="M39" i="23"/>
  <c r="O39" i="23"/>
  <c r="Q39" i="23"/>
  <c r="V39" i="23"/>
  <c r="G40" i="23"/>
  <c r="I40" i="23"/>
  <c r="K40" i="23"/>
  <c r="M40" i="23"/>
  <c r="O40" i="23"/>
  <c r="Q40" i="23"/>
  <c r="V40" i="23"/>
  <c r="G41" i="23"/>
  <c r="M41" i="23" s="1"/>
  <c r="I41" i="23"/>
  <c r="K41" i="23"/>
  <c r="O41" i="23"/>
  <c r="Q41" i="23"/>
  <c r="V41" i="23"/>
  <c r="G42" i="23"/>
  <c r="M42" i="23" s="1"/>
  <c r="I42" i="23"/>
  <c r="K42" i="23"/>
  <c r="O42" i="23"/>
  <c r="Q42" i="23"/>
  <c r="V42" i="23"/>
  <c r="G43" i="23"/>
  <c r="I43" i="23"/>
  <c r="K43" i="23"/>
  <c r="M43" i="23"/>
  <c r="O43" i="23"/>
  <c r="Q43" i="23"/>
  <c r="V43" i="23"/>
  <c r="AE45" i="23"/>
  <c r="G44" i="22"/>
  <c r="G8" i="22"/>
  <c r="G9" i="22"/>
  <c r="M9" i="22" s="1"/>
  <c r="I9" i="22"/>
  <c r="I8" i="22" s="1"/>
  <c r="K9" i="22"/>
  <c r="K8" i="22" s="1"/>
  <c r="O9" i="22"/>
  <c r="O8" i="22" s="1"/>
  <c r="Q9" i="22"/>
  <c r="Q8" i="22" s="1"/>
  <c r="V9" i="22"/>
  <c r="V8" i="22" s="1"/>
  <c r="G11" i="22"/>
  <c r="M11" i="22" s="1"/>
  <c r="I11" i="22"/>
  <c r="K11" i="22"/>
  <c r="O11" i="22"/>
  <c r="Q11" i="22"/>
  <c r="V11" i="22"/>
  <c r="G13" i="22"/>
  <c r="I13" i="22"/>
  <c r="K13" i="22"/>
  <c r="M13" i="22"/>
  <c r="O13" i="22"/>
  <c r="Q13" i="22"/>
  <c r="V13" i="22"/>
  <c r="G15" i="22"/>
  <c r="I15" i="22"/>
  <c r="K15" i="22"/>
  <c r="M15" i="22"/>
  <c r="O15" i="22"/>
  <c r="Q15" i="22"/>
  <c r="V15" i="22"/>
  <c r="G17" i="22"/>
  <c r="M17" i="22" s="1"/>
  <c r="I17" i="22"/>
  <c r="K17" i="22"/>
  <c r="O17" i="22"/>
  <c r="Q17" i="22"/>
  <c r="V17" i="22"/>
  <c r="G20" i="22"/>
  <c r="I20" i="22"/>
  <c r="I19" i="22" s="1"/>
  <c r="K20" i="22"/>
  <c r="K19" i="22" s="1"/>
  <c r="M20" i="22"/>
  <c r="O20" i="22"/>
  <c r="O19" i="22" s="1"/>
  <c r="Q20" i="22"/>
  <c r="V20" i="22"/>
  <c r="G21" i="22"/>
  <c r="G19" i="22" s="1"/>
  <c r="I21" i="22"/>
  <c r="K21" i="22"/>
  <c r="O21" i="22"/>
  <c r="Q21" i="22"/>
  <c r="Q19" i="22" s="1"/>
  <c r="V21" i="22"/>
  <c r="G22" i="22"/>
  <c r="I22" i="22"/>
  <c r="K22" i="22"/>
  <c r="M22" i="22"/>
  <c r="O22" i="22"/>
  <c r="Q22" i="22"/>
  <c r="V22" i="22"/>
  <c r="G23" i="22"/>
  <c r="M23" i="22" s="1"/>
  <c r="I23" i="22"/>
  <c r="K23" i="22"/>
  <c r="O23" i="22"/>
  <c r="Q23" i="22"/>
  <c r="V23" i="22"/>
  <c r="G25" i="22"/>
  <c r="I25" i="22"/>
  <c r="K25" i="22"/>
  <c r="M25" i="22"/>
  <c r="O25" i="22"/>
  <c r="Q25" i="22"/>
  <c r="V25" i="22"/>
  <c r="G27" i="22"/>
  <c r="I27" i="22"/>
  <c r="K27" i="22"/>
  <c r="M27" i="22"/>
  <c r="O27" i="22"/>
  <c r="Q27" i="22"/>
  <c r="V27" i="22"/>
  <c r="G30" i="22"/>
  <c r="M30" i="22" s="1"/>
  <c r="I30" i="22"/>
  <c r="K30" i="22"/>
  <c r="O30" i="22"/>
  <c r="Q30" i="22"/>
  <c r="V30" i="22"/>
  <c r="G32" i="22"/>
  <c r="M32" i="22" s="1"/>
  <c r="I32" i="22"/>
  <c r="K32" i="22"/>
  <c r="O32" i="22"/>
  <c r="Q32" i="22"/>
  <c r="V32" i="22"/>
  <c r="V19" i="22" s="1"/>
  <c r="G34" i="22"/>
  <c r="I34" i="22"/>
  <c r="K34" i="22"/>
  <c r="M34" i="22"/>
  <c r="O34" i="22"/>
  <c r="Q34" i="22"/>
  <c r="V34" i="22"/>
  <c r="G36" i="22"/>
  <c r="M36" i="22" s="1"/>
  <c r="I36" i="22"/>
  <c r="K36" i="22"/>
  <c r="O36" i="22"/>
  <c r="Q36" i="22"/>
  <c r="V36" i="22"/>
  <c r="G38" i="22"/>
  <c r="I38" i="22"/>
  <c r="G39" i="22"/>
  <c r="I39" i="22"/>
  <c r="K39" i="22"/>
  <c r="K38" i="22" s="1"/>
  <c r="M39" i="22"/>
  <c r="O39" i="22"/>
  <c r="O38" i="22" s="1"/>
  <c r="Q39" i="22"/>
  <c r="Q38" i="22" s="1"/>
  <c r="V39" i="22"/>
  <c r="V38" i="22" s="1"/>
  <c r="G40" i="22"/>
  <c r="I40" i="22"/>
  <c r="K40" i="22"/>
  <c r="M40" i="22"/>
  <c r="M38" i="22" s="1"/>
  <c r="O40" i="22"/>
  <c r="Q40" i="22"/>
  <c r="V40" i="22"/>
  <c r="G41" i="22"/>
  <c r="O41" i="22"/>
  <c r="V41" i="22"/>
  <c r="G42" i="22"/>
  <c r="M42" i="22" s="1"/>
  <c r="M41" i="22" s="1"/>
  <c r="I42" i="22"/>
  <c r="I41" i="22" s="1"/>
  <c r="K42" i="22"/>
  <c r="K41" i="22" s="1"/>
  <c r="O42" i="22"/>
  <c r="Q42" i="22"/>
  <c r="Q41" i="22" s="1"/>
  <c r="V42" i="22"/>
  <c r="AE44" i="22"/>
  <c r="G83" i="21"/>
  <c r="G9" i="21"/>
  <c r="M9" i="21" s="1"/>
  <c r="I9" i="21"/>
  <c r="I8" i="21" s="1"/>
  <c r="K9" i="21"/>
  <c r="K8" i="21" s="1"/>
  <c r="O9" i="21"/>
  <c r="O8" i="21" s="1"/>
  <c r="Q9" i="21"/>
  <c r="Q8" i="21" s="1"/>
  <c r="V9" i="21"/>
  <c r="G11" i="21"/>
  <c r="M11" i="21" s="1"/>
  <c r="I11" i="21"/>
  <c r="K11" i="21"/>
  <c r="O11" i="21"/>
  <c r="Q11" i="21"/>
  <c r="V11" i="21"/>
  <c r="G14" i="21"/>
  <c r="I14" i="21"/>
  <c r="K14" i="21"/>
  <c r="M14" i="21"/>
  <c r="O14" i="21"/>
  <c r="Q14" i="21"/>
  <c r="V14" i="21"/>
  <c r="V8" i="21" s="1"/>
  <c r="G16" i="21"/>
  <c r="I16" i="21"/>
  <c r="K16" i="21"/>
  <c r="M16" i="21"/>
  <c r="O16" i="21"/>
  <c r="Q16" i="21"/>
  <c r="V16" i="21"/>
  <c r="G18" i="21"/>
  <c r="I18" i="21"/>
  <c r="K18" i="21"/>
  <c r="M18" i="21"/>
  <c r="O18" i="21"/>
  <c r="Q18" i="21"/>
  <c r="V18" i="21"/>
  <c r="G20" i="21"/>
  <c r="I20" i="21"/>
  <c r="K20" i="21"/>
  <c r="M20" i="21"/>
  <c r="O20" i="21"/>
  <c r="Q20" i="21"/>
  <c r="V20" i="21"/>
  <c r="G22" i="21"/>
  <c r="M22" i="21" s="1"/>
  <c r="I22" i="21"/>
  <c r="K22" i="21"/>
  <c r="O22" i="21"/>
  <c r="Q22" i="21"/>
  <c r="V22" i="21"/>
  <c r="G24" i="21"/>
  <c r="G8" i="21" s="1"/>
  <c r="I24" i="21"/>
  <c r="K24" i="21"/>
  <c r="O24" i="21"/>
  <c r="Q24" i="21"/>
  <c r="V24" i="21"/>
  <c r="G26" i="21"/>
  <c r="M26" i="21" s="1"/>
  <c r="I26" i="21"/>
  <c r="K26" i="21"/>
  <c r="O26" i="21"/>
  <c r="Q26" i="21"/>
  <c r="V26" i="21"/>
  <c r="G29" i="21"/>
  <c r="M29" i="21" s="1"/>
  <c r="I29" i="21"/>
  <c r="K29" i="21"/>
  <c r="O29" i="21"/>
  <c r="Q29" i="21"/>
  <c r="V29" i="21"/>
  <c r="G31" i="21"/>
  <c r="I31" i="21"/>
  <c r="K31" i="21"/>
  <c r="M31" i="21"/>
  <c r="O31" i="21"/>
  <c r="Q31" i="21"/>
  <c r="V31" i="21"/>
  <c r="G33" i="21"/>
  <c r="I33" i="21"/>
  <c r="K33" i="21"/>
  <c r="M33" i="21"/>
  <c r="O33" i="21"/>
  <c r="Q33" i="21"/>
  <c r="V33" i="21"/>
  <c r="G35" i="21"/>
  <c r="K35" i="21"/>
  <c r="M35" i="21"/>
  <c r="Q35" i="21"/>
  <c r="G36" i="21"/>
  <c r="I36" i="21"/>
  <c r="I35" i="21" s="1"/>
  <c r="K36" i="21"/>
  <c r="M36" i="21"/>
  <c r="O36" i="21"/>
  <c r="O35" i="21" s="1"/>
  <c r="Q36" i="21"/>
  <c r="V36" i="21"/>
  <c r="V35" i="21" s="1"/>
  <c r="G39" i="21"/>
  <c r="G38" i="21" s="1"/>
  <c r="I39" i="21"/>
  <c r="I38" i="21" s="1"/>
  <c r="K39" i="21"/>
  <c r="O39" i="21"/>
  <c r="O38" i="21" s="1"/>
  <c r="Q39" i="21"/>
  <c r="V39" i="21"/>
  <c r="V38" i="21" s="1"/>
  <c r="G41" i="21"/>
  <c r="M41" i="21" s="1"/>
  <c r="I41" i="21"/>
  <c r="K41" i="21"/>
  <c r="O41" i="21"/>
  <c r="Q41" i="21"/>
  <c r="V41" i="21"/>
  <c r="G43" i="21"/>
  <c r="I43" i="21"/>
  <c r="K43" i="21"/>
  <c r="K38" i="21" s="1"/>
  <c r="M43" i="21"/>
  <c r="O43" i="21"/>
  <c r="Q43" i="21"/>
  <c r="Q38" i="21" s="1"/>
  <c r="V43" i="21"/>
  <c r="G45" i="21"/>
  <c r="I45" i="21"/>
  <c r="K45" i="21"/>
  <c r="M45" i="21"/>
  <c r="O45" i="21"/>
  <c r="Q45" i="21"/>
  <c r="V45" i="21"/>
  <c r="G47" i="21"/>
  <c r="I47" i="21"/>
  <c r="K47" i="21"/>
  <c r="M47" i="21"/>
  <c r="O47" i="21"/>
  <c r="Q47" i="21"/>
  <c r="V47" i="21"/>
  <c r="G49" i="21"/>
  <c r="M49" i="21" s="1"/>
  <c r="I49" i="21"/>
  <c r="K49" i="21"/>
  <c r="O49" i="21"/>
  <c r="Q49" i="21"/>
  <c r="V49" i="21"/>
  <c r="G50" i="21"/>
  <c r="I50" i="21"/>
  <c r="K50" i="21"/>
  <c r="M50" i="21"/>
  <c r="O50" i="21"/>
  <c r="Q50" i="21"/>
  <c r="V50" i="21"/>
  <c r="G52" i="21"/>
  <c r="M52" i="21" s="1"/>
  <c r="I52" i="21"/>
  <c r="K52" i="21"/>
  <c r="O52" i="21"/>
  <c r="Q52" i="21"/>
  <c r="V52" i="21"/>
  <c r="G54" i="21"/>
  <c r="M54" i="21" s="1"/>
  <c r="I54" i="21"/>
  <c r="K54" i="21"/>
  <c r="O54" i="21"/>
  <c r="Q54" i="21"/>
  <c r="V54" i="21"/>
  <c r="G56" i="21"/>
  <c r="M56" i="21" s="1"/>
  <c r="I56" i="21"/>
  <c r="K56" i="21"/>
  <c r="O56" i="21"/>
  <c r="Q56" i="21"/>
  <c r="V56" i="21"/>
  <c r="G58" i="21"/>
  <c r="I58" i="21"/>
  <c r="K58" i="21"/>
  <c r="M58" i="21"/>
  <c r="O58" i="21"/>
  <c r="Q58" i="21"/>
  <c r="V58" i="21"/>
  <c r="G60" i="21"/>
  <c r="I60" i="21"/>
  <c r="K60" i="21"/>
  <c r="M60" i="21"/>
  <c r="O60" i="21"/>
  <c r="Q60" i="21"/>
  <c r="V60" i="21"/>
  <c r="G62" i="21"/>
  <c r="I62" i="21"/>
  <c r="K62" i="21"/>
  <c r="M62" i="21"/>
  <c r="O62" i="21"/>
  <c r="Q62" i="21"/>
  <c r="V62" i="21"/>
  <c r="G64" i="21"/>
  <c r="M64" i="21" s="1"/>
  <c r="I64" i="21"/>
  <c r="K64" i="21"/>
  <c r="O64" i="21"/>
  <c r="Q64" i="21"/>
  <c r="V64" i="21"/>
  <c r="G66" i="21"/>
  <c r="M66" i="21" s="1"/>
  <c r="I66" i="21"/>
  <c r="K66" i="21"/>
  <c r="O66" i="21"/>
  <c r="Q66" i="21"/>
  <c r="V66" i="21"/>
  <c r="G68" i="21"/>
  <c r="M68" i="21" s="1"/>
  <c r="I68" i="21"/>
  <c r="K68" i="21"/>
  <c r="O68" i="21"/>
  <c r="Q68" i="21"/>
  <c r="V68" i="21"/>
  <c r="G70" i="21"/>
  <c r="M70" i="21" s="1"/>
  <c r="I70" i="21"/>
  <c r="K70" i="21"/>
  <c r="O70" i="21"/>
  <c r="Q70" i="21"/>
  <c r="V70" i="21"/>
  <c r="G72" i="21"/>
  <c r="I72" i="21"/>
  <c r="O72" i="21"/>
  <c r="G73" i="21"/>
  <c r="I73" i="21"/>
  <c r="K73" i="21"/>
  <c r="K72" i="21" s="1"/>
  <c r="M73" i="21"/>
  <c r="M72" i="21" s="1"/>
  <c r="O73" i="21"/>
  <c r="Q73" i="21"/>
  <c r="Q72" i="21" s="1"/>
  <c r="V73" i="21"/>
  <c r="V72" i="21" s="1"/>
  <c r="G74" i="21"/>
  <c r="K74" i="21"/>
  <c r="M74" i="21"/>
  <c r="V74" i="21"/>
  <c r="G75" i="21"/>
  <c r="I75" i="21"/>
  <c r="I74" i="21" s="1"/>
  <c r="K75" i="21"/>
  <c r="M75" i="21"/>
  <c r="O75" i="21"/>
  <c r="O74" i="21" s="1"/>
  <c r="Q75" i="21"/>
  <c r="Q74" i="21" s="1"/>
  <c r="V75" i="21"/>
  <c r="Q76" i="21"/>
  <c r="G77" i="21"/>
  <c r="I77" i="21"/>
  <c r="I76" i="21" s="1"/>
  <c r="K77" i="21"/>
  <c r="M77" i="21"/>
  <c r="O77" i="21"/>
  <c r="Q77" i="21"/>
  <c r="V77" i="21"/>
  <c r="V76" i="21" s="1"/>
  <c r="G78" i="21"/>
  <c r="M78" i="21" s="1"/>
  <c r="I78" i="21"/>
  <c r="K78" i="21"/>
  <c r="K76" i="21" s="1"/>
  <c r="O78" i="21"/>
  <c r="O76" i="21" s="1"/>
  <c r="Q78" i="21"/>
  <c r="V78" i="21"/>
  <c r="G79" i="21"/>
  <c r="G76" i="21" s="1"/>
  <c r="I79" i="21"/>
  <c r="K79" i="21"/>
  <c r="O79" i="21"/>
  <c r="Q79" i="21"/>
  <c r="V79" i="21"/>
  <c r="G80" i="21"/>
  <c r="M80" i="21" s="1"/>
  <c r="I80" i="21"/>
  <c r="K80" i="21"/>
  <c r="O80" i="21"/>
  <c r="Q80" i="21"/>
  <c r="V80" i="21"/>
  <c r="G81" i="21"/>
  <c r="I81" i="21"/>
  <c r="K81" i="21"/>
  <c r="M81" i="21"/>
  <c r="O81" i="21"/>
  <c r="Q81" i="21"/>
  <c r="V81" i="21"/>
  <c r="AE83" i="21"/>
  <c r="G50" i="20"/>
  <c r="G8" i="20"/>
  <c r="G9" i="20"/>
  <c r="M9" i="20" s="1"/>
  <c r="I9" i="20"/>
  <c r="I8" i="20" s="1"/>
  <c r="K9" i="20"/>
  <c r="K8" i="20" s="1"/>
  <c r="O9" i="20"/>
  <c r="O8" i="20" s="1"/>
  <c r="Q9" i="20"/>
  <c r="Q8" i="20" s="1"/>
  <c r="V9" i="20"/>
  <c r="V8" i="20" s="1"/>
  <c r="G10" i="20"/>
  <c r="M10" i="20" s="1"/>
  <c r="I10" i="20"/>
  <c r="K10" i="20"/>
  <c r="O10" i="20"/>
  <c r="Q10" i="20"/>
  <c r="V10" i="20"/>
  <c r="G11" i="20"/>
  <c r="G12" i="20"/>
  <c r="I12" i="20"/>
  <c r="I11" i="20" s="1"/>
  <c r="K12" i="20"/>
  <c r="M12" i="20"/>
  <c r="O12" i="20"/>
  <c r="O11" i="20" s="1"/>
  <c r="Q12" i="20"/>
  <c r="Q11" i="20" s="1"/>
  <c r="V12" i="20"/>
  <c r="V11" i="20" s="1"/>
  <c r="G13" i="20"/>
  <c r="M13" i="20" s="1"/>
  <c r="M11" i="20" s="1"/>
  <c r="I13" i="20"/>
  <c r="K13" i="20"/>
  <c r="K11" i="20" s="1"/>
  <c r="O13" i="20"/>
  <c r="Q13" i="20"/>
  <c r="V13" i="20"/>
  <c r="G14" i="20"/>
  <c r="I14" i="20"/>
  <c r="K14" i="20"/>
  <c r="M14" i="20"/>
  <c r="O14" i="20"/>
  <c r="Q14" i="20"/>
  <c r="V14" i="20"/>
  <c r="G15" i="20"/>
  <c r="M15" i="20" s="1"/>
  <c r="I15" i="20"/>
  <c r="K15" i="20"/>
  <c r="O15" i="20"/>
  <c r="Q15" i="20"/>
  <c r="V15" i="20"/>
  <c r="G16" i="20"/>
  <c r="Q16" i="20"/>
  <c r="G17" i="20"/>
  <c r="M17" i="20" s="1"/>
  <c r="M16" i="20" s="1"/>
  <c r="I17" i="20"/>
  <c r="I16" i="20" s="1"/>
  <c r="K17" i="20"/>
  <c r="K16" i="20" s="1"/>
  <c r="O17" i="20"/>
  <c r="O16" i="20" s="1"/>
  <c r="Q17" i="20"/>
  <c r="V17" i="20"/>
  <c r="V16" i="20" s="1"/>
  <c r="G19" i="20"/>
  <c r="G18" i="20" s="1"/>
  <c r="I19" i="20"/>
  <c r="I18" i="20" s="1"/>
  <c r="K19" i="20"/>
  <c r="M19" i="20"/>
  <c r="O19" i="20"/>
  <c r="O18" i="20" s="1"/>
  <c r="Q19" i="20"/>
  <c r="V19" i="20"/>
  <c r="V18" i="20" s="1"/>
  <c r="G20" i="20"/>
  <c r="I20" i="20"/>
  <c r="K20" i="20"/>
  <c r="M20" i="20"/>
  <c r="O20" i="20"/>
  <c r="Q20" i="20"/>
  <c r="Q18" i="20" s="1"/>
  <c r="V20" i="20"/>
  <c r="G22" i="20"/>
  <c r="I22" i="20"/>
  <c r="K22" i="20"/>
  <c r="M22" i="20"/>
  <c r="O22" i="20"/>
  <c r="Q22" i="20"/>
  <c r="V22" i="20"/>
  <c r="G23" i="20"/>
  <c r="I23" i="20"/>
  <c r="K23" i="20"/>
  <c r="M23" i="20"/>
  <c r="O23" i="20"/>
  <c r="Q23" i="20"/>
  <c r="V23" i="20"/>
  <c r="G26" i="20"/>
  <c r="M26" i="20" s="1"/>
  <c r="I26" i="20"/>
  <c r="K26" i="20"/>
  <c r="O26" i="20"/>
  <c r="Q26" i="20"/>
  <c r="V26" i="20"/>
  <c r="G28" i="20"/>
  <c r="M28" i="20" s="1"/>
  <c r="I28" i="20"/>
  <c r="K28" i="20"/>
  <c r="O28" i="20"/>
  <c r="Q28" i="20"/>
  <c r="V28" i="20"/>
  <c r="G29" i="20"/>
  <c r="M29" i="20" s="1"/>
  <c r="I29" i="20"/>
  <c r="K29" i="20"/>
  <c r="O29" i="20"/>
  <c r="Q29" i="20"/>
  <c r="V29" i="20"/>
  <c r="G30" i="20"/>
  <c r="M30" i="20" s="1"/>
  <c r="I30" i="20"/>
  <c r="K30" i="20"/>
  <c r="K18" i="20" s="1"/>
  <c r="O30" i="20"/>
  <c r="Q30" i="20"/>
  <c r="V30" i="20"/>
  <c r="G31" i="20"/>
  <c r="I31" i="20"/>
  <c r="K31" i="20"/>
  <c r="M31" i="20"/>
  <c r="O31" i="20"/>
  <c r="Q31" i="20"/>
  <c r="V31" i="20"/>
  <c r="G34" i="20"/>
  <c r="I34" i="20"/>
  <c r="O34" i="20"/>
  <c r="G35" i="20"/>
  <c r="I35" i="20"/>
  <c r="K35" i="20"/>
  <c r="K34" i="20" s="1"/>
  <c r="M35" i="20"/>
  <c r="M34" i="20" s="1"/>
  <c r="O35" i="20"/>
  <c r="Q35" i="20"/>
  <c r="Q34" i="20" s="1"/>
  <c r="V35" i="20"/>
  <c r="V34" i="20" s="1"/>
  <c r="G36" i="20"/>
  <c r="I36" i="20"/>
  <c r="K36" i="20"/>
  <c r="M36" i="20"/>
  <c r="O36" i="20"/>
  <c r="Q36" i="20"/>
  <c r="V36" i="20"/>
  <c r="G37" i="20"/>
  <c r="I37" i="20"/>
  <c r="K37" i="20"/>
  <c r="M37" i="20"/>
  <c r="O37" i="20"/>
  <c r="Q37" i="20"/>
  <c r="V37" i="20"/>
  <c r="G38" i="20"/>
  <c r="O38" i="20"/>
  <c r="Q38" i="20"/>
  <c r="G39" i="20"/>
  <c r="M39" i="20" s="1"/>
  <c r="M38" i="20" s="1"/>
  <c r="I39" i="20"/>
  <c r="I38" i="20" s="1"/>
  <c r="K39" i="20"/>
  <c r="K38" i="20" s="1"/>
  <c r="O39" i="20"/>
  <c r="Q39" i="20"/>
  <c r="V39" i="20"/>
  <c r="V38" i="20" s="1"/>
  <c r="K40" i="20"/>
  <c r="G41" i="20"/>
  <c r="I41" i="20"/>
  <c r="I40" i="20" s="1"/>
  <c r="K41" i="20"/>
  <c r="M41" i="20"/>
  <c r="M40" i="20" s="1"/>
  <c r="O41" i="20"/>
  <c r="O40" i="20" s="1"/>
  <c r="Q41" i="20"/>
  <c r="Q40" i="20" s="1"/>
  <c r="V41" i="20"/>
  <c r="G43" i="20"/>
  <c r="M43" i="20" s="1"/>
  <c r="I43" i="20"/>
  <c r="K43" i="20"/>
  <c r="O43" i="20"/>
  <c r="Q43" i="20"/>
  <c r="V43" i="20"/>
  <c r="G45" i="20"/>
  <c r="I45" i="20"/>
  <c r="K45" i="20"/>
  <c r="M45" i="20"/>
  <c r="O45" i="20"/>
  <c r="Q45" i="20"/>
  <c r="V45" i="20"/>
  <c r="G46" i="20"/>
  <c r="I46" i="20"/>
  <c r="K46" i="20"/>
  <c r="M46" i="20"/>
  <c r="O46" i="20"/>
  <c r="Q46" i="20"/>
  <c r="V46" i="20"/>
  <c r="V40" i="20" s="1"/>
  <c r="G47" i="20"/>
  <c r="I47" i="20"/>
  <c r="K47" i="20"/>
  <c r="M47" i="20"/>
  <c r="O47" i="20"/>
  <c r="Q47" i="20"/>
  <c r="V47" i="20"/>
  <c r="G48" i="20"/>
  <c r="M48" i="20" s="1"/>
  <c r="I48" i="20"/>
  <c r="K48" i="20"/>
  <c r="O48" i="20"/>
  <c r="Q48" i="20"/>
  <c r="V48" i="20"/>
  <c r="AE50" i="20"/>
  <c r="AF50" i="20"/>
  <c r="G25" i="19"/>
  <c r="G8" i="19"/>
  <c r="G9" i="19"/>
  <c r="M9" i="19" s="1"/>
  <c r="I9" i="19"/>
  <c r="I8" i="19" s="1"/>
  <c r="K9" i="19"/>
  <c r="K8" i="19" s="1"/>
  <c r="O9" i="19"/>
  <c r="O8" i="19" s="1"/>
  <c r="Q9" i="19"/>
  <c r="Q8" i="19" s="1"/>
  <c r="V9" i="19"/>
  <c r="V8" i="19" s="1"/>
  <c r="G10" i="19"/>
  <c r="M10" i="19" s="1"/>
  <c r="I10" i="19"/>
  <c r="K10" i="19"/>
  <c r="O10" i="19"/>
  <c r="Q10" i="19"/>
  <c r="V10" i="19"/>
  <c r="G11" i="19"/>
  <c r="G12" i="19"/>
  <c r="I12" i="19"/>
  <c r="I11" i="19" s="1"/>
  <c r="K12" i="19"/>
  <c r="K11" i="19" s="1"/>
  <c r="M12" i="19"/>
  <c r="O12" i="19"/>
  <c r="O11" i="19" s="1"/>
  <c r="Q12" i="19"/>
  <c r="Q11" i="19" s="1"/>
  <c r="V12" i="19"/>
  <c r="V11" i="19" s="1"/>
  <c r="G13" i="19"/>
  <c r="M13" i="19" s="1"/>
  <c r="M11" i="19" s="1"/>
  <c r="I13" i="19"/>
  <c r="K13" i="19"/>
  <c r="O13" i="19"/>
  <c r="Q13" i="19"/>
  <c r="V13" i="19"/>
  <c r="G16" i="19"/>
  <c r="I16" i="19"/>
  <c r="I15" i="19" s="1"/>
  <c r="K16" i="19"/>
  <c r="K15" i="19" s="1"/>
  <c r="M16" i="19"/>
  <c r="O16" i="19"/>
  <c r="O15" i="19" s="1"/>
  <c r="Q16" i="19"/>
  <c r="V16" i="19"/>
  <c r="G18" i="19"/>
  <c r="G15" i="19" s="1"/>
  <c r="I18" i="19"/>
  <c r="K18" i="19"/>
  <c r="O18" i="19"/>
  <c r="Q18" i="19"/>
  <c r="Q15" i="19" s="1"/>
  <c r="V18" i="19"/>
  <c r="G20" i="19"/>
  <c r="I20" i="19"/>
  <c r="K20" i="19"/>
  <c r="M20" i="19"/>
  <c r="O20" i="19"/>
  <c r="Q20" i="19"/>
  <c r="V20" i="19"/>
  <c r="V15" i="19" s="1"/>
  <c r="G21" i="19"/>
  <c r="I21" i="19"/>
  <c r="K21" i="19"/>
  <c r="M21" i="19"/>
  <c r="O21" i="19"/>
  <c r="Q21" i="19"/>
  <c r="V21" i="19"/>
  <c r="G22" i="19"/>
  <c r="I22" i="19"/>
  <c r="K22" i="19"/>
  <c r="M22" i="19"/>
  <c r="O22" i="19"/>
  <c r="Q22" i="19"/>
  <c r="V22" i="19"/>
  <c r="G23" i="19"/>
  <c r="I23" i="19"/>
  <c r="K23" i="19"/>
  <c r="M23" i="19"/>
  <c r="O23" i="19"/>
  <c r="Q23" i="19"/>
  <c r="V23" i="19"/>
  <c r="AE25" i="19"/>
  <c r="G66" i="18"/>
  <c r="G8" i="18"/>
  <c r="G9" i="18"/>
  <c r="M9" i="18" s="1"/>
  <c r="I9" i="18"/>
  <c r="I8" i="18" s="1"/>
  <c r="K9" i="18"/>
  <c r="K8" i="18" s="1"/>
  <c r="O9" i="18"/>
  <c r="O8" i="18" s="1"/>
  <c r="Q9" i="18"/>
  <c r="Q8" i="18" s="1"/>
  <c r="V9" i="18"/>
  <c r="V8" i="18" s="1"/>
  <c r="G10" i="18"/>
  <c r="M10" i="18" s="1"/>
  <c r="I10" i="18"/>
  <c r="K10" i="18"/>
  <c r="O10" i="18"/>
  <c r="Q10" i="18"/>
  <c r="V10" i="18"/>
  <c r="G12" i="18"/>
  <c r="I12" i="18"/>
  <c r="I11" i="18" s="1"/>
  <c r="K12" i="18"/>
  <c r="K11" i="18" s="1"/>
  <c r="M12" i="18"/>
  <c r="O12" i="18"/>
  <c r="O11" i="18" s="1"/>
  <c r="Q12" i="18"/>
  <c r="Q11" i="18" s="1"/>
  <c r="V12" i="18"/>
  <c r="V11" i="18" s="1"/>
  <c r="G17" i="18"/>
  <c r="M17" i="18" s="1"/>
  <c r="I17" i="18"/>
  <c r="K17" i="18"/>
  <c r="O17" i="18"/>
  <c r="Q17" i="18"/>
  <c r="V17" i="18"/>
  <c r="G19" i="18"/>
  <c r="I19" i="18"/>
  <c r="K19" i="18"/>
  <c r="M19" i="18"/>
  <c r="O19" i="18"/>
  <c r="Q19" i="18"/>
  <c r="V19" i="18"/>
  <c r="G21" i="18"/>
  <c r="I21" i="18"/>
  <c r="K21" i="18"/>
  <c r="M21" i="18"/>
  <c r="O21" i="18"/>
  <c r="Q21" i="18"/>
  <c r="V21" i="18"/>
  <c r="G23" i="18"/>
  <c r="M23" i="18" s="1"/>
  <c r="I23" i="18"/>
  <c r="K23" i="18"/>
  <c r="O23" i="18"/>
  <c r="Q23" i="18"/>
  <c r="V23" i="18"/>
  <c r="G25" i="18"/>
  <c r="M25" i="18" s="1"/>
  <c r="I25" i="18"/>
  <c r="K25" i="18"/>
  <c r="O25" i="18"/>
  <c r="Q25" i="18"/>
  <c r="V25" i="18"/>
  <c r="G27" i="18"/>
  <c r="M27" i="18" s="1"/>
  <c r="I27" i="18"/>
  <c r="K27" i="18"/>
  <c r="O27" i="18"/>
  <c r="Q27" i="18"/>
  <c r="V27" i="18"/>
  <c r="G29" i="18"/>
  <c r="I29" i="18"/>
  <c r="K29" i="18"/>
  <c r="M29" i="18"/>
  <c r="O29" i="18"/>
  <c r="Q29" i="18"/>
  <c r="V29" i="18"/>
  <c r="G31" i="18"/>
  <c r="I31" i="18"/>
  <c r="K31" i="18"/>
  <c r="M31" i="18"/>
  <c r="O31" i="18"/>
  <c r="Q31" i="18"/>
  <c r="V31" i="18"/>
  <c r="G34" i="18"/>
  <c r="I34" i="18"/>
  <c r="I33" i="18" s="1"/>
  <c r="K34" i="18"/>
  <c r="M34" i="18"/>
  <c r="O34" i="18"/>
  <c r="O33" i="18" s="1"/>
  <c r="Q34" i="18"/>
  <c r="V34" i="18"/>
  <c r="V33" i="18" s="1"/>
  <c r="G36" i="18"/>
  <c r="I36" i="18"/>
  <c r="K36" i="18"/>
  <c r="M36" i="18"/>
  <c r="O36" i="18"/>
  <c r="Q36" i="18"/>
  <c r="V36" i="18"/>
  <c r="G38" i="18"/>
  <c r="G33" i="18" s="1"/>
  <c r="I38" i="18"/>
  <c r="K38" i="18"/>
  <c r="O38" i="18"/>
  <c r="Q38" i="18"/>
  <c r="Q33" i="18" s="1"/>
  <c r="V38" i="18"/>
  <c r="G40" i="18"/>
  <c r="M40" i="18" s="1"/>
  <c r="I40" i="18"/>
  <c r="K40" i="18"/>
  <c r="O40" i="18"/>
  <c r="Q40" i="18"/>
  <c r="V40" i="18"/>
  <c r="G42" i="18"/>
  <c r="M42" i="18" s="1"/>
  <c r="I42" i="18"/>
  <c r="K42" i="18"/>
  <c r="K33" i="18" s="1"/>
  <c r="O42" i="18"/>
  <c r="Q42" i="18"/>
  <c r="V42" i="18"/>
  <c r="G45" i="18"/>
  <c r="I45" i="18"/>
  <c r="K45" i="18"/>
  <c r="M45" i="18"/>
  <c r="O45" i="18"/>
  <c r="Q45" i="18"/>
  <c r="V45" i="18"/>
  <c r="I48" i="18"/>
  <c r="O48" i="18"/>
  <c r="G49" i="18"/>
  <c r="G48" i="18" s="1"/>
  <c r="I49" i="18"/>
  <c r="K49" i="18"/>
  <c r="K48" i="18" s="1"/>
  <c r="O49" i="18"/>
  <c r="Q49" i="18"/>
  <c r="Q48" i="18" s="1"/>
  <c r="V49" i="18"/>
  <c r="V48" i="18" s="1"/>
  <c r="G51" i="18"/>
  <c r="I51" i="18"/>
  <c r="K51" i="18"/>
  <c r="M51" i="18"/>
  <c r="O51" i="18"/>
  <c r="Q51" i="18"/>
  <c r="V51" i="18"/>
  <c r="K54" i="18"/>
  <c r="O54" i="18"/>
  <c r="G55" i="18"/>
  <c r="G54" i="18" s="1"/>
  <c r="I55" i="18"/>
  <c r="I54" i="18" s="1"/>
  <c r="K55" i="18"/>
  <c r="O55" i="18"/>
  <c r="Q55" i="18"/>
  <c r="Q54" i="18" s="1"/>
  <c r="V55" i="18"/>
  <c r="V54" i="18" s="1"/>
  <c r="G57" i="18"/>
  <c r="I57" i="18"/>
  <c r="K57" i="18"/>
  <c r="K56" i="18" s="1"/>
  <c r="M57" i="18"/>
  <c r="M56" i="18" s="1"/>
  <c r="O57" i="18"/>
  <c r="Q57" i="18"/>
  <c r="Q56" i="18" s="1"/>
  <c r="V57" i="18"/>
  <c r="G59" i="18"/>
  <c r="G56" i="18" s="1"/>
  <c r="I59" i="18"/>
  <c r="K59" i="18"/>
  <c r="M59" i="18"/>
  <c r="O59" i="18"/>
  <c r="Q59" i="18"/>
  <c r="V59" i="18"/>
  <c r="G61" i="18"/>
  <c r="I61" i="18"/>
  <c r="I56" i="18" s="1"/>
  <c r="K61" i="18"/>
  <c r="M61" i="18"/>
  <c r="O61" i="18"/>
  <c r="O56" i="18" s="1"/>
  <c r="Q61" i="18"/>
  <c r="V61" i="18"/>
  <c r="G62" i="18"/>
  <c r="M62" i="18" s="1"/>
  <c r="I62" i="18"/>
  <c r="K62" i="18"/>
  <c r="O62" i="18"/>
  <c r="Q62" i="18"/>
  <c r="V62" i="18"/>
  <c r="G63" i="18"/>
  <c r="I63" i="18"/>
  <c r="K63" i="18"/>
  <c r="M63" i="18"/>
  <c r="O63" i="18"/>
  <c r="Q63" i="18"/>
  <c r="V63" i="18"/>
  <c r="V56" i="18" s="1"/>
  <c r="G64" i="18"/>
  <c r="M64" i="18" s="1"/>
  <c r="I64" i="18"/>
  <c r="K64" i="18"/>
  <c r="O64" i="18"/>
  <c r="Q64" i="18"/>
  <c r="V64" i="18"/>
  <c r="AE66" i="18"/>
  <c r="AF66" i="18"/>
  <c r="G69" i="17"/>
  <c r="BA47" i="17"/>
  <c r="BA46" i="17"/>
  <c r="G9" i="17"/>
  <c r="M9" i="17" s="1"/>
  <c r="I9" i="17"/>
  <c r="I8" i="17" s="1"/>
  <c r="K9" i="17"/>
  <c r="K8" i="17" s="1"/>
  <c r="O9" i="17"/>
  <c r="Q9" i="17"/>
  <c r="Q8" i="17" s="1"/>
  <c r="V9" i="17"/>
  <c r="V8" i="17" s="1"/>
  <c r="G11" i="17"/>
  <c r="I11" i="17"/>
  <c r="K11" i="17"/>
  <c r="M11" i="17"/>
  <c r="O11" i="17"/>
  <c r="Q11" i="17"/>
  <c r="V11" i="17"/>
  <c r="G16" i="17"/>
  <c r="I16" i="17"/>
  <c r="K16" i="17"/>
  <c r="M16" i="17"/>
  <c r="O16" i="17"/>
  <c r="Q16" i="17"/>
  <c r="V16" i="17"/>
  <c r="G18" i="17"/>
  <c r="M18" i="17" s="1"/>
  <c r="I18" i="17"/>
  <c r="K18" i="17"/>
  <c r="O18" i="17"/>
  <c r="Q18" i="17"/>
  <c r="V18" i="17"/>
  <c r="G20" i="17"/>
  <c r="M20" i="17" s="1"/>
  <c r="I20" i="17"/>
  <c r="K20" i="17"/>
  <c r="O20" i="17"/>
  <c r="Q20" i="17"/>
  <c r="V20" i="17"/>
  <c r="G22" i="17"/>
  <c r="I22" i="17"/>
  <c r="K22" i="17"/>
  <c r="M22" i="17"/>
  <c r="O22" i="17"/>
  <c r="Q22" i="17"/>
  <c r="V22" i="17"/>
  <c r="G24" i="17"/>
  <c r="I24" i="17"/>
  <c r="K24" i="17"/>
  <c r="M24" i="17"/>
  <c r="O24" i="17"/>
  <c r="Q24" i="17"/>
  <c r="V24" i="17"/>
  <c r="G26" i="17"/>
  <c r="M26" i="17" s="1"/>
  <c r="I26" i="17"/>
  <c r="K26" i="17"/>
  <c r="O26" i="17"/>
  <c r="O8" i="17" s="1"/>
  <c r="Q26" i="17"/>
  <c r="V26" i="17"/>
  <c r="G28" i="17"/>
  <c r="I28" i="17"/>
  <c r="K28" i="17"/>
  <c r="M28" i="17"/>
  <c r="O28" i="17"/>
  <c r="Q28" i="17"/>
  <c r="V28" i="17"/>
  <c r="G30" i="17"/>
  <c r="I30" i="17"/>
  <c r="K30" i="17"/>
  <c r="M30" i="17"/>
  <c r="O30" i="17"/>
  <c r="Q30" i="17"/>
  <c r="V30" i="17"/>
  <c r="G33" i="17"/>
  <c r="M33" i="17" s="1"/>
  <c r="I33" i="17"/>
  <c r="I32" i="17" s="1"/>
  <c r="K33" i="17"/>
  <c r="K32" i="17" s="1"/>
  <c r="O33" i="17"/>
  <c r="O32" i="17" s="1"/>
  <c r="Q33" i="17"/>
  <c r="V33" i="17"/>
  <c r="V32" i="17" s="1"/>
  <c r="G35" i="17"/>
  <c r="M35" i="17" s="1"/>
  <c r="I35" i="17"/>
  <c r="K35" i="17"/>
  <c r="O35" i="17"/>
  <c r="Q35" i="17"/>
  <c r="Q32" i="17" s="1"/>
  <c r="V35" i="17"/>
  <c r="G37" i="17"/>
  <c r="I37" i="17"/>
  <c r="K37" i="17"/>
  <c r="M37" i="17"/>
  <c r="O37" i="17"/>
  <c r="Q37" i="17"/>
  <c r="V37" i="17"/>
  <c r="G39" i="17"/>
  <c r="I39" i="17"/>
  <c r="K39" i="17"/>
  <c r="M39" i="17"/>
  <c r="O39" i="17"/>
  <c r="Q39" i="17"/>
  <c r="V39" i="17"/>
  <c r="G41" i="17"/>
  <c r="M41" i="17" s="1"/>
  <c r="I41" i="17"/>
  <c r="K41" i="17"/>
  <c r="O41" i="17"/>
  <c r="Q41" i="17"/>
  <c r="V41" i="17"/>
  <c r="G43" i="17"/>
  <c r="I43" i="17"/>
  <c r="K43" i="17"/>
  <c r="M43" i="17"/>
  <c r="O43" i="17"/>
  <c r="Q43" i="17"/>
  <c r="V43" i="17"/>
  <c r="G44" i="17"/>
  <c r="I44" i="17"/>
  <c r="K44" i="17"/>
  <c r="M44" i="17"/>
  <c r="O44" i="17"/>
  <c r="Q44" i="17"/>
  <c r="V44" i="17"/>
  <c r="G51" i="17"/>
  <c r="I51" i="17"/>
  <c r="K51" i="17"/>
  <c r="M51" i="17"/>
  <c r="O51" i="17"/>
  <c r="Q51" i="17"/>
  <c r="V51" i="17"/>
  <c r="G54" i="17"/>
  <c r="G55" i="17"/>
  <c r="I55" i="17"/>
  <c r="I54" i="17" s="1"/>
  <c r="K55" i="17"/>
  <c r="K54" i="17" s="1"/>
  <c r="M55" i="17"/>
  <c r="O55" i="17"/>
  <c r="Q55" i="17"/>
  <c r="Q54" i="17" s="1"/>
  <c r="V55" i="17"/>
  <c r="V54" i="17" s="1"/>
  <c r="G57" i="17"/>
  <c r="I57" i="17"/>
  <c r="K57" i="17"/>
  <c r="M57" i="17"/>
  <c r="O57" i="17"/>
  <c r="Q57" i="17"/>
  <c r="V57" i="17"/>
  <c r="G59" i="17"/>
  <c r="I59" i="17"/>
  <c r="K59" i="17"/>
  <c r="M59" i="17"/>
  <c r="O59" i="17"/>
  <c r="Q59" i="17"/>
  <c r="V59" i="17"/>
  <c r="G60" i="17"/>
  <c r="M60" i="17" s="1"/>
  <c r="I60" i="17"/>
  <c r="K60" i="17"/>
  <c r="O60" i="17"/>
  <c r="O54" i="17" s="1"/>
  <c r="Q60" i="17"/>
  <c r="V60" i="17"/>
  <c r="G63" i="17"/>
  <c r="I63" i="17"/>
  <c r="K63" i="17"/>
  <c r="M63" i="17"/>
  <c r="O63" i="17"/>
  <c r="Q63" i="17"/>
  <c r="V63" i="17"/>
  <c r="K66" i="17"/>
  <c r="V66" i="17"/>
  <c r="G67" i="17"/>
  <c r="G66" i="17" s="1"/>
  <c r="I67" i="17"/>
  <c r="I66" i="17" s="1"/>
  <c r="K67" i="17"/>
  <c r="M67" i="17"/>
  <c r="M66" i="17" s="1"/>
  <c r="O67" i="17"/>
  <c r="O66" i="17" s="1"/>
  <c r="Q67" i="17"/>
  <c r="Q66" i="17" s="1"/>
  <c r="V67" i="17"/>
  <c r="AE69" i="17"/>
  <c r="G80" i="16"/>
  <c r="G8" i="16"/>
  <c r="G9" i="16"/>
  <c r="M9" i="16" s="1"/>
  <c r="I9" i="16"/>
  <c r="I8" i="16" s="1"/>
  <c r="K9" i="16"/>
  <c r="K8" i="16" s="1"/>
  <c r="O9" i="16"/>
  <c r="O8" i="16" s="1"/>
  <c r="Q9" i="16"/>
  <c r="Q8" i="16" s="1"/>
  <c r="V9" i="16"/>
  <c r="V8" i="16" s="1"/>
  <c r="G10" i="16"/>
  <c r="M10" i="16" s="1"/>
  <c r="I10" i="16"/>
  <c r="K10" i="16"/>
  <c r="O10" i="16"/>
  <c r="Q10" i="16"/>
  <c r="V10" i="16"/>
  <c r="G12" i="16"/>
  <c r="I12" i="16"/>
  <c r="I11" i="16" s="1"/>
  <c r="K12" i="16"/>
  <c r="M12" i="16"/>
  <c r="O12" i="16"/>
  <c r="O11" i="16" s="1"/>
  <c r="Q12" i="16"/>
  <c r="Q11" i="16" s="1"/>
  <c r="V12" i="16"/>
  <c r="G17" i="16"/>
  <c r="M17" i="16" s="1"/>
  <c r="I17" i="16"/>
  <c r="K17" i="16"/>
  <c r="K11" i="16" s="1"/>
  <c r="O17" i="16"/>
  <c r="Q17" i="16"/>
  <c r="V17" i="16"/>
  <c r="V11" i="16" s="1"/>
  <c r="G19" i="16"/>
  <c r="I19" i="16"/>
  <c r="K19" i="16"/>
  <c r="M19" i="16"/>
  <c r="O19" i="16"/>
  <c r="Q19" i="16"/>
  <c r="V19" i="16"/>
  <c r="G21" i="16"/>
  <c r="M21" i="16" s="1"/>
  <c r="I21" i="16"/>
  <c r="K21" i="16"/>
  <c r="O21" i="16"/>
  <c r="Q21" i="16"/>
  <c r="V21" i="16"/>
  <c r="G23" i="16"/>
  <c r="M23" i="16" s="1"/>
  <c r="I23" i="16"/>
  <c r="K23" i="16"/>
  <c r="O23" i="16"/>
  <c r="Q23" i="16"/>
  <c r="V23" i="16"/>
  <c r="G26" i="16"/>
  <c r="M26" i="16" s="1"/>
  <c r="I26" i="16"/>
  <c r="K26" i="16"/>
  <c r="O26" i="16"/>
  <c r="Q26" i="16"/>
  <c r="V26" i="16"/>
  <c r="G28" i="16"/>
  <c r="M28" i="16" s="1"/>
  <c r="I28" i="16"/>
  <c r="K28" i="16"/>
  <c r="O28" i="16"/>
  <c r="Q28" i="16"/>
  <c r="V28" i="16"/>
  <c r="G30" i="16"/>
  <c r="M30" i="16" s="1"/>
  <c r="I30" i="16"/>
  <c r="K30" i="16"/>
  <c r="O30" i="16"/>
  <c r="Q30" i="16"/>
  <c r="V30" i="16"/>
  <c r="G32" i="16"/>
  <c r="I32" i="16"/>
  <c r="K32" i="16"/>
  <c r="M32" i="16"/>
  <c r="O32" i="16"/>
  <c r="Q32" i="16"/>
  <c r="V32" i="16"/>
  <c r="G34" i="16"/>
  <c r="M34" i="16" s="1"/>
  <c r="I34" i="16"/>
  <c r="K34" i="16"/>
  <c r="O34" i="16"/>
  <c r="Q34" i="16"/>
  <c r="V34" i="16"/>
  <c r="G36" i="16"/>
  <c r="I36" i="16"/>
  <c r="K36" i="16"/>
  <c r="M36" i="16"/>
  <c r="O36" i="16"/>
  <c r="Q36" i="16"/>
  <c r="V36" i="16"/>
  <c r="O38" i="16"/>
  <c r="G39" i="16"/>
  <c r="G38" i="16" s="1"/>
  <c r="I39" i="16"/>
  <c r="I38" i="16" s="1"/>
  <c r="K39" i="16"/>
  <c r="K38" i="16" s="1"/>
  <c r="O39" i="16"/>
  <c r="Q39" i="16"/>
  <c r="Q38" i="16" s="1"/>
  <c r="V39" i="16"/>
  <c r="V38" i="16" s="1"/>
  <c r="G41" i="16"/>
  <c r="M41" i="16" s="1"/>
  <c r="I41" i="16"/>
  <c r="K41" i="16"/>
  <c r="O41" i="16"/>
  <c r="Q41" i="16"/>
  <c r="V41" i="16"/>
  <c r="G44" i="16"/>
  <c r="I44" i="16"/>
  <c r="K44" i="16"/>
  <c r="M44" i="16"/>
  <c r="O44" i="16"/>
  <c r="Q44" i="16"/>
  <c r="V44" i="16"/>
  <c r="G47" i="16"/>
  <c r="G48" i="16"/>
  <c r="I48" i="16"/>
  <c r="I47" i="16" s="1"/>
  <c r="K48" i="16"/>
  <c r="K47" i="16" s="1"/>
  <c r="M48" i="16"/>
  <c r="O48" i="16"/>
  <c r="O47" i="16" s="1"/>
  <c r="Q48" i="16"/>
  <c r="Q47" i="16" s="1"/>
  <c r="V48" i="16"/>
  <c r="V47" i="16" s="1"/>
  <c r="G50" i="16"/>
  <c r="M50" i="16" s="1"/>
  <c r="I50" i="16"/>
  <c r="K50" i="16"/>
  <c r="O50" i="16"/>
  <c r="Q50" i="16"/>
  <c r="V50" i="16"/>
  <c r="G52" i="16"/>
  <c r="I52" i="16"/>
  <c r="K52" i="16"/>
  <c r="M52" i="16"/>
  <c r="O52" i="16"/>
  <c r="Q52" i="16"/>
  <c r="V52" i="16"/>
  <c r="G54" i="16"/>
  <c r="M54" i="16" s="1"/>
  <c r="I54" i="16"/>
  <c r="K54" i="16"/>
  <c r="O54" i="16"/>
  <c r="Q54" i="16"/>
  <c r="V54" i="16"/>
  <c r="G56" i="16"/>
  <c r="M56" i="16" s="1"/>
  <c r="I56" i="16"/>
  <c r="K56" i="16"/>
  <c r="O56" i="16"/>
  <c r="Q56" i="16"/>
  <c r="V56" i="16"/>
  <c r="G59" i="16"/>
  <c r="M59" i="16" s="1"/>
  <c r="I59" i="16"/>
  <c r="K59" i="16"/>
  <c r="O59" i="16"/>
  <c r="Q59" i="16"/>
  <c r="V59" i="16"/>
  <c r="K62" i="16"/>
  <c r="G63" i="16"/>
  <c r="M63" i="16" s="1"/>
  <c r="M62" i="16" s="1"/>
  <c r="I63" i="16"/>
  <c r="I62" i="16" s="1"/>
  <c r="K63" i="16"/>
  <c r="O63" i="16"/>
  <c r="O62" i="16" s="1"/>
  <c r="Q63" i="16"/>
  <c r="Q62" i="16" s="1"/>
  <c r="V63" i="16"/>
  <c r="V62" i="16" s="1"/>
  <c r="G65" i="16"/>
  <c r="I65" i="16"/>
  <c r="K65" i="16"/>
  <c r="M65" i="16"/>
  <c r="O65" i="16"/>
  <c r="Q65" i="16"/>
  <c r="V65" i="16"/>
  <c r="G68" i="16"/>
  <c r="K68" i="16"/>
  <c r="Q68" i="16"/>
  <c r="V68" i="16"/>
  <c r="G69" i="16"/>
  <c r="I69" i="16"/>
  <c r="I68" i="16" s="1"/>
  <c r="K69" i="16"/>
  <c r="M69" i="16"/>
  <c r="M68" i="16" s="1"/>
  <c r="O69" i="16"/>
  <c r="O68" i="16" s="1"/>
  <c r="Q69" i="16"/>
  <c r="V69" i="16"/>
  <c r="O70" i="16"/>
  <c r="G71" i="16"/>
  <c r="I71" i="16"/>
  <c r="I70" i="16" s="1"/>
  <c r="K71" i="16"/>
  <c r="M71" i="16"/>
  <c r="O71" i="16"/>
  <c r="Q71" i="16"/>
  <c r="Q70" i="16" s="1"/>
  <c r="V71" i="16"/>
  <c r="V70" i="16" s="1"/>
  <c r="G73" i="16"/>
  <c r="M73" i="16" s="1"/>
  <c r="I73" i="16"/>
  <c r="K73" i="16"/>
  <c r="K70" i="16" s="1"/>
  <c r="O73" i="16"/>
  <c r="Q73" i="16"/>
  <c r="V73" i="16"/>
  <c r="G75" i="16"/>
  <c r="I75" i="16"/>
  <c r="K75" i="16"/>
  <c r="M75" i="16"/>
  <c r="O75" i="16"/>
  <c r="Q75" i="16"/>
  <c r="V75" i="16"/>
  <c r="G76" i="16"/>
  <c r="M76" i="16" s="1"/>
  <c r="I76" i="16"/>
  <c r="K76" i="16"/>
  <c r="O76" i="16"/>
  <c r="Q76" i="16"/>
  <c r="V76" i="16"/>
  <c r="G77" i="16"/>
  <c r="I77" i="16"/>
  <c r="K77" i="16"/>
  <c r="M77" i="16"/>
  <c r="O77" i="16"/>
  <c r="Q77" i="16"/>
  <c r="V77" i="16"/>
  <c r="G78" i="16"/>
  <c r="M78" i="16" s="1"/>
  <c r="I78" i="16"/>
  <c r="K78" i="16"/>
  <c r="O78" i="16"/>
  <c r="Q78" i="16"/>
  <c r="V78" i="16"/>
  <c r="AE80" i="16"/>
  <c r="G77" i="15"/>
  <c r="BA43" i="15"/>
  <c r="BA42" i="15"/>
  <c r="G8" i="15"/>
  <c r="G9" i="15"/>
  <c r="M9" i="15" s="1"/>
  <c r="M8" i="15" s="1"/>
  <c r="I9" i="15"/>
  <c r="I8" i="15" s="1"/>
  <c r="K9" i="15"/>
  <c r="K8" i="15" s="1"/>
  <c r="O9" i="15"/>
  <c r="O8" i="15" s="1"/>
  <c r="Q9" i="15"/>
  <c r="Q8" i="15" s="1"/>
  <c r="V9" i="15"/>
  <c r="V8" i="15" s="1"/>
  <c r="G10" i="15"/>
  <c r="I10" i="15"/>
  <c r="K10" i="15"/>
  <c r="M10" i="15"/>
  <c r="O10" i="15"/>
  <c r="Q10" i="15"/>
  <c r="V10" i="15"/>
  <c r="G11" i="15"/>
  <c r="I11" i="15"/>
  <c r="K11" i="15"/>
  <c r="M11" i="15"/>
  <c r="O11" i="15"/>
  <c r="Q11" i="15"/>
  <c r="V11" i="15"/>
  <c r="G14" i="15"/>
  <c r="M14" i="15" s="1"/>
  <c r="I14" i="15"/>
  <c r="I13" i="15" s="1"/>
  <c r="K14" i="15"/>
  <c r="K13" i="15" s="1"/>
  <c r="O14" i="15"/>
  <c r="Q14" i="15"/>
  <c r="Q13" i="15" s="1"/>
  <c r="V14" i="15"/>
  <c r="V13" i="15" s="1"/>
  <c r="G16" i="15"/>
  <c r="I16" i="15"/>
  <c r="K16" i="15"/>
  <c r="M16" i="15"/>
  <c r="O16" i="15"/>
  <c r="Q16" i="15"/>
  <c r="V16" i="15"/>
  <c r="G19" i="15"/>
  <c r="I19" i="15"/>
  <c r="K19" i="15"/>
  <c r="M19" i="15"/>
  <c r="O19" i="15"/>
  <c r="Q19" i="15"/>
  <c r="V19" i="15"/>
  <c r="G21" i="15"/>
  <c r="M21" i="15" s="1"/>
  <c r="I21" i="15"/>
  <c r="K21" i="15"/>
  <c r="O21" i="15"/>
  <c r="O13" i="15" s="1"/>
  <c r="Q21" i="15"/>
  <c r="V21" i="15"/>
  <c r="G23" i="15"/>
  <c r="M23" i="15" s="1"/>
  <c r="I23" i="15"/>
  <c r="K23" i="15"/>
  <c r="O23" i="15"/>
  <c r="Q23" i="15"/>
  <c r="V23" i="15"/>
  <c r="G25" i="15"/>
  <c r="I25" i="15"/>
  <c r="K25" i="15"/>
  <c r="M25" i="15"/>
  <c r="O25" i="15"/>
  <c r="Q25" i="15"/>
  <c r="V25" i="15"/>
  <c r="G27" i="15"/>
  <c r="I27" i="15"/>
  <c r="K27" i="15"/>
  <c r="M27" i="15"/>
  <c r="O27" i="15"/>
  <c r="Q27" i="15"/>
  <c r="V27" i="15"/>
  <c r="G29" i="15"/>
  <c r="M29" i="15" s="1"/>
  <c r="I29" i="15"/>
  <c r="K29" i="15"/>
  <c r="O29" i="15"/>
  <c r="Q29" i="15"/>
  <c r="V29" i="15"/>
  <c r="G32" i="15"/>
  <c r="I32" i="15"/>
  <c r="I31" i="15" s="1"/>
  <c r="K32" i="15"/>
  <c r="K31" i="15" s="1"/>
  <c r="M32" i="15"/>
  <c r="O32" i="15"/>
  <c r="O31" i="15" s="1"/>
  <c r="Q32" i="15"/>
  <c r="V32" i="15"/>
  <c r="V31" i="15" s="1"/>
  <c r="G34" i="15"/>
  <c r="I34" i="15"/>
  <c r="K34" i="15"/>
  <c r="M34" i="15"/>
  <c r="O34" i="15"/>
  <c r="Q34" i="15"/>
  <c r="V34" i="15"/>
  <c r="G36" i="15"/>
  <c r="G31" i="15" s="1"/>
  <c r="I36" i="15"/>
  <c r="K36" i="15"/>
  <c r="O36" i="15"/>
  <c r="Q36" i="15"/>
  <c r="V36" i="15"/>
  <c r="G38" i="15"/>
  <c r="M38" i="15" s="1"/>
  <c r="I38" i="15"/>
  <c r="K38" i="15"/>
  <c r="O38" i="15"/>
  <c r="Q38" i="15"/>
  <c r="Q31" i="15" s="1"/>
  <c r="V38" i="15"/>
  <c r="G40" i="15"/>
  <c r="M40" i="15" s="1"/>
  <c r="I40" i="15"/>
  <c r="K40" i="15"/>
  <c r="O40" i="15"/>
  <c r="Q40" i="15"/>
  <c r="V40" i="15"/>
  <c r="G47" i="15"/>
  <c r="I47" i="15"/>
  <c r="K47" i="15"/>
  <c r="M47" i="15"/>
  <c r="O47" i="15"/>
  <c r="Q47" i="15"/>
  <c r="V47" i="15"/>
  <c r="G50" i="15"/>
  <c r="O50" i="15"/>
  <c r="G51" i="15"/>
  <c r="M51" i="15" s="1"/>
  <c r="M50" i="15" s="1"/>
  <c r="I51" i="15"/>
  <c r="I50" i="15" s="1"/>
  <c r="K51" i="15"/>
  <c r="K50" i="15" s="1"/>
  <c r="O51" i="15"/>
  <c r="Q51" i="15"/>
  <c r="Q50" i="15" s="1"/>
  <c r="V51" i="15"/>
  <c r="V50" i="15" s="1"/>
  <c r="K52" i="15"/>
  <c r="V52" i="15"/>
  <c r="G53" i="15"/>
  <c r="I53" i="15"/>
  <c r="K53" i="15"/>
  <c r="M53" i="15"/>
  <c r="O53" i="15"/>
  <c r="O52" i="15" s="1"/>
  <c r="Q53" i="15"/>
  <c r="Q52" i="15" s="1"/>
  <c r="V53" i="15"/>
  <c r="G55" i="15"/>
  <c r="G52" i="15" s="1"/>
  <c r="I55" i="15"/>
  <c r="K55" i="15"/>
  <c r="O55" i="15"/>
  <c r="Q55" i="15"/>
  <c r="V55" i="15"/>
  <c r="G56" i="15"/>
  <c r="I56" i="15"/>
  <c r="I52" i="15" s="1"/>
  <c r="K56" i="15"/>
  <c r="M56" i="15"/>
  <c r="O56" i="15"/>
  <c r="Q56" i="15"/>
  <c r="V56" i="15"/>
  <c r="G59" i="15"/>
  <c r="K59" i="15"/>
  <c r="O59" i="15"/>
  <c r="Q59" i="15"/>
  <c r="V59" i="15"/>
  <c r="G60" i="15"/>
  <c r="I60" i="15"/>
  <c r="I59" i="15" s="1"/>
  <c r="K60" i="15"/>
  <c r="M60" i="15"/>
  <c r="M59" i="15" s="1"/>
  <c r="O60" i="15"/>
  <c r="Q60" i="15"/>
  <c r="V60" i="15"/>
  <c r="G61" i="15"/>
  <c r="O61" i="15"/>
  <c r="G62" i="15"/>
  <c r="M62" i="15" s="1"/>
  <c r="M61" i="15" s="1"/>
  <c r="I62" i="15"/>
  <c r="I61" i="15" s="1"/>
  <c r="K62" i="15"/>
  <c r="O62" i="15"/>
  <c r="Q62" i="15"/>
  <c r="Q61" i="15" s="1"/>
  <c r="V62" i="15"/>
  <c r="G64" i="15"/>
  <c r="M64" i="15" s="1"/>
  <c r="I64" i="15"/>
  <c r="K64" i="15"/>
  <c r="K61" i="15" s="1"/>
  <c r="O64" i="15"/>
  <c r="Q64" i="15"/>
  <c r="V64" i="15"/>
  <c r="V61" i="15" s="1"/>
  <c r="G66" i="15"/>
  <c r="G65" i="15" s="1"/>
  <c r="I66" i="15"/>
  <c r="I65" i="15" s="1"/>
  <c r="K66" i="15"/>
  <c r="O66" i="15"/>
  <c r="O65" i="15" s="1"/>
  <c r="Q66" i="15"/>
  <c r="V66" i="15"/>
  <c r="V65" i="15" s="1"/>
  <c r="G70" i="15"/>
  <c r="I70" i="15"/>
  <c r="K70" i="15"/>
  <c r="M70" i="15"/>
  <c r="O70" i="15"/>
  <c r="Q70" i="15"/>
  <c r="Q65" i="15" s="1"/>
  <c r="V70" i="15"/>
  <c r="G72" i="15"/>
  <c r="I72" i="15"/>
  <c r="K72" i="15"/>
  <c r="K65" i="15" s="1"/>
  <c r="M72" i="15"/>
  <c r="O72" i="15"/>
  <c r="Q72" i="15"/>
  <c r="V72" i="15"/>
  <c r="G73" i="15"/>
  <c r="I73" i="15"/>
  <c r="K73" i="15"/>
  <c r="M73" i="15"/>
  <c r="O73" i="15"/>
  <c r="Q73" i="15"/>
  <c r="V73" i="15"/>
  <c r="G74" i="15"/>
  <c r="M74" i="15" s="1"/>
  <c r="I74" i="15"/>
  <c r="K74" i="15"/>
  <c r="O74" i="15"/>
  <c r="Q74" i="15"/>
  <c r="V74" i="15"/>
  <c r="G75" i="15"/>
  <c r="M75" i="15" s="1"/>
  <c r="I75" i="15"/>
  <c r="K75" i="15"/>
  <c r="O75" i="15"/>
  <c r="Q75" i="15"/>
  <c r="V75" i="15"/>
  <c r="AE77" i="15"/>
  <c r="AF77" i="15"/>
  <c r="G145" i="14"/>
  <c r="BA89" i="14"/>
  <c r="BA88" i="14"/>
  <c r="BA82" i="14"/>
  <c r="BA81" i="14"/>
  <c r="G8" i="14"/>
  <c r="G9" i="14"/>
  <c r="M9" i="14" s="1"/>
  <c r="M8" i="14" s="1"/>
  <c r="I9" i="14"/>
  <c r="I8" i="14" s="1"/>
  <c r="K9" i="14"/>
  <c r="K8" i="14" s="1"/>
  <c r="O9" i="14"/>
  <c r="O8" i="14" s="1"/>
  <c r="Q9" i="14"/>
  <c r="Q8" i="14" s="1"/>
  <c r="V9" i="14"/>
  <c r="V8" i="14" s="1"/>
  <c r="G10" i="14"/>
  <c r="I10" i="14"/>
  <c r="K10" i="14"/>
  <c r="M10" i="14"/>
  <c r="O10" i="14"/>
  <c r="Q10" i="14"/>
  <c r="V10" i="14"/>
  <c r="G11" i="14"/>
  <c r="I11" i="14"/>
  <c r="K11" i="14"/>
  <c r="M11" i="14"/>
  <c r="O11" i="14"/>
  <c r="Q11" i="14"/>
  <c r="V11" i="14"/>
  <c r="G13" i="14"/>
  <c r="M13" i="14" s="1"/>
  <c r="I13" i="14"/>
  <c r="K13" i="14"/>
  <c r="O13" i="14"/>
  <c r="Q13" i="14"/>
  <c r="V13" i="14"/>
  <c r="G15" i="14"/>
  <c r="M15" i="14" s="1"/>
  <c r="I15" i="14"/>
  <c r="I14" i="14" s="1"/>
  <c r="K15" i="14"/>
  <c r="K14" i="14" s="1"/>
  <c r="O15" i="14"/>
  <c r="O14" i="14" s="1"/>
  <c r="Q15" i="14"/>
  <c r="V15" i="14"/>
  <c r="V14" i="14" s="1"/>
  <c r="G17" i="14"/>
  <c r="I17" i="14"/>
  <c r="K17" i="14"/>
  <c r="M17" i="14"/>
  <c r="O17" i="14"/>
  <c r="Q17" i="14"/>
  <c r="V17" i="14"/>
  <c r="G25" i="14"/>
  <c r="I25" i="14"/>
  <c r="K25" i="14"/>
  <c r="M25" i="14"/>
  <c r="O25" i="14"/>
  <c r="Q25" i="14"/>
  <c r="V25" i="14"/>
  <c r="G27" i="14"/>
  <c r="M27" i="14" s="1"/>
  <c r="I27" i="14"/>
  <c r="K27" i="14"/>
  <c r="O27" i="14"/>
  <c r="Q27" i="14"/>
  <c r="V27" i="14"/>
  <c r="G29" i="14"/>
  <c r="M29" i="14" s="1"/>
  <c r="I29" i="14"/>
  <c r="K29" i="14"/>
  <c r="O29" i="14"/>
  <c r="Q29" i="14"/>
  <c r="Q14" i="14" s="1"/>
  <c r="V29" i="14"/>
  <c r="G31" i="14"/>
  <c r="I31" i="14"/>
  <c r="K31" i="14"/>
  <c r="M31" i="14"/>
  <c r="O31" i="14"/>
  <c r="Q31" i="14"/>
  <c r="V31" i="14"/>
  <c r="G34" i="14"/>
  <c r="M34" i="14" s="1"/>
  <c r="I34" i="14"/>
  <c r="K34" i="14"/>
  <c r="O34" i="14"/>
  <c r="Q34" i="14"/>
  <c r="V34" i="14"/>
  <c r="G36" i="14"/>
  <c r="M36" i="14" s="1"/>
  <c r="I36" i="14"/>
  <c r="K36" i="14"/>
  <c r="O36" i="14"/>
  <c r="Q36" i="14"/>
  <c r="V36" i="14"/>
  <c r="G38" i="14"/>
  <c r="M38" i="14" s="1"/>
  <c r="I38" i="14"/>
  <c r="K38" i="14"/>
  <c r="O38" i="14"/>
  <c r="Q38" i="14"/>
  <c r="V38" i="14"/>
  <c r="G40" i="14"/>
  <c r="M40" i="14" s="1"/>
  <c r="I40" i="14"/>
  <c r="K40" i="14"/>
  <c r="O40" i="14"/>
  <c r="Q40" i="14"/>
  <c r="V40" i="14"/>
  <c r="G42" i="14"/>
  <c r="I42" i="14"/>
  <c r="K42" i="14"/>
  <c r="M42" i="14"/>
  <c r="O42" i="14"/>
  <c r="Q42" i="14"/>
  <c r="V42" i="14"/>
  <c r="G44" i="14"/>
  <c r="M44" i="14" s="1"/>
  <c r="I44" i="14"/>
  <c r="K44" i="14"/>
  <c r="O44" i="14"/>
  <c r="Q44" i="14"/>
  <c r="V44" i="14"/>
  <c r="K46" i="14"/>
  <c r="Q46" i="14"/>
  <c r="G47" i="14"/>
  <c r="I47" i="14"/>
  <c r="I46" i="14" s="1"/>
  <c r="K47" i="14"/>
  <c r="M47" i="14"/>
  <c r="O47" i="14"/>
  <c r="O46" i="14" s="1"/>
  <c r="Q47" i="14"/>
  <c r="V47" i="14"/>
  <c r="V46" i="14" s="1"/>
  <c r="G49" i="14"/>
  <c r="I49" i="14"/>
  <c r="K49" i="14"/>
  <c r="M49" i="14"/>
  <c r="O49" i="14"/>
  <c r="Q49" i="14"/>
  <c r="V49" i="14"/>
  <c r="G52" i="14"/>
  <c r="G46" i="14" s="1"/>
  <c r="I52" i="14"/>
  <c r="K52" i="14"/>
  <c r="O52" i="14"/>
  <c r="Q52" i="14"/>
  <c r="V52" i="14"/>
  <c r="G56" i="14"/>
  <c r="M56" i="14" s="1"/>
  <c r="I56" i="14"/>
  <c r="K56" i="14"/>
  <c r="K55" i="14" s="1"/>
  <c r="O56" i="14"/>
  <c r="Q56" i="14"/>
  <c r="Q55" i="14" s="1"/>
  <c r="V56" i="14"/>
  <c r="G61" i="14"/>
  <c r="G55" i="14" s="1"/>
  <c r="I61" i="14"/>
  <c r="K61" i="14"/>
  <c r="M61" i="14"/>
  <c r="O61" i="14"/>
  <c r="Q61" i="14"/>
  <c r="V61" i="14"/>
  <c r="G63" i="14"/>
  <c r="I63" i="14"/>
  <c r="K63" i="14"/>
  <c r="M63" i="14"/>
  <c r="O63" i="14"/>
  <c r="O55" i="14" s="1"/>
  <c r="Q63" i="14"/>
  <c r="V63" i="14"/>
  <c r="G68" i="14"/>
  <c r="M68" i="14" s="1"/>
  <c r="I68" i="14"/>
  <c r="K68" i="14"/>
  <c r="O68" i="14"/>
  <c r="Q68" i="14"/>
  <c r="V68" i="14"/>
  <c r="G70" i="14"/>
  <c r="I70" i="14"/>
  <c r="K70" i="14"/>
  <c r="M70" i="14"/>
  <c r="O70" i="14"/>
  <c r="Q70" i="14"/>
  <c r="V70" i="14"/>
  <c r="V55" i="14" s="1"/>
  <c r="G72" i="14"/>
  <c r="M72" i="14" s="1"/>
  <c r="I72" i="14"/>
  <c r="K72" i="14"/>
  <c r="O72" i="14"/>
  <c r="Q72" i="14"/>
  <c r="V72" i="14"/>
  <c r="G76" i="14"/>
  <c r="M76" i="14" s="1"/>
  <c r="I76" i="14"/>
  <c r="K76" i="14"/>
  <c r="O76" i="14"/>
  <c r="Q76" i="14"/>
  <c r="V76" i="14"/>
  <c r="G77" i="14"/>
  <c r="M77" i="14" s="1"/>
  <c r="I77" i="14"/>
  <c r="I55" i="14" s="1"/>
  <c r="K77" i="14"/>
  <c r="O77" i="14"/>
  <c r="Q77" i="14"/>
  <c r="V77" i="14"/>
  <c r="G79" i="14"/>
  <c r="M79" i="14" s="1"/>
  <c r="I79" i="14"/>
  <c r="K79" i="14"/>
  <c r="O79" i="14"/>
  <c r="Q79" i="14"/>
  <c r="V79" i="14"/>
  <c r="G86" i="14"/>
  <c r="I86" i="14"/>
  <c r="K86" i="14"/>
  <c r="M86" i="14"/>
  <c r="O86" i="14"/>
  <c r="Q86" i="14"/>
  <c r="V86" i="14"/>
  <c r="G93" i="14"/>
  <c r="I93" i="14"/>
  <c r="K93" i="14"/>
  <c r="M93" i="14"/>
  <c r="O93" i="14"/>
  <c r="Q93" i="14"/>
  <c r="V93" i="14"/>
  <c r="G96" i="14"/>
  <c r="K96" i="14"/>
  <c r="O96" i="14"/>
  <c r="Q96" i="14"/>
  <c r="G97" i="14"/>
  <c r="I97" i="14"/>
  <c r="I96" i="14" s="1"/>
  <c r="K97" i="14"/>
  <c r="M97" i="14"/>
  <c r="M96" i="14" s="1"/>
  <c r="O97" i="14"/>
  <c r="Q97" i="14"/>
  <c r="V97" i="14"/>
  <c r="V96" i="14" s="1"/>
  <c r="G99" i="14"/>
  <c r="G98" i="14" s="1"/>
  <c r="I99" i="14"/>
  <c r="I98" i="14" s="1"/>
  <c r="K99" i="14"/>
  <c r="O99" i="14"/>
  <c r="Q99" i="14"/>
  <c r="Q98" i="14" s="1"/>
  <c r="V99" i="14"/>
  <c r="G100" i="14"/>
  <c r="M100" i="14" s="1"/>
  <c r="I100" i="14"/>
  <c r="K100" i="14"/>
  <c r="O100" i="14"/>
  <c r="Q100" i="14"/>
  <c r="V100" i="14"/>
  <c r="V98" i="14" s="1"/>
  <c r="G101" i="14"/>
  <c r="I101" i="14"/>
  <c r="K101" i="14"/>
  <c r="K98" i="14" s="1"/>
  <c r="M101" i="14"/>
  <c r="O101" i="14"/>
  <c r="Q101" i="14"/>
  <c r="V101" i="14"/>
  <c r="G103" i="14"/>
  <c r="I103" i="14"/>
  <c r="K103" i="14"/>
  <c r="M103" i="14"/>
  <c r="O103" i="14"/>
  <c r="Q103" i="14"/>
  <c r="V103" i="14"/>
  <c r="G105" i="14"/>
  <c r="I105" i="14"/>
  <c r="K105" i="14"/>
  <c r="M105" i="14"/>
  <c r="O105" i="14"/>
  <c r="O98" i="14" s="1"/>
  <c r="Q105" i="14"/>
  <c r="V105" i="14"/>
  <c r="G107" i="14"/>
  <c r="M107" i="14" s="1"/>
  <c r="I107" i="14"/>
  <c r="K107" i="14"/>
  <c r="O107" i="14"/>
  <c r="Q107" i="14"/>
  <c r="V107" i="14"/>
  <c r="G109" i="14"/>
  <c r="I109" i="14"/>
  <c r="K109" i="14"/>
  <c r="M109" i="14"/>
  <c r="O109" i="14"/>
  <c r="Q109" i="14"/>
  <c r="V109" i="14"/>
  <c r="G110" i="14"/>
  <c r="M110" i="14" s="1"/>
  <c r="I110" i="14"/>
  <c r="K110" i="14"/>
  <c r="O110" i="14"/>
  <c r="Q110" i="14"/>
  <c r="V110" i="14"/>
  <c r="G111" i="14"/>
  <c r="M111" i="14" s="1"/>
  <c r="I111" i="14"/>
  <c r="K111" i="14"/>
  <c r="O111" i="14"/>
  <c r="Q111" i="14"/>
  <c r="V111" i="14"/>
  <c r="G112" i="14"/>
  <c r="M112" i="14" s="1"/>
  <c r="I112" i="14"/>
  <c r="K112" i="14"/>
  <c r="O112" i="14"/>
  <c r="Q112" i="14"/>
  <c r="V112" i="14"/>
  <c r="G114" i="14"/>
  <c r="I114" i="14"/>
  <c r="K114" i="14"/>
  <c r="M114" i="14"/>
  <c r="O114" i="14"/>
  <c r="Q114" i="14"/>
  <c r="V114" i="14"/>
  <c r="G115" i="14"/>
  <c r="I115" i="14"/>
  <c r="K115" i="14"/>
  <c r="M115" i="14"/>
  <c r="O115" i="14"/>
  <c r="Q115" i="14"/>
  <c r="V115" i="14"/>
  <c r="G118" i="14"/>
  <c r="I118" i="14"/>
  <c r="K118" i="14"/>
  <c r="M118" i="14"/>
  <c r="O118" i="14"/>
  <c r="Q118" i="14"/>
  <c r="V118" i="14"/>
  <c r="G123" i="14"/>
  <c r="M123" i="14" s="1"/>
  <c r="I123" i="14"/>
  <c r="K123" i="14"/>
  <c r="O123" i="14"/>
  <c r="Q123" i="14"/>
  <c r="V123" i="14"/>
  <c r="G126" i="14"/>
  <c r="I126" i="14"/>
  <c r="K126" i="14"/>
  <c r="M126" i="14"/>
  <c r="O126" i="14"/>
  <c r="Q126" i="14"/>
  <c r="V126" i="14"/>
  <c r="G127" i="14"/>
  <c r="M127" i="14" s="1"/>
  <c r="I127" i="14"/>
  <c r="K127" i="14"/>
  <c r="O127" i="14"/>
  <c r="Q127" i="14"/>
  <c r="V127" i="14"/>
  <c r="G128" i="14"/>
  <c r="Q128" i="14"/>
  <c r="G129" i="14"/>
  <c r="M129" i="14" s="1"/>
  <c r="M128" i="14" s="1"/>
  <c r="I129" i="14"/>
  <c r="I128" i="14" s="1"/>
  <c r="K129" i="14"/>
  <c r="K128" i="14" s="1"/>
  <c r="O129" i="14"/>
  <c r="O128" i="14" s="1"/>
  <c r="Q129" i="14"/>
  <c r="V129" i="14"/>
  <c r="V128" i="14" s="1"/>
  <c r="G131" i="14"/>
  <c r="G130" i="14" s="1"/>
  <c r="I131" i="14"/>
  <c r="K131" i="14"/>
  <c r="M131" i="14"/>
  <c r="O131" i="14"/>
  <c r="O130" i="14" s="1"/>
  <c r="Q131" i="14"/>
  <c r="V131" i="14"/>
  <c r="V130" i="14" s="1"/>
  <c r="G133" i="14"/>
  <c r="I133" i="14"/>
  <c r="I130" i="14" s="1"/>
  <c r="K133" i="14"/>
  <c r="M133" i="14"/>
  <c r="O133" i="14"/>
  <c r="Q133" i="14"/>
  <c r="V133" i="14"/>
  <c r="G136" i="14"/>
  <c r="M136" i="14" s="1"/>
  <c r="I136" i="14"/>
  <c r="K136" i="14"/>
  <c r="O136" i="14"/>
  <c r="Q136" i="14"/>
  <c r="Q130" i="14" s="1"/>
  <c r="V136" i="14"/>
  <c r="G138" i="14"/>
  <c r="I138" i="14"/>
  <c r="K138" i="14"/>
  <c r="M138" i="14"/>
  <c r="O138" i="14"/>
  <c r="Q138" i="14"/>
  <c r="V138" i="14"/>
  <c r="G140" i="14"/>
  <c r="M140" i="14" s="1"/>
  <c r="I140" i="14"/>
  <c r="K140" i="14"/>
  <c r="O140" i="14"/>
  <c r="Q140" i="14"/>
  <c r="V140" i="14"/>
  <c r="G141" i="14"/>
  <c r="M141" i="14" s="1"/>
  <c r="I141" i="14"/>
  <c r="K141" i="14"/>
  <c r="O141" i="14"/>
  <c r="Q141" i="14"/>
  <c r="V141" i="14"/>
  <c r="G142" i="14"/>
  <c r="M142" i="14" s="1"/>
  <c r="I142" i="14"/>
  <c r="K142" i="14"/>
  <c r="O142" i="14"/>
  <c r="Q142" i="14"/>
  <c r="V142" i="14"/>
  <c r="G143" i="14"/>
  <c r="M143" i="14" s="1"/>
  <c r="I143" i="14"/>
  <c r="K143" i="14"/>
  <c r="K130" i="14" s="1"/>
  <c r="O143" i="14"/>
  <c r="Q143" i="14"/>
  <c r="V143" i="14"/>
  <c r="AE145" i="14"/>
  <c r="G13" i="13"/>
  <c r="G8" i="13"/>
  <c r="G9" i="13"/>
  <c r="M9" i="13" s="1"/>
  <c r="I9" i="13"/>
  <c r="I8" i="13" s="1"/>
  <c r="K9" i="13"/>
  <c r="K8" i="13" s="1"/>
  <c r="O9" i="13"/>
  <c r="O8" i="13" s="1"/>
  <c r="Q9" i="13"/>
  <c r="Q8" i="13" s="1"/>
  <c r="V9" i="13"/>
  <c r="V8" i="13" s="1"/>
  <c r="G10" i="13"/>
  <c r="M10" i="13" s="1"/>
  <c r="I10" i="13"/>
  <c r="K10" i="13"/>
  <c r="O10" i="13"/>
  <c r="Q10" i="13"/>
  <c r="V10" i="13"/>
  <c r="G11" i="13"/>
  <c r="I11" i="13"/>
  <c r="K11" i="13"/>
  <c r="M11" i="13"/>
  <c r="O11" i="13"/>
  <c r="Q11" i="13"/>
  <c r="V11" i="13"/>
  <c r="AE13" i="13"/>
  <c r="AF13" i="13"/>
  <c r="G44" i="12"/>
  <c r="BA39" i="12"/>
  <c r="BA37" i="12"/>
  <c r="BA36" i="12"/>
  <c r="BA34" i="12"/>
  <c r="BA32" i="12"/>
  <c r="BA22" i="12"/>
  <c r="BA20" i="12"/>
  <c r="BA19" i="12"/>
  <c r="BA17" i="12"/>
  <c r="BA15" i="12"/>
  <c r="BA12" i="12"/>
  <c r="G8" i="12"/>
  <c r="G9" i="12"/>
  <c r="I9" i="12"/>
  <c r="I8" i="12" s="1"/>
  <c r="K9" i="12"/>
  <c r="M9" i="12"/>
  <c r="O9" i="12"/>
  <c r="O8" i="12" s="1"/>
  <c r="Q9" i="12"/>
  <c r="Q8" i="12" s="1"/>
  <c r="V9" i="12"/>
  <c r="G10" i="12"/>
  <c r="M10" i="12" s="1"/>
  <c r="I10" i="12"/>
  <c r="K10" i="12"/>
  <c r="K8" i="12" s="1"/>
  <c r="O10" i="12"/>
  <c r="Q10" i="12"/>
  <c r="V10" i="12"/>
  <c r="G11" i="12"/>
  <c r="I11" i="12"/>
  <c r="K11" i="12"/>
  <c r="M11" i="12"/>
  <c r="O11" i="12"/>
  <c r="Q11" i="12"/>
  <c r="V11" i="12"/>
  <c r="G13" i="12"/>
  <c r="M13" i="12" s="1"/>
  <c r="I13" i="12"/>
  <c r="K13" i="12"/>
  <c r="O13" i="12"/>
  <c r="Q13" i="12"/>
  <c r="V13" i="12"/>
  <c r="V8" i="12" s="1"/>
  <c r="G14" i="12"/>
  <c r="I14" i="12"/>
  <c r="K14" i="12"/>
  <c r="M14" i="12"/>
  <c r="O14" i="12"/>
  <c r="Q14" i="12"/>
  <c r="V14" i="12"/>
  <c r="G16" i="12"/>
  <c r="M16" i="12" s="1"/>
  <c r="I16" i="12"/>
  <c r="K16" i="12"/>
  <c r="O16" i="12"/>
  <c r="Q16" i="12"/>
  <c r="V16" i="12"/>
  <c r="G18" i="12"/>
  <c r="I18" i="12"/>
  <c r="K18" i="12"/>
  <c r="M18" i="12"/>
  <c r="O18" i="12"/>
  <c r="Q18" i="12"/>
  <c r="V18" i="12"/>
  <c r="G21" i="12"/>
  <c r="M21" i="12" s="1"/>
  <c r="I21" i="12"/>
  <c r="K21" i="12"/>
  <c r="O21" i="12"/>
  <c r="Q21" i="12"/>
  <c r="V21" i="12"/>
  <c r="G31" i="12"/>
  <c r="I31" i="12"/>
  <c r="K31" i="12"/>
  <c r="M31" i="12"/>
  <c r="O31" i="12"/>
  <c r="Q31" i="12"/>
  <c r="V31" i="12"/>
  <c r="G33" i="12"/>
  <c r="M33" i="12" s="1"/>
  <c r="I33" i="12"/>
  <c r="K33" i="12"/>
  <c r="O33" i="12"/>
  <c r="Q33" i="12"/>
  <c r="V33" i="12"/>
  <c r="G35" i="12"/>
  <c r="I35" i="12"/>
  <c r="K35" i="12"/>
  <c r="M35" i="12"/>
  <c r="O35" i="12"/>
  <c r="Q35" i="12"/>
  <c r="V35" i="12"/>
  <c r="G38" i="12"/>
  <c r="M38" i="12" s="1"/>
  <c r="I38" i="12"/>
  <c r="K38" i="12"/>
  <c r="O38" i="12"/>
  <c r="Q38" i="12"/>
  <c r="V38" i="12"/>
  <c r="G40" i="12"/>
  <c r="I40" i="12"/>
  <c r="K40" i="12"/>
  <c r="M40" i="12"/>
  <c r="O40" i="12"/>
  <c r="Q40" i="12"/>
  <c r="V40" i="12"/>
  <c r="G41" i="12"/>
  <c r="M41" i="12" s="1"/>
  <c r="I41" i="12"/>
  <c r="K41" i="12"/>
  <c r="O41" i="12"/>
  <c r="Q41" i="12"/>
  <c r="V41" i="12"/>
  <c r="AE44" i="12"/>
  <c r="AF44" i="12"/>
  <c r="I20" i="1"/>
  <c r="I19" i="1"/>
  <c r="I18" i="1"/>
  <c r="I17" i="1"/>
  <c r="I16" i="1"/>
  <c r="I95" i="1"/>
  <c r="J94" i="1" s="1"/>
  <c r="F62" i="1"/>
  <c r="G23" i="1" s="1"/>
  <c r="G62" i="1"/>
  <c r="G25" i="1" s="1"/>
  <c r="A25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H62" i="1" s="1"/>
  <c r="J28" i="1"/>
  <c r="J26" i="1"/>
  <c r="G38" i="1"/>
  <c r="F38" i="1"/>
  <c r="J23" i="1"/>
  <c r="J24" i="1"/>
  <c r="J25" i="1"/>
  <c r="J27" i="1"/>
  <c r="E24" i="1"/>
  <c r="E26" i="1"/>
  <c r="J89" i="1" l="1"/>
  <c r="J82" i="1"/>
  <c r="J77" i="1"/>
  <c r="J70" i="1"/>
  <c r="J85" i="1"/>
  <c r="J71" i="1"/>
  <c r="J73" i="1"/>
  <c r="J91" i="1"/>
  <c r="J75" i="1"/>
  <c r="J81" i="1"/>
  <c r="J86" i="1"/>
  <c r="J87" i="1"/>
  <c r="J83" i="1"/>
  <c r="J78" i="1"/>
  <c r="J92" i="1"/>
  <c r="J74" i="1"/>
  <c r="J69" i="1"/>
  <c r="J79" i="1"/>
  <c r="J76" i="1"/>
  <c r="J88" i="1"/>
  <c r="J72" i="1"/>
  <c r="J80" i="1"/>
  <c r="J84" i="1"/>
  <c r="G26" i="1"/>
  <c r="A26" i="1"/>
  <c r="A23" i="1"/>
  <c r="G28" i="1"/>
  <c r="M24" i="25"/>
  <c r="M53" i="25"/>
  <c r="M49" i="25"/>
  <c r="M47" i="25" s="1"/>
  <c r="M41" i="25"/>
  <c r="M38" i="25" s="1"/>
  <c r="AF70" i="25"/>
  <c r="M26" i="25"/>
  <c r="M17" i="25"/>
  <c r="M8" i="25" s="1"/>
  <c r="M64" i="25"/>
  <c r="M63" i="25" s="1"/>
  <c r="AF20" i="24"/>
  <c r="G10" i="24"/>
  <c r="M16" i="24"/>
  <c r="M13" i="24" s="1"/>
  <c r="AF45" i="23"/>
  <c r="M33" i="23"/>
  <c r="M30" i="23" s="1"/>
  <c r="M16" i="23"/>
  <c r="M8" i="23" s="1"/>
  <c r="M8" i="22"/>
  <c r="AF44" i="22"/>
  <c r="M21" i="22"/>
  <c r="M19" i="22" s="1"/>
  <c r="AF83" i="21"/>
  <c r="M79" i="21"/>
  <c r="M76" i="21" s="1"/>
  <c r="M39" i="21"/>
  <c r="M38" i="21" s="1"/>
  <c r="M24" i="21"/>
  <c r="M8" i="21" s="1"/>
  <c r="M18" i="20"/>
  <c r="M8" i="20"/>
  <c r="G40" i="20"/>
  <c r="M8" i="19"/>
  <c r="AF25" i="19"/>
  <c r="M18" i="19"/>
  <c r="M15" i="19" s="1"/>
  <c r="M11" i="18"/>
  <c r="M8" i="18"/>
  <c r="M49" i="18"/>
  <c r="M48" i="18" s="1"/>
  <c r="G11" i="18"/>
  <c r="M55" i="18"/>
  <c r="M54" i="18" s="1"/>
  <c r="M38" i="18"/>
  <c r="M33" i="18" s="1"/>
  <c r="M54" i="17"/>
  <c r="M32" i="17"/>
  <c r="M8" i="17"/>
  <c r="AF69" i="17"/>
  <c r="G32" i="17"/>
  <c r="G8" i="17"/>
  <c r="M47" i="16"/>
  <c r="M11" i="16"/>
  <c r="M70" i="16"/>
  <c r="M8" i="16"/>
  <c r="G62" i="16"/>
  <c r="G11" i="16"/>
  <c r="AF80" i="16"/>
  <c r="M39" i="16"/>
  <c r="M38" i="16" s="1"/>
  <c r="G70" i="16"/>
  <c r="M13" i="15"/>
  <c r="G13" i="15"/>
  <c r="M66" i="15"/>
  <c r="M65" i="15" s="1"/>
  <c r="M55" i="15"/>
  <c r="M52" i="15" s="1"/>
  <c r="M36" i="15"/>
  <c r="M31" i="15" s="1"/>
  <c r="M14" i="14"/>
  <c r="M130" i="14"/>
  <c r="M55" i="14"/>
  <c r="G14" i="14"/>
  <c r="AF145" i="14"/>
  <c r="M99" i="14"/>
  <c r="M98" i="14" s="1"/>
  <c r="M52" i="14"/>
  <c r="M46" i="14" s="1"/>
  <c r="M8" i="13"/>
  <c r="M8" i="12"/>
  <c r="I21" i="1"/>
  <c r="J93" i="1"/>
  <c r="J90" i="1"/>
  <c r="I39" i="1"/>
  <c r="I62" i="1" s="1"/>
  <c r="J95" i="1" l="1"/>
  <c r="A24" i="1"/>
  <c r="G24" i="1"/>
  <c r="A27" i="1" s="1"/>
  <c r="J59" i="1"/>
  <c r="J51" i="1"/>
  <c r="J43" i="1"/>
  <c r="J40" i="1"/>
  <c r="J56" i="1"/>
  <c r="J48" i="1"/>
  <c r="J61" i="1"/>
  <c r="J53" i="1"/>
  <c r="J45" i="1"/>
  <c r="J60" i="1"/>
  <c r="J49" i="1"/>
  <c r="J41" i="1"/>
  <c r="J54" i="1"/>
  <c r="J58" i="1"/>
  <c r="J50" i="1"/>
  <c r="J42" i="1"/>
  <c r="J44" i="1"/>
  <c r="J57" i="1"/>
  <c r="J55" i="1"/>
  <c r="J47" i="1"/>
  <c r="J39" i="1"/>
  <c r="J62" i="1" s="1"/>
  <c r="J52" i="1"/>
  <c r="J46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.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.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.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.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.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.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.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.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.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>
  <authors>
    <author>.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>
  <authors>
    <author>.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>
  <authors>
    <author>.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>
  <authors>
    <author>.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>
  <authors>
    <author>.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<sst xmlns="http://schemas.openxmlformats.org/spreadsheetml/2006/main" count="4607" uniqueCount="853">
  <si>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</si>
  <si>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</si>
  <si>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</si>
  <si>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</si>
  <si>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</si>
  <si>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</si>
  <si>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</si>
  <si>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</si>
  <si>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</si>
  <si>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</si>
  <si>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</si>
  <si>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</si>
  <si>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</si>
  <si>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</si>
  <si>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</si>
  <si>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</si>
  <si>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</si>
  <si>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</si>
  <si>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</si>
  <si>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</si>
  <si>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</si>
  <si>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</si>
  <si>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</si>
  <si>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</si>
  <si>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</si>
  <si>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</si>
  <si>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</si>
  <si>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</si>
  <si>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</si>
  <si>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</si>
  <si>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</si>
  <si>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</si>
  <si>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</si>
  <si>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</si>
  <si>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</si>
  <si>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</si>
  <si>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</si>
  <si>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</si>
  <si>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</si>
  <si>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</si>
  <si>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</si>
  <si>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</si>
  <si>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</si>
  <si>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NP2397</t>
  </si>
  <si>
    <t>Parkoviště a cyklostezka ve sportovním areálu Nový Jičín</t>
  </si>
  <si>
    <t>Město Nový Jičín</t>
  </si>
  <si>
    <t>Masarykovo nám. 1/1</t>
  </si>
  <si>
    <t>Nový Jičín</t>
  </si>
  <si>
    <t>74101</t>
  </si>
  <si>
    <t>00298212</t>
  </si>
  <si>
    <t>CZ00298212</t>
  </si>
  <si>
    <t>NELL PROJEKT s.r.o.</t>
  </si>
  <si>
    <t>Zarámí 428</t>
  </si>
  <si>
    <t>Zlín</t>
  </si>
  <si>
    <t>76001</t>
  </si>
  <si>
    <t>29209081</t>
  </si>
  <si>
    <t>CZ29209081</t>
  </si>
  <si>
    <t>Stavba</t>
  </si>
  <si>
    <t>SO.00</t>
  </si>
  <si>
    <t>Vedlejší a ostatní náklady</t>
  </si>
  <si>
    <t>00</t>
  </si>
  <si>
    <t>VON</t>
  </si>
  <si>
    <t>SO.01</t>
  </si>
  <si>
    <t>Kácení stromů</t>
  </si>
  <si>
    <t>01</t>
  </si>
  <si>
    <t>Kácení</t>
  </si>
  <si>
    <t>SO.02</t>
  </si>
  <si>
    <t>Výměna ploch</t>
  </si>
  <si>
    <t>1</t>
  </si>
  <si>
    <t>Nepropustný asfalt/beton - Propustná dlažba</t>
  </si>
  <si>
    <t>2</t>
  </si>
  <si>
    <t>Nepropustná dlažba - Propustná dlažba</t>
  </si>
  <si>
    <t>3</t>
  </si>
  <si>
    <t>Nepropustný asfalt - Propustná žul.kostka</t>
  </si>
  <si>
    <t>4</t>
  </si>
  <si>
    <t>Propustná zeleň - Propustná dlažba</t>
  </si>
  <si>
    <t>5</t>
  </si>
  <si>
    <t>Nepropustný asfalt - Nepropustná žul. kostka</t>
  </si>
  <si>
    <t>6</t>
  </si>
  <si>
    <t>Nepropustný asfalt - Propustná zeleň (příprava)</t>
  </si>
  <si>
    <t>7</t>
  </si>
  <si>
    <t>Nepropustný asfalt - Nepropustný asfalt</t>
  </si>
  <si>
    <t>SO.03</t>
  </si>
  <si>
    <t>Dešťová kanalizace</t>
  </si>
  <si>
    <t>03</t>
  </si>
  <si>
    <t>Odvodnění</t>
  </si>
  <si>
    <t>SO.04</t>
  </si>
  <si>
    <t>Svislé dopravní značení</t>
  </si>
  <si>
    <t>04</t>
  </si>
  <si>
    <t>SO.05</t>
  </si>
  <si>
    <t>Osvětlení přechodu</t>
  </si>
  <si>
    <t>05</t>
  </si>
  <si>
    <t>Veřejné osvětlení</t>
  </si>
  <si>
    <t>SO.06</t>
  </si>
  <si>
    <t>Vstupní objekt</t>
  </si>
  <si>
    <t>Bourání vstupu a brány</t>
  </si>
  <si>
    <t>SO.801</t>
  </si>
  <si>
    <t>Sadové a vegetační úpravy</t>
  </si>
  <si>
    <t>801</t>
  </si>
  <si>
    <t>Celkem za stavbu</t>
  </si>
  <si>
    <t>CZK</t>
  </si>
  <si>
    <t>Rekapitulace dílů</t>
  </si>
  <si>
    <t>Typ dílu</t>
  </si>
  <si>
    <t>_1</t>
  </si>
  <si>
    <t>Výsadba stromů</t>
  </si>
  <si>
    <t>_2</t>
  </si>
  <si>
    <t>Ostatní materiál</t>
  </si>
  <si>
    <t>_3</t>
  </si>
  <si>
    <t>Založení parkového trávníku výsevem</t>
  </si>
  <si>
    <t>_4</t>
  </si>
  <si>
    <t>_5</t>
  </si>
  <si>
    <t>Regenerace stávajících travnatých ploch</t>
  </si>
  <si>
    <t>_6</t>
  </si>
  <si>
    <t>Zemní práce</t>
  </si>
  <si>
    <t>11</t>
  </si>
  <si>
    <t>Přípravné a přidružené práce</t>
  </si>
  <si>
    <t>12</t>
  </si>
  <si>
    <t>Odkopávky a prokopávky</t>
  </si>
  <si>
    <t>13</t>
  </si>
  <si>
    <t>Hloubené vykopávky</t>
  </si>
  <si>
    <t>18</t>
  </si>
  <si>
    <t>Povrchové úpravy terénu</t>
  </si>
  <si>
    <t>Základy a zvláštní zakládání</t>
  </si>
  <si>
    <t>Vodorovné konstrukce</t>
  </si>
  <si>
    <t>Komunikace</t>
  </si>
  <si>
    <t>57</t>
  </si>
  <si>
    <t>Kryty štěrkových a živičných komunikací</t>
  </si>
  <si>
    <t>8</t>
  </si>
  <si>
    <t>Trubní vedení</t>
  </si>
  <si>
    <t>91</t>
  </si>
  <si>
    <t>Doplňující práce na komunikaci</t>
  </si>
  <si>
    <t>93</t>
  </si>
  <si>
    <t>Dokončovací práce inženýrských staveb</t>
  </si>
  <si>
    <t>96</t>
  </si>
  <si>
    <t>Bourání konstrukcí</t>
  </si>
  <si>
    <t>98</t>
  </si>
  <si>
    <t>Demolice</t>
  </si>
  <si>
    <t>99</t>
  </si>
  <si>
    <t>Staveništní přesun hmot</t>
  </si>
  <si>
    <t>711</t>
  </si>
  <si>
    <t>Izolace proti vodě</t>
  </si>
  <si>
    <t>M21</t>
  </si>
  <si>
    <t>Elektromontáže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</si>
  <si>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</si>
  <si>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</si>
  <si>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</si>
  <si>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</si>
  <si>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</si>
  <si>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</si>
  <si>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</si>
  <si>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</si>
  <si>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</si>
  <si>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</si>
  <si>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</si>
  <si>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</si>
  <si>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</si>
  <si>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</si>
  <si>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</si>
  <si>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</si>
  <si>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</si>
  <si>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</si>
  <si>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</si>
  <si>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</si>
  <si>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</si>
  <si>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</si>
  <si>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</si>
  <si>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</si>
  <si>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</si>
  <si>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</si>
  <si>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</si>
  <si>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</si>
  <si>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</si>
  <si>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</si>
  <si>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</si>
  <si>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</si>
  <si>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</si>
  <si>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</si>
  <si>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</si>
  <si>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</si>
  <si>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R4</t>
  </si>
  <si>
    <t>Úklid staveniště před protokolárním předáním a převzetím díla</t>
  </si>
  <si>
    <t>soubor</t>
  </si>
  <si>
    <t>Vlastní</t>
  </si>
  <si>
    <t>Indiv</t>
  </si>
  <si>
    <t>Práce</t>
  </si>
  <si>
    <t>Běžná</t>
  </si>
  <si>
    <t>POL1_</t>
  </si>
  <si>
    <t>R1</t>
  </si>
  <si>
    <t>Kompletační a koordinační činnost</t>
  </si>
  <si>
    <t>R3</t>
  </si>
  <si>
    <t>Uvedení všech povrchů dotčených stavbou do původního stavu</t>
  </si>
  <si>
    <t>Uvedení všech povrchů dotčených stavbou do původního stavu (komunikace, chodníky zeleň, příkopy, propustky), včetně opravy, údržby a průběžného čištění, kropení komunikací užívaných v průběhu stavby</t>
  </si>
  <si>
    <t>POP</t>
  </si>
  <si>
    <t>005119R</t>
  </si>
  <si>
    <t>Geometrický plán</t>
  </si>
  <si>
    <t xml:space="preserve">ks    </t>
  </si>
  <si>
    <t>VRN</t>
  </si>
  <si>
    <t>POL99_8</t>
  </si>
  <si>
    <t>005111021R</t>
  </si>
  <si>
    <t>Vytyčení inženýrských sítí</t>
  </si>
  <si>
    <t>Soubor</t>
  </si>
  <si>
    <t>RTS 24/ I</t>
  </si>
  <si>
    <t>Zaměření a vytýčení stávajících inženýrských sítí v místě stavby z hlediska jejich ochrany při provádění stavby.</t>
  </si>
  <si>
    <t>005241020R</t>
  </si>
  <si>
    <t>Geodetické zaměření skutečného provedení</t>
  </si>
  <si>
    <t>- náklady na provedení skutečného zaměření stavby v rozsahu nezbytném pro zápis změny do katastru nemovitostí.</t>
  </si>
  <si>
    <t>005241010R</t>
  </si>
  <si>
    <t>Dokumentace skutečného provedení</t>
  </si>
  <si>
    <t>Náklady na vyhotovení dokumentace skutečného provedení stavby a její předání objednateli v požadované formě a požadovaném počtu.</t>
  </si>
  <si>
    <t>- 3x vyhotovení - dokumentace v listinné a 2x na CD vdigitální podobě v souladu se stavebním zákonem a provádějícími předpisy, zakreslení změn PD, vč. revizí, prohlášení o shodě apod.</t>
  </si>
  <si>
    <t>00523  R</t>
  </si>
  <si>
    <t>Zkoušky a revize</t>
  </si>
  <si>
    <t>Náklady zhotovitele, související s prováděním zkoušek a revizí předepsaných technickými normami, TP nebo objednatelem a které jsou pro provedení díla nezbytné.</t>
  </si>
  <si>
    <t>Např.:</t>
  </si>
  <si>
    <t>ČSN 72 1006 - Kontrola zhutnění zemin a sypanin</t>
  </si>
  <si>
    <t>ČSN 73 6175 - Měření a hodnocení nerovnosti povrchů vozovek</t>
  </si>
  <si>
    <t>ČSN 73 6192 - Rázové zatěžovací zkoušky vozovek a podloží</t>
  </si>
  <si>
    <t>ČSN EN 1610 - Provádění stok a kanalizačních přípojek a jejich zkoušení</t>
  </si>
  <si>
    <t>TKP 18 Beton pro konstrukce</t>
  </si>
  <si>
    <t>ČSN  EN 206  Beton</t>
  </si>
  <si>
    <t>atd.</t>
  </si>
  <si>
    <t>005211030R</t>
  </si>
  <si>
    <t>Dočasná dopravní opatření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</si>
  <si>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</si>
  <si>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005211040R</t>
  </si>
  <si>
    <t>Užívání veřejných ploch a prostranství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</si>
  <si>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</si>
  <si>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R</t>
  </si>
  <si>
    <t>Fotodokumentace stavby</t>
  </si>
  <si>
    <t>Fotodokumentace stavby před zahájením stavby, v průběhu výstavby a po stavbě. Zařazení fotek do fotoalba v časové posloupnosti a popisem činnosti a číslem objektů v listinné a digitální podobě.</t>
  </si>
  <si>
    <t>Zhotovitel zaznamená průběh prací. Fotky budou dokládat postup prací po jednotlivých dnech a fakturovaných položkách, nasazení jednotlivých mechanizmů, prováděných zkouškách, bude předáno na CD s popisem po jednotlivých dnech.</t>
  </si>
  <si>
    <t>005121 R</t>
  </si>
  <si>
    <t>Zařízení staveniště</t>
  </si>
  <si>
    <t>Náklady spojené se zřízením přípojek energií k objektům zařízení staveniště, vybudování případných měřících odběrných míst a zařízení, případná příprava území pro objekty ZS a vlastní vybudování objektů ZS vč. oplocení, zabezpečení proti neoprávněnému vstupu nepovolaných osob. Provoz zařízení staveniště – náklady na vybavení objektů ZS, ostraha staveniště, osvětlení staveniště, náklady na energie v rámci provozu ZS, náklady na úklid v prostorách ZS, náklady na potřebnou údržbu a opravy na objektech ZS a na přípojkách energií. Odstranění objektů ZS včetně přípojek energií a jejich odvoz. Náklady na úpravu povrchů po odstranění ZS a úklid ploch ZS.</t>
  </si>
  <si>
    <t>1001</t>
  </si>
  <si>
    <t>Rozbory vody vč. odebrní vzorků, předpoklad 1x</t>
  </si>
  <si>
    <t>1002</t>
  </si>
  <si>
    <t>Pasportizace objektů v blízkosti výkopů vodovodu</t>
  </si>
  <si>
    <t>před zahájením stavby a po ukončení</t>
  </si>
  <si>
    <t>SUM</t>
  </si>
  <si>
    <t>Poznámky uchazeče k zadání</t>
  </si>
  <si>
    <t>POPUZIV</t>
  </si>
  <si>
    <t>END</t>
  </si>
  <si>
    <t>112201103R00</t>
  </si>
  <si>
    <t>Odstranění pařezů pod úrovní, o průměru 50 - 70 cm</t>
  </si>
  <si>
    <t>kus</t>
  </si>
  <si>
    <t>RTS 23/ II</t>
  </si>
  <si>
    <t>162301423R00</t>
  </si>
  <si>
    <t>Vodorovné přemístění pařezů  D 70 cm do 5000 m</t>
  </si>
  <si>
    <t>174201203R00</t>
  </si>
  <si>
    <t>Zásyp jam po pařezech D 70 cm</t>
  </si>
  <si>
    <t>113107625R00</t>
  </si>
  <si>
    <t>Odstranění podkladu nad 50 m2,kam.drcené tl.25 cm</t>
  </si>
  <si>
    <t>m2</t>
  </si>
  <si>
    <t>113151219R00</t>
  </si>
  <si>
    <t>Fréz.živič krytu nad 500 m2, bez překážek,tl.10 cm</t>
  </si>
  <si>
    <t>113202111R00</t>
  </si>
  <si>
    <t>Vytrhání obrub obrubníků silničních</t>
  </si>
  <si>
    <t>m</t>
  </si>
  <si>
    <t>2+9+13,5</t>
  </si>
  <si>
    <t>VV</t>
  </si>
  <si>
    <t>113203111R00</t>
  </si>
  <si>
    <t>Vytrhání obrub z dlažebních kostek</t>
  </si>
  <si>
    <t>120901121RT3</t>
  </si>
  <si>
    <t>Bourání konstrukcí z prostého betonu v odkopávkách bagrem s kladivem</t>
  </si>
  <si>
    <t>m3</t>
  </si>
  <si>
    <t>skryté konstrukce : 2</t>
  </si>
  <si>
    <t>122202202R00</t>
  </si>
  <si>
    <t>Odkopávky pro silnice v hor. 3 do 1000 m3</t>
  </si>
  <si>
    <t>parkoviště ZD 8 : 120,1*1,1*0,48</t>
  </si>
  <si>
    <t>vjezd ZD 8 : 14,2*1,1*0,48</t>
  </si>
  <si>
    <t>chodník ZD 8 : (430,9-14,2)*1,1*0,33</t>
  </si>
  <si>
    <t>komunikace ZD 10 : 403,9*1,1*0,5</t>
  </si>
  <si>
    <t>odpočty konstrukcí : -983,6*0,25-983,6*0,1</t>
  </si>
  <si>
    <t xml:space="preserve">sanace  podloží tl. 30cm : </t>
  </si>
  <si>
    <t>Odkaz na mn. položky pořadí 12 : 172,92000</t>
  </si>
  <si>
    <t>122202209R00</t>
  </si>
  <si>
    <t>Příplatek za lepivost - odkop. pro silnice v hor.3</t>
  </si>
  <si>
    <t>Odkaz na mn. položky pořadí 6 : 272,97751*0,35</t>
  </si>
  <si>
    <t>132201211R00</t>
  </si>
  <si>
    <t>Hloubení rýh š.do 200 cm hor.3 do 100 m3,STROJNĚ</t>
  </si>
  <si>
    <t>vsakovací rýhy : 11*1*1</t>
  </si>
  <si>
    <t>132201219R00</t>
  </si>
  <si>
    <t>Přípl.za lepivost,hloubení rýh 200cm,hor.3,STROJNĚ</t>
  </si>
  <si>
    <t>Odkaz na mn. položky pořadí 8 : 11,00000*0,5</t>
  </si>
  <si>
    <t>162701105R00</t>
  </si>
  <si>
    <t>Vodorovné přemístění výkopku z hor.1-4 do 10000 m</t>
  </si>
  <si>
    <t>Odkaz na mn. položky pořadí 6 : 272,97750</t>
  </si>
  <si>
    <t>Odkaz na mn. položky pořadí 8 : 11,00000</t>
  </si>
  <si>
    <t>167101102R00</t>
  </si>
  <si>
    <t>Nakládání výkopku z hor. 1 ÷ 4 v množství nad 100 m3</t>
  </si>
  <si>
    <t>Odkaz na mn. položky pořadí 10 : 283,97750</t>
  </si>
  <si>
    <t>171101121R00</t>
  </si>
  <si>
    <t>Uložení sypaniny z hornin nesoudržných kamenitých</t>
  </si>
  <si>
    <t>sanace v případě neúnosného podloží tl. 30cm : (120,1+403,9)*1,1*0,3</t>
  </si>
  <si>
    <t>171201201R00</t>
  </si>
  <si>
    <t>Uložení sypaniny na skl.-sypanina na výšku přes 2m</t>
  </si>
  <si>
    <t>181102302R00</t>
  </si>
  <si>
    <t>Úprava pláně v zářezech se zhutněním</t>
  </si>
  <si>
    <t>plocha ze situace : 983,6*1,1</t>
  </si>
  <si>
    <t>199000002R00</t>
  </si>
  <si>
    <t>Poplatek za skládku horniny 1- 4, č. dle katal. odpadů 17 05 04</t>
  </si>
  <si>
    <t>583424002R</t>
  </si>
  <si>
    <t>Kamenivo drcené 0/125</t>
  </si>
  <si>
    <t>t</t>
  </si>
  <si>
    <t>SPCM</t>
  </si>
  <si>
    <t>Specifikace</t>
  </si>
  <si>
    <t>POL3_</t>
  </si>
  <si>
    <t>Odkaz na mn. položky pořadí 12 : 172,92000*2,2</t>
  </si>
  <si>
    <t>211531111R00</t>
  </si>
  <si>
    <t>Výplň odvodňovacích žeber kam. hrubě drcen. 63 mm</t>
  </si>
  <si>
    <t>211971110R00</t>
  </si>
  <si>
    <t>Opláštění žeber z geotextilie o sklonu do 1 : 2,5</t>
  </si>
  <si>
    <t>Odkaz na mn. položky pořadí 8 : 11,00000*4</t>
  </si>
  <si>
    <t>Koeficient : 0,05</t>
  </si>
  <si>
    <t>67352003R</t>
  </si>
  <si>
    <t>Geotextilie netkaná PET 250 g/m2</t>
  </si>
  <si>
    <t>Odkaz na mn. položky pořadí 18 : 46,20000</t>
  </si>
  <si>
    <t>Koeficient : 0,2</t>
  </si>
  <si>
    <t>564851111RT2</t>
  </si>
  <si>
    <t>Podklad ze štěrkodrti po zhutnění tloušťky 15 cm štěrkodrť frakce 0-32 mm</t>
  </si>
  <si>
    <t>parkoviště : 120,1*1,05</t>
  </si>
  <si>
    <t>vjezd : 14,2*1,05</t>
  </si>
  <si>
    <t xml:space="preserve">komunikace : </t>
  </si>
  <si>
    <t>Odkaz na mn. položky pořadí 26 : 403,90000*1,05</t>
  </si>
  <si>
    <t>564861111RT2</t>
  </si>
  <si>
    <t>Podklad ze štěrkodrti po zhutnění tloušťky 20 cm štěrkodrť frakce 0-32 mm</t>
  </si>
  <si>
    <t>chodník : (430,9-14,2)*1,05</t>
  </si>
  <si>
    <t>564861111RT4</t>
  </si>
  <si>
    <t>Podklad ze štěrkodrti po zhutnění tloušťky 20 cm štěrkodrť frakce 0-63 mm</t>
  </si>
  <si>
    <t>parkoviště : 120,1*1,1</t>
  </si>
  <si>
    <t>vjezd : 14,2*1,1</t>
  </si>
  <si>
    <t>Odkaz na mn. položky pořadí 26 : 403,90000*1,1</t>
  </si>
  <si>
    <t>568111111R00</t>
  </si>
  <si>
    <t>Zřízení vrstvy z geotextilie skl.do 1:5, š.do 3 m</t>
  </si>
  <si>
    <t>Odkaz na mn. položky pořadí 22 : 592,02000</t>
  </si>
  <si>
    <t>596291115R00</t>
  </si>
  <si>
    <t xml:space="preserve">Řezání zámkové dlažby tl.100 mm </t>
  </si>
  <si>
    <t>Odkaz na mn. položky pořadí 26 : 403,90000*0,3</t>
  </si>
  <si>
    <t>59621504</t>
  </si>
  <si>
    <t>Kladení zámkové dlažby tl.8 cm do drtě tl. 5 cm (vápencová drť 2/5)</t>
  </si>
  <si>
    <t>parkoviště : 120,1</t>
  </si>
  <si>
    <t>vjezd : 14,2</t>
  </si>
  <si>
    <t>chodník : 430,9-14,2</t>
  </si>
  <si>
    <t>59621506</t>
  </si>
  <si>
    <t>Kladení zámkové dlažby tl.10 cm do drtě tl. 5 cm (vápencová drť 2/5)</t>
  </si>
  <si>
    <t>596291113R00</t>
  </si>
  <si>
    <t xml:space="preserve">Řezání zámkové dlažby tl. 80 mm </t>
  </si>
  <si>
    <t>Odkaz na mn. položky pořadí 25 : 551,00000*0,3</t>
  </si>
  <si>
    <t>5929901R</t>
  </si>
  <si>
    <t>Vodopropustná dlažba tl. 8 cm, filtrační, spárovací materiál čedičová drť 1/3</t>
  </si>
  <si>
    <t>• vodopropustný povrch zajišťující infiltraci srážkových vod s funkcí čistění vod díky zajištěné retenci znečisťujících látek</t>
  </si>
  <si>
    <t>• propustnost vody jednotlivá hodnota: kf větší nebo rovno 1 x 10-5 m/s, střední hodnota: kf menší nebo rovno 1 x 10-4 m/s.</t>
  </si>
  <si>
    <t>• měrná trvalá infiltrace větší nebo rovno 270 l/(s x h)</t>
  </si>
  <si>
    <t>Odkaz na mn. položky pořadí 25 : 551,00000</t>
  </si>
  <si>
    <t>5929903R</t>
  </si>
  <si>
    <t>Vodopropustná dlažba tl. 10 cm, filtrační, spárovací materiál čedičová drť 1/3</t>
  </si>
  <si>
    <t>Specifikace dlažby: Barevnost: šedá, formát dlažby: 20x20; 20x10</t>
  </si>
  <si>
    <t>Odkaz na mn. položky pořadí 26 : 403,90000</t>
  </si>
  <si>
    <t>Odkaz na mn. položky pořadí 23 : 592,02000</t>
  </si>
  <si>
    <t>899431111R00</t>
  </si>
  <si>
    <t>Výšková úprava do 20 cm, zvýšení krytu šoupěte</t>
  </si>
  <si>
    <t>912291111RT6</t>
  </si>
  <si>
    <t>Osazení směrového kůlu z plastických hmot včetně dodávky sloupku,1m</t>
  </si>
  <si>
    <t>915721111R00</t>
  </si>
  <si>
    <t>Vodorovné značení střík.barvou stopčar,zeber atd.</t>
  </si>
  <si>
    <t>915791112R00</t>
  </si>
  <si>
    <t>Předznačení pro značení stopčáry, zebry, nápisů</t>
  </si>
  <si>
    <t>imobilní : 1,5</t>
  </si>
  <si>
    <t>917862114R00</t>
  </si>
  <si>
    <t>Osazení stojatého obrubníku betonového, s boční opěrou, do lože z betonu C 25/30</t>
  </si>
  <si>
    <t>BO10/25 : 105,5+7+3,7</t>
  </si>
  <si>
    <t>BO15/15 : 10,5+23+16,5+15,5+11+16+4+20</t>
  </si>
  <si>
    <t>BO15/25 : 116,9+116,9+15+26,5+12-116,5</t>
  </si>
  <si>
    <t>919721211R00</t>
  </si>
  <si>
    <t>Dilatační spáry vkládané vyplněné asfalt. zálivkou</t>
  </si>
  <si>
    <t>919731122R00</t>
  </si>
  <si>
    <t>Zarovnání styčné plochy živičné tl. do 10 cm</t>
  </si>
  <si>
    <t>919735112R00</t>
  </si>
  <si>
    <t>Řezání stávajícího živičného krytu tl. 5 - 10 cm</t>
  </si>
  <si>
    <t>919735113R00</t>
  </si>
  <si>
    <t>Řezání stávajícího živičného krytu tl. 10 - 15 cm</t>
  </si>
  <si>
    <t>5+106</t>
  </si>
  <si>
    <t>9157211</t>
  </si>
  <si>
    <t>Vodorovné značení hmatových bodů na dlažbu</t>
  </si>
  <si>
    <t>59217421R</t>
  </si>
  <si>
    <t>Obrubník chodníkový ABO 14-10 v. 250 x 100 x 1000 mm přírodní</t>
  </si>
  <si>
    <t>Odkaz na mn. položky pořadí 35 : 116,20000</t>
  </si>
  <si>
    <t>59217488R</t>
  </si>
  <si>
    <t>Obrubník silniční ABO 2-15 v. 250 x 150 x 1000 mm přírodní</t>
  </si>
  <si>
    <t>Odkaz na mn. položky pořadí 37 : 170,80000</t>
  </si>
  <si>
    <t>Odkaz na mn. položky pořadí 46 : 9,00000*-1</t>
  </si>
  <si>
    <t>Odkaz na mn. položky pořadí 47 : 9,00000*-1</t>
  </si>
  <si>
    <t>59217490R</t>
  </si>
  <si>
    <t xml:space="preserve">Obrubník silniční nájezdový ABO 2-15 N v. 150 x 150 x 1000 mm </t>
  </si>
  <si>
    <t>Odkaz na mn. položky pořadí 36 : 116,50000</t>
  </si>
  <si>
    <t>59217491R</t>
  </si>
  <si>
    <t>Obrubník silniční přechodový pravý ABO 2-15 PP v 150 x 150 x 1000 mm</t>
  </si>
  <si>
    <t>59217492R</t>
  </si>
  <si>
    <t>Obrubník silniční přechodový levý ABO 2-15 PL v 150 x 150 x 1000 mm</t>
  </si>
  <si>
    <t>998223011R00</t>
  </si>
  <si>
    <t>Přesun hmot, pozemní komunikace, kryt dlážděný</t>
  </si>
  <si>
    <t>Přesun hmot</t>
  </si>
  <si>
    <t>POL7_</t>
  </si>
  <si>
    <t>979089001R00</t>
  </si>
  <si>
    <t>Poplatek za uložení odpadního štěrku a kameniva, skupina odpadu 010408</t>
  </si>
  <si>
    <t>Odkaz na dem. hmot. položky pořadí 4 : 1,84000</t>
  </si>
  <si>
    <t>979990103R00</t>
  </si>
  <si>
    <t>Poplatek za uložení suti - beton, skupina odpadu 170101</t>
  </si>
  <si>
    <t>Odkaz na dem. hmot. položky pořadí 3 : 6,61500</t>
  </si>
  <si>
    <t>Odkaz na dem. hmot. položky pořadí 5 : 4,40000</t>
  </si>
  <si>
    <t>979999995R00</t>
  </si>
  <si>
    <t>Poplatek za recyklaci asfaltu, kusovost do 1600 cm2, (skup.170302)</t>
  </si>
  <si>
    <t>Odkaz na dem. hmot. položky pořadí 2 : 216,39200</t>
  </si>
  <si>
    <t>979999973R00</t>
  </si>
  <si>
    <t>Poplatek za uložení, zemina a kamení, (skup.170504)</t>
  </si>
  <si>
    <t>Odkaz na dem. hmot. položky pořadí 1 : 540,98000</t>
  </si>
  <si>
    <t>979087212R00</t>
  </si>
  <si>
    <t>Nakládání suti na dopravní prostředky - komunikace</t>
  </si>
  <si>
    <t>Přesun suti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</si>
  <si>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</si>
  <si>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</si>
  <si>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</si>
  <si>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</si>
  <si>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</si>
  <si>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979093111R00</t>
  </si>
  <si>
    <t>Uložení suti na skládku bez zhutnění</t>
  </si>
  <si>
    <t>Specifikace dlažby: Barevnost: šedá/antracit, formát dlažby: 20x20cm; 20x10</t>
  </si>
  <si>
    <t>113106231R00</t>
  </si>
  <si>
    <t>Rozebrání dlažeb ze zámkové dlažby v kamenivu</t>
  </si>
  <si>
    <t>113107615R00</t>
  </si>
  <si>
    <t>Odstranění podkladu nad 50 m2,kam.drcené tl.15 cm</t>
  </si>
  <si>
    <t>8,5+20</t>
  </si>
  <si>
    <t>skryté konstrukce : 0,5</t>
  </si>
  <si>
    <t>chodník ZD 8 : 68,64*1,05*0,33</t>
  </si>
  <si>
    <t>odpočty konstrukcí : -68,64*0,06-68,64*0,15</t>
  </si>
  <si>
    <t>Odkaz na mn. položky pořadí 5 : 9,36937*0,35</t>
  </si>
  <si>
    <t>Odkaz na mn. položky pořadí 5 : 9,36936</t>
  </si>
  <si>
    <t>Odkaz na mn. položky pořadí 7 : 9,36936</t>
  </si>
  <si>
    <t>plocha ze situace : 68,64*1,1</t>
  </si>
  <si>
    <t>chodník : 66,6*1,05</t>
  </si>
  <si>
    <t>Odkaz na mn. položky pořadí 12 : 69,93000</t>
  </si>
  <si>
    <t>chodník : 66,6</t>
  </si>
  <si>
    <t>Odkaz na mn. položky pořadí 14 : 66,60000*0,3</t>
  </si>
  <si>
    <t>Odkaz na mn. položky pořadí 14 : 66,60000</t>
  </si>
  <si>
    <t>Odkaz na mn. položky pořadí 13 : 69,93000</t>
  </si>
  <si>
    <t>BO10/25 : 7,5+2</t>
  </si>
  <si>
    <t>Odkaz na mn. položky pořadí 19 : 9,50000</t>
  </si>
  <si>
    <t>711823121RT2</t>
  </si>
  <si>
    <t>Montáž nopové fólie svisle včetně dodávky fólie DELTA MS DRAIN</t>
  </si>
  <si>
    <t>izolace budov : 17*0,6</t>
  </si>
  <si>
    <t>998711201R00</t>
  </si>
  <si>
    <t>Přesun hmot pro izolace proti vodě, výšky do 6 m</t>
  </si>
  <si>
    <t>Odkaz na dem. hmot. položky pořadí 1 : 15,44400</t>
  </si>
  <si>
    <t>Odkaz na dem. hmot. položky pořadí 3 : 7,69500</t>
  </si>
  <si>
    <t>Odkaz na dem. hmot. položky pořadí 4 : 1,10000</t>
  </si>
  <si>
    <t>Odkaz na dem. hmot. položky pořadí 2 : 22,65120</t>
  </si>
  <si>
    <t>komunikace-žulová kostka : 64,58*1,1*0,45</t>
  </si>
  <si>
    <t>odpočty konstrukcí : -64,58*0,25-64,58*0,1</t>
  </si>
  <si>
    <t>Odkaz na mn. položky pořadí 9 : 21,31140</t>
  </si>
  <si>
    <t>Odkaz na mn. položky pořadí 3 : 30,67551*0,35</t>
  </si>
  <si>
    <t>vsakovací rýhy : 3*1*1</t>
  </si>
  <si>
    <t>Odkaz na mn. položky pořadí 5 : 3,00000*0,5</t>
  </si>
  <si>
    <t>Odkaz na mn. položky pořadí 3 : 30,67550</t>
  </si>
  <si>
    <t>Odkaz na mn. položky pořadí 5 : 3,00000</t>
  </si>
  <si>
    <t>Odkaz na mn. položky pořadí 7 : 33,67550</t>
  </si>
  <si>
    <t>sanace v případě neúnosného podloží tl. 30cm : 64,58*1,1*0,3</t>
  </si>
  <si>
    <t>plocha ze situace : 64,58*1,1</t>
  </si>
  <si>
    <t>Odkaz na mn. položky pořadí 9 : 21,31140*2,2</t>
  </si>
  <si>
    <t>Odkaz na mn. položky pořadí 5 : 3,00000*4</t>
  </si>
  <si>
    <t>Odkaz na mn. položky pořadí 15 : 12,60000</t>
  </si>
  <si>
    <t>Odkaz na mn. položky pořadí 20 : 63,08000*1,05</t>
  </si>
  <si>
    <t>564851111RT4</t>
  </si>
  <si>
    <t>Podklad ze štěrkodrti po zhutnění tloušťky 15 cm štěrkodrť frakce 0-63 mm</t>
  </si>
  <si>
    <t>Odkaz na mn. položky pořadí 20 : 63,08000*1,1</t>
  </si>
  <si>
    <t>Odkaz na mn. položky pořadí 18 : 69,38800</t>
  </si>
  <si>
    <t>591211111R00</t>
  </si>
  <si>
    <t>Kladení dlažby drobné kostky,lože z kamen.tl. 5 cm</t>
  </si>
  <si>
    <t>64,58-1,5</t>
  </si>
  <si>
    <t>58380120.AR</t>
  </si>
  <si>
    <t>Kostka dlažební žulová štípaná, drobná 80 až 100 mm, třída I</t>
  </si>
  <si>
    <t>Odkaz na mn. položky pořadí 20 : 63,08000</t>
  </si>
  <si>
    <t>Odkaz na mn. položky pořadí 19 : 69,38800</t>
  </si>
  <si>
    <t>BO10/25 : 15</t>
  </si>
  <si>
    <t>Odkaz na mn. položky pořadí 23 : 15,00000</t>
  </si>
  <si>
    <t>Odkaz na dem. hmot. položky pořadí 2 : 14,20760</t>
  </si>
  <si>
    <t>Odkaz na dem. hmot. položky pořadí 1 : 35,51900</t>
  </si>
  <si>
    <t>121101100R00</t>
  </si>
  <si>
    <t>Sejmutí ornice, pl. do 400 m2, přemístění do 50 m</t>
  </si>
  <si>
    <t>250,87*0,2</t>
  </si>
  <si>
    <t>parkoviště, cyklostezka : 250,87*1,1*0,48</t>
  </si>
  <si>
    <t>odpočty konstrukcí : -50,174</t>
  </si>
  <si>
    <t>Odkaz na mn. položky pořadí 6 : 54,07710</t>
  </si>
  <si>
    <t>Odkaz na mn. položky pořadí 2 : 136,36246*0,35</t>
  </si>
  <si>
    <t>Odkaz na mn. položky pořadí 2 : 136,36246</t>
  </si>
  <si>
    <t>Odkaz na mn. položky pořadí 4 : 136,36246</t>
  </si>
  <si>
    <t>sanace v případě neúnosného podloží tl. 30cm : 163,87*1,1*0,3</t>
  </si>
  <si>
    <t>plocha ze situace : 250,87*1,1</t>
  </si>
  <si>
    <t>Odkaz na mn. položky pořadí 6 : 54,07710*2,2</t>
  </si>
  <si>
    <t>Odkaz na mn. položky pořadí 14 : 243,60000*1,05</t>
  </si>
  <si>
    <t>Odkaz na mn. položky pořadí 14 : 243,60000*1,1</t>
  </si>
  <si>
    <t>Odkaz na mn. položky pořadí 12 : 267,96000</t>
  </si>
  <si>
    <t>parkoviště, cyklostezka : 243,6</t>
  </si>
  <si>
    <t>Odkaz na mn. položky pořadí 14 : 243,60000*0,3</t>
  </si>
  <si>
    <t>599901</t>
  </si>
  <si>
    <t>Předláždění a napojení stávajících ploch ze zámkové dlažby</t>
  </si>
  <si>
    <t>Odkaz na mn. položky pořadí 14 : 243,60000</t>
  </si>
  <si>
    <t>Odkaz na mn. položky pořadí 13 : 267,96000</t>
  </si>
  <si>
    <t>BO10/25 : 30+32</t>
  </si>
  <si>
    <t>BO15/25 : 14+21,5+22</t>
  </si>
  <si>
    <t>Odkaz na mn. položky pořadí 19 : 62,00000</t>
  </si>
  <si>
    <t>Odkaz na mn. položky pořadí 20 : 57,50000</t>
  </si>
  <si>
    <t>komunikace-žulová kostka : 14,75*1,1*0,45</t>
  </si>
  <si>
    <t>odpočty konstrukcí : -14,75*0,25-14,75*0,1</t>
  </si>
  <si>
    <t>Odkaz na mn. položky pořadí 7 : 4,86750</t>
  </si>
  <si>
    <t>Odkaz na mn. položky pořadí 3 : 7,00626*0,35</t>
  </si>
  <si>
    <t>Odkaz na mn. položky pořadí 3 : 7,00625</t>
  </si>
  <si>
    <t>Odkaz na mn. položky pořadí 5 : 7,00625</t>
  </si>
  <si>
    <t>sanace v případě neúnosného podloží tl. 30cm : 14,75*1,1*0,3</t>
  </si>
  <si>
    <t>plocha ze situace : 14,75*1,1</t>
  </si>
  <si>
    <t>Odkaz na mn. položky pořadí 7 : 4,86750*2,2</t>
  </si>
  <si>
    <t>Odkaz na mn. položky pořadí 15 : 10,89000*1,1</t>
  </si>
  <si>
    <t>567122114R00</t>
  </si>
  <si>
    <t>Podklad z kameniva zpev.cementem SC C8/10 tl.15 cm</t>
  </si>
  <si>
    <t>Odkaz na mn. položky pořadí 15 : 10,89000*1,05</t>
  </si>
  <si>
    <t>Odkaz na mn. položky pořadí 12 : 11,97900</t>
  </si>
  <si>
    <t>591241111R00</t>
  </si>
  <si>
    <t>Kladení dlažby drobné kostky, lože z MC tl. 5 cm</t>
  </si>
  <si>
    <t>14,75-3,86</t>
  </si>
  <si>
    <t>Odkaz na mn. položky pořadí 15 : 10,89000</t>
  </si>
  <si>
    <t>Odkaz na mn. položky pořadí 14 : 11,97900</t>
  </si>
  <si>
    <t>BO10/25 : 4,5*2+7*2+7,8*2</t>
  </si>
  <si>
    <t>Odkaz na mn. položky pořadí 18 : 38,60000</t>
  </si>
  <si>
    <t>Odkaz na dem. hmot. položky pořadí 2 : 3,24500</t>
  </si>
  <si>
    <t>Odkaz na dem. hmot. položky pořadí 1 : 8,11250</t>
  </si>
  <si>
    <t>113107640R00</t>
  </si>
  <si>
    <t>Odstranění podkladu nad 50 m2,kam.drcené tl.40 cm</t>
  </si>
  <si>
    <t>181301107R00</t>
  </si>
  <si>
    <t>Rozprostření ornice, rovina, tl. 40-50 cm,do 500m2</t>
  </si>
  <si>
    <t>POL1_1</t>
  </si>
  <si>
    <t>0099001</t>
  </si>
  <si>
    <t>Zemina pro zúrodnění vč. dopravy</t>
  </si>
  <si>
    <t>252,91*0,5</t>
  </si>
  <si>
    <t>Odkaz na dem. hmot. položky pořadí 2 : 55,64020</t>
  </si>
  <si>
    <t>Odkaz na dem. hmot. položky pořadí 1 : 222,56080</t>
  </si>
  <si>
    <t>113107620R00</t>
  </si>
  <si>
    <t>Odstranění podkladu nad 50 m2,kam.drcené tl.20 cm</t>
  </si>
  <si>
    <t>565131211RT2</t>
  </si>
  <si>
    <t>Podklad z obal kamen. ACP 16+, š.nad 3 m, tl. 5 cm plochy 201-1000 m2</t>
  </si>
  <si>
    <t>573111124R00</t>
  </si>
  <si>
    <t>Postřik infiltrační, množství zbytkového asfaltového pojiva 1,00 kg/m2</t>
  </si>
  <si>
    <t>573231125R00</t>
  </si>
  <si>
    <t>Postřik spojovací z KAE, množství zbytkového asfaltu 0,5 kg/m2</t>
  </si>
  <si>
    <t>577142112RT2</t>
  </si>
  <si>
    <t>Beton asfaltový ACO 11+, ACO 16+, nad 3 m, tl.5 cm plochy 201-1000 m2</t>
  </si>
  <si>
    <t>899331111R00</t>
  </si>
  <si>
    <t>Výšková úprava vstupu do 20 cm, zvýšení poklopu</t>
  </si>
  <si>
    <t>915711111R00</t>
  </si>
  <si>
    <t>Vodorovné značení dělicích čar 12 cm střík.barvou</t>
  </si>
  <si>
    <t>Odkaz na mn. položky pořadí 11 : 16,00000</t>
  </si>
  <si>
    <t>915791111R00</t>
  </si>
  <si>
    <t>Předznačení pro značení dělicí čáry,vodicí proužky</t>
  </si>
  <si>
    <t>přechod : 3*0,5*7</t>
  </si>
  <si>
    <t>5,5</t>
  </si>
  <si>
    <t>BO15/25 : 10</t>
  </si>
  <si>
    <t>919735111R00</t>
  </si>
  <si>
    <t>Řezání stávajícího živičného krytu tl. do 5 cm</t>
  </si>
  <si>
    <t>Odkaz na mn. položky pořadí 12 : 10,00000</t>
  </si>
  <si>
    <t>938908411R00</t>
  </si>
  <si>
    <t>Očištění povrchu krytu saponátovým roztokem</t>
  </si>
  <si>
    <t>938909311R00</t>
  </si>
  <si>
    <t>Odstranění nánosu z povrchu živičného nebo beton.</t>
  </si>
  <si>
    <t>939901</t>
  </si>
  <si>
    <t>Výměna kanaliz.poklopu včetně dodávky litinového poklopu D400</t>
  </si>
  <si>
    <t>998225111R00</t>
  </si>
  <si>
    <t>Přesun hmot, pozemní komunikace, kryt živičný</t>
  </si>
  <si>
    <t>Odkaz na dem. hmot. položky pořadí 1 : 100,50920</t>
  </si>
  <si>
    <t>Odkaz na dem. hmot. položky pořadí 2 : 50,25460</t>
  </si>
  <si>
    <t>130001101R00</t>
  </si>
  <si>
    <t>Příplatek za ztížené hloubení v blízkosti vedení</t>
  </si>
  <si>
    <t>Odkaz na mn. položky pořadí 2 : 20,55000*0,05</t>
  </si>
  <si>
    <t>Trubní vedení : 3*5*0,6*2</t>
  </si>
  <si>
    <t>Uliční vpusť : 3*0,85</t>
  </si>
  <si>
    <t>Odkaz na mn. položky pořadí 2 : 20,55000*0,5</t>
  </si>
  <si>
    <t>151101101R00</t>
  </si>
  <si>
    <t>Pažení a rozepření stěn rýh - příložné - hl.do 2 m</t>
  </si>
  <si>
    <t>Odkaz na mn. položky pořadí 16 : 15,00000*2</t>
  </si>
  <si>
    <t>151101111R00</t>
  </si>
  <si>
    <t>Odstranění pažení stěn rýh - příložné - hl. do 2 m</t>
  </si>
  <si>
    <t>Odkaz na mn. položky pořadí 4 : 30,00000</t>
  </si>
  <si>
    <t>Odkaz na mn. položky pořadí 2 : 20,55000</t>
  </si>
  <si>
    <t>Odkaz na mn. položky pořadí 6 : 20,55000</t>
  </si>
  <si>
    <t>174101101R00</t>
  </si>
  <si>
    <t>Zásyp jam, rýh, šachet se zhutněním</t>
  </si>
  <si>
    <t>Trubní vedení : 3*5*0,6*1,5</t>
  </si>
  <si>
    <t>Uliční vpusť : 3*0,5</t>
  </si>
  <si>
    <t>175101101RT2</t>
  </si>
  <si>
    <t>Obsyp potrubí bez prohození sypaniny s dodáním štěrkopísku frakce 0 - 22 mm</t>
  </si>
  <si>
    <t>3*5*0,6*0,5</t>
  </si>
  <si>
    <t>583423603R</t>
  </si>
  <si>
    <t>Kamenivo drcené 0/63 Z</t>
  </si>
  <si>
    <t>Odkaz na mn. položky pořadí 9 : 15,00000*2,2</t>
  </si>
  <si>
    <t>451572111R00</t>
  </si>
  <si>
    <t>Lože pod potrubí z kameniva těženého 0 - 4 mm</t>
  </si>
  <si>
    <t>3*5*0,6*0,25</t>
  </si>
  <si>
    <t>452112111R00</t>
  </si>
  <si>
    <t>Osazení beton, prstenců pod mříže, výšky do100 mm</t>
  </si>
  <si>
    <t>Odkaz na mn. položky pořadí 19 : 3,00000</t>
  </si>
  <si>
    <t>452311141R00</t>
  </si>
  <si>
    <t>Desky podkladní pod potrubí z betonu C 16/20</t>
  </si>
  <si>
    <t>Odkaz na mn. položky pořadí 16 : 15,00000*0,04</t>
  </si>
  <si>
    <t>871313121R00</t>
  </si>
  <si>
    <t>Montáž trub kanaliz. z plastu, hrdlových, DN 150</t>
  </si>
  <si>
    <t>Odkaz na mn. položky pořadí 19 : 3,00000*5</t>
  </si>
  <si>
    <t>877313123R00</t>
  </si>
  <si>
    <t>Montáž tvarovek jednoos. plast. gum.kroužek DN 150</t>
  </si>
  <si>
    <t>Odkaz na mn. položky pořadí 19 : 3,00000*4</t>
  </si>
  <si>
    <t>877395121R00</t>
  </si>
  <si>
    <t>Výřez a montáž tvarovky z plastu na potrubí DN 400</t>
  </si>
  <si>
    <t>895941311R00</t>
  </si>
  <si>
    <t>Zřízení vpusti uliční z dílců typ UVB - 50</t>
  </si>
  <si>
    <t>899202111R00</t>
  </si>
  <si>
    <t>Osazení mříží litinových s rámem do 100kg</t>
  </si>
  <si>
    <t>28611260.AR</t>
  </si>
  <si>
    <t>Trubka kanalizační KGEM SN 8 PVC 160x4,7x1000</t>
  </si>
  <si>
    <t>Odkaz na mn. položky pořadí 16 : 15,00000*1,03</t>
  </si>
  <si>
    <t>28651662.AR</t>
  </si>
  <si>
    <t>Koleno kanalizační KGB 160/ 45° PVC</t>
  </si>
  <si>
    <t>Odkaz na mn. položky pořadí 17 : 12,00000</t>
  </si>
  <si>
    <t>28651800.AR</t>
  </si>
  <si>
    <t>Odbočka kanalizační nalepovací KGAB 400/160 PVC</t>
  </si>
  <si>
    <t>55340352R</t>
  </si>
  <si>
    <t>Mříž vtoková M 01 D400 500 x 500 mm</t>
  </si>
  <si>
    <t>55343927R</t>
  </si>
  <si>
    <t>Kalový koš C3 pozink. DIN 4052 pro rám 500/300 vysoký</t>
  </si>
  <si>
    <t>592238510R</t>
  </si>
  <si>
    <t>TBV-Q 450/300/2a dno bez výtoku - kalová prohlubeň</t>
  </si>
  <si>
    <t>59223856R</t>
  </si>
  <si>
    <t>TBV-Q 450/195/5c skruž horní</t>
  </si>
  <si>
    <t>59223862R</t>
  </si>
  <si>
    <t>TBV-Q 450/295/6a skruž středová</t>
  </si>
  <si>
    <t>5922386321R</t>
  </si>
  <si>
    <t>TBV-Q 450/350/3a PVC skruž střed. s otvorem DN 150</t>
  </si>
  <si>
    <t>59223864R</t>
  </si>
  <si>
    <t>TBV-Q 390/60/10a vyrovnávací prstenec</t>
  </si>
  <si>
    <t>9699001</t>
  </si>
  <si>
    <t>Odstranění stávajících uličních vpustí</t>
  </si>
  <si>
    <t>ks</t>
  </si>
  <si>
    <t>998276101R00</t>
  </si>
  <si>
    <t>Přesun hmot, trubní vedení plastová, otevř. výkop</t>
  </si>
  <si>
    <t>139601102R00</t>
  </si>
  <si>
    <t>Ruční výkop jam, rýh a šachet v hornině tř. 3</t>
  </si>
  <si>
    <t>10*0,35*0,35*0,5</t>
  </si>
  <si>
    <t>Odkaz na mn. položky pořadí 1 : 0,61250</t>
  </si>
  <si>
    <t>Odkaz na mn. položky pořadí 2 : 0,61250</t>
  </si>
  <si>
    <t>914001125R00</t>
  </si>
  <si>
    <t>Osazení svislé dopr.značky na sloupek nebo konzolu</t>
  </si>
  <si>
    <t>912291111RT9</t>
  </si>
  <si>
    <t>Osazení směrového kůlu ocelového včetně dodávky sloupku,1,1m</t>
  </si>
  <si>
    <t>914001111R00</t>
  </si>
  <si>
    <t>Osazení svislé doprav.značky a sloupku, bet.základ</t>
  </si>
  <si>
    <t>40444934.AR</t>
  </si>
  <si>
    <t>Značka dopravní výstražná A 1 - A 30, rozměr 700 mm, fólie 1</t>
  </si>
  <si>
    <t>A7b : 2</t>
  </si>
  <si>
    <t>40445029.AR</t>
  </si>
  <si>
    <t>Značka dopravní příkazová C 1 - C 14b, rozměr 500 mm, fólie 1</t>
  </si>
  <si>
    <t>C9a/b : 2</t>
  </si>
  <si>
    <t>40445050.AR</t>
  </si>
  <si>
    <t>Značka dopravní informativní provozní IP 11 - IP 13, rozměr 500 x 700 mm, fólie 1</t>
  </si>
  <si>
    <t>IP12 : 1</t>
  </si>
  <si>
    <t>IP11b : 4</t>
  </si>
  <si>
    <t>40445241R</t>
  </si>
  <si>
    <t>Značka dopravní informativní provozní IP 2 - IP 7, rozměr 500 x 500 mm</t>
  </si>
  <si>
    <t>IP6 : 2</t>
  </si>
  <si>
    <t>404459502R</t>
  </si>
  <si>
    <t>Sloupek Fe pr. 60 pozinkovaný, l = 2500 mm</t>
  </si>
  <si>
    <t>Odkaz na mn. položky pořadí 8 : 10,00000</t>
  </si>
  <si>
    <t>404459516R</t>
  </si>
  <si>
    <t>Patka kotevní kompletní AP 60/4 čtyřkotevní</t>
  </si>
  <si>
    <t>404459534R</t>
  </si>
  <si>
    <t>Svorka upínací US na sloupek pr. 60 nebo 70 mm</t>
  </si>
  <si>
    <t>Odkaz na mn. položky pořadí 6 : 1,00000*2</t>
  </si>
  <si>
    <t>966006211R00</t>
  </si>
  <si>
    <t>Odstranění doprav. značky ze sloupů nebo konzolí</t>
  </si>
  <si>
    <t>966006199</t>
  </si>
  <si>
    <t>Odstranění doprav.značek se sloupky, s bet.patkami vč. likvidace</t>
  </si>
  <si>
    <t>Přesun hmot, pozemní komunikace</t>
  </si>
  <si>
    <t>210010022RT1</t>
  </si>
  <si>
    <t>Trubka tuhá z PVC uložená pevně, 23 mm, včetně dodávky trubky 1525</t>
  </si>
  <si>
    <t>210100001R00</t>
  </si>
  <si>
    <t>Ukončení vodičů v rozvaděči + zapojení do 2,5 mm2</t>
  </si>
  <si>
    <t>210202111R00</t>
  </si>
  <si>
    <t>Svítidlo veřejného osvětlení na výložník</t>
  </si>
  <si>
    <t>210204011RS2</t>
  </si>
  <si>
    <t>Stožár osvětlovací ocelový délky do 12 m včetně nákladů na autojeřáb</t>
  </si>
  <si>
    <t>210204103RS2</t>
  </si>
  <si>
    <t>Výložník ocelový 1ramenný do 35 kg včetně nákladů na montážní plošinu</t>
  </si>
  <si>
    <t>210204201R00</t>
  </si>
  <si>
    <t>Elektrovýzbroj stožáru pro 1 okruh</t>
  </si>
  <si>
    <t>210220021RT1</t>
  </si>
  <si>
    <t>Vedení uzemňovací v zemi FeZn do 120 mm2 vč.svorek včetně pásku FeZn 30 x 4 mm</t>
  </si>
  <si>
    <t>210220022RT1</t>
  </si>
  <si>
    <t>Vedení uzemňovací v zemi FeZn, D 8 - 10 mm včetně drátu FeZn 10 mm</t>
  </si>
  <si>
    <t>210220302RT1</t>
  </si>
  <si>
    <t>Svorka hromosvodová nad 2 šrouby /ST, SJ, SR, atd/, včetně dodávky svorky SR 2b Fe pro pásek 30x4 mm</t>
  </si>
  <si>
    <t>210220302RT2</t>
  </si>
  <si>
    <t>Svorka hromosvodová nad 2 šrouby /ST, SJ, SR, atd/, včetně dodávky svorky SR 3a Fe</t>
  </si>
  <si>
    <t>210220302RT6</t>
  </si>
  <si>
    <t>Svorka hromosvodová nad 2 šrouby /ST, SJ, SR, atd/, včetně dodávky svorky SP kovových částí d 3-12 mm</t>
  </si>
  <si>
    <t>210810045RT1</t>
  </si>
  <si>
    <t>Kabel CYKY-m 750 V 3 x 1,5 mm2 pevně uložený, včetně dodávky kabelu</t>
  </si>
  <si>
    <t>210810054RT1</t>
  </si>
  <si>
    <t>Kabel CYKY-m 750 V 4 žíly16-25 mm2 pevně uložený, včetně dodávky kabelu 4x16 mm2</t>
  </si>
  <si>
    <t>905 002     R01</t>
  </si>
  <si>
    <t>Napojení na stávající zařízení</t>
  </si>
  <si>
    <t>h</t>
  </si>
  <si>
    <t>905 003     R01</t>
  </si>
  <si>
    <t>Úprava stávajícího zařízení</t>
  </si>
  <si>
    <t>905      R01</t>
  </si>
  <si>
    <t>Hzs-revize provoz.souboru a st.obj. Revize</t>
  </si>
  <si>
    <t>Prav.M</t>
  </si>
  <si>
    <t>HZS</t>
  </si>
  <si>
    <t>POL10_</t>
  </si>
  <si>
    <t>316735401R</t>
  </si>
  <si>
    <t>Stožár osvětlovací PA 6-114/89/76 Z</t>
  </si>
  <si>
    <t>31677105R</t>
  </si>
  <si>
    <t>Výložník PDC 1-3000/114 pro stožár horní průměr 114 mm</t>
  </si>
  <si>
    <t>PC2104531551</t>
  </si>
  <si>
    <t>svítidlo uliční LED pro nasvětlení přechodu pro chodce</t>
  </si>
  <si>
    <t>70 W, 10710 lm</t>
  </si>
  <si>
    <t>PC48734513</t>
  </si>
  <si>
    <t>Svorkovnice stožárová</t>
  </si>
  <si>
    <t>460050703RT1</t>
  </si>
  <si>
    <t>Jáma do 2 m3 pro stožár veř.osvětlení, hor.3,ručně, ruční výkop jámy</t>
  </si>
  <si>
    <t>460200163R00</t>
  </si>
  <si>
    <t>Výkop kabelové rýhy 35/80 cm  hor.3</t>
  </si>
  <si>
    <t>460420022RT3</t>
  </si>
  <si>
    <t>Zřízení kabelového lože v rýze š. do 65 cm z písku, lože tloušťky 20 cm</t>
  </si>
  <si>
    <t>460490012RT1</t>
  </si>
  <si>
    <t>Fólie výstražná z PVC, šířka 33 cm, fólie PVC šířka 33 cm</t>
  </si>
  <si>
    <t>460560163RT1</t>
  </si>
  <si>
    <t>Zához rýhy 35/80 cm, hornina třídy 3, ruční zához rýhy</t>
  </si>
  <si>
    <t>460560303R00</t>
  </si>
  <si>
    <t>Zához rýhy 50/120 cm, hornina třídy 3</t>
  </si>
  <si>
    <t>460600001RT3</t>
  </si>
  <si>
    <t>Naložení a odvoz zeminy, odvoz na vzdálenost 5000 m</t>
  </si>
  <si>
    <t>460620013RT1</t>
  </si>
  <si>
    <t>Provizorní úprava terénu v přírodní hornině 3, ruční vyrovnání a zhutnění</t>
  </si>
  <si>
    <t>PC2104531511</t>
  </si>
  <si>
    <t>zaměření kabelové trasy</t>
  </si>
  <si>
    <t>hod</t>
  </si>
  <si>
    <t>PC2104541315</t>
  </si>
  <si>
    <t>vytýčení stávajících inženýrských sítí</t>
  </si>
  <si>
    <t>PC460212101</t>
  </si>
  <si>
    <t>Pouzdrový základ 800x1200 pro stožár VO, kompletní zhot.pouzdrového základu</t>
  </si>
  <si>
    <t>PC46132484135</t>
  </si>
  <si>
    <t>křižovatka kabelu a inženýrské sítě</t>
  </si>
  <si>
    <t>PC6204751315</t>
  </si>
  <si>
    <t>Uložení chráničky kabelu do výkopu, vč. chráničky DN 63 mm</t>
  </si>
  <si>
    <t>969901</t>
  </si>
  <si>
    <t xml:space="preserve">Odstranění ocel. oplocení a vstupní 2kr.brány vč. likvidace </t>
  </si>
  <si>
    <t>981011412R00</t>
  </si>
  <si>
    <t>Demolice budov,zdivo,podíl kce.do 15%,MC,post.roz.</t>
  </si>
  <si>
    <t>16,5*2,9</t>
  </si>
  <si>
    <t>979990107R00</t>
  </si>
  <si>
    <t>Poplatek za uložení suti - směs betonu, cihel, dřeva, skupina odpadu 170904</t>
  </si>
  <si>
    <t>119005153IM</t>
  </si>
  <si>
    <t>Vytyčení výsadeb s rozmístěním rostlin dle projektové dokumentace solitérních přes 10 do 50 kusů</t>
  </si>
  <si>
    <t>183101115R00</t>
  </si>
  <si>
    <t>Hloub. jamek bez výměny půdy do 0,4 m3, svah 1:5</t>
  </si>
  <si>
    <t>162701R</t>
  </si>
  <si>
    <t>Vodorovné přemístění výkopku z hor.1-4 do 20000 m (koef. nakypření 1,22)</t>
  </si>
  <si>
    <t>Poplatek za skládku zeminy</t>
  </si>
  <si>
    <t>184102114R00</t>
  </si>
  <si>
    <t>Výsadba dřevin s balem D do 50 cm, v rovině, vč. zálivky</t>
  </si>
  <si>
    <t>184801121R00</t>
  </si>
  <si>
    <t>Ošetřování vysazených dřevin soliterních, v rovině</t>
  </si>
  <si>
    <t>komparativní řez dle Standardu AOPK</t>
  </si>
  <si>
    <t>184215411VD</t>
  </si>
  <si>
    <t>Zhotovení závlahové mísy o průměru kmene do 0,5m (mocnost mulče 10 cm)</t>
  </si>
  <si>
    <t>184202112R00</t>
  </si>
  <si>
    <t>Ukotvení dřeviny kůly D do 10 cm, dl. do 3 m</t>
  </si>
  <si>
    <t>184813161VD</t>
  </si>
  <si>
    <t>Zřízení ochranného nátěru kmene stromu do výšky 1 m, obvodu kmene do 180 mm</t>
  </si>
  <si>
    <t>185851121</t>
  </si>
  <si>
    <t>Dovoz vody pro zálivku rostlin (100l/strom) do 1000 m</t>
  </si>
  <si>
    <t>89901VD</t>
  </si>
  <si>
    <t>Instalace ochrany proti posečení vč. materiálu</t>
  </si>
  <si>
    <t>UV stabilizovaná, flexibilní, vzdušná - podélně dělená, výšky min. 21 cm, tl. materiálu min. 2 mm, hnědé barvy</t>
  </si>
  <si>
    <t>899922811VD</t>
  </si>
  <si>
    <t>Osazení závlahového vodního vaku ke dřevině vč. Naplnění, 75 l</t>
  </si>
  <si>
    <t>998231311R00</t>
  </si>
  <si>
    <t>Přesun hmot pro sadovnické a krajin. úpravy do 5km</t>
  </si>
  <si>
    <t>111_16VD</t>
  </si>
  <si>
    <t>Zásobní tabletové hnojivo (tabl.5x10g/strom) vč. aplikace</t>
  </si>
  <si>
    <t>POL3_0</t>
  </si>
  <si>
    <t>10391100</t>
  </si>
  <si>
    <t>Kůra mulčovací VL</t>
  </si>
  <si>
    <t>1114VD</t>
  </si>
  <si>
    <t>Příčka z půlené frézované kulatiny pr. 6cm, délka 60cm, 3ks/1strom</t>
  </si>
  <si>
    <t>1113VD</t>
  </si>
  <si>
    <t>Kůl (průměr 6cm, frézovaný s fazetou a špicí, impregnovaný, 2,5m), 3 ks/1strom</t>
  </si>
  <si>
    <t>1112VD</t>
  </si>
  <si>
    <t>Popruh-úvazek, 3 ks k jednomu stromu</t>
  </si>
  <si>
    <t>111_200VD</t>
  </si>
  <si>
    <t>Fyzikální půdní kondicionér určený ke zvýšení vodní a živné kapacity půd (500g/strom), vč. aplikace</t>
  </si>
  <si>
    <t>kg</t>
  </si>
  <si>
    <t>08231320</t>
  </si>
  <si>
    <t>Voda pro zálivku</t>
  </si>
  <si>
    <t>000MAT01VD</t>
  </si>
  <si>
    <t>Ochranný nátěr proti tepelnému poškození kůry</t>
  </si>
  <si>
    <t>vč. základního nátěru nebo jednosložkový např. Arboflex, LacBalsam</t>
  </si>
  <si>
    <t>000MAT02VD</t>
  </si>
  <si>
    <t>Zavlažovací vak, 75 l</t>
  </si>
  <si>
    <t>111_34VD</t>
  </si>
  <si>
    <t>Acer campestre 'Red Shine', OK 14/16, ZB, alejový - nasazení koruny min. 1,6 m</t>
  </si>
  <si>
    <t>Betula jacquemontii ' Doorenbos', vícekmen, ZB, min. 200 cm</t>
  </si>
  <si>
    <t>R-položka</t>
  </si>
  <si>
    <t>POL12_0</t>
  </si>
  <si>
    <t>Amelanchier lamarckii, vícekmen, ZB, min. 160 cm</t>
  </si>
  <si>
    <t>182001111R00</t>
  </si>
  <si>
    <t>Plošná úprava terénu, nerovnosti do 10 cm v rovině</t>
  </si>
  <si>
    <t>182303111R00</t>
  </si>
  <si>
    <t>Doplnění ornice tl. do 5 cm v rovině</t>
  </si>
  <si>
    <t>183403113R00</t>
  </si>
  <si>
    <t>Obdělání půdy frézováním v rovině</t>
  </si>
  <si>
    <t>184802111R00</t>
  </si>
  <si>
    <t>Chem. odplevelení před založ. postřikem, v rovině</t>
  </si>
  <si>
    <t>183403153R00</t>
  </si>
  <si>
    <t>Obdělání půdy hrabáním v rovině</t>
  </si>
  <si>
    <t>180402111R00</t>
  </si>
  <si>
    <t>Založení trávníku parkového výsevem v rovině včetně utažení</t>
  </si>
  <si>
    <t>185802113R00</t>
  </si>
  <si>
    <t>Hnojení umělým hnojivem v rovině</t>
  </si>
  <si>
    <t>111116VD</t>
  </si>
  <si>
    <t>Travní směs 30g/m2</t>
  </si>
  <si>
    <t>2221VD</t>
  </si>
  <si>
    <t>Totální systémový herbicid na bázi glyfosátu (0,0005 l/m2)</t>
  </si>
  <si>
    <t>l</t>
  </si>
  <si>
    <t>111_11VD</t>
  </si>
  <si>
    <t>Dlouhodobě působící granulované trávníkové hnojivo (0,03kg/m2)</t>
  </si>
  <si>
    <t>000MAT03VD</t>
  </si>
  <si>
    <t>Ornice pro doplnění zeminy na travnatých plochách</t>
  </si>
  <si>
    <t>20 % plochy, 5 cm</t>
  </si>
  <si>
    <t>selektivní herbicid pro dvouděložné rostliny</t>
  </si>
  <si>
    <t>111105111R00</t>
  </si>
  <si>
    <t>Odstranění stařiny odvoz 20 km, na svahu do 1:5</t>
  </si>
  <si>
    <t>aerifikace</t>
  </si>
  <si>
    <t>Založení trávníku výsevem v rovině včetně utažení</t>
  </si>
  <si>
    <t>POL12_1</t>
  </si>
  <si>
    <t>20 % plochy</t>
  </si>
  <si>
    <t>Travní směs zátěžová 15g/m2</t>
  </si>
  <si>
    <t>Selektivní herbicid na dvouděložné rostliny (0,0005 l/m2)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</si>
</sst>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165" fontId="19" fillId="0" borderId="0" xfId="0" quotePrefix="1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49" fontId="16" fillId="0" borderId="0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7" t="s">
        <v>41</v>
      </c>
      <c r="B2" s="197"/>
      <c r="C2" s="197"/>
      <c r="D2" s="197"/>
      <c r="E2" s="197"/>
      <c r="F2" s="197"/>
      <c r="G2" s="197"/>
    </row>
  </sheetData>
  <sheetProtection algorithmName="SHA-512" hashValue="iJPcISviH256rukaVMdYO8kKFOMazAifnyxEqg3sHvIP5e8K9Xm1QbPae6t8xPeSlwAtD9Z362dxl0V8Y31AcQ==" saltValue="dKrspea/fCtg50LdrpbaE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98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38</v>
      </c>
      <c r="B1" s="232" t="s">
        <v>4</v>
      </c>
      <c r="C1" s="233"/>
      <c r="D1" s="233"/>
      <c r="E1" s="233"/>
      <c r="F1" s="233"/>
      <c r="G1" s="233"/>
      <c r="H1" s="233"/>
      <c r="I1" s="233"/>
      <c r="J1" s="234"/>
    </row>
    <row r="2" spans="1:15" ht="36" customHeight="1" x14ac:dyDescent="0.2">
      <c r="A2" s="2"/>
      <c r="B2" s="72" t="s">
        <v>24</v>
      </c>
      <c r="C2" s="73"/>
      <c r="D2" s="74" t="s">
        <v>43</v>
      </c>
      <c r="E2" s="238" t="s">
        <v>44</v>
      </c>
      <c r="F2" s="239"/>
      <c r="G2" s="239"/>
      <c r="H2" s="239"/>
      <c r="I2" s="239"/>
      <c r="J2" s="240"/>
      <c r="O2" s="1"/>
    </row>
    <row r="3" spans="1:15" ht="27" hidden="1" customHeight="1" x14ac:dyDescent="0.2">
      <c r="A3" s="2"/>
      <c r="B3" s="75"/>
      <c r="C3" s="73"/>
      <c r="D3" s="76"/>
      <c r="E3" s="241"/>
      <c r="F3" s="242"/>
      <c r="G3" s="242"/>
      <c r="H3" s="242"/>
      <c r="I3" s="242"/>
      <c r="J3" s="243"/>
    </row>
    <row r="4" spans="1:15" ht="23.25" customHeight="1" x14ac:dyDescent="0.2">
      <c r="A4" s="2"/>
      <c r="B4" s="77"/>
      <c r="C4" s="78"/>
      <c r="D4" s="79"/>
      <c r="E4" s="222"/>
      <c r="F4" s="222"/>
      <c r="G4" s="222"/>
      <c r="H4" s="222"/>
      <c r="I4" s="222"/>
      <c r="J4" s="223"/>
    </row>
    <row r="5" spans="1:15" ht="24" customHeight="1" x14ac:dyDescent="0.2">
      <c r="A5" s="2"/>
      <c r="B5" s="30" t="s">
        <v>23</v>
      </c>
      <c r="D5" s="226" t="s">
        <v>45</v>
      </c>
      <c r="E5" s="227"/>
      <c r="F5" s="227"/>
      <c r="G5" s="227"/>
      <c r="H5" s="18" t="s">
        <v>42</v>
      </c>
      <c r="I5" s="81" t="s">
        <v>49</v>
      </c>
      <c r="J5" s="8"/>
    </row>
    <row r="6" spans="1:15" ht="15.75" customHeight="1" x14ac:dyDescent="0.2">
      <c r="A6" s="2"/>
      <c r="B6" s="27"/>
      <c r="C6" s="52"/>
      <c r="D6" s="228" t="s">
        <v>46</v>
      </c>
      <c r="E6" s="229"/>
      <c r="F6" s="229"/>
      <c r="G6" s="229"/>
      <c r="H6" s="18" t="s">
        <v>36</v>
      </c>
      <c r="I6" s="81" t="s">
        <v>50</v>
      </c>
      <c r="J6" s="8"/>
    </row>
    <row r="7" spans="1:15" ht="15.75" customHeight="1" x14ac:dyDescent="0.2">
      <c r="A7" s="2"/>
      <c r="B7" s="28"/>
      <c r="C7" s="53"/>
      <c r="D7" s="80" t="s">
        <v>48</v>
      </c>
      <c r="E7" s="230" t="s">
        <v>47</v>
      </c>
      <c r="F7" s="231"/>
      <c r="G7" s="231"/>
      <c r="H7" s="23"/>
      <c r="I7" s="22"/>
      <c r="J7" s="33"/>
    </row>
    <row r="8" spans="1:15" ht="24" hidden="1" customHeight="1" x14ac:dyDescent="0.2">
      <c r="A8" s="2"/>
      <c r="B8" s="30" t="s">
        <v>21</v>
      </c>
      <c r="D8" s="82" t="s">
        <v>51</v>
      </c>
      <c r="H8" s="18" t="s">
        <v>42</v>
      </c>
      <c r="I8" s="81" t="s">
        <v>55</v>
      </c>
      <c r="J8" s="8"/>
    </row>
    <row r="9" spans="1:15" ht="15.75" hidden="1" customHeight="1" x14ac:dyDescent="0.2">
      <c r="A9" s="2"/>
      <c r="B9" s="2"/>
      <c r="D9" s="82" t="s">
        <v>52</v>
      </c>
      <c r="H9" s="18" t="s">
        <v>36</v>
      </c>
      <c r="I9" s="81" t="s">
        <v>56</v>
      </c>
      <c r="J9" s="8"/>
    </row>
    <row r="10" spans="1:15" ht="15.75" hidden="1" customHeight="1" x14ac:dyDescent="0.2">
      <c r="A10" s="2"/>
      <c r="B10" s="34"/>
      <c r="C10" s="53"/>
      <c r="D10" s="80" t="s">
        <v>54</v>
      </c>
      <c r="E10" s="83" t="s">
        <v>53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20</v>
      </c>
      <c r="D11" s="245"/>
      <c r="E11" s="245"/>
      <c r="F11" s="245"/>
      <c r="G11" s="245"/>
      <c r="H11" s="18" t="s">
        <v>42</v>
      </c>
      <c r="I11" s="85"/>
      <c r="J11" s="8"/>
    </row>
    <row r="12" spans="1:15" ht="15.75" customHeight="1" x14ac:dyDescent="0.2">
      <c r="A12" s="2"/>
      <c r="B12" s="27"/>
      <c r="C12" s="52"/>
      <c r="D12" s="221"/>
      <c r="E12" s="221"/>
      <c r="F12" s="221"/>
      <c r="G12" s="221"/>
      <c r="H12" s="18" t="s">
        <v>36</v>
      </c>
      <c r="I12" s="85"/>
      <c r="J12" s="8"/>
    </row>
    <row r="13" spans="1:15" ht="15.75" customHeight="1" x14ac:dyDescent="0.2">
      <c r="A13" s="2"/>
      <c r="B13" s="28"/>
      <c r="C13" s="53"/>
      <c r="D13" s="84"/>
      <c r="E13" s="224"/>
      <c r="F13" s="225"/>
      <c r="G13" s="225"/>
      <c r="H13" s="19"/>
      <c r="I13" s="22"/>
      <c r="J13" s="33"/>
    </row>
    <row r="14" spans="1:15" ht="24" customHeight="1" x14ac:dyDescent="0.2">
      <c r="A14" s="2"/>
      <c r="B14" s="42" t="s">
        <v>22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34</v>
      </c>
      <c r="C15" s="57"/>
      <c r="D15" s="51"/>
      <c r="E15" s="244"/>
      <c r="F15" s="244"/>
      <c r="G15" s="246"/>
      <c r="H15" s="246"/>
      <c r="I15" s="246" t="s">
        <v>31</v>
      </c>
      <c r="J15" s="247"/>
    </row>
    <row r="16" spans="1:15" ht="23.25" customHeight="1" x14ac:dyDescent="0.2">
      <c r="A16" s="138" t="s">
        <v>26</v>
      </c>
      <c r="B16" s="37" t="s">
        <v>26</v>
      </c>
      <c r="C16" s="58"/>
      <c r="D16" s="59"/>
      <c r="E16" s="210"/>
      <c r="F16" s="211"/>
      <c r="G16" s="210"/>
      <c r="H16" s="211"/>
      <c r="I16" s="210">
        <f>SUMIF(F69:F94,A16,I69:I94)+SUMIF(F69:F94,"PSU",I69:I94)</f>
        <v>0</v>
      </c>
      <c r="J16" s="212"/>
    </row>
    <row r="17" spans="1:10" ht="23.25" customHeight="1" x14ac:dyDescent="0.2">
      <c r="A17" s="138" t="s">
        <v>27</v>
      </c>
      <c r="B17" s="37" t="s">
        <v>27</v>
      </c>
      <c r="C17" s="58"/>
      <c r="D17" s="59"/>
      <c r="E17" s="210"/>
      <c r="F17" s="211"/>
      <c r="G17" s="210"/>
      <c r="H17" s="211"/>
      <c r="I17" s="210">
        <f>SUMIF(F69:F94,A17,I69:I94)</f>
        <v>0</v>
      </c>
      <c r="J17" s="212"/>
    </row>
    <row r="18" spans="1:10" ht="23.25" customHeight="1" x14ac:dyDescent="0.2">
      <c r="A18" s="138" t="s">
        <v>28</v>
      </c>
      <c r="B18" s="37" t="s">
        <v>28</v>
      </c>
      <c r="C18" s="58"/>
      <c r="D18" s="59"/>
      <c r="E18" s="210"/>
      <c r="F18" s="211"/>
      <c r="G18" s="210"/>
      <c r="H18" s="211"/>
      <c r="I18" s="210">
        <f>SUMIF(F69:F94,A18,I69:I94)</f>
        <v>0</v>
      </c>
      <c r="J18" s="212"/>
    </row>
    <row r="19" spans="1:10" ht="23.25" customHeight="1" x14ac:dyDescent="0.2">
      <c r="A19" s="138" t="s">
        <v>148</v>
      </c>
      <c r="B19" s="37" t="s">
        <v>29</v>
      </c>
      <c r="C19" s="58"/>
      <c r="D19" s="59"/>
      <c r="E19" s="210"/>
      <c r="F19" s="211"/>
      <c r="G19" s="210"/>
      <c r="H19" s="211"/>
      <c r="I19" s="210">
        <f>SUMIF(F69:F94,A19,I69:I94)</f>
        <v>0</v>
      </c>
      <c r="J19" s="212"/>
    </row>
    <row r="20" spans="1:10" ht="23.25" customHeight="1" x14ac:dyDescent="0.2">
      <c r="A20" s="138" t="s">
        <v>149</v>
      </c>
      <c r="B20" s="37" t="s">
        <v>30</v>
      </c>
      <c r="C20" s="58"/>
      <c r="D20" s="59"/>
      <c r="E20" s="210"/>
      <c r="F20" s="211"/>
      <c r="G20" s="210"/>
      <c r="H20" s="211"/>
      <c r="I20" s="210">
        <f>SUMIF(F69:F94,A20,I69:I94)</f>
        <v>0</v>
      </c>
      <c r="J20" s="212"/>
    </row>
    <row r="21" spans="1:10" ht="23.25" customHeight="1" x14ac:dyDescent="0.2">
      <c r="A21" s="2"/>
      <c r="B21" s="47" t="s">
        <v>31</v>
      </c>
      <c r="C21" s="60"/>
      <c r="D21" s="61"/>
      <c r="E21" s="213"/>
      <c r="F21" s="248"/>
      <c r="G21" s="213"/>
      <c r="H21" s="248"/>
      <c r="I21" s="213">
        <f>SUM(I16:J20)</f>
        <v>0</v>
      </c>
      <c r="J21" s="214"/>
    </row>
    <row r="22" spans="1:10" ht="33" customHeight="1" x14ac:dyDescent="0.2">
      <c r="A22" s="2"/>
      <c r="B22" s="41" t="s">
        <v>35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>
        <f>ZakladDPHSni*SazbaDPH1/100</f>
        <v>0</v>
      </c>
      <c r="B23" s="37" t="s">
        <v>13</v>
      </c>
      <c r="C23" s="58"/>
      <c r="D23" s="59"/>
      <c r="E23" s="63">
        <v>15</v>
      </c>
      <c r="F23" s="38" t="s">
        <v>0</v>
      </c>
      <c r="G23" s="208">
        <f>ZakladDPHSniVypocet</f>
        <v>0</v>
      </c>
      <c r="H23" s="209"/>
      <c r="I23" s="209"/>
      <c r="J23" s="39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7" t="s">
        <v>14</v>
      </c>
      <c r="C24" s="58"/>
      <c r="D24" s="59"/>
      <c r="E24" s="63">
        <f>SazbaDPH1</f>
        <v>15</v>
      </c>
      <c r="F24" s="38" t="s">
        <v>0</v>
      </c>
      <c r="G24" s="206">
        <f>A23</f>
        <v>0</v>
      </c>
      <c r="H24" s="207"/>
      <c r="I24" s="207"/>
      <c r="J24" s="39" t="str">
        <f t="shared" si="0"/>
        <v>CZK</v>
      </c>
    </row>
    <row r="25" spans="1:10" ht="23.25" customHeight="1" x14ac:dyDescent="0.2">
      <c r="A25" s="2">
        <f>ZakladDPHZakl*SazbaDPH2/100</f>
        <v>0</v>
      </c>
      <c r="B25" s="37" t="s">
        <v>15</v>
      </c>
      <c r="C25" s="58"/>
      <c r="D25" s="59"/>
      <c r="E25" s="63">
        <v>21</v>
      </c>
      <c r="F25" s="38" t="s">
        <v>0</v>
      </c>
      <c r="G25" s="208">
        <f>ZakladDPHZaklVypocet</f>
        <v>0</v>
      </c>
      <c r="H25" s="209"/>
      <c r="I25" s="209"/>
      <c r="J25" s="39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16</v>
      </c>
      <c r="C26" s="64"/>
      <c r="D26" s="51"/>
      <c r="E26" s="65">
        <f>SazbaDPH2</f>
        <v>21</v>
      </c>
      <c r="F26" s="29" t="s">
        <v>0</v>
      </c>
      <c r="G26" s="235">
        <f>A25</f>
        <v>0</v>
      </c>
      <c r="H26" s="236"/>
      <c r="I26" s="236"/>
      <c r="J26" s="36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5</v>
      </c>
      <c r="C27" s="66"/>
      <c r="D27" s="67"/>
      <c r="E27" s="66"/>
      <c r="F27" s="16"/>
      <c r="G27" s="237">
        <f>CenaCelkem-(ZakladDPHSni+DPHSni+ZakladDPHZakl+DPHZakl)</f>
        <v>0</v>
      </c>
      <c r="H27" s="237"/>
      <c r="I27" s="237"/>
      <c r="J27" s="40" t="str">
        <f t="shared" si="0"/>
        <v>CZK</v>
      </c>
    </row>
    <row r="28" spans="1:10" ht="27.75" hidden="1" customHeight="1" thickBot="1" x14ac:dyDescent="0.25">
      <c r="A28" s="2"/>
      <c r="B28" s="111" t="s">
        <v>25</v>
      </c>
      <c r="C28" s="112"/>
      <c r="D28" s="112"/>
      <c r="E28" s="113"/>
      <c r="F28" s="114"/>
      <c r="G28" s="216">
        <f>ZakladDPHSniVypocet+ZakladDPHZaklVypocet</f>
        <v>0</v>
      </c>
      <c r="H28" s="216"/>
      <c r="I28" s="216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37</v>
      </c>
      <c r="C29" s="116"/>
      <c r="D29" s="116"/>
      <c r="E29" s="116"/>
      <c r="F29" s="117"/>
      <c r="G29" s="215">
        <f>A27</f>
        <v>0</v>
      </c>
      <c r="H29" s="215"/>
      <c r="I29" s="215"/>
      <c r="J29" s="118" t="s">
        <v>100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12</v>
      </c>
      <c r="D32" s="69"/>
      <c r="E32" s="69"/>
      <c r="F32" s="15" t="s">
        <v>11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217"/>
      <c r="E34" s="218"/>
      <c r="G34" s="219"/>
      <c r="H34" s="220"/>
      <c r="I34" s="220"/>
      <c r="J34" s="24"/>
    </row>
    <row r="35" spans="1:10" ht="12.75" customHeight="1" x14ac:dyDescent="0.2">
      <c r="A35" s="2"/>
      <c r="B35" s="2"/>
      <c r="D35" s="205" t="s">
        <v>2</v>
      </c>
      <c r="E35" s="205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57</v>
      </c>
      <c r="C39" s="200"/>
      <c r="D39" s="200"/>
      <c r="E39" s="200"/>
      <c r="F39" s="98">
        <f>'SO.00 00 Naklady'!AE44+'SO.01 01 Pol'!AE13+'SO.02 1 Pol'!AE145+'SO.02 2 Pol'!AE77+'SO.02 3 Pol'!AE80+'SO.02 4 Pol'!AE69+'SO.02 5 Pol'!AE66+'SO.02 6 Pol'!AE25+'SO.02 7 Pol'!AE50+'SO.03 03 Pol'!AE83+'SO.04 04 Pol'!AE44+'SO.05 05 Pol'!AE45+'SO.06 1 Pol'!AE20+'SO.801 801 Pol'!AE70</f>
        <v>0</v>
      </c>
      <c r="G39" s="99">
        <f>'SO.00 00 Naklady'!AF44+'SO.01 01 Pol'!AF13+'SO.02 1 Pol'!AF145+'SO.02 2 Pol'!AF77+'SO.02 3 Pol'!AF80+'SO.02 4 Pol'!AF69+'SO.02 5 Pol'!AF66+'SO.02 6 Pol'!AF25+'SO.02 7 Pol'!AF50+'SO.03 03 Pol'!AF83+'SO.04 04 Pol'!AF44+'SO.05 05 Pol'!AF45+'SO.06 1 Pol'!AF20+'SO.801 801 Pol'!AF70</f>
        <v>0</v>
      </c>
      <c r="H39" s="100">
        <f t="shared" ref="H39:H61" si="1">(F39*SazbaDPH1/100)+(G39*SazbaDPH2/100)</f>
        <v>0</v>
      </c>
      <c r="I39" s="100">
        <f t="shared" ref="I39:I61" si="2">F39+G39+H39</f>
        <v>0</v>
      </c>
      <c r="J39" s="101" t="str">
        <f>IF(_xlfn.SINGLE(CenaCelkemVypocet)=0,"",I39/_xlfn.SINGLE(CenaCelkemVypocet)*100)</f>
        <v/>
      </c>
    </row>
    <row r="40" spans="1:10" ht="25.5" customHeight="1" x14ac:dyDescent="0.2">
      <c r="A40" s="87">
        <v>2</v>
      </c>
      <c r="B40" s="102" t="s">
        <v>58</v>
      </c>
      <c r="C40" s="201" t="s">
        <v>59</v>
      </c>
      <c r="D40" s="201"/>
      <c r="E40" s="201"/>
      <c r="F40" s="103">
        <f>'SO.00 00 Naklady'!AE44</f>
        <v>0</v>
      </c>
      <c r="G40" s="104">
        <f>'SO.00 00 Naklady'!AF44</f>
        <v>0</v>
      </c>
      <c r="H40" s="104">
        <f t="shared" si="1"/>
        <v>0</v>
      </c>
      <c r="I40" s="104">
        <f t="shared" si="2"/>
        <v>0</v>
      </c>
      <c r="J40" s="105" t="str">
        <f>IF(_xlfn.SINGLE(CenaCelkemVypocet)=0,"",I40/_xlfn.SINGLE(CenaCelkemVypocet)*100)</f>
        <v/>
      </c>
    </row>
    <row r="41" spans="1:10" ht="25.5" customHeight="1" x14ac:dyDescent="0.2">
      <c r="A41" s="87">
        <v>3</v>
      </c>
      <c r="B41" s="106" t="s">
        <v>60</v>
      </c>
      <c r="C41" s="200" t="s">
        <v>61</v>
      </c>
      <c r="D41" s="200"/>
      <c r="E41" s="200"/>
      <c r="F41" s="107">
        <f>'SO.00 00 Naklady'!AE44</f>
        <v>0</v>
      </c>
      <c r="G41" s="100">
        <f>'SO.00 00 Naklady'!AF44</f>
        <v>0</v>
      </c>
      <c r="H41" s="100">
        <f t="shared" si="1"/>
        <v>0</v>
      </c>
      <c r="I41" s="100">
        <f t="shared" si="2"/>
        <v>0</v>
      </c>
      <c r="J41" s="101" t="str">
        <f>IF(_xlfn.SINGLE(CenaCelkemVypocet)=0,"",I41/_xlfn.SINGLE(CenaCelkemVypocet)*100)</f>
        <v/>
      </c>
    </row>
    <row r="42" spans="1:10" ht="25.5" customHeight="1" x14ac:dyDescent="0.2">
      <c r="A42" s="87">
        <v>2</v>
      </c>
      <c r="B42" s="102" t="s">
        <v>62</v>
      </c>
      <c r="C42" s="201" t="s">
        <v>63</v>
      </c>
      <c r="D42" s="201"/>
      <c r="E42" s="201"/>
      <c r="F42" s="103">
        <f>'SO.01 01 Pol'!AE13</f>
        <v>0</v>
      </c>
      <c r="G42" s="104">
        <f>'SO.01 01 Pol'!AF13</f>
        <v>0</v>
      </c>
      <c r="H42" s="104">
        <f t="shared" si="1"/>
        <v>0</v>
      </c>
      <c r="I42" s="104">
        <f t="shared" si="2"/>
        <v>0</v>
      </c>
      <c r="J42" s="105" t="str">
        <f>IF(_xlfn.SINGLE(CenaCelkemVypocet)=0,"",I42/_xlfn.SINGLE(CenaCelkemVypocet)*100)</f>
        <v/>
      </c>
    </row>
    <row r="43" spans="1:10" ht="25.5" customHeight="1" x14ac:dyDescent="0.2">
      <c r="A43" s="87">
        <v>3</v>
      </c>
      <c r="B43" s="106" t="s">
        <v>64</v>
      </c>
      <c r="C43" s="200" t="s">
        <v>65</v>
      </c>
      <c r="D43" s="200"/>
      <c r="E43" s="200"/>
      <c r="F43" s="107">
        <f>'SO.01 01 Pol'!AE13</f>
        <v>0</v>
      </c>
      <c r="G43" s="100">
        <f>'SO.01 01 Pol'!AF13</f>
        <v>0</v>
      </c>
      <c r="H43" s="100">
        <f t="shared" si="1"/>
        <v>0</v>
      </c>
      <c r="I43" s="100">
        <f t="shared" si="2"/>
        <v>0</v>
      </c>
      <c r="J43" s="101" t="str">
        <f>IF(_xlfn.SINGLE(CenaCelkemVypocet)=0,"",I43/_xlfn.SINGLE(CenaCelkemVypocet)*100)</f>
        <v/>
      </c>
    </row>
    <row r="44" spans="1:10" ht="25.5" customHeight="1" x14ac:dyDescent="0.2">
      <c r="A44" s="87">
        <v>2</v>
      </c>
      <c r="B44" s="102" t="s">
        <v>66</v>
      </c>
      <c r="C44" s="201" t="s">
        <v>67</v>
      </c>
      <c r="D44" s="201"/>
      <c r="E44" s="201"/>
      <c r="F44" s="103">
        <f>'SO.02 1 Pol'!AE145+'SO.02 2 Pol'!AE77+'SO.02 3 Pol'!AE80+'SO.02 4 Pol'!AE69+'SO.02 5 Pol'!AE66+'SO.02 6 Pol'!AE25+'SO.02 7 Pol'!AE50</f>
        <v>0</v>
      </c>
      <c r="G44" s="104">
        <f>'SO.02 1 Pol'!AF145+'SO.02 2 Pol'!AF77+'SO.02 3 Pol'!AF80+'SO.02 4 Pol'!AF69+'SO.02 5 Pol'!AF66+'SO.02 6 Pol'!AF25+'SO.02 7 Pol'!AF50</f>
        <v>0</v>
      </c>
      <c r="H44" s="104">
        <f t="shared" si="1"/>
        <v>0</v>
      </c>
      <c r="I44" s="104">
        <f t="shared" si="2"/>
        <v>0</v>
      </c>
      <c r="J44" s="105" t="str">
        <f>IF(_xlfn.SINGLE(CenaCelkemVypocet)=0,"",I44/_xlfn.SINGLE(CenaCelkemVypocet)*100)</f>
        <v/>
      </c>
    </row>
    <row r="45" spans="1:10" ht="25.5" customHeight="1" x14ac:dyDescent="0.2">
      <c r="A45" s="87">
        <v>3</v>
      </c>
      <c r="B45" s="106" t="s">
        <v>68</v>
      </c>
      <c r="C45" s="200" t="s">
        <v>69</v>
      </c>
      <c r="D45" s="200"/>
      <c r="E45" s="200"/>
      <c r="F45" s="107">
        <f>'SO.02 1 Pol'!AE145</f>
        <v>0</v>
      </c>
      <c r="G45" s="100">
        <f>'SO.02 1 Pol'!AF145</f>
        <v>0</v>
      </c>
      <c r="H45" s="100">
        <f t="shared" si="1"/>
        <v>0</v>
      </c>
      <c r="I45" s="100">
        <f t="shared" si="2"/>
        <v>0</v>
      </c>
      <c r="J45" s="101" t="str">
        <f>IF(_xlfn.SINGLE(CenaCelkemVypocet)=0,"",I45/_xlfn.SINGLE(CenaCelkemVypocet)*100)</f>
        <v/>
      </c>
    </row>
    <row r="46" spans="1:10" ht="25.5" customHeight="1" x14ac:dyDescent="0.2">
      <c r="A46" s="87">
        <v>3</v>
      </c>
      <c r="B46" s="106" t="s">
        <v>70</v>
      </c>
      <c r="C46" s="200" t="s">
        <v>71</v>
      </c>
      <c r="D46" s="200"/>
      <c r="E46" s="200"/>
      <c r="F46" s="107">
        <f>'SO.02 2 Pol'!AE77</f>
        <v>0</v>
      </c>
      <c r="G46" s="100">
        <f>'SO.02 2 Pol'!AF77</f>
        <v>0</v>
      </c>
      <c r="H46" s="100">
        <f t="shared" si="1"/>
        <v>0</v>
      </c>
      <c r="I46" s="100">
        <f t="shared" si="2"/>
        <v>0</v>
      </c>
      <c r="J46" s="101" t="str">
        <f>IF(_xlfn.SINGLE(CenaCelkemVypocet)=0,"",I46/_xlfn.SINGLE(CenaCelkemVypocet)*100)</f>
        <v/>
      </c>
    </row>
    <row r="47" spans="1:10" ht="25.5" customHeight="1" x14ac:dyDescent="0.2">
      <c r="A47" s="87">
        <v>3</v>
      </c>
      <c r="B47" s="106" t="s">
        <v>72</v>
      </c>
      <c r="C47" s="200" t="s">
        <v>73</v>
      </c>
      <c r="D47" s="200"/>
      <c r="E47" s="200"/>
      <c r="F47" s="107">
        <f>'SO.02 3 Pol'!AE80</f>
        <v>0</v>
      </c>
      <c r="G47" s="100">
        <f>'SO.02 3 Pol'!AF80</f>
        <v>0</v>
      </c>
      <c r="H47" s="100">
        <f t="shared" si="1"/>
        <v>0</v>
      </c>
      <c r="I47" s="100">
        <f t="shared" si="2"/>
        <v>0</v>
      </c>
      <c r="J47" s="101" t="str">
        <f>IF(_xlfn.SINGLE(CenaCelkemVypocet)=0,"",I47/_xlfn.SINGLE(CenaCelkemVypocet)*100)</f>
        <v/>
      </c>
    </row>
    <row r="48" spans="1:10" ht="25.5" customHeight="1" x14ac:dyDescent="0.2">
      <c r="A48" s="87">
        <v>3</v>
      </c>
      <c r="B48" s="106" t="s">
        <v>74</v>
      </c>
      <c r="C48" s="200" t="s">
        <v>75</v>
      </c>
      <c r="D48" s="200"/>
      <c r="E48" s="200"/>
      <c r="F48" s="107">
        <f>'SO.02 4 Pol'!AE69</f>
        <v>0</v>
      </c>
      <c r="G48" s="100">
        <f>'SO.02 4 Pol'!AF69</f>
        <v>0</v>
      </c>
      <c r="H48" s="100">
        <f t="shared" si="1"/>
        <v>0</v>
      </c>
      <c r="I48" s="100">
        <f t="shared" si="2"/>
        <v>0</v>
      </c>
      <c r="J48" s="101" t="str">
        <f>IF(_xlfn.SINGLE(CenaCelkemVypocet)=0,"",I48/_xlfn.SINGLE(CenaCelkemVypocet)*100)</f>
        <v/>
      </c>
    </row>
    <row r="49" spans="1:10" ht="25.5" customHeight="1" x14ac:dyDescent="0.2">
      <c r="A49" s="87">
        <v>3</v>
      </c>
      <c r="B49" s="106" t="s">
        <v>76</v>
      </c>
      <c r="C49" s="200" t="s">
        <v>77</v>
      </c>
      <c r="D49" s="200"/>
      <c r="E49" s="200"/>
      <c r="F49" s="107">
        <f>'SO.02 5 Pol'!AE66</f>
        <v>0</v>
      </c>
      <c r="G49" s="100">
        <f>'SO.02 5 Pol'!AF66</f>
        <v>0</v>
      </c>
      <c r="H49" s="100">
        <f t="shared" si="1"/>
        <v>0</v>
      </c>
      <c r="I49" s="100">
        <f t="shared" si="2"/>
        <v>0</v>
      </c>
      <c r="J49" s="101" t="str">
        <f>IF(_xlfn.SINGLE(CenaCelkemVypocet)=0,"",I49/_xlfn.SINGLE(CenaCelkemVypocet)*100)</f>
        <v/>
      </c>
    </row>
    <row r="50" spans="1:10" ht="25.5" customHeight="1" x14ac:dyDescent="0.2">
      <c r="A50" s="87">
        <v>3</v>
      </c>
      <c r="B50" s="106" t="s">
        <v>78</v>
      </c>
      <c r="C50" s="200" t="s">
        <v>79</v>
      </c>
      <c r="D50" s="200"/>
      <c r="E50" s="200"/>
      <c r="F50" s="107">
        <f>'SO.02 6 Pol'!AE25</f>
        <v>0</v>
      </c>
      <c r="G50" s="100">
        <f>'SO.02 6 Pol'!AF25</f>
        <v>0</v>
      </c>
      <c r="H50" s="100">
        <f t="shared" si="1"/>
        <v>0</v>
      </c>
      <c r="I50" s="100">
        <f t="shared" si="2"/>
        <v>0</v>
      </c>
      <c r="J50" s="101" t="str">
        <f>IF(_xlfn.SINGLE(CenaCelkemVypocet)=0,"",I50/_xlfn.SINGLE(CenaCelkemVypocet)*100)</f>
        <v/>
      </c>
    </row>
    <row r="51" spans="1:10" ht="25.5" customHeight="1" x14ac:dyDescent="0.2">
      <c r="A51" s="87">
        <v>3</v>
      </c>
      <c r="B51" s="106" t="s">
        <v>80</v>
      </c>
      <c r="C51" s="200" t="s">
        <v>81</v>
      </c>
      <c r="D51" s="200"/>
      <c r="E51" s="200"/>
      <c r="F51" s="107">
        <f>'SO.02 7 Pol'!AE50</f>
        <v>0</v>
      </c>
      <c r="G51" s="100">
        <f>'SO.02 7 Pol'!AF50</f>
        <v>0</v>
      </c>
      <c r="H51" s="100">
        <f t="shared" si="1"/>
        <v>0</v>
      </c>
      <c r="I51" s="100">
        <f t="shared" si="2"/>
        <v>0</v>
      </c>
      <c r="J51" s="101" t="str">
        <f>IF(_xlfn.SINGLE(CenaCelkemVypocet)=0,"",I51/_xlfn.SINGLE(CenaCelkemVypocet)*100)</f>
        <v/>
      </c>
    </row>
    <row r="52" spans="1:10" ht="25.5" customHeight="1" x14ac:dyDescent="0.2">
      <c r="A52" s="87">
        <v>2</v>
      </c>
      <c r="B52" s="102" t="s">
        <v>82</v>
      </c>
      <c r="C52" s="201" t="s">
        <v>83</v>
      </c>
      <c r="D52" s="201"/>
      <c r="E52" s="201"/>
      <c r="F52" s="103">
        <f>'SO.03 03 Pol'!AE83</f>
        <v>0</v>
      </c>
      <c r="G52" s="104">
        <f>'SO.03 03 Pol'!AF83</f>
        <v>0</v>
      </c>
      <c r="H52" s="104">
        <f t="shared" si="1"/>
        <v>0</v>
      </c>
      <c r="I52" s="104">
        <f t="shared" si="2"/>
        <v>0</v>
      </c>
      <c r="J52" s="105" t="str">
        <f>IF(_xlfn.SINGLE(CenaCelkemVypocet)=0,"",I52/_xlfn.SINGLE(CenaCelkemVypocet)*100)</f>
        <v/>
      </c>
    </row>
    <row r="53" spans="1:10" ht="25.5" customHeight="1" x14ac:dyDescent="0.2">
      <c r="A53" s="87">
        <v>3</v>
      </c>
      <c r="B53" s="106" t="s">
        <v>84</v>
      </c>
      <c r="C53" s="200" t="s">
        <v>85</v>
      </c>
      <c r="D53" s="200"/>
      <c r="E53" s="200"/>
      <c r="F53" s="107">
        <f>'SO.03 03 Pol'!AE83</f>
        <v>0</v>
      </c>
      <c r="G53" s="100">
        <f>'SO.03 03 Pol'!AF83</f>
        <v>0</v>
      </c>
      <c r="H53" s="100">
        <f t="shared" si="1"/>
        <v>0</v>
      </c>
      <c r="I53" s="100">
        <f t="shared" si="2"/>
        <v>0</v>
      </c>
      <c r="J53" s="101" t="str">
        <f>IF(_xlfn.SINGLE(CenaCelkemVypocet)=0,"",I53/_xlfn.SINGLE(CenaCelkemVypocet)*100)</f>
        <v/>
      </c>
    </row>
    <row r="54" spans="1:10" ht="25.5" customHeight="1" x14ac:dyDescent="0.2">
      <c r="A54" s="87">
        <v>2</v>
      </c>
      <c r="B54" s="102" t="s">
        <v>86</v>
      </c>
      <c r="C54" s="201" t="s">
        <v>87</v>
      </c>
      <c r="D54" s="201"/>
      <c r="E54" s="201"/>
      <c r="F54" s="103">
        <f>'SO.04 04 Pol'!AE44</f>
        <v>0</v>
      </c>
      <c r="G54" s="104">
        <f>'SO.04 04 Pol'!AF44</f>
        <v>0</v>
      </c>
      <c r="H54" s="104">
        <f t="shared" si="1"/>
        <v>0</v>
      </c>
      <c r="I54" s="104">
        <f t="shared" si="2"/>
        <v>0</v>
      </c>
      <c r="J54" s="105" t="str">
        <f>IF(_xlfn.SINGLE(CenaCelkemVypocet)=0,"",I54/_xlfn.SINGLE(CenaCelkemVypocet)*100)</f>
        <v/>
      </c>
    </row>
    <row r="55" spans="1:10" ht="25.5" customHeight="1" x14ac:dyDescent="0.2">
      <c r="A55" s="87">
        <v>3</v>
      </c>
      <c r="B55" s="106" t="s">
        <v>88</v>
      </c>
      <c r="C55" s="200" t="s">
        <v>87</v>
      </c>
      <c r="D55" s="200"/>
      <c r="E55" s="200"/>
      <c r="F55" s="107">
        <f>'SO.04 04 Pol'!AE44</f>
        <v>0</v>
      </c>
      <c r="G55" s="100">
        <f>'SO.04 04 Pol'!AF44</f>
        <v>0</v>
      </c>
      <c r="H55" s="100">
        <f t="shared" si="1"/>
        <v>0</v>
      </c>
      <c r="I55" s="100">
        <f t="shared" si="2"/>
        <v>0</v>
      </c>
      <c r="J55" s="101" t="str">
        <f>IF(_xlfn.SINGLE(CenaCelkemVypocet)=0,"",I55/_xlfn.SINGLE(CenaCelkemVypocet)*100)</f>
        <v/>
      </c>
    </row>
    <row r="56" spans="1:10" ht="25.5" customHeight="1" x14ac:dyDescent="0.2">
      <c r="A56" s="87">
        <v>2</v>
      </c>
      <c r="B56" s="102" t="s">
        <v>89</v>
      </c>
      <c r="C56" s="201" t="s">
        <v>90</v>
      </c>
      <c r="D56" s="201"/>
      <c r="E56" s="201"/>
      <c r="F56" s="103">
        <f>'SO.05 05 Pol'!AE45</f>
        <v>0</v>
      </c>
      <c r="G56" s="104">
        <f>'SO.05 05 Pol'!AF45</f>
        <v>0</v>
      </c>
      <c r="H56" s="104">
        <f t="shared" si="1"/>
        <v>0</v>
      </c>
      <c r="I56" s="104">
        <f t="shared" si="2"/>
        <v>0</v>
      </c>
      <c r="J56" s="105" t="str">
        <f>IF(_xlfn.SINGLE(CenaCelkemVypocet)=0,"",I56/_xlfn.SINGLE(CenaCelkemVypocet)*100)</f>
        <v/>
      </c>
    </row>
    <row r="57" spans="1:10" ht="25.5" customHeight="1" x14ac:dyDescent="0.2">
      <c r="A57" s="87">
        <v>3</v>
      </c>
      <c r="B57" s="106" t="s">
        <v>91</v>
      </c>
      <c r="C57" s="200" t="s">
        <v>92</v>
      </c>
      <c r="D57" s="200"/>
      <c r="E57" s="200"/>
      <c r="F57" s="107">
        <f>'SO.05 05 Pol'!AE45</f>
        <v>0</v>
      </c>
      <c r="G57" s="100">
        <f>'SO.05 05 Pol'!AF45</f>
        <v>0</v>
      </c>
      <c r="H57" s="100">
        <f t="shared" si="1"/>
        <v>0</v>
      </c>
      <c r="I57" s="100">
        <f t="shared" si="2"/>
        <v>0</v>
      </c>
      <c r="J57" s="101" t="str">
        <f>IF(_xlfn.SINGLE(CenaCelkemVypocet)=0,"",I57/_xlfn.SINGLE(CenaCelkemVypocet)*100)</f>
        <v/>
      </c>
    </row>
    <row r="58" spans="1:10" ht="25.5" customHeight="1" x14ac:dyDescent="0.2">
      <c r="A58" s="87">
        <v>2</v>
      </c>
      <c r="B58" s="102" t="s">
        <v>93</v>
      </c>
      <c r="C58" s="201" t="s">
        <v>94</v>
      </c>
      <c r="D58" s="201"/>
      <c r="E58" s="201"/>
      <c r="F58" s="103">
        <f>'SO.06 1 Pol'!AE20</f>
        <v>0</v>
      </c>
      <c r="G58" s="104">
        <f>'SO.06 1 Pol'!AF20</f>
        <v>0</v>
      </c>
      <c r="H58" s="104">
        <f t="shared" si="1"/>
        <v>0</v>
      </c>
      <c r="I58" s="104">
        <f t="shared" si="2"/>
        <v>0</v>
      </c>
      <c r="J58" s="105" t="str">
        <f>IF(_xlfn.SINGLE(CenaCelkemVypocet)=0,"",I58/_xlfn.SINGLE(CenaCelkemVypocet)*100)</f>
        <v/>
      </c>
    </row>
    <row r="59" spans="1:10" ht="25.5" customHeight="1" x14ac:dyDescent="0.2">
      <c r="A59" s="87">
        <v>3</v>
      </c>
      <c r="B59" s="106" t="s">
        <v>68</v>
      </c>
      <c r="C59" s="200" t="s">
        <v>95</v>
      </c>
      <c r="D59" s="200"/>
      <c r="E59" s="200"/>
      <c r="F59" s="107">
        <f>'SO.06 1 Pol'!AE20</f>
        <v>0</v>
      </c>
      <c r="G59" s="100">
        <f>'SO.06 1 Pol'!AF20</f>
        <v>0</v>
      </c>
      <c r="H59" s="100">
        <f t="shared" si="1"/>
        <v>0</v>
      </c>
      <c r="I59" s="100">
        <f t="shared" si="2"/>
        <v>0</v>
      </c>
      <c r="J59" s="101" t="str">
        <f>IF(_xlfn.SINGLE(CenaCelkemVypocet)=0,"",I59/_xlfn.SINGLE(CenaCelkemVypocet)*100)</f>
        <v/>
      </c>
    </row>
    <row r="60" spans="1:10" ht="25.5" customHeight="1" x14ac:dyDescent="0.2">
      <c r="A60" s="87">
        <v>2</v>
      </c>
      <c r="B60" s="102" t="s">
        <v>96</v>
      </c>
      <c r="C60" s="201" t="s">
        <v>97</v>
      </c>
      <c r="D60" s="201"/>
      <c r="E60" s="201"/>
      <c r="F60" s="103">
        <f>'SO.801 801 Pol'!AE70</f>
        <v>0</v>
      </c>
      <c r="G60" s="104">
        <f>'SO.801 801 Pol'!AF70</f>
        <v>0</v>
      </c>
      <c r="H60" s="104">
        <f t="shared" si="1"/>
        <v>0</v>
      </c>
      <c r="I60" s="104">
        <f t="shared" si="2"/>
        <v>0</v>
      </c>
      <c r="J60" s="105" t="str">
        <f>IF(_xlfn.SINGLE(CenaCelkemVypocet)=0,"",I60/_xlfn.SINGLE(CenaCelkemVypocet)*100)</f>
        <v/>
      </c>
    </row>
    <row r="61" spans="1:10" ht="25.5" customHeight="1" x14ac:dyDescent="0.2">
      <c r="A61" s="87">
        <v>3</v>
      </c>
      <c r="B61" s="106" t="s">
        <v>98</v>
      </c>
      <c r="C61" s="200" t="s">
        <v>97</v>
      </c>
      <c r="D61" s="200"/>
      <c r="E61" s="200"/>
      <c r="F61" s="107">
        <f>'SO.801 801 Pol'!AE70</f>
        <v>0</v>
      </c>
      <c r="G61" s="100">
        <f>'SO.801 801 Pol'!AF70</f>
        <v>0</v>
      </c>
      <c r="H61" s="100">
        <f t="shared" si="1"/>
        <v>0</v>
      </c>
      <c r="I61" s="100">
        <f t="shared" si="2"/>
        <v>0</v>
      </c>
      <c r="J61" s="101" t="str">
        <f>IF(_xlfn.SINGLE(CenaCelkemVypocet)=0,"",I61/_xlfn.SINGLE(CenaCelkemVypocet)*100)</f>
        <v/>
      </c>
    </row>
    <row r="62" spans="1:10" ht="25.5" customHeight="1" x14ac:dyDescent="0.2">
      <c r="A62" s="87"/>
      <c r="B62" s="202" t="s">
        <v>99</v>
      </c>
      <c r="C62" s="203"/>
      <c r="D62" s="203"/>
      <c r="E62" s="204"/>
      <c r="F62" s="108">
        <f>SUMIF(A39:A61,"=1",F39:F61)</f>
        <v>0</v>
      </c>
      <c r="G62" s="109">
        <f>SUMIF(A39:A61,"=1",G39:G61)</f>
        <v>0</v>
      </c>
      <c r="H62" s="109">
        <f>SUMIF(A39:A61,"=1",H39:H61)</f>
        <v>0</v>
      </c>
      <c r="I62" s="109">
        <f>SUMIF(A39:A61,"=1",I39:I61)</f>
        <v>0</v>
      </c>
      <c r="J62" s="110">
        <f>SUMIF(A39:A61,"=1",J39:J61)</f>
        <v>0</v>
      </c>
    </row>
    <row r="66" spans="1:10" ht="15.75" x14ac:dyDescent="0.25">
      <c r="B66" s="119" t="s">
        <v>101</v>
      </c>
    </row>
    <row r="68" spans="1:10" ht="25.5" customHeight="1" x14ac:dyDescent="0.2">
      <c r="A68" s="121"/>
      <c r="B68" s="124" t="s">
        <v>18</v>
      </c>
      <c r="C68" s="124" t="s">
        <v>6</v>
      </c>
      <c r="D68" s="125"/>
      <c r="E68" s="125"/>
      <c r="F68" s="126" t="s">
        <v>102</v>
      </c>
      <c r="G68" s="126"/>
      <c r="H68" s="126"/>
      <c r="I68" s="126" t="s">
        <v>31</v>
      </c>
      <c r="J68" s="126" t="s">
        <v>0</v>
      </c>
    </row>
    <row r="69" spans="1:10" ht="36.75" customHeight="1" x14ac:dyDescent="0.2">
      <c r="A69" s="122"/>
      <c r="B69" s="127" t="s">
        <v>103</v>
      </c>
      <c r="C69" s="198" t="s">
        <v>104</v>
      </c>
      <c r="D69" s="199"/>
      <c r="E69" s="199"/>
      <c r="F69" s="134" t="s">
        <v>26</v>
      </c>
      <c r="G69" s="135"/>
      <c r="H69" s="135"/>
      <c r="I69" s="135">
        <f>'SO.801 801 Pol'!G8</f>
        <v>0</v>
      </c>
      <c r="J69" s="131" t="str">
        <f>IF(I95=0,"",I69/I95*100)</f>
        <v/>
      </c>
    </row>
    <row r="70" spans="1:10" ht="36.75" customHeight="1" x14ac:dyDescent="0.2">
      <c r="A70" s="122"/>
      <c r="B70" s="127" t="s">
        <v>105</v>
      </c>
      <c r="C70" s="198" t="s">
        <v>106</v>
      </c>
      <c r="D70" s="199"/>
      <c r="E70" s="199"/>
      <c r="F70" s="134" t="s">
        <v>26</v>
      </c>
      <c r="G70" s="135"/>
      <c r="H70" s="135"/>
      <c r="I70" s="135">
        <f>'SO.801 801 Pol'!G24</f>
        <v>0</v>
      </c>
      <c r="J70" s="131" t="str">
        <f>IF(I95=0,"",I70/I95*100)</f>
        <v/>
      </c>
    </row>
    <row r="71" spans="1:10" ht="36.75" customHeight="1" x14ac:dyDescent="0.2">
      <c r="A71" s="122"/>
      <c r="B71" s="127" t="s">
        <v>107</v>
      </c>
      <c r="C71" s="198" t="s">
        <v>108</v>
      </c>
      <c r="D71" s="199"/>
      <c r="E71" s="199"/>
      <c r="F71" s="134" t="s">
        <v>26</v>
      </c>
      <c r="G71" s="135"/>
      <c r="H71" s="135"/>
      <c r="I71" s="135">
        <f>'SO.801 801 Pol'!G38</f>
        <v>0</v>
      </c>
      <c r="J71" s="131" t="str">
        <f>IF(I95=0,"",I71/I95*100)</f>
        <v/>
      </c>
    </row>
    <row r="72" spans="1:10" ht="36.75" customHeight="1" x14ac:dyDescent="0.2">
      <c r="A72" s="122"/>
      <c r="B72" s="127" t="s">
        <v>109</v>
      </c>
      <c r="C72" s="198" t="s">
        <v>106</v>
      </c>
      <c r="D72" s="199"/>
      <c r="E72" s="199"/>
      <c r="F72" s="134" t="s">
        <v>26</v>
      </c>
      <c r="G72" s="135"/>
      <c r="H72" s="135"/>
      <c r="I72" s="135">
        <f>'SO.801 801 Pol'!G47</f>
        <v>0</v>
      </c>
      <c r="J72" s="131" t="str">
        <f>IF(I95=0,"",I72/I95*100)</f>
        <v/>
      </c>
    </row>
    <row r="73" spans="1:10" ht="36.75" customHeight="1" x14ac:dyDescent="0.2">
      <c r="A73" s="122"/>
      <c r="B73" s="127" t="s">
        <v>110</v>
      </c>
      <c r="C73" s="198" t="s">
        <v>111</v>
      </c>
      <c r="D73" s="199"/>
      <c r="E73" s="199"/>
      <c r="F73" s="134" t="s">
        <v>26</v>
      </c>
      <c r="G73" s="135"/>
      <c r="H73" s="135"/>
      <c r="I73" s="135">
        <f>'SO.801 801 Pol'!G53</f>
        <v>0</v>
      </c>
      <c r="J73" s="131" t="str">
        <f>IF(I95=0,"",I73/I95*100)</f>
        <v/>
      </c>
    </row>
    <row r="74" spans="1:10" ht="36.75" customHeight="1" x14ac:dyDescent="0.2">
      <c r="A74" s="122"/>
      <c r="B74" s="127" t="s">
        <v>112</v>
      </c>
      <c r="C74" s="198" t="s">
        <v>106</v>
      </c>
      <c r="D74" s="199"/>
      <c r="E74" s="199"/>
      <c r="F74" s="134" t="s">
        <v>26</v>
      </c>
      <c r="G74" s="135"/>
      <c r="H74" s="135"/>
      <c r="I74" s="135">
        <f>'SO.801 801 Pol'!G63</f>
        <v>0</v>
      </c>
      <c r="J74" s="131" t="str">
        <f>IF(I95=0,"",I74/I95*100)</f>
        <v/>
      </c>
    </row>
    <row r="75" spans="1:10" ht="36.75" customHeight="1" x14ac:dyDescent="0.2">
      <c r="A75" s="122"/>
      <c r="B75" s="127" t="s">
        <v>68</v>
      </c>
      <c r="C75" s="198" t="s">
        <v>113</v>
      </c>
      <c r="D75" s="199"/>
      <c r="E75" s="199"/>
      <c r="F75" s="134" t="s">
        <v>26</v>
      </c>
      <c r="G75" s="135"/>
      <c r="H75" s="135"/>
      <c r="I75" s="135">
        <f>'SO.01 01 Pol'!G8+'SO.03 03 Pol'!G8</f>
        <v>0</v>
      </c>
      <c r="J75" s="131" t="str">
        <f>IF(I95=0,"",I75/I95*100)</f>
        <v/>
      </c>
    </row>
    <row r="76" spans="1:10" ht="36.75" customHeight="1" x14ac:dyDescent="0.2">
      <c r="A76" s="122"/>
      <c r="B76" s="127" t="s">
        <v>114</v>
      </c>
      <c r="C76" s="198" t="s">
        <v>115</v>
      </c>
      <c r="D76" s="199"/>
      <c r="E76" s="199"/>
      <c r="F76" s="134" t="s">
        <v>26</v>
      </c>
      <c r="G76" s="135"/>
      <c r="H76" s="135"/>
      <c r="I76" s="135">
        <f>'SO.02 1 Pol'!G8+'SO.02 2 Pol'!G8+'SO.02 3 Pol'!G8+'SO.02 5 Pol'!G8+'SO.02 6 Pol'!G8+'SO.02 7 Pol'!G8</f>
        <v>0</v>
      </c>
      <c r="J76" s="131" t="str">
        <f>IF(I95=0,"",I76/I95*100)</f>
        <v/>
      </c>
    </row>
    <row r="77" spans="1:10" ht="36.75" customHeight="1" x14ac:dyDescent="0.2">
      <c r="A77" s="122"/>
      <c r="B77" s="127" t="s">
        <v>116</v>
      </c>
      <c r="C77" s="198" t="s">
        <v>117</v>
      </c>
      <c r="D77" s="199"/>
      <c r="E77" s="199"/>
      <c r="F77" s="134" t="s">
        <v>26</v>
      </c>
      <c r="G77" s="135"/>
      <c r="H77" s="135"/>
      <c r="I77" s="135">
        <f>'SO.02 1 Pol'!G14+'SO.02 2 Pol'!G13+'SO.02 3 Pol'!G11+'SO.02 4 Pol'!G8+'SO.02 5 Pol'!G11</f>
        <v>0</v>
      </c>
      <c r="J77" s="131" t="str">
        <f>IF(I95=0,"",I77/I95*100)</f>
        <v/>
      </c>
    </row>
    <row r="78" spans="1:10" ht="36.75" customHeight="1" x14ac:dyDescent="0.2">
      <c r="A78" s="122"/>
      <c r="B78" s="127" t="s">
        <v>118</v>
      </c>
      <c r="C78" s="198" t="s">
        <v>119</v>
      </c>
      <c r="D78" s="199"/>
      <c r="E78" s="199"/>
      <c r="F78" s="134" t="s">
        <v>26</v>
      </c>
      <c r="G78" s="135"/>
      <c r="H78" s="135"/>
      <c r="I78" s="135">
        <f>'SO.04 04 Pol'!G8</f>
        <v>0</v>
      </c>
      <c r="J78" s="131" t="str">
        <f>IF(I95=0,"",I78/I95*100)</f>
        <v/>
      </c>
    </row>
    <row r="79" spans="1:10" ht="36.75" customHeight="1" x14ac:dyDescent="0.2">
      <c r="A79" s="122"/>
      <c r="B79" s="127" t="s">
        <v>120</v>
      </c>
      <c r="C79" s="198" t="s">
        <v>121</v>
      </c>
      <c r="D79" s="199"/>
      <c r="E79" s="199"/>
      <c r="F79" s="134" t="s">
        <v>26</v>
      </c>
      <c r="G79" s="135"/>
      <c r="H79" s="135"/>
      <c r="I79" s="135">
        <f>'SO.02 6 Pol'!G11</f>
        <v>0</v>
      </c>
      <c r="J79" s="131" t="str">
        <f>IF(I95=0,"",I79/I95*100)</f>
        <v/>
      </c>
    </row>
    <row r="80" spans="1:10" ht="36.75" customHeight="1" x14ac:dyDescent="0.2">
      <c r="A80" s="122"/>
      <c r="B80" s="127" t="s">
        <v>70</v>
      </c>
      <c r="C80" s="198" t="s">
        <v>122</v>
      </c>
      <c r="D80" s="199"/>
      <c r="E80" s="199"/>
      <c r="F80" s="134" t="s">
        <v>26</v>
      </c>
      <c r="G80" s="135"/>
      <c r="H80" s="135"/>
      <c r="I80" s="135">
        <f>'SO.02 1 Pol'!G46+'SO.02 3 Pol'!G38</f>
        <v>0</v>
      </c>
      <c r="J80" s="131" t="str">
        <f>IF(I95=0,"",I80/I95*100)</f>
        <v/>
      </c>
    </row>
    <row r="81" spans="1:10" ht="36.75" customHeight="1" x14ac:dyDescent="0.2">
      <c r="A81" s="122"/>
      <c r="B81" s="127" t="s">
        <v>74</v>
      </c>
      <c r="C81" s="198" t="s">
        <v>123</v>
      </c>
      <c r="D81" s="199"/>
      <c r="E81" s="199"/>
      <c r="F81" s="134" t="s">
        <v>26</v>
      </c>
      <c r="G81" s="135"/>
      <c r="H81" s="135"/>
      <c r="I81" s="135">
        <f>'SO.03 03 Pol'!G35</f>
        <v>0</v>
      </c>
      <c r="J81" s="131" t="str">
        <f>IF(I95=0,"",I81/I95*100)</f>
        <v/>
      </c>
    </row>
    <row r="82" spans="1:10" ht="36.75" customHeight="1" x14ac:dyDescent="0.2">
      <c r="A82" s="122"/>
      <c r="B82" s="127" t="s">
        <v>76</v>
      </c>
      <c r="C82" s="198" t="s">
        <v>124</v>
      </c>
      <c r="D82" s="199"/>
      <c r="E82" s="199"/>
      <c r="F82" s="134" t="s">
        <v>26</v>
      </c>
      <c r="G82" s="135"/>
      <c r="H82" s="135"/>
      <c r="I82" s="135">
        <f>'SO.02 1 Pol'!G55+'SO.02 2 Pol'!G31+'SO.02 3 Pol'!G47+'SO.02 4 Pol'!G32+'SO.02 5 Pol'!G33</f>
        <v>0</v>
      </c>
      <c r="J82" s="131" t="str">
        <f>IF(I95=0,"",I82/I95*100)</f>
        <v/>
      </c>
    </row>
    <row r="83" spans="1:10" ht="36.75" customHeight="1" x14ac:dyDescent="0.2">
      <c r="A83" s="122"/>
      <c r="B83" s="127" t="s">
        <v>125</v>
      </c>
      <c r="C83" s="198" t="s">
        <v>126</v>
      </c>
      <c r="D83" s="199"/>
      <c r="E83" s="199"/>
      <c r="F83" s="134" t="s">
        <v>26</v>
      </c>
      <c r="G83" s="135"/>
      <c r="H83" s="135"/>
      <c r="I83" s="135">
        <f>'SO.02 7 Pol'!G11</f>
        <v>0</v>
      </c>
      <c r="J83" s="131" t="str">
        <f>IF(I95=0,"",I83/I95*100)</f>
        <v/>
      </c>
    </row>
    <row r="84" spans="1:10" ht="36.75" customHeight="1" x14ac:dyDescent="0.2">
      <c r="A84" s="122"/>
      <c r="B84" s="127" t="s">
        <v>127</v>
      </c>
      <c r="C84" s="198" t="s">
        <v>128</v>
      </c>
      <c r="D84" s="199"/>
      <c r="E84" s="199"/>
      <c r="F84" s="134" t="s">
        <v>26</v>
      </c>
      <c r="G84" s="135"/>
      <c r="H84" s="135"/>
      <c r="I84" s="135">
        <f>'SO.02 1 Pol'!G96+'SO.02 2 Pol'!G50+'SO.02 7 Pol'!G16+'SO.03 03 Pol'!G38</f>
        <v>0</v>
      </c>
      <c r="J84" s="131" t="str">
        <f>IF(I95=0,"",I84/I95*100)</f>
        <v/>
      </c>
    </row>
    <row r="85" spans="1:10" ht="36.75" customHeight="1" x14ac:dyDescent="0.2">
      <c r="A85" s="122"/>
      <c r="B85" s="127" t="s">
        <v>129</v>
      </c>
      <c r="C85" s="198" t="s">
        <v>130</v>
      </c>
      <c r="D85" s="199"/>
      <c r="E85" s="199"/>
      <c r="F85" s="134" t="s">
        <v>26</v>
      </c>
      <c r="G85" s="135"/>
      <c r="H85" s="135"/>
      <c r="I85" s="135">
        <f>'SO.02 1 Pol'!G98+'SO.02 2 Pol'!G52+'SO.02 3 Pol'!G62+'SO.02 4 Pol'!G54+'SO.02 5 Pol'!G48+'SO.02 7 Pol'!G18+'SO.04 04 Pol'!G19</f>
        <v>0</v>
      </c>
      <c r="J85" s="131" t="str">
        <f>IF(I95=0,"",I85/I95*100)</f>
        <v/>
      </c>
    </row>
    <row r="86" spans="1:10" ht="36.75" customHeight="1" x14ac:dyDescent="0.2">
      <c r="A86" s="122"/>
      <c r="B86" s="127" t="s">
        <v>131</v>
      </c>
      <c r="C86" s="198" t="s">
        <v>132</v>
      </c>
      <c r="D86" s="199"/>
      <c r="E86" s="199"/>
      <c r="F86" s="134" t="s">
        <v>26</v>
      </c>
      <c r="G86" s="135"/>
      <c r="H86" s="135"/>
      <c r="I86" s="135">
        <f>'SO.02 7 Pol'!G34</f>
        <v>0</v>
      </c>
      <c r="J86" s="131" t="str">
        <f>IF(I95=0,"",I86/I95*100)</f>
        <v/>
      </c>
    </row>
    <row r="87" spans="1:10" ht="36.75" customHeight="1" x14ac:dyDescent="0.2">
      <c r="A87" s="122"/>
      <c r="B87" s="127" t="s">
        <v>133</v>
      </c>
      <c r="C87" s="198" t="s">
        <v>134</v>
      </c>
      <c r="D87" s="199"/>
      <c r="E87" s="199"/>
      <c r="F87" s="134" t="s">
        <v>26</v>
      </c>
      <c r="G87" s="135"/>
      <c r="H87" s="135"/>
      <c r="I87" s="135">
        <f>'SO.03 03 Pol'!G72+'SO.04 04 Pol'!G38+'SO.06 1 Pol'!G8</f>
        <v>0</v>
      </c>
      <c r="J87" s="131" t="str">
        <f>IF(I95=0,"",I87/I95*100)</f>
        <v/>
      </c>
    </row>
    <row r="88" spans="1:10" ht="36.75" customHeight="1" x14ac:dyDescent="0.2">
      <c r="A88" s="122"/>
      <c r="B88" s="127" t="s">
        <v>135</v>
      </c>
      <c r="C88" s="198" t="s">
        <v>136</v>
      </c>
      <c r="D88" s="199"/>
      <c r="E88" s="199"/>
      <c r="F88" s="134" t="s">
        <v>26</v>
      </c>
      <c r="G88" s="135"/>
      <c r="H88" s="135"/>
      <c r="I88" s="135">
        <f>'SO.06 1 Pol'!G10</f>
        <v>0</v>
      </c>
      <c r="J88" s="131" t="str">
        <f>IF(I95=0,"",I88/I95*100)</f>
        <v/>
      </c>
    </row>
    <row r="89" spans="1:10" ht="36.75" customHeight="1" x14ac:dyDescent="0.2">
      <c r="A89" s="122"/>
      <c r="B89" s="127" t="s">
        <v>137</v>
      </c>
      <c r="C89" s="198" t="s">
        <v>138</v>
      </c>
      <c r="D89" s="199"/>
      <c r="E89" s="199"/>
      <c r="F89" s="134" t="s">
        <v>26</v>
      </c>
      <c r="G89" s="135"/>
      <c r="H89" s="135"/>
      <c r="I89" s="135">
        <f>'SO.02 1 Pol'!G128+'SO.02 2 Pol'!G59+'SO.02 3 Pol'!G68+'SO.02 4 Pol'!G66+'SO.02 5 Pol'!G54+'SO.02 7 Pol'!G38+'SO.03 03 Pol'!G74+'SO.04 04 Pol'!G41</f>
        <v>0</v>
      </c>
      <c r="J89" s="131" t="str">
        <f>IF(I95=0,"",I89/I95*100)</f>
        <v/>
      </c>
    </row>
    <row r="90" spans="1:10" ht="36.75" customHeight="1" x14ac:dyDescent="0.2">
      <c r="A90" s="122"/>
      <c r="B90" s="127" t="s">
        <v>139</v>
      </c>
      <c r="C90" s="198" t="s">
        <v>140</v>
      </c>
      <c r="D90" s="199"/>
      <c r="E90" s="199"/>
      <c r="F90" s="134" t="s">
        <v>27</v>
      </c>
      <c r="G90" s="135"/>
      <c r="H90" s="135"/>
      <c r="I90" s="135">
        <f>'SO.02 2 Pol'!G61</f>
        <v>0</v>
      </c>
      <c r="J90" s="131" t="str">
        <f>IF(I95=0,"",I90/I95*100)</f>
        <v/>
      </c>
    </row>
    <row r="91" spans="1:10" ht="36.75" customHeight="1" x14ac:dyDescent="0.2">
      <c r="A91" s="122"/>
      <c r="B91" s="127" t="s">
        <v>141</v>
      </c>
      <c r="C91" s="198" t="s">
        <v>142</v>
      </c>
      <c r="D91" s="199"/>
      <c r="E91" s="199"/>
      <c r="F91" s="134" t="s">
        <v>28</v>
      </c>
      <c r="G91" s="135"/>
      <c r="H91" s="135"/>
      <c r="I91" s="135">
        <f>'SO.05 05 Pol'!G8</f>
        <v>0</v>
      </c>
      <c r="J91" s="131" t="str">
        <f>IF(I95=0,"",I91/I95*100)</f>
        <v/>
      </c>
    </row>
    <row r="92" spans="1:10" ht="36.75" customHeight="1" x14ac:dyDescent="0.2">
      <c r="A92" s="122"/>
      <c r="B92" s="127" t="s">
        <v>143</v>
      </c>
      <c r="C92" s="198" t="s">
        <v>144</v>
      </c>
      <c r="D92" s="199"/>
      <c r="E92" s="199"/>
      <c r="F92" s="134" t="s">
        <v>28</v>
      </c>
      <c r="G92" s="135"/>
      <c r="H92" s="135"/>
      <c r="I92" s="135">
        <f>'SO.05 05 Pol'!G30</f>
        <v>0</v>
      </c>
      <c r="J92" s="131" t="str">
        <f>IF(I95=0,"",I92/I95*100)</f>
        <v/>
      </c>
    </row>
    <row r="93" spans="1:10" ht="36.75" customHeight="1" x14ac:dyDescent="0.2">
      <c r="A93" s="122"/>
      <c r="B93" s="127" t="s">
        <v>145</v>
      </c>
      <c r="C93" s="198" t="s">
        <v>146</v>
      </c>
      <c r="D93" s="199"/>
      <c r="E93" s="199"/>
      <c r="F93" s="134" t="s">
        <v>147</v>
      </c>
      <c r="G93" s="135"/>
      <c r="H93" s="135"/>
      <c r="I93" s="135">
        <f>'SO.02 1 Pol'!G130+'SO.02 2 Pol'!G65+'SO.02 3 Pol'!G70+'SO.02 5 Pol'!G56+'SO.02 6 Pol'!G15+'SO.02 7 Pol'!G40+'SO.03 03 Pol'!G76+'SO.06 1 Pol'!G13</f>
        <v>0</v>
      </c>
      <c r="J93" s="131" t="str">
        <f>IF(I95=0,"",I93/I95*100)</f>
        <v/>
      </c>
    </row>
    <row r="94" spans="1:10" ht="36.75" customHeight="1" x14ac:dyDescent="0.2">
      <c r="A94" s="122"/>
      <c r="B94" s="127" t="s">
        <v>148</v>
      </c>
      <c r="C94" s="198" t="s">
        <v>29</v>
      </c>
      <c r="D94" s="199"/>
      <c r="E94" s="199"/>
      <c r="F94" s="134" t="s">
        <v>148</v>
      </c>
      <c r="G94" s="135"/>
      <c r="H94" s="135"/>
      <c r="I94" s="135">
        <f>'SO.00 00 Naklady'!G8</f>
        <v>0</v>
      </c>
      <c r="J94" s="131" t="str">
        <f>IF(I95=0,"",I94/I95*100)</f>
        <v/>
      </c>
    </row>
    <row r="95" spans="1:10" ht="25.5" customHeight="1" x14ac:dyDescent="0.2">
      <c r="A95" s="123"/>
      <c r="B95" s="128" t="s">
        <v>1</v>
      </c>
      <c r="C95" s="129"/>
      <c r="D95" s="130"/>
      <c r="E95" s="130"/>
      <c r="F95" s="136"/>
      <c r="G95" s="137"/>
      <c r="H95" s="137"/>
      <c r="I95" s="137">
        <f>SUM(I69:I94)</f>
        <v>0</v>
      </c>
      <c r="J95" s="132">
        <f>SUM(J69:J94)</f>
        <v>0</v>
      </c>
    </row>
    <row r="96" spans="1:10" x14ac:dyDescent="0.2">
      <c r="F96" s="86"/>
      <c r="G96" s="86"/>
      <c r="H96" s="86"/>
      <c r="I96" s="86"/>
      <c r="J96" s="133"/>
    </row>
    <row r="97" spans="6:10" x14ac:dyDescent="0.2">
      <c r="F97" s="86"/>
      <c r="G97" s="86"/>
      <c r="H97" s="86"/>
      <c r="I97" s="86"/>
      <c r="J97" s="133"/>
    </row>
    <row r="98" spans="6:10" x14ac:dyDescent="0.2">
      <c r="F98" s="86"/>
      <c r="G98" s="86"/>
      <c r="H98" s="86"/>
      <c r="I98" s="86"/>
      <c r="J98" s="133"/>
    </row>
  </sheetData>
  <sheetProtection algorithmName="SHA-512" hashValue="wPtnx8RU2RHL2KvChfzrtXTmxvutPg7IGJQFx9tFw7r9fs0WLmhZ5++5OaY0pEvTERfSOW0w1JCbBV1pwPpBzQ==" saltValue="G/B0tDNHSq/oLB+YchEil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1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B62:E62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9" t="s">
        <v>7</v>
      </c>
      <c r="B1" s="249"/>
      <c r="C1" s="250"/>
      <c r="D1" s="249"/>
      <c r="E1" s="249"/>
      <c r="F1" s="249"/>
      <c r="G1" s="249"/>
    </row>
    <row r="2" spans="1:7" ht="24.95" customHeight="1" x14ac:dyDescent="0.2">
      <c r="A2" s="49" t="s">
        <v>8</v>
      </c>
      <c r="B2" s="48"/>
      <c r="C2" s="251"/>
      <c r="D2" s="251"/>
      <c r="E2" s="251"/>
      <c r="F2" s="251"/>
      <c r="G2" s="252"/>
    </row>
    <row r="3" spans="1:7" ht="24.95" customHeight="1" x14ac:dyDescent="0.2">
      <c r="A3" s="49" t="s">
        <v>9</v>
      </c>
      <c r="B3" s="48"/>
      <c r="C3" s="251"/>
      <c r="D3" s="251"/>
      <c r="E3" s="251"/>
      <c r="F3" s="251"/>
      <c r="G3" s="252"/>
    </row>
    <row r="4" spans="1:7" ht="24.95" customHeight="1" x14ac:dyDescent="0.2">
      <c r="A4" s="49" t="s">
        <v>10</v>
      </c>
      <c r="B4" s="48"/>
      <c r="C4" s="251"/>
      <c r="D4" s="251"/>
      <c r="E4" s="251"/>
      <c r="F4" s="251"/>
      <c r="G4" s="252"/>
    </row>
    <row r="5" spans="1:7" x14ac:dyDescent="0.2">
      <c r="B5" s="4"/>
      <c r="C5" s="5"/>
      <c r="D5" s="6"/>
    </row>
  </sheetData>
  <sheetProtection algorithmName="SHA-512" hashValue="16yrGKXxXs7/BcEGT4qk774dJ7CA4G5EmrJlN/ShWOXm6fh/D4yqhGg4M+PF9lWoVtX5NekA08y4FbDyo+xrRQ==" saltValue="KmVcksK8t9gdz3t11BrGa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7" t="s">
        <v>7</v>
      </c>
      <c r="B1" s="257"/>
      <c r="C1" s="257"/>
      <c r="D1" s="257"/>
      <c r="E1" s="257"/>
      <c r="F1" s="257"/>
      <c r="G1" s="257"/>
      <c r="AG1" t="s">
        <v>150</v>
      </c>
    </row>
    <row r="2" spans="1:60" ht="24.95" customHeight="1" x14ac:dyDescent="0.2">
      <c r="A2" s="139" t="s">
        <v>8</v>
      </c>
      <c r="B2" s="48" t="s">
        <v>43</v>
      </c>
      <c r="C2" s="258" t="s">
        <v>44</v>
      </c>
      <c r="D2" s="259"/>
      <c r="E2" s="259"/>
      <c r="F2" s="259"/>
      <c r="G2" s="260"/>
      <c r="AG2" t="s">
        <v>151</v>
      </c>
    </row>
    <row r="3" spans="1:60" ht="24.95" customHeight="1" x14ac:dyDescent="0.2">
      <c r="A3" s="139" t="s">
        <v>9</v>
      </c>
      <c r="B3" s="48" t="s">
        <v>58</v>
      </c>
      <c r="C3" s="258" t="s">
        <v>59</v>
      </c>
      <c r="D3" s="259"/>
      <c r="E3" s="259"/>
      <c r="F3" s="259"/>
      <c r="G3" s="260"/>
      <c r="AC3" s="120" t="s">
        <v>152</v>
      </c>
      <c r="AG3" t="s">
        <v>153</v>
      </c>
    </row>
    <row r="4" spans="1:60" ht="24.95" customHeight="1" x14ac:dyDescent="0.2">
      <c r="A4" s="140" t="s">
        <v>10</v>
      </c>
      <c r="B4" s="141" t="s">
        <v>60</v>
      </c>
      <c r="C4" s="261" t="s">
        <v>61</v>
      </c>
      <c r="D4" s="262"/>
      <c r="E4" s="262"/>
      <c r="F4" s="262"/>
      <c r="G4" s="263"/>
      <c r="AG4" t="s">
        <v>154</v>
      </c>
    </row>
    <row r="5" spans="1:60" x14ac:dyDescent="0.2">
      <c r="D5" s="10"/>
    </row>
    <row r="6" spans="1:60" ht="38.25" x14ac:dyDescent="0.2">
      <c r="A6" s="143" t="s">
        <v>155</v>
      </c>
      <c r="B6" s="145" t="s">
        <v>156</v>
      </c>
      <c r="C6" s="145" t="s">
        <v>157</v>
      </c>
      <c r="D6" s="144" t="s">
        <v>158</v>
      </c>
      <c r="E6" s="143" t="s">
        <v>159</v>
      </c>
      <c r="F6" s="142" t="s">
        <v>160</v>
      </c>
      <c r="G6" s="143" t="s">
        <v>31</v>
      </c>
      <c r="H6" s="146" t="s">
        <v>32</v>
      </c>
      <c r="I6" s="146" t="s">
        <v>161</v>
      </c>
      <c r="J6" s="146" t="s">
        <v>33</v>
      </c>
      <c r="K6" s="146" t="s">
        <v>162</v>
      </c>
      <c r="L6" s="146" t="s">
        <v>163</v>
      </c>
      <c r="M6" s="146" t="s">
        <v>164</v>
      </c>
      <c r="N6" s="146" t="s">
        <v>165</v>
      </c>
      <c r="O6" s="146" t="s">
        <v>166</v>
      </c>
      <c r="P6" s="146" t="s">
        <v>167</v>
      </c>
      <c r="Q6" s="146" t="s">
        <v>168</v>
      </c>
      <c r="R6" s="146" t="s">
        <v>169</v>
      </c>
      <c r="S6" s="146" t="s">
        <v>170</v>
      </c>
      <c r="T6" s="146" t="s">
        <v>171</v>
      </c>
      <c r="U6" s="146" t="s">
        <v>172</v>
      </c>
      <c r="V6" s="146" t="s">
        <v>173</v>
      </c>
      <c r="W6" s="146" t="s">
        <v>174</v>
      </c>
      <c r="X6" s="146" t="s">
        <v>175</v>
      </c>
      <c r="Y6" s="146" t="s">
        <v>176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1" t="s">
        <v>177</v>
      </c>
      <c r="B8" s="162" t="s">
        <v>148</v>
      </c>
      <c r="C8" s="183" t="s">
        <v>29</v>
      </c>
      <c r="D8" s="163"/>
      <c r="E8" s="164"/>
      <c r="F8" s="165"/>
      <c r="G8" s="165">
        <f>SUMIF(AG9:AG42,"&lt;&gt;NOR",G9:G42)</f>
        <v>0</v>
      </c>
      <c r="H8" s="165"/>
      <c r="I8" s="165">
        <f>SUM(I9:I42)</f>
        <v>0</v>
      </c>
      <c r="J8" s="165"/>
      <c r="K8" s="165">
        <f>SUM(K9:K42)</f>
        <v>0</v>
      </c>
      <c r="L8" s="165"/>
      <c r="M8" s="165">
        <f>SUM(M9:M42)</f>
        <v>0</v>
      </c>
      <c r="N8" s="164"/>
      <c r="O8" s="164">
        <f>SUM(O9:O42)</f>
        <v>0</v>
      </c>
      <c r="P8" s="164"/>
      <c r="Q8" s="164">
        <f>SUM(Q9:Q42)</f>
        <v>0</v>
      </c>
      <c r="R8" s="165"/>
      <c r="S8" s="165"/>
      <c r="T8" s="166"/>
      <c r="U8" s="160"/>
      <c r="V8" s="160">
        <f>SUM(V9:V42)</f>
        <v>0</v>
      </c>
      <c r="W8" s="160"/>
      <c r="X8" s="160"/>
      <c r="Y8" s="160"/>
      <c r="AG8" t="s">
        <v>178</v>
      </c>
    </row>
    <row r="9" spans="1:60" ht="22.5" outlineLevel="1" x14ac:dyDescent="0.2">
      <c r="A9" s="175">
        <v>1</v>
      </c>
      <c r="B9" s="176" t="s">
        <v>179</v>
      </c>
      <c r="C9" s="184" t="s">
        <v>180</v>
      </c>
      <c r="D9" s="177" t="s">
        <v>181</v>
      </c>
      <c r="E9" s="178">
        <v>1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78">
        <v>0</v>
      </c>
      <c r="O9" s="178">
        <f>ROUND(E9*N9,2)</f>
        <v>0</v>
      </c>
      <c r="P9" s="178">
        <v>0</v>
      </c>
      <c r="Q9" s="178">
        <f>ROUND(E9*P9,2)</f>
        <v>0</v>
      </c>
      <c r="R9" s="180"/>
      <c r="S9" s="180" t="s">
        <v>182</v>
      </c>
      <c r="T9" s="181" t="s">
        <v>183</v>
      </c>
      <c r="U9" s="158">
        <v>0</v>
      </c>
      <c r="V9" s="158">
        <f>ROUND(E9*U9,2)</f>
        <v>0</v>
      </c>
      <c r="W9" s="158"/>
      <c r="X9" s="158" t="s">
        <v>184</v>
      </c>
      <c r="Y9" s="158" t="s">
        <v>185</v>
      </c>
      <c r="Z9" s="147"/>
      <c r="AA9" s="147"/>
      <c r="AB9" s="147"/>
      <c r="AC9" s="147"/>
      <c r="AD9" s="147"/>
      <c r="AE9" s="147"/>
      <c r="AF9" s="147"/>
      <c r="AG9" s="147" t="s">
        <v>186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5">
        <v>2</v>
      </c>
      <c r="B10" s="176" t="s">
        <v>187</v>
      </c>
      <c r="C10" s="184" t="s">
        <v>188</v>
      </c>
      <c r="D10" s="177" t="s">
        <v>181</v>
      </c>
      <c r="E10" s="178">
        <v>1</v>
      </c>
      <c r="F10" s="179"/>
      <c r="G10" s="180">
        <f>ROUND(E10*F10,2)</f>
        <v>0</v>
      </c>
      <c r="H10" s="179"/>
      <c r="I10" s="180">
        <f>ROUND(E10*H10,2)</f>
        <v>0</v>
      </c>
      <c r="J10" s="179"/>
      <c r="K10" s="180">
        <f>ROUND(E10*J10,2)</f>
        <v>0</v>
      </c>
      <c r="L10" s="180">
        <v>21</v>
      </c>
      <c r="M10" s="180">
        <f>G10*(1+L10/100)</f>
        <v>0</v>
      </c>
      <c r="N10" s="178">
        <v>0</v>
      </c>
      <c r="O10" s="178">
        <f>ROUND(E10*N10,2)</f>
        <v>0</v>
      </c>
      <c r="P10" s="178">
        <v>0</v>
      </c>
      <c r="Q10" s="178">
        <f>ROUND(E10*P10,2)</f>
        <v>0</v>
      </c>
      <c r="R10" s="180"/>
      <c r="S10" s="180" t="s">
        <v>182</v>
      </c>
      <c r="T10" s="181" t="s">
        <v>183</v>
      </c>
      <c r="U10" s="158">
        <v>0</v>
      </c>
      <c r="V10" s="158">
        <f>ROUND(E10*U10,2)</f>
        <v>0</v>
      </c>
      <c r="W10" s="158"/>
      <c r="X10" s="158" t="s">
        <v>184</v>
      </c>
      <c r="Y10" s="158" t="s">
        <v>185</v>
      </c>
      <c r="Z10" s="147"/>
      <c r="AA10" s="147"/>
      <c r="AB10" s="147"/>
      <c r="AC10" s="147"/>
      <c r="AD10" s="147"/>
      <c r="AE10" s="147"/>
      <c r="AF10" s="147"/>
      <c r="AG10" s="147" t="s">
        <v>186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68">
        <v>3</v>
      </c>
      <c r="B11" s="169" t="s">
        <v>189</v>
      </c>
      <c r="C11" s="185" t="s">
        <v>190</v>
      </c>
      <c r="D11" s="170" t="s">
        <v>181</v>
      </c>
      <c r="E11" s="171">
        <v>1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21</v>
      </c>
      <c r="M11" s="173">
        <f>G11*(1+L11/100)</f>
        <v>0</v>
      </c>
      <c r="N11" s="171">
        <v>0</v>
      </c>
      <c r="O11" s="171">
        <f>ROUND(E11*N11,2)</f>
        <v>0</v>
      </c>
      <c r="P11" s="171">
        <v>0</v>
      </c>
      <c r="Q11" s="171">
        <f>ROUND(E11*P11,2)</f>
        <v>0</v>
      </c>
      <c r="R11" s="173"/>
      <c r="S11" s="173" t="s">
        <v>182</v>
      </c>
      <c r="T11" s="174" t="s">
        <v>183</v>
      </c>
      <c r="U11" s="158">
        <v>0</v>
      </c>
      <c r="V11" s="158">
        <f>ROUND(E11*U11,2)</f>
        <v>0</v>
      </c>
      <c r="W11" s="158"/>
      <c r="X11" s="158" t="s">
        <v>184</v>
      </c>
      <c r="Y11" s="158" t="s">
        <v>185</v>
      </c>
      <c r="Z11" s="147"/>
      <c r="AA11" s="147"/>
      <c r="AB11" s="147"/>
      <c r="AC11" s="147"/>
      <c r="AD11" s="147"/>
      <c r="AE11" s="147"/>
      <c r="AF11" s="147"/>
      <c r="AG11" s="147" t="s">
        <v>186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33.75" outlineLevel="2" x14ac:dyDescent="0.2">
      <c r="A12" s="154"/>
      <c r="B12" s="155"/>
      <c r="C12" s="253" t="s">
        <v>191</v>
      </c>
      <c r="D12" s="254"/>
      <c r="E12" s="254"/>
      <c r="F12" s="254"/>
      <c r="G12" s="254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192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82" t="str">
        <f>C12</f>
        <v>Uvedení všech povrchů dotčených stavbou do původního stavu (komunikace, chodníky zeleň, příkopy, propustky), včetně opravy, údržby a průběžného čištění, kropení komunikací užívaných v průběhu stavby</v>
      </c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5">
        <v>4</v>
      </c>
      <c r="B13" s="176" t="s">
        <v>193</v>
      </c>
      <c r="C13" s="184" t="s">
        <v>194</v>
      </c>
      <c r="D13" s="177" t="s">
        <v>195</v>
      </c>
      <c r="E13" s="178">
        <v>8</v>
      </c>
      <c r="F13" s="179"/>
      <c r="G13" s="180">
        <f>ROUND(E13*F13,2)</f>
        <v>0</v>
      </c>
      <c r="H13" s="179"/>
      <c r="I13" s="180">
        <f>ROUND(E13*H13,2)</f>
        <v>0</v>
      </c>
      <c r="J13" s="179"/>
      <c r="K13" s="180">
        <f>ROUND(E13*J13,2)</f>
        <v>0</v>
      </c>
      <c r="L13" s="180">
        <v>21</v>
      </c>
      <c r="M13" s="180">
        <f>G13*(1+L13/100)</f>
        <v>0</v>
      </c>
      <c r="N13" s="178">
        <v>0</v>
      </c>
      <c r="O13" s="178">
        <f>ROUND(E13*N13,2)</f>
        <v>0</v>
      </c>
      <c r="P13" s="178">
        <v>0</v>
      </c>
      <c r="Q13" s="178">
        <f>ROUND(E13*P13,2)</f>
        <v>0</v>
      </c>
      <c r="R13" s="180"/>
      <c r="S13" s="180" t="s">
        <v>182</v>
      </c>
      <c r="T13" s="181" t="s">
        <v>183</v>
      </c>
      <c r="U13" s="158">
        <v>0</v>
      </c>
      <c r="V13" s="158">
        <f>ROUND(E13*U13,2)</f>
        <v>0</v>
      </c>
      <c r="W13" s="158"/>
      <c r="X13" s="158" t="s">
        <v>196</v>
      </c>
      <c r="Y13" s="158" t="s">
        <v>185</v>
      </c>
      <c r="Z13" s="147"/>
      <c r="AA13" s="147"/>
      <c r="AB13" s="147"/>
      <c r="AC13" s="147"/>
      <c r="AD13" s="147"/>
      <c r="AE13" s="147"/>
      <c r="AF13" s="147"/>
      <c r="AG13" s="147" t="s">
        <v>197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68">
        <v>5</v>
      </c>
      <c r="B14" s="169" t="s">
        <v>198</v>
      </c>
      <c r="C14" s="185" t="s">
        <v>199</v>
      </c>
      <c r="D14" s="170" t="s">
        <v>200</v>
      </c>
      <c r="E14" s="171">
        <v>1</v>
      </c>
      <c r="F14" s="172"/>
      <c r="G14" s="173">
        <f>ROUND(E14*F14,2)</f>
        <v>0</v>
      </c>
      <c r="H14" s="172"/>
      <c r="I14" s="173">
        <f>ROUND(E14*H14,2)</f>
        <v>0</v>
      </c>
      <c r="J14" s="172"/>
      <c r="K14" s="173">
        <f>ROUND(E14*J14,2)</f>
        <v>0</v>
      </c>
      <c r="L14" s="173">
        <v>21</v>
      </c>
      <c r="M14" s="173">
        <f>G14*(1+L14/100)</f>
        <v>0</v>
      </c>
      <c r="N14" s="171">
        <v>0</v>
      </c>
      <c r="O14" s="171">
        <f>ROUND(E14*N14,2)</f>
        <v>0</v>
      </c>
      <c r="P14" s="171">
        <v>0</v>
      </c>
      <c r="Q14" s="171">
        <f>ROUND(E14*P14,2)</f>
        <v>0</v>
      </c>
      <c r="R14" s="173"/>
      <c r="S14" s="173" t="s">
        <v>201</v>
      </c>
      <c r="T14" s="174" t="s">
        <v>183</v>
      </c>
      <c r="U14" s="158">
        <v>0</v>
      </c>
      <c r="V14" s="158">
        <f>ROUND(E14*U14,2)</f>
        <v>0</v>
      </c>
      <c r="W14" s="158"/>
      <c r="X14" s="158" t="s">
        <v>196</v>
      </c>
      <c r="Y14" s="158" t="s">
        <v>185</v>
      </c>
      <c r="Z14" s="147"/>
      <c r="AA14" s="147"/>
      <c r="AB14" s="147"/>
      <c r="AC14" s="147"/>
      <c r="AD14" s="147"/>
      <c r="AE14" s="147"/>
      <c r="AF14" s="147"/>
      <c r="AG14" s="147" t="s">
        <v>197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2" x14ac:dyDescent="0.2">
      <c r="A15" s="154"/>
      <c r="B15" s="155"/>
      <c r="C15" s="253" t="s">
        <v>202</v>
      </c>
      <c r="D15" s="254"/>
      <c r="E15" s="254"/>
      <c r="F15" s="254"/>
      <c r="G15" s="254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7"/>
      <c r="AA15" s="147"/>
      <c r="AB15" s="147"/>
      <c r="AC15" s="147"/>
      <c r="AD15" s="147"/>
      <c r="AE15" s="147"/>
      <c r="AF15" s="147"/>
      <c r="AG15" s="147" t="s">
        <v>192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82" t="str">
        <f>C15</f>
        <v>Zaměření a vytýčení stávajících inženýrských sítí v místě stavby z hlediska jejich ochrany při provádění stavby.</v>
      </c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68">
        <v>6</v>
      </c>
      <c r="B16" s="169" t="s">
        <v>203</v>
      </c>
      <c r="C16" s="185" t="s">
        <v>204</v>
      </c>
      <c r="D16" s="170" t="s">
        <v>200</v>
      </c>
      <c r="E16" s="171">
        <v>1</v>
      </c>
      <c r="F16" s="172"/>
      <c r="G16" s="173">
        <f>ROUND(E16*F16,2)</f>
        <v>0</v>
      </c>
      <c r="H16" s="172"/>
      <c r="I16" s="173">
        <f>ROUND(E16*H16,2)</f>
        <v>0</v>
      </c>
      <c r="J16" s="172"/>
      <c r="K16" s="173">
        <f>ROUND(E16*J16,2)</f>
        <v>0</v>
      </c>
      <c r="L16" s="173">
        <v>21</v>
      </c>
      <c r="M16" s="173">
        <f>G16*(1+L16/100)</f>
        <v>0</v>
      </c>
      <c r="N16" s="171">
        <v>0</v>
      </c>
      <c r="O16" s="171">
        <f>ROUND(E16*N16,2)</f>
        <v>0</v>
      </c>
      <c r="P16" s="171">
        <v>0</v>
      </c>
      <c r="Q16" s="171">
        <f>ROUND(E16*P16,2)</f>
        <v>0</v>
      </c>
      <c r="R16" s="173"/>
      <c r="S16" s="173" t="s">
        <v>201</v>
      </c>
      <c r="T16" s="174" t="s">
        <v>183</v>
      </c>
      <c r="U16" s="158">
        <v>0</v>
      </c>
      <c r="V16" s="158">
        <f>ROUND(E16*U16,2)</f>
        <v>0</v>
      </c>
      <c r="W16" s="158"/>
      <c r="X16" s="158" t="s">
        <v>196</v>
      </c>
      <c r="Y16" s="158" t="s">
        <v>185</v>
      </c>
      <c r="Z16" s="147"/>
      <c r="AA16" s="147"/>
      <c r="AB16" s="147"/>
      <c r="AC16" s="147"/>
      <c r="AD16" s="147"/>
      <c r="AE16" s="147"/>
      <c r="AF16" s="147"/>
      <c r="AG16" s="147" t="s">
        <v>197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2" x14ac:dyDescent="0.2">
      <c r="A17" s="154"/>
      <c r="B17" s="155"/>
      <c r="C17" s="253" t="s">
        <v>205</v>
      </c>
      <c r="D17" s="254"/>
      <c r="E17" s="254"/>
      <c r="F17" s="254"/>
      <c r="G17" s="254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192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82" t="str">
        <f>C17</f>
        <v>- náklady na provedení skutečného zaměření stavby v rozsahu nezbytném pro zápis změny do katastru nemovitostí.</v>
      </c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68">
        <v>7</v>
      </c>
      <c r="B18" s="169" t="s">
        <v>206</v>
      </c>
      <c r="C18" s="185" t="s">
        <v>207</v>
      </c>
      <c r="D18" s="170" t="s">
        <v>200</v>
      </c>
      <c r="E18" s="171">
        <v>1</v>
      </c>
      <c r="F18" s="172"/>
      <c r="G18" s="173">
        <f>ROUND(E18*F18,2)</f>
        <v>0</v>
      </c>
      <c r="H18" s="172"/>
      <c r="I18" s="173">
        <f>ROUND(E18*H18,2)</f>
        <v>0</v>
      </c>
      <c r="J18" s="172"/>
      <c r="K18" s="173">
        <f>ROUND(E18*J18,2)</f>
        <v>0</v>
      </c>
      <c r="L18" s="173">
        <v>21</v>
      </c>
      <c r="M18" s="173">
        <f>G18*(1+L18/100)</f>
        <v>0</v>
      </c>
      <c r="N18" s="171">
        <v>0</v>
      </c>
      <c r="O18" s="171">
        <f>ROUND(E18*N18,2)</f>
        <v>0</v>
      </c>
      <c r="P18" s="171">
        <v>0</v>
      </c>
      <c r="Q18" s="171">
        <f>ROUND(E18*P18,2)</f>
        <v>0</v>
      </c>
      <c r="R18" s="173"/>
      <c r="S18" s="173" t="s">
        <v>201</v>
      </c>
      <c r="T18" s="174" t="s">
        <v>183</v>
      </c>
      <c r="U18" s="158">
        <v>0</v>
      </c>
      <c r="V18" s="158">
        <f>ROUND(E18*U18,2)</f>
        <v>0</v>
      </c>
      <c r="W18" s="158"/>
      <c r="X18" s="158" t="s">
        <v>196</v>
      </c>
      <c r="Y18" s="158" t="s">
        <v>185</v>
      </c>
      <c r="Z18" s="147"/>
      <c r="AA18" s="147"/>
      <c r="AB18" s="147"/>
      <c r="AC18" s="147"/>
      <c r="AD18" s="147"/>
      <c r="AE18" s="147"/>
      <c r="AF18" s="147"/>
      <c r="AG18" s="147" t="s">
        <v>197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2" x14ac:dyDescent="0.2">
      <c r="A19" s="154"/>
      <c r="B19" s="155"/>
      <c r="C19" s="253" t="s">
        <v>208</v>
      </c>
      <c r="D19" s="254"/>
      <c r="E19" s="254"/>
      <c r="F19" s="254"/>
      <c r="G19" s="254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192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82" t="str">
        <f>C19</f>
        <v>Náklady na vyhotovení dokumentace skutečného provedení stavby a její předání objednateli v požadované formě a požadovaném počtu.</v>
      </c>
      <c r="BB19" s="147"/>
      <c r="BC19" s="147"/>
      <c r="BD19" s="147"/>
      <c r="BE19" s="147"/>
      <c r="BF19" s="147"/>
      <c r="BG19" s="147"/>
      <c r="BH19" s="147"/>
    </row>
    <row r="20" spans="1:60" ht="22.5" outlineLevel="3" x14ac:dyDescent="0.2">
      <c r="A20" s="154"/>
      <c r="B20" s="155"/>
      <c r="C20" s="255" t="s">
        <v>209</v>
      </c>
      <c r="D20" s="256"/>
      <c r="E20" s="256"/>
      <c r="F20" s="256"/>
      <c r="G20" s="256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7"/>
      <c r="AA20" s="147"/>
      <c r="AB20" s="147"/>
      <c r="AC20" s="147"/>
      <c r="AD20" s="147"/>
      <c r="AE20" s="147"/>
      <c r="AF20" s="147"/>
      <c r="AG20" s="147" t="s">
        <v>192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82" t="str">
        <f>C20</f>
        <v>- 3x vyhotovení - dokumentace v listinné a 2x na CD vdigitální podobě v souladu se stavebním zákonem a provádějícími předpisy, zakreslení změn PD, vč. revizí, prohlášení o shodě apod.</v>
      </c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68">
        <v>8</v>
      </c>
      <c r="B21" s="169" t="s">
        <v>210</v>
      </c>
      <c r="C21" s="185" t="s">
        <v>211</v>
      </c>
      <c r="D21" s="170" t="s">
        <v>200</v>
      </c>
      <c r="E21" s="171">
        <v>1</v>
      </c>
      <c r="F21" s="172"/>
      <c r="G21" s="173">
        <f>ROUND(E21*F21,2)</f>
        <v>0</v>
      </c>
      <c r="H21" s="172"/>
      <c r="I21" s="173">
        <f>ROUND(E21*H21,2)</f>
        <v>0</v>
      </c>
      <c r="J21" s="172"/>
      <c r="K21" s="173">
        <f>ROUND(E21*J21,2)</f>
        <v>0</v>
      </c>
      <c r="L21" s="173">
        <v>21</v>
      </c>
      <c r="M21" s="173">
        <f>G21*(1+L21/100)</f>
        <v>0</v>
      </c>
      <c r="N21" s="171">
        <v>0</v>
      </c>
      <c r="O21" s="171">
        <f>ROUND(E21*N21,2)</f>
        <v>0</v>
      </c>
      <c r="P21" s="171">
        <v>0</v>
      </c>
      <c r="Q21" s="171">
        <f>ROUND(E21*P21,2)</f>
        <v>0</v>
      </c>
      <c r="R21" s="173"/>
      <c r="S21" s="173" t="s">
        <v>201</v>
      </c>
      <c r="T21" s="174" t="s">
        <v>183</v>
      </c>
      <c r="U21" s="158">
        <v>0</v>
      </c>
      <c r="V21" s="158">
        <f>ROUND(E21*U21,2)</f>
        <v>0</v>
      </c>
      <c r="W21" s="158"/>
      <c r="X21" s="158" t="s">
        <v>196</v>
      </c>
      <c r="Y21" s="158" t="s">
        <v>185</v>
      </c>
      <c r="Z21" s="147"/>
      <c r="AA21" s="147"/>
      <c r="AB21" s="147"/>
      <c r="AC21" s="147"/>
      <c r="AD21" s="147"/>
      <c r="AE21" s="147"/>
      <c r="AF21" s="147"/>
      <c r="AG21" s="147" t="s">
        <v>197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2" x14ac:dyDescent="0.2">
      <c r="A22" s="154"/>
      <c r="B22" s="155"/>
      <c r="C22" s="253" t="s">
        <v>212</v>
      </c>
      <c r="D22" s="254"/>
      <c r="E22" s="254"/>
      <c r="F22" s="254"/>
      <c r="G22" s="254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7"/>
      <c r="AA22" s="147"/>
      <c r="AB22" s="147"/>
      <c r="AC22" s="147"/>
      <c r="AD22" s="147"/>
      <c r="AE22" s="147"/>
      <c r="AF22" s="147"/>
      <c r="AG22" s="147" t="s">
        <v>192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82" t="str">
        <f>C22</f>
        <v>Náklady zhotovitele, související s prováděním zkoušek a revizí předepsaných technickými normami, TP nebo objednatelem a které jsou pro provedení díla nezbytné.</v>
      </c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255" t="s">
        <v>213</v>
      </c>
      <c r="D23" s="256"/>
      <c r="E23" s="256"/>
      <c r="F23" s="256"/>
      <c r="G23" s="256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192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4"/>
      <c r="B24" s="155"/>
      <c r="C24" s="255" t="s">
        <v>214</v>
      </c>
      <c r="D24" s="256"/>
      <c r="E24" s="256"/>
      <c r="F24" s="256"/>
      <c r="G24" s="256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7"/>
      <c r="AA24" s="147"/>
      <c r="AB24" s="147"/>
      <c r="AC24" s="147"/>
      <c r="AD24" s="147"/>
      <c r="AE24" s="147"/>
      <c r="AF24" s="147"/>
      <c r="AG24" s="147" t="s">
        <v>192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4"/>
      <c r="B25" s="155"/>
      <c r="C25" s="255" t="s">
        <v>215</v>
      </c>
      <c r="D25" s="256"/>
      <c r="E25" s="256"/>
      <c r="F25" s="256"/>
      <c r="G25" s="256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7"/>
      <c r="AA25" s="147"/>
      <c r="AB25" s="147"/>
      <c r="AC25" s="147"/>
      <c r="AD25" s="147"/>
      <c r="AE25" s="147"/>
      <c r="AF25" s="147"/>
      <c r="AG25" s="147" t="s">
        <v>192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">
      <c r="A26" s="154"/>
      <c r="B26" s="155"/>
      <c r="C26" s="255" t="s">
        <v>216</v>
      </c>
      <c r="D26" s="256"/>
      <c r="E26" s="256"/>
      <c r="F26" s="256"/>
      <c r="G26" s="256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7"/>
      <c r="AA26" s="147"/>
      <c r="AB26" s="147"/>
      <c r="AC26" s="147"/>
      <c r="AD26" s="147"/>
      <c r="AE26" s="147"/>
      <c r="AF26" s="147"/>
      <c r="AG26" s="147" t="s">
        <v>192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4"/>
      <c r="B27" s="155"/>
      <c r="C27" s="255" t="s">
        <v>217</v>
      </c>
      <c r="D27" s="256"/>
      <c r="E27" s="256"/>
      <c r="F27" s="256"/>
      <c r="G27" s="256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7"/>
      <c r="AA27" s="147"/>
      <c r="AB27" s="147"/>
      <c r="AC27" s="147"/>
      <c r="AD27" s="147"/>
      <c r="AE27" s="147"/>
      <c r="AF27" s="147"/>
      <c r="AG27" s="147" t="s">
        <v>192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">
      <c r="A28" s="154"/>
      <c r="B28" s="155"/>
      <c r="C28" s="255" t="s">
        <v>218</v>
      </c>
      <c r="D28" s="256"/>
      <c r="E28" s="256"/>
      <c r="F28" s="256"/>
      <c r="G28" s="256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7"/>
      <c r="AA28" s="147"/>
      <c r="AB28" s="147"/>
      <c r="AC28" s="147"/>
      <c r="AD28" s="147"/>
      <c r="AE28" s="147"/>
      <c r="AF28" s="147"/>
      <c r="AG28" s="147" t="s">
        <v>192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">
      <c r="A29" s="154"/>
      <c r="B29" s="155"/>
      <c r="C29" s="255" t="s">
        <v>219</v>
      </c>
      <c r="D29" s="256"/>
      <c r="E29" s="256"/>
      <c r="F29" s="256"/>
      <c r="G29" s="256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7"/>
      <c r="AA29" s="147"/>
      <c r="AB29" s="147"/>
      <c r="AC29" s="147"/>
      <c r="AD29" s="147"/>
      <c r="AE29" s="147"/>
      <c r="AF29" s="147"/>
      <c r="AG29" s="147" t="s">
        <v>192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">
      <c r="A30" s="154"/>
      <c r="B30" s="155"/>
      <c r="C30" s="255" t="s">
        <v>220</v>
      </c>
      <c r="D30" s="256"/>
      <c r="E30" s="256"/>
      <c r="F30" s="256"/>
      <c r="G30" s="256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7"/>
      <c r="AA30" s="147"/>
      <c r="AB30" s="147"/>
      <c r="AC30" s="147"/>
      <c r="AD30" s="147"/>
      <c r="AE30" s="147"/>
      <c r="AF30" s="147"/>
      <c r="AG30" s="147" t="s">
        <v>192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68">
        <v>9</v>
      </c>
      <c r="B31" s="169" t="s">
        <v>221</v>
      </c>
      <c r="C31" s="185" t="s">
        <v>222</v>
      </c>
      <c r="D31" s="170" t="s">
        <v>200</v>
      </c>
      <c r="E31" s="171">
        <v>1</v>
      </c>
      <c r="F31" s="172"/>
      <c r="G31" s="173">
        <f>ROUND(E31*F31,2)</f>
        <v>0</v>
      </c>
      <c r="H31" s="172"/>
      <c r="I31" s="173">
        <f>ROUND(E31*H31,2)</f>
        <v>0</v>
      </c>
      <c r="J31" s="172"/>
      <c r="K31" s="173">
        <f>ROUND(E31*J31,2)</f>
        <v>0</v>
      </c>
      <c r="L31" s="173">
        <v>21</v>
      </c>
      <c r="M31" s="173">
        <f>G31*(1+L31/100)</f>
        <v>0</v>
      </c>
      <c r="N31" s="171">
        <v>0</v>
      </c>
      <c r="O31" s="171">
        <f>ROUND(E31*N31,2)</f>
        <v>0</v>
      </c>
      <c r="P31" s="171">
        <v>0</v>
      </c>
      <c r="Q31" s="171">
        <f>ROUND(E31*P31,2)</f>
        <v>0</v>
      </c>
      <c r="R31" s="173"/>
      <c r="S31" s="173" t="s">
        <v>201</v>
      </c>
      <c r="T31" s="174" t="s">
        <v>183</v>
      </c>
      <c r="U31" s="158">
        <v>0</v>
      </c>
      <c r="V31" s="158">
        <f>ROUND(E31*U31,2)</f>
        <v>0</v>
      </c>
      <c r="W31" s="158"/>
      <c r="X31" s="158" t="s">
        <v>196</v>
      </c>
      <c r="Y31" s="158" t="s">
        <v>185</v>
      </c>
      <c r="Z31" s="147"/>
      <c r="AA31" s="147"/>
      <c r="AB31" s="147"/>
      <c r="AC31" s="147"/>
      <c r="AD31" s="147"/>
      <c r="AE31" s="147"/>
      <c r="AF31" s="147"/>
      <c r="AG31" s="147" t="s">
        <v>197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33.75" outlineLevel="2" x14ac:dyDescent="0.2">
      <c r="A32" s="154"/>
      <c r="B32" s="155"/>
      <c r="C32" s="253" t="s">
        <v>223</v>
      </c>
      <c r="D32" s="254"/>
      <c r="E32" s="254"/>
      <c r="F32" s="254"/>
      <c r="G32" s="254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7"/>
      <c r="AA32" s="147"/>
      <c r="AB32" s="147"/>
      <c r="AC32" s="147"/>
      <c r="AD32" s="147"/>
      <c r="AE32" s="147"/>
      <c r="AF32" s="147"/>
      <c r="AG32" s="147" t="s">
        <v>192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82" t="str">
        <f>C32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68">
        <v>10</v>
      </c>
      <c r="B33" s="169" t="s">
        <v>224</v>
      </c>
      <c r="C33" s="185" t="s">
        <v>225</v>
      </c>
      <c r="D33" s="170" t="s">
        <v>200</v>
      </c>
      <c r="E33" s="171">
        <v>1</v>
      </c>
      <c r="F33" s="172"/>
      <c r="G33" s="173">
        <f>ROUND(E33*F33,2)</f>
        <v>0</v>
      </c>
      <c r="H33" s="172"/>
      <c r="I33" s="173">
        <f>ROUND(E33*H33,2)</f>
        <v>0</v>
      </c>
      <c r="J33" s="172"/>
      <c r="K33" s="173">
        <f>ROUND(E33*J33,2)</f>
        <v>0</v>
      </c>
      <c r="L33" s="173">
        <v>21</v>
      </c>
      <c r="M33" s="173">
        <f>G33*(1+L33/100)</f>
        <v>0</v>
      </c>
      <c r="N33" s="171">
        <v>0</v>
      </c>
      <c r="O33" s="171">
        <f>ROUND(E33*N33,2)</f>
        <v>0</v>
      </c>
      <c r="P33" s="171">
        <v>0</v>
      </c>
      <c r="Q33" s="171">
        <f>ROUND(E33*P33,2)</f>
        <v>0</v>
      </c>
      <c r="R33" s="173"/>
      <c r="S33" s="173" t="s">
        <v>201</v>
      </c>
      <c r="T33" s="174" t="s">
        <v>183</v>
      </c>
      <c r="U33" s="158">
        <v>0</v>
      </c>
      <c r="V33" s="158">
        <f>ROUND(E33*U33,2)</f>
        <v>0</v>
      </c>
      <c r="W33" s="158"/>
      <c r="X33" s="158" t="s">
        <v>196</v>
      </c>
      <c r="Y33" s="158" t="s">
        <v>185</v>
      </c>
      <c r="Z33" s="147"/>
      <c r="AA33" s="147"/>
      <c r="AB33" s="147"/>
      <c r="AC33" s="147"/>
      <c r="AD33" s="147"/>
      <c r="AE33" s="147"/>
      <c r="AF33" s="147"/>
      <c r="AG33" s="147" t="s">
        <v>197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33.75" outlineLevel="2" x14ac:dyDescent="0.2">
      <c r="A34" s="154"/>
      <c r="B34" s="155"/>
      <c r="C34" s="253" t="s">
        <v>226</v>
      </c>
      <c r="D34" s="254"/>
      <c r="E34" s="254"/>
      <c r="F34" s="254"/>
      <c r="G34" s="254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7"/>
      <c r="AA34" s="147"/>
      <c r="AB34" s="147"/>
      <c r="AC34" s="147"/>
      <c r="AD34" s="147"/>
      <c r="AE34" s="147"/>
      <c r="AF34" s="147"/>
      <c r="AG34" s="147" t="s">
        <v>192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82" t="str">
        <f>C34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68">
        <v>11</v>
      </c>
      <c r="B35" s="169" t="s">
        <v>227</v>
      </c>
      <c r="C35" s="185" t="s">
        <v>228</v>
      </c>
      <c r="D35" s="170" t="s">
        <v>181</v>
      </c>
      <c r="E35" s="171">
        <v>1</v>
      </c>
      <c r="F35" s="172"/>
      <c r="G35" s="173">
        <f>ROUND(E35*F35,2)</f>
        <v>0</v>
      </c>
      <c r="H35" s="172"/>
      <c r="I35" s="173">
        <f>ROUND(E35*H35,2)</f>
        <v>0</v>
      </c>
      <c r="J35" s="172"/>
      <c r="K35" s="173">
        <f>ROUND(E35*J35,2)</f>
        <v>0</v>
      </c>
      <c r="L35" s="173">
        <v>21</v>
      </c>
      <c r="M35" s="173">
        <f>G35*(1+L35/100)</f>
        <v>0</v>
      </c>
      <c r="N35" s="171">
        <v>0</v>
      </c>
      <c r="O35" s="171">
        <f>ROUND(E35*N35,2)</f>
        <v>0</v>
      </c>
      <c r="P35" s="171">
        <v>0</v>
      </c>
      <c r="Q35" s="171">
        <f>ROUND(E35*P35,2)</f>
        <v>0</v>
      </c>
      <c r="R35" s="173"/>
      <c r="S35" s="173" t="s">
        <v>182</v>
      </c>
      <c r="T35" s="174" t="s">
        <v>183</v>
      </c>
      <c r="U35" s="158">
        <v>0</v>
      </c>
      <c r="V35" s="158">
        <f>ROUND(E35*U35,2)</f>
        <v>0</v>
      </c>
      <c r="W35" s="158"/>
      <c r="X35" s="158" t="s">
        <v>196</v>
      </c>
      <c r="Y35" s="158" t="s">
        <v>185</v>
      </c>
      <c r="Z35" s="147"/>
      <c r="AA35" s="147"/>
      <c r="AB35" s="147"/>
      <c r="AC35" s="147"/>
      <c r="AD35" s="147"/>
      <c r="AE35" s="147"/>
      <c r="AF35" s="147"/>
      <c r="AG35" s="147" t="s">
        <v>197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2.5" outlineLevel="2" x14ac:dyDescent="0.2">
      <c r="A36" s="154"/>
      <c r="B36" s="155"/>
      <c r="C36" s="253" t="s">
        <v>229</v>
      </c>
      <c r="D36" s="254"/>
      <c r="E36" s="254"/>
      <c r="F36" s="254"/>
      <c r="G36" s="254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7"/>
      <c r="AA36" s="147"/>
      <c r="AB36" s="147"/>
      <c r="AC36" s="147"/>
      <c r="AD36" s="147"/>
      <c r="AE36" s="147"/>
      <c r="AF36" s="147"/>
      <c r="AG36" s="147" t="s">
        <v>192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82" t="str">
        <f>C36</f>
        <v>Fotodokumentace stavby před zahájením stavby, v průběhu výstavby a po stavbě. Zařazení fotek do fotoalba v časové posloupnosti a popisem činnosti a číslem objektů v listinné a digitální podobě.</v>
      </c>
      <c r="BB36" s="147"/>
      <c r="BC36" s="147"/>
      <c r="BD36" s="147"/>
      <c r="BE36" s="147"/>
      <c r="BF36" s="147"/>
      <c r="BG36" s="147"/>
      <c r="BH36" s="147"/>
    </row>
    <row r="37" spans="1:60" ht="33.75" outlineLevel="3" x14ac:dyDescent="0.2">
      <c r="A37" s="154"/>
      <c r="B37" s="155"/>
      <c r="C37" s="255" t="s">
        <v>230</v>
      </c>
      <c r="D37" s="256"/>
      <c r="E37" s="256"/>
      <c r="F37" s="256"/>
      <c r="G37" s="256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192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82" t="str">
        <f>C37</f>
        <v>Zhotovitel zaznamená průběh prací. Fotky budou dokládat postup prací po jednotlivých dnech a fakturovaných položkách, nasazení jednotlivých mechanizmů, prováděných zkouškách, bude předáno na CD s popisem po jednotlivých dnech.</v>
      </c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68">
        <v>12</v>
      </c>
      <c r="B38" s="169" t="s">
        <v>231</v>
      </c>
      <c r="C38" s="185" t="s">
        <v>232</v>
      </c>
      <c r="D38" s="170" t="s">
        <v>200</v>
      </c>
      <c r="E38" s="171">
        <v>1</v>
      </c>
      <c r="F38" s="172"/>
      <c r="G38" s="173">
        <f>ROUND(E38*F38,2)</f>
        <v>0</v>
      </c>
      <c r="H38" s="172"/>
      <c r="I38" s="173">
        <f>ROUND(E38*H38,2)</f>
        <v>0</v>
      </c>
      <c r="J38" s="172"/>
      <c r="K38" s="173">
        <f>ROUND(E38*J38,2)</f>
        <v>0</v>
      </c>
      <c r="L38" s="173">
        <v>21</v>
      </c>
      <c r="M38" s="173">
        <f>G38*(1+L38/100)</f>
        <v>0</v>
      </c>
      <c r="N38" s="171">
        <v>0</v>
      </c>
      <c r="O38" s="171">
        <f>ROUND(E38*N38,2)</f>
        <v>0</v>
      </c>
      <c r="P38" s="171">
        <v>0</v>
      </c>
      <c r="Q38" s="171">
        <f>ROUND(E38*P38,2)</f>
        <v>0</v>
      </c>
      <c r="R38" s="173"/>
      <c r="S38" s="173" t="s">
        <v>201</v>
      </c>
      <c r="T38" s="174" t="s">
        <v>183</v>
      </c>
      <c r="U38" s="158">
        <v>0</v>
      </c>
      <c r="V38" s="158">
        <f>ROUND(E38*U38,2)</f>
        <v>0</v>
      </c>
      <c r="W38" s="158"/>
      <c r="X38" s="158" t="s">
        <v>196</v>
      </c>
      <c r="Y38" s="158" t="s">
        <v>185</v>
      </c>
      <c r="Z38" s="147"/>
      <c r="AA38" s="147"/>
      <c r="AB38" s="147"/>
      <c r="AC38" s="147"/>
      <c r="AD38" s="147"/>
      <c r="AE38" s="147"/>
      <c r="AF38" s="147"/>
      <c r="AG38" s="147" t="s">
        <v>197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78.75" outlineLevel="2" x14ac:dyDescent="0.2">
      <c r="A39" s="154"/>
      <c r="B39" s="155"/>
      <c r="C39" s="253" t="s">
        <v>233</v>
      </c>
      <c r="D39" s="254"/>
      <c r="E39" s="254"/>
      <c r="F39" s="254"/>
      <c r="G39" s="254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7"/>
      <c r="AA39" s="147"/>
      <c r="AB39" s="147"/>
      <c r="AC39" s="147"/>
      <c r="AD39" s="147"/>
      <c r="AE39" s="147"/>
      <c r="AF39" s="147"/>
      <c r="AG39" s="147" t="s">
        <v>192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82" t="str">
        <f>C39</f>
        <v>Náklady spojené se zřízením přípojek energií k objektům zařízení staveniště, vybudování případných měřících odběrných míst a zařízení, případná příprava území pro objekty ZS a vlastní vybudování objektů ZS vč. oplocení, zabezpečení proti neoprávněnému vstupu nepovolaných osob. Provoz zařízení staveniště – náklady na vybavení objektů ZS, ostraha staveniště, osvětlení staveniště, náklady na energie v rámci provozu ZS, náklady na úklid v prostorách ZS, náklady na potřebnou údržbu a opravy na objektech ZS a na přípojkách energií. Odstranění objektů ZS včetně přípojek energií a jejich odvoz. Náklady na úpravu povrchů po odstranění ZS a úklid ploch ZS.</v>
      </c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5">
        <v>13</v>
      </c>
      <c r="B40" s="176" t="s">
        <v>234</v>
      </c>
      <c r="C40" s="184" t="s">
        <v>235</v>
      </c>
      <c r="D40" s="177" t="s">
        <v>181</v>
      </c>
      <c r="E40" s="178">
        <v>1</v>
      </c>
      <c r="F40" s="179"/>
      <c r="G40" s="180">
        <f>ROUND(E40*F40,2)</f>
        <v>0</v>
      </c>
      <c r="H40" s="179"/>
      <c r="I40" s="180">
        <f>ROUND(E40*H40,2)</f>
        <v>0</v>
      </c>
      <c r="J40" s="179"/>
      <c r="K40" s="180">
        <f>ROUND(E40*J40,2)</f>
        <v>0</v>
      </c>
      <c r="L40" s="180">
        <v>21</v>
      </c>
      <c r="M40" s="180">
        <f>G40*(1+L40/100)</f>
        <v>0</v>
      </c>
      <c r="N40" s="178">
        <v>0</v>
      </c>
      <c r="O40" s="178">
        <f>ROUND(E40*N40,2)</f>
        <v>0</v>
      </c>
      <c r="P40" s="178">
        <v>0</v>
      </c>
      <c r="Q40" s="178">
        <f>ROUND(E40*P40,2)</f>
        <v>0</v>
      </c>
      <c r="R40" s="180"/>
      <c r="S40" s="180" t="s">
        <v>182</v>
      </c>
      <c r="T40" s="181" t="s">
        <v>183</v>
      </c>
      <c r="U40" s="158">
        <v>0</v>
      </c>
      <c r="V40" s="158">
        <f>ROUND(E40*U40,2)</f>
        <v>0</v>
      </c>
      <c r="W40" s="158"/>
      <c r="X40" s="158" t="s">
        <v>184</v>
      </c>
      <c r="Y40" s="158" t="s">
        <v>185</v>
      </c>
      <c r="Z40" s="147"/>
      <c r="AA40" s="147"/>
      <c r="AB40" s="147"/>
      <c r="AC40" s="147"/>
      <c r="AD40" s="147"/>
      <c r="AE40" s="147"/>
      <c r="AF40" s="147"/>
      <c r="AG40" s="147" t="s">
        <v>186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68">
        <v>14</v>
      </c>
      <c r="B41" s="169" t="s">
        <v>236</v>
      </c>
      <c r="C41" s="185" t="s">
        <v>237</v>
      </c>
      <c r="D41" s="170" t="s">
        <v>181</v>
      </c>
      <c r="E41" s="171">
        <v>1</v>
      </c>
      <c r="F41" s="172"/>
      <c r="G41" s="173">
        <f>ROUND(E41*F41,2)</f>
        <v>0</v>
      </c>
      <c r="H41" s="172"/>
      <c r="I41" s="173">
        <f>ROUND(E41*H41,2)</f>
        <v>0</v>
      </c>
      <c r="J41" s="172"/>
      <c r="K41" s="173">
        <f>ROUND(E41*J41,2)</f>
        <v>0</v>
      </c>
      <c r="L41" s="173">
        <v>21</v>
      </c>
      <c r="M41" s="173">
        <f>G41*(1+L41/100)</f>
        <v>0</v>
      </c>
      <c r="N41" s="171">
        <v>0</v>
      </c>
      <c r="O41" s="171">
        <f>ROUND(E41*N41,2)</f>
        <v>0</v>
      </c>
      <c r="P41" s="171">
        <v>0</v>
      </c>
      <c r="Q41" s="171">
        <f>ROUND(E41*P41,2)</f>
        <v>0</v>
      </c>
      <c r="R41" s="173"/>
      <c r="S41" s="173" t="s">
        <v>182</v>
      </c>
      <c r="T41" s="174" t="s">
        <v>183</v>
      </c>
      <c r="U41" s="158">
        <v>0</v>
      </c>
      <c r="V41" s="158">
        <f>ROUND(E41*U41,2)</f>
        <v>0</v>
      </c>
      <c r="W41" s="158"/>
      <c r="X41" s="158" t="s">
        <v>184</v>
      </c>
      <c r="Y41" s="158" t="s">
        <v>185</v>
      </c>
      <c r="Z41" s="147"/>
      <c r="AA41" s="147"/>
      <c r="AB41" s="147"/>
      <c r="AC41" s="147"/>
      <c r="AD41" s="147"/>
      <c r="AE41" s="147"/>
      <c r="AF41" s="147"/>
      <c r="AG41" s="147" t="s">
        <v>186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253" t="s">
        <v>238</v>
      </c>
      <c r="D42" s="254"/>
      <c r="E42" s="254"/>
      <c r="F42" s="254"/>
      <c r="G42" s="254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7"/>
      <c r="AA42" s="147"/>
      <c r="AB42" s="147"/>
      <c r="AC42" s="147"/>
      <c r="AD42" s="147"/>
      <c r="AE42" s="147"/>
      <c r="AF42" s="147"/>
      <c r="AG42" s="147" t="s">
        <v>192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x14ac:dyDescent="0.2">
      <c r="A43" s="3"/>
      <c r="B43" s="4"/>
      <c r="C43" s="186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E43">
        <v>15</v>
      </c>
      <c r="AF43">
        <v>21</v>
      </c>
      <c r="AG43" t="s">
        <v>163</v>
      </c>
    </row>
    <row r="44" spans="1:60" x14ac:dyDescent="0.2">
      <c r="A44" s="150"/>
      <c r="B44" s="151" t="s">
        <v>31</v>
      </c>
      <c r="C44" s="187"/>
      <c r="D44" s="152"/>
      <c r="E44" s="153"/>
      <c r="F44" s="153"/>
      <c r="G44" s="167">
        <f>G8</f>
        <v>0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E44">
        <f>SUMIF(L7:L42,AE43,G7:G42)</f>
        <v>0</v>
      </c>
      <c r="AF44">
        <f>SUMIF(L7:L42,AF43,G7:G42)</f>
        <v>0</v>
      </c>
      <c r="AG44" t="s">
        <v>239</v>
      </c>
    </row>
    <row r="45" spans="1:60" x14ac:dyDescent="0.2">
      <c r="A45" s="3"/>
      <c r="B45" s="4"/>
      <c r="C45" s="186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 x14ac:dyDescent="0.2">
      <c r="A46" s="3"/>
      <c r="B46" s="4"/>
      <c r="C46" s="186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 x14ac:dyDescent="0.2">
      <c r="A47" s="264" t="s">
        <v>240</v>
      </c>
      <c r="B47" s="264"/>
      <c r="C47" s="265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">
      <c r="A48" s="266"/>
      <c r="B48" s="267"/>
      <c r="C48" s="268"/>
      <c r="D48" s="267"/>
      <c r="E48" s="267"/>
      <c r="F48" s="267"/>
      <c r="G48" s="269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G48" t="s">
        <v>241</v>
      </c>
    </row>
    <row r="49" spans="1:33" x14ac:dyDescent="0.2">
      <c r="A49" s="270"/>
      <c r="B49" s="271"/>
      <c r="C49" s="272"/>
      <c r="D49" s="271"/>
      <c r="E49" s="271"/>
      <c r="F49" s="271"/>
      <c r="G49" s="27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">
      <c r="A50" s="270"/>
      <c r="B50" s="271"/>
      <c r="C50" s="272"/>
      <c r="D50" s="271"/>
      <c r="E50" s="271"/>
      <c r="F50" s="271"/>
      <c r="G50" s="27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">
      <c r="A51" s="270"/>
      <c r="B51" s="271"/>
      <c r="C51" s="272"/>
      <c r="D51" s="271"/>
      <c r="E51" s="271"/>
      <c r="F51" s="271"/>
      <c r="G51" s="27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">
      <c r="A52" s="274"/>
      <c r="B52" s="275"/>
      <c r="C52" s="276"/>
      <c r="D52" s="275"/>
      <c r="E52" s="275"/>
      <c r="F52" s="275"/>
      <c r="G52" s="277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33" x14ac:dyDescent="0.2">
      <c r="A53" s="3"/>
      <c r="B53" s="4"/>
      <c r="C53" s="186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33" x14ac:dyDescent="0.2">
      <c r="C54" s="188"/>
      <c r="D54" s="10"/>
      <c r="AG54" t="s">
        <v>242</v>
      </c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WSjNZuU/mL6ioYtPT5Gdak4fpz2JxOQXcS9vgZ1oVl5SaQ7Glrx55wSNvrHwEqsZ5yg2KtTqg9xldX28paI2zQ==" saltValue="nSRWsz5q7GU8LpHPXej3pQ==" spinCount="100000" sheet="1" formatRows="0"/>
  <mergeCells count="26">
    <mergeCell ref="A47:C47"/>
    <mergeCell ref="A48:G52"/>
    <mergeCell ref="C12:G12"/>
    <mergeCell ref="C15:G15"/>
    <mergeCell ref="C17:G17"/>
    <mergeCell ref="C19:G19"/>
    <mergeCell ref="C26:G26"/>
    <mergeCell ref="A1:G1"/>
    <mergeCell ref="C2:G2"/>
    <mergeCell ref="C3:G3"/>
    <mergeCell ref="C4:G4"/>
    <mergeCell ref="C20:G20"/>
    <mergeCell ref="C22:G22"/>
    <mergeCell ref="C23:G23"/>
    <mergeCell ref="C24:G24"/>
    <mergeCell ref="C25:G25"/>
    <mergeCell ref="C36:G36"/>
    <mergeCell ref="C37:G37"/>
    <mergeCell ref="C39:G39"/>
    <mergeCell ref="C42:G42"/>
    <mergeCell ref="C27:G27"/>
    <mergeCell ref="C28:G28"/>
    <mergeCell ref="C29:G29"/>
    <mergeCell ref="C30:G30"/>
    <mergeCell ref="C32:G32"/>
    <mergeCell ref="C34:G34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7</v>
      </c>
      <c r="B1" s="257"/>
      <c r="C1" s="257"/>
      <c r="D1" s="257"/>
      <c r="E1" s="257"/>
      <c r="F1" s="257"/>
      <c r="G1" s="257"/>
      <c r="AG1" t="s">
        <v>150</v>
      </c>
    </row>
    <row r="2" spans="1:60" ht="24.95" customHeight="1" x14ac:dyDescent="0.2">
      <c r="A2" s="139" t="s">
        <v>8</v>
      </c>
      <c r="B2" s="48" t="s">
        <v>43</v>
      </c>
      <c r="C2" s="258" t="s">
        <v>44</v>
      </c>
      <c r="D2" s="259"/>
      <c r="E2" s="259"/>
      <c r="F2" s="259"/>
      <c r="G2" s="260"/>
      <c r="AG2" t="s">
        <v>151</v>
      </c>
    </row>
    <row r="3" spans="1:60" ht="24.95" customHeight="1" x14ac:dyDescent="0.2">
      <c r="A3" s="139" t="s">
        <v>9</v>
      </c>
      <c r="B3" s="48" t="s">
        <v>62</v>
      </c>
      <c r="C3" s="258" t="s">
        <v>63</v>
      </c>
      <c r="D3" s="259"/>
      <c r="E3" s="259"/>
      <c r="F3" s="259"/>
      <c r="G3" s="260"/>
      <c r="AC3" s="120" t="s">
        <v>151</v>
      </c>
      <c r="AG3" t="s">
        <v>153</v>
      </c>
    </row>
    <row r="4" spans="1:60" ht="24.95" customHeight="1" x14ac:dyDescent="0.2">
      <c r="A4" s="140" t="s">
        <v>10</v>
      </c>
      <c r="B4" s="141" t="s">
        <v>64</v>
      </c>
      <c r="C4" s="261" t="s">
        <v>65</v>
      </c>
      <c r="D4" s="262"/>
      <c r="E4" s="262"/>
      <c r="F4" s="262"/>
      <c r="G4" s="263"/>
      <c r="AG4" t="s">
        <v>154</v>
      </c>
    </row>
    <row r="5" spans="1:60" x14ac:dyDescent="0.2">
      <c r="D5" s="10"/>
    </row>
    <row r="6" spans="1:60" ht="38.25" x14ac:dyDescent="0.2">
      <c r="A6" s="143" t="s">
        <v>155</v>
      </c>
      <c r="B6" s="145" t="s">
        <v>156</v>
      </c>
      <c r="C6" s="145" t="s">
        <v>157</v>
      </c>
      <c r="D6" s="144" t="s">
        <v>158</v>
      </c>
      <c r="E6" s="143" t="s">
        <v>159</v>
      </c>
      <c r="F6" s="142" t="s">
        <v>160</v>
      </c>
      <c r="G6" s="143" t="s">
        <v>31</v>
      </c>
      <c r="H6" s="146" t="s">
        <v>32</v>
      </c>
      <c r="I6" s="146" t="s">
        <v>161</v>
      </c>
      <c r="J6" s="146" t="s">
        <v>33</v>
      </c>
      <c r="K6" s="146" t="s">
        <v>162</v>
      </c>
      <c r="L6" s="146" t="s">
        <v>163</v>
      </c>
      <c r="M6" s="146" t="s">
        <v>164</v>
      </c>
      <c r="N6" s="146" t="s">
        <v>165</v>
      </c>
      <c r="O6" s="146" t="s">
        <v>166</v>
      </c>
      <c r="P6" s="146" t="s">
        <v>167</v>
      </c>
      <c r="Q6" s="146" t="s">
        <v>168</v>
      </c>
      <c r="R6" s="146" t="s">
        <v>169</v>
      </c>
      <c r="S6" s="146" t="s">
        <v>170</v>
      </c>
      <c r="T6" s="146" t="s">
        <v>171</v>
      </c>
      <c r="U6" s="146" t="s">
        <v>172</v>
      </c>
      <c r="V6" s="146" t="s">
        <v>173</v>
      </c>
      <c r="W6" s="146" t="s">
        <v>174</v>
      </c>
      <c r="X6" s="146" t="s">
        <v>175</v>
      </c>
      <c r="Y6" s="146" t="s">
        <v>176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1" t="s">
        <v>177</v>
      </c>
      <c r="B8" s="162" t="s">
        <v>68</v>
      </c>
      <c r="C8" s="183" t="s">
        <v>113</v>
      </c>
      <c r="D8" s="163"/>
      <c r="E8" s="164"/>
      <c r="F8" s="165"/>
      <c r="G8" s="165">
        <f>SUMIF(AG9:AG11,"&lt;&gt;NOR",G9:G11)</f>
        <v>0</v>
      </c>
      <c r="H8" s="165"/>
      <c r="I8" s="165">
        <f>SUM(I9:I11)</f>
        <v>0</v>
      </c>
      <c r="J8" s="165"/>
      <c r="K8" s="165">
        <f>SUM(K9:K11)</f>
        <v>0</v>
      </c>
      <c r="L8" s="165"/>
      <c r="M8" s="165">
        <f>SUM(M9:M11)</f>
        <v>0</v>
      </c>
      <c r="N8" s="164"/>
      <c r="O8" s="164">
        <f>SUM(O9:O11)</f>
        <v>0</v>
      </c>
      <c r="P8" s="164"/>
      <c r="Q8" s="164">
        <f>SUM(Q9:Q11)</f>
        <v>0</v>
      </c>
      <c r="R8" s="165"/>
      <c r="S8" s="165"/>
      <c r="T8" s="166"/>
      <c r="U8" s="160"/>
      <c r="V8" s="160">
        <f>SUM(V9:V11)</f>
        <v>13.649999999999999</v>
      </c>
      <c r="W8" s="160"/>
      <c r="X8" s="160"/>
      <c r="Y8" s="160"/>
      <c r="AG8" t="s">
        <v>178</v>
      </c>
    </row>
    <row r="9" spans="1:60" outlineLevel="1" x14ac:dyDescent="0.2">
      <c r="A9" s="175">
        <v>1</v>
      </c>
      <c r="B9" s="176" t="s">
        <v>243</v>
      </c>
      <c r="C9" s="184" t="s">
        <v>244</v>
      </c>
      <c r="D9" s="177" t="s">
        <v>245</v>
      </c>
      <c r="E9" s="178">
        <v>3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78">
        <v>1E-4</v>
      </c>
      <c r="O9" s="178">
        <f>ROUND(E9*N9,2)</f>
        <v>0</v>
      </c>
      <c r="P9" s="178">
        <v>0</v>
      </c>
      <c r="Q9" s="178">
        <f>ROUND(E9*P9,2)</f>
        <v>0</v>
      </c>
      <c r="R9" s="180"/>
      <c r="S9" s="180" t="s">
        <v>201</v>
      </c>
      <c r="T9" s="181" t="s">
        <v>246</v>
      </c>
      <c r="U9" s="158">
        <v>2.5619999999999998</v>
      </c>
      <c r="V9" s="158">
        <f>ROUND(E9*U9,2)</f>
        <v>7.69</v>
      </c>
      <c r="W9" s="158"/>
      <c r="X9" s="158" t="s">
        <v>184</v>
      </c>
      <c r="Y9" s="158" t="s">
        <v>185</v>
      </c>
      <c r="Z9" s="147"/>
      <c r="AA9" s="147"/>
      <c r="AB9" s="147"/>
      <c r="AC9" s="147"/>
      <c r="AD9" s="147"/>
      <c r="AE9" s="147"/>
      <c r="AF9" s="147"/>
      <c r="AG9" s="147" t="s">
        <v>186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5">
        <v>2</v>
      </c>
      <c r="B10" s="176" t="s">
        <v>247</v>
      </c>
      <c r="C10" s="184" t="s">
        <v>248</v>
      </c>
      <c r="D10" s="177" t="s">
        <v>245</v>
      </c>
      <c r="E10" s="178">
        <v>3</v>
      </c>
      <c r="F10" s="179"/>
      <c r="G10" s="180">
        <f>ROUND(E10*F10,2)</f>
        <v>0</v>
      </c>
      <c r="H10" s="179"/>
      <c r="I10" s="180">
        <f>ROUND(E10*H10,2)</f>
        <v>0</v>
      </c>
      <c r="J10" s="179"/>
      <c r="K10" s="180">
        <f>ROUND(E10*J10,2)</f>
        <v>0</v>
      </c>
      <c r="L10" s="180">
        <v>21</v>
      </c>
      <c r="M10" s="180">
        <f>G10*(1+L10/100)</f>
        <v>0</v>
      </c>
      <c r="N10" s="178">
        <v>0</v>
      </c>
      <c r="O10" s="178">
        <f>ROUND(E10*N10,2)</f>
        <v>0</v>
      </c>
      <c r="P10" s="178">
        <v>0</v>
      </c>
      <c r="Q10" s="178">
        <f>ROUND(E10*P10,2)</f>
        <v>0</v>
      </c>
      <c r="R10" s="180"/>
      <c r="S10" s="180" t="s">
        <v>201</v>
      </c>
      <c r="T10" s="181" t="s">
        <v>246</v>
      </c>
      <c r="U10" s="158">
        <v>0.55500000000000005</v>
      </c>
      <c r="V10" s="158">
        <f>ROUND(E10*U10,2)</f>
        <v>1.67</v>
      </c>
      <c r="W10" s="158"/>
      <c r="X10" s="158" t="s">
        <v>184</v>
      </c>
      <c r="Y10" s="158" t="s">
        <v>185</v>
      </c>
      <c r="Z10" s="147"/>
      <c r="AA10" s="147"/>
      <c r="AB10" s="147"/>
      <c r="AC10" s="147"/>
      <c r="AD10" s="147"/>
      <c r="AE10" s="147"/>
      <c r="AF10" s="147"/>
      <c r="AG10" s="147" t="s">
        <v>186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8">
        <v>3</v>
      </c>
      <c r="B11" s="169" t="s">
        <v>249</v>
      </c>
      <c r="C11" s="185" t="s">
        <v>250</v>
      </c>
      <c r="D11" s="170" t="s">
        <v>245</v>
      </c>
      <c r="E11" s="171">
        <v>3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21</v>
      </c>
      <c r="M11" s="173">
        <f>G11*(1+L11/100)</f>
        <v>0</v>
      </c>
      <c r="N11" s="171">
        <v>0</v>
      </c>
      <c r="O11" s="171">
        <f>ROUND(E11*N11,2)</f>
        <v>0</v>
      </c>
      <c r="P11" s="171">
        <v>0</v>
      </c>
      <c r="Q11" s="171">
        <f>ROUND(E11*P11,2)</f>
        <v>0</v>
      </c>
      <c r="R11" s="173"/>
      <c r="S11" s="173" t="s">
        <v>201</v>
      </c>
      <c r="T11" s="174" t="s">
        <v>246</v>
      </c>
      <c r="U11" s="158">
        <v>1.43</v>
      </c>
      <c r="V11" s="158">
        <f>ROUND(E11*U11,2)</f>
        <v>4.29</v>
      </c>
      <c r="W11" s="158"/>
      <c r="X11" s="158" t="s">
        <v>184</v>
      </c>
      <c r="Y11" s="158" t="s">
        <v>185</v>
      </c>
      <c r="Z11" s="147"/>
      <c r="AA11" s="147"/>
      <c r="AB11" s="147"/>
      <c r="AC11" s="147"/>
      <c r="AD11" s="147"/>
      <c r="AE11" s="147"/>
      <c r="AF11" s="147"/>
      <c r="AG11" s="147" t="s">
        <v>186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x14ac:dyDescent="0.2">
      <c r="A12" s="3"/>
      <c r="B12" s="4"/>
      <c r="C12" s="186"/>
      <c r="D12" s="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AE12">
        <v>15</v>
      </c>
      <c r="AF12">
        <v>21</v>
      </c>
      <c r="AG12" t="s">
        <v>163</v>
      </c>
    </row>
    <row r="13" spans="1:60" x14ac:dyDescent="0.2">
      <c r="A13" s="150"/>
      <c r="B13" s="151" t="s">
        <v>31</v>
      </c>
      <c r="C13" s="187"/>
      <c r="D13" s="152"/>
      <c r="E13" s="153"/>
      <c r="F13" s="153"/>
      <c r="G13" s="167">
        <f>G8</f>
        <v>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AE13">
        <f>SUMIF(L7:L11,AE12,G7:G11)</f>
        <v>0</v>
      </c>
      <c r="AF13">
        <f>SUMIF(L7:L11,AF12,G7:G11)</f>
        <v>0</v>
      </c>
      <c r="AG13" t="s">
        <v>239</v>
      </c>
    </row>
    <row r="14" spans="1:60" x14ac:dyDescent="0.2">
      <c r="A14" s="3"/>
      <c r="B14" s="4"/>
      <c r="C14" s="186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60" x14ac:dyDescent="0.2">
      <c r="A15" s="3"/>
      <c r="B15" s="4"/>
      <c r="C15" s="186"/>
      <c r="D15" s="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60" x14ac:dyDescent="0.2">
      <c r="A16" s="264" t="s">
        <v>240</v>
      </c>
      <c r="B16" s="264"/>
      <c r="C16" s="265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33" x14ac:dyDescent="0.2">
      <c r="A17" s="266"/>
      <c r="B17" s="267"/>
      <c r="C17" s="268"/>
      <c r="D17" s="267"/>
      <c r="E17" s="267"/>
      <c r="F17" s="267"/>
      <c r="G17" s="269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AG17" t="s">
        <v>241</v>
      </c>
    </row>
    <row r="18" spans="1:33" x14ac:dyDescent="0.2">
      <c r="A18" s="270"/>
      <c r="B18" s="271"/>
      <c r="C18" s="272"/>
      <c r="D18" s="271"/>
      <c r="E18" s="271"/>
      <c r="F18" s="271"/>
      <c r="G18" s="27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x14ac:dyDescent="0.2">
      <c r="A19" s="270"/>
      <c r="B19" s="271"/>
      <c r="C19" s="272"/>
      <c r="D19" s="271"/>
      <c r="E19" s="271"/>
      <c r="F19" s="271"/>
      <c r="G19" s="27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x14ac:dyDescent="0.2">
      <c r="A20" s="270"/>
      <c r="B20" s="271"/>
      <c r="C20" s="272"/>
      <c r="D20" s="271"/>
      <c r="E20" s="271"/>
      <c r="F20" s="271"/>
      <c r="G20" s="27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33" x14ac:dyDescent="0.2">
      <c r="A21" s="274"/>
      <c r="B21" s="275"/>
      <c r="C21" s="276"/>
      <c r="D21" s="275"/>
      <c r="E21" s="275"/>
      <c r="F21" s="275"/>
      <c r="G21" s="277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33" x14ac:dyDescent="0.2">
      <c r="A22" s="3"/>
      <c r="B22" s="4"/>
      <c r="C22" s="186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33" x14ac:dyDescent="0.2">
      <c r="C23" s="188"/>
      <c r="D23" s="10"/>
      <c r="AG23" t="s">
        <v>242</v>
      </c>
    </row>
    <row r="24" spans="1:33" x14ac:dyDescent="0.2">
      <c r="D24" s="10"/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45CONNIiRJ9XO0O62eVCp2ynJO8lHYcndjnhSVmE9d1YelZopITJCblvNTe7BSHJbA9t4BP9rdXrhgVysnOHA==" saltValue="gIJWhIeV3fEYAhZpomRe/A==" spinCount="100000" sheet="1" formatRows="0"/>
  <mergeCells count="6">
    <mergeCell ref="A17:G21"/>
    <mergeCell ref="A1:G1"/>
    <mergeCell ref="C2:G2"/>
    <mergeCell ref="C3:G3"/>
    <mergeCell ref="C4:G4"/>
    <mergeCell ref="A16:C16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7" t="s">
        <v>7</v>
      </c>
      <c r="B1" s="257"/>
      <c r="C1" s="257"/>
      <c r="D1" s="257"/>
      <c r="E1" s="257"/>
      <c r="F1" s="257"/>
      <c r="G1" s="257"/>
      <c r="AG1" t="s">
        <v>150</v>
      </c>
    </row>
    <row r="2" spans="1:60" ht="24.95" customHeight="1" x14ac:dyDescent="0.2">
      <c r="A2" s="139" t="s">
        <v>8</v>
      </c>
      <c r="B2" s="48" t="s">
        <v>43</v>
      </c>
      <c r="C2" s="258" t="s">
        <v>44</v>
      </c>
      <c r="D2" s="259"/>
      <c r="E2" s="259"/>
      <c r="F2" s="259"/>
      <c r="G2" s="260"/>
      <c r="AG2" t="s">
        <v>151</v>
      </c>
    </row>
    <row r="3" spans="1:60" ht="24.95" customHeight="1" x14ac:dyDescent="0.2">
      <c r="A3" s="139" t="s">
        <v>9</v>
      </c>
      <c r="B3" s="48" t="s">
        <v>66</v>
      </c>
      <c r="C3" s="258" t="s">
        <v>67</v>
      </c>
      <c r="D3" s="259"/>
      <c r="E3" s="259"/>
      <c r="F3" s="259"/>
      <c r="G3" s="260"/>
      <c r="AC3" s="120" t="s">
        <v>151</v>
      </c>
      <c r="AG3" t="s">
        <v>153</v>
      </c>
    </row>
    <row r="4" spans="1:60" ht="24.95" customHeight="1" x14ac:dyDescent="0.2">
      <c r="A4" s="140" t="s">
        <v>10</v>
      </c>
      <c r="B4" s="141" t="s">
        <v>68</v>
      </c>
      <c r="C4" s="261" t="s">
        <v>69</v>
      </c>
      <c r="D4" s="262"/>
      <c r="E4" s="262"/>
      <c r="F4" s="262"/>
      <c r="G4" s="263"/>
      <c r="AG4" t="s">
        <v>154</v>
      </c>
    </row>
    <row r="5" spans="1:60" x14ac:dyDescent="0.2">
      <c r="D5" s="10"/>
    </row>
    <row r="6" spans="1:60" ht="38.25" x14ac:dyDescent="0.2">
      <c r="A6" s="143" t="s">
        <v>155</v>
      </c>
      <c r="B6" s="145" t="s">
        <v>156</v>
      </c>
      <c r="C6" s="145" t="s">
        <v>157</v>
      </c>
      <c r="D6" s="144" t="s">
        <v>158</v>
      </c>
      <c r="E6" s="143" t="s">
        <v>159</v>
      </c>
      <c r="F6" s="142" t="s">
        <v>160</v>
      </c>
      <c r="G6" s="143" t="s">
        <v>31</v>
      </c>
      <c r="H6" s="146" t="s">
        <v>32</v>
      </c>
      <c r="I6" s="146" t="s">
        <v>161</v>
      </c>
      <c r="J6" s="146" t="s">
        <v>33</v>
      </c>
      <c r="K6" s="146" t="s">
        <v>162</v>
      </c>
      <c r="L6" s="146" t="s">
        <v>163</v>
      </c>
      <c r="M6" s="146" t="s">
        <v>164</v>
      </c>
      <c r="N6" s="146" t="s">
        <v>165</v>
      </c>
      <c r="O6" s="146" t="s">
        <v>166</v>
      </c>
      <c r="P6" s="146" t="s">
        <v>167</v>
      </c>
      <c r="Q6" s="146" t="s">
        <v>168</v>
      </c>
      <c r="R6" s="146" t="s">
        <v>169</v>
      </c>
      <c r="S6" s="146" t="s">
        <v>170</v>
      </c>
      <c r="T6" s="146" t="s">
        <v>171</v>
      </c>
      <c r="U6" s="146" t="s">
        <v>172</v>
      </c>
      <c r="V6" s="146" t="s">
        <v>173</v>
      </c>
      <c r="W6" s="146" t="s">
        <v>174</v>
      </c>
      <c r="X6" s="146" t="s">
        <v>175</v>
      </c>
      <c r="Y6" s="146" t="s">
        <v>176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1" t="s">
        <v>177</v>
      </c>
      <c r="B8" s="162" t="s">
        <v>114</v>
      </c>
      <c r="C8" s="183" t="s">
        <v>115</v>
      </c>
      <c r="D8" s="163"/>
      <c r="E8" s="164"/>
      <c r="F8" s="165"/>
      <c r="G8" s="165">
        <f>SUMIF(AG9:AG13,"&lt;&gt;NOR",G9:G13)</f>
        <v>0</v>
      </c>
      <c r="H8" s="165"/>
      <c r="I8" s="165">
        <f>SUM(I9:I13)</f>
        <v>0</v>
      </c>
      <c r="J8" s="165"/>
      <c r="K8" s="165">
        <f>SUM(K9:K13)</f>
        <v>0</v>
      </c>
      <c r="L8" s="165"/>
      <c r="M8" s="165">
        <f>SUM(M9:M13)</f>
        <v>0</v>
      </c>
      <c r="N8" s="164"/>
      <c r="O8" s="164">
        <f>SUM(O9:O13)</f>
        <v>0</v>
      </c>
      <c r="P8" s="164"/>
      <c r="Q8" s="164">
        <f>SUM(Q9:Q13)</f>
        <v>765.83</v>
      </c>
      <c r="R8" s="165"/>
      <c r="S8" s="165"/>
      <c r="T8" s="166"/>
      <c r="U8" s="160"/>
      <c r="V8" s="160">
        <f>SUM(V9:V13)</f>
        <v>152.33999999999997</v>
      </c>
      <c r="W8" s="160"/>
      <c r="X8" s="160"/>
      <c r="Y8" s="160"/>
      <c r="AG8" t="s">
        <v>178</v>
      </c>
    </row>
    <row r="9" spans="1:60" outlineLevel="1" x14ac:dyDescent="0.2">
      <c r="A9" s="175">
        <v>1</v>
      </c>
      <c r="B9" s="176" t="s">
        <v>251</v>
      </c>
      <c r="C9" s="184" t="s">
        <v>252</v>
      </c>
      <c r="D9" s="177" t="s">
        <v>253</v>
      </c>
      <c r="E9" s="178">
        <v>983.6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78">
        <v>0</v>
      </c>
      <c r="O9" s="178">
        <f>ROUND(E9*N9,2)</f>
        <v>0</v>
      </c>
      <c r="P9" s="178">
        <v>0.55000000000000004</v>
      </c>
      <c r="Q9" s="178">
        <f>ROUND(E9*P9,2)</f>
        <v>540.98</v>
      </c>
      <c r="R9" s="180"/>
      <c r="S9" s="180" t="s">
        <v>201</v>
      </c>
      <c r="T9" s="181" t="s">
        <v>246</v>
      </c>
      <c r="U9" s="158">
        <v>0.09</v>
      </c>
      <c r="V9" s="158">
        <f>ROUND(E9*U9,2)</f>
        <v>88.52</v>
      </c>
      <c r="W9" s="158"/>
      <c r="X9" s="158" t="s">
        <v>184</v>
      </c>
      <c r="Y9" s="158" t="s">
        <v>185</v>
      </c>
      <c r="Z9" s="147"/>
      <c r="AA9" s="147"/>
      <c r="AB9" s="147"/>
      <c r="AC9" s="147"/>
      <c r="AD9" s="147"/>
      <c r="AE9" s="147"/>
      <c r="AF9" s="147"/>
      <c r="AG9" s="147" t="s">
        <v>186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5">
        <v>2</v>
      </c>
      <c r="B10" s="176" t="s">
        <v>254</v>
      </c>
      <c r="C10" s="184" t="s">
        <v>255</v>
      </c>
      <c r="D10" s="177" t="s">
        <v>253</v>
      </c>
      <c r="E10" s="178">
        <v>983.6</v>
      </c>
      <c r="F10" s="179"/>
      <c r="G10" s="180">
        <f>ROUND(E10*F10,2)</f>
        <v>0</v>
      </c>
      <c r="H10" s="179"/>
      <c r="I10" s="180">
        <f>ROUND(E10*H10,2)</f>
        <v>0</v>
      </c>
      <c r="J10" s="179"/>
      <c r="K10" s="180">
        <f>ROUND(E10*J10,2)</f>
        <v>0</v>
      </c>
      <c r="L10" s="180">
        <v>21</v>
      </c>
      <c r="M10" s="180">
        <f>G10*(1+L10/100)</f>
        <v>0</v>
      </c>
      <c r="N10" s="178">
        <v>0</v>
      </c>
      <c r="O10" s="178">
        <f>ROUND(E10*N10,2)</f>
        <v>0</v>
      </c>
      <c r="P10" s="178">
        <v>0.22</v>
      </c>
      <c r="Q10" s="178">
        <f>ROUND(E10*P10,2)</f>
        <v>216.39</v>
      </c>
      <c r="R10" s="180"/>
      <c r="S10" s="180" t="s">
        <v>201</v>
      </c>
      <c r="T10" s="181" t="s">
        <v>246</v>
      </c>
      <c r="U10" s="158">
        <v>5.96E-2</v>
      </c>
      <c r="V10" s="158">
        <f>ROUND(E10*U10,2)</f>
        <v>58.62</v>
      </c>
      <c r="W10" s="158"/>
      <c r="X10" s="158" t="s">
        <v>184</v>
      </c>
      <c r="Y10" s="158" t="s">
        <v>185</v>
      </c>
      <c r="Z10" s="147"/>
      <c r="AA10" s="147"/>
      <c r="AB10" s="147"/>
      <c r="AC10" s="147"/>
      <c r="AD10" s="147"/>
      <c r="AE10" s="147"/>
      <c r="AF10" s="147"/>
      <c r="AG10" s="147" t="s">
        <v>186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8">
        <v>3</v>
      </c>
      <c r="B11" s="169" t="s">
        <v>256</v>
      </c>
      <c r="C11" s="185" t="s">
        <v>257</v>
      </c>
      <c r="D11" s="170" t="s">
        <v>258</v>
      </c>
      <c r="E11" s="171">
        <v>24.5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21</v>
      </c>
      <c r="M11" s="173">
        <f>G11*(1+L11/100)</f>
        <v>0</v>
      </c>
      <c r="N11" s="171">
        <v>0</v>
      </c>
      <c r="O11" s="171">
        <f>ROUND(E11*N11,2)</f>
        <v>0</v>
      </c>
      <c r="P11" s="171">
        <v>0.27</v>
      </c>
      <c r="Q11" s="171">
        <f>ROUND(E11*P11,2)</f>
        <v>6.62</v>
      </c>
      <c r="R11" s="173"/>
      <c r="S11" s="173" t="s">
        <v>201</v>
      </c>
      <c r="T11" s="174" t="s">
        <v>246</v>
      </c>
      <c r="U11" s="158">
        <v>0.123</v>
      </c>
      <c r="V11" s="158">
        <f>ROUND(E11*U11,2)</f>
        <v>3.01</v>
      </c>
      <c r="W11" s="158"/>
      <c r="X11" s="158" t="s">
        <v>184</v>
      </c>
      <c r="Y11" s="158" t="s">
        <v>185</v>
      </c>
      <c r="Z11" s="147"/>
      <c r="AA11" s="147"/>
      <c r="AB11" s="147"/>
      <c r="AC11" s="147"/>
      <c r="AD11" s="147"/>
      <c r="AE11" s="147"/>
      <c r="AF11" s="147"/>
      <c r="AG11" s="147" t="s">
        <v>186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193" t="s">
        <v>259</v>
      </c>
      <c r="D12" s="189"/>
      <c r="E12" s="190">
        <v>24.5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260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5">
        <v>4</v>
      </c>
      <c r="B13" s="176" t="s">
        <v>261</v>
      </c>
      <c r="C13" s="184" t="s">
        <v>262</v>
      </c>
      <c r="D13" s="177" t="s">
        <v>258</v>
      </c>
      <c r="E13" s="178">
        <v>16</v>
      </c>
      <c r="F13" s="179"/>
      <c r="G13" s="180">
        <f>ROUND(E13*F13,2)</f>
        <v>0</v>
      </c>
      <c r="H13" s="179"/>
      <c r="I13" s="180">
        <f>ROUND(E13*H13,2)</f>
        <v>0</v>
      </c>
      <c r="J13" s="179"/>
      <c r="K13" s="180">
        <f>ROUND(E13*J13,2)</f>
        <v>0</v>
      </c>
      <c r="L13" s="180">
        <v>21</v>
      </c>
      <c r="M13" s="180">
        <f>G13*(1+L13/100)</f>
        <v>0</v>
      </c>
      <c r="N13" s="178">
        <v>0</v>
      </c>
      <c r="O13" s="178">
        <f>ROUND(E13*N13,2)</f>
        <v>0</v>
      </c>
      <c r="P13" s="178">
        <v>0.115</v>
      </c>
      <c r="Q13" s="178">
        <f>ROUND(E13*P13,2)</f>
        <v>1.84</v>
      </c>
      <c r="R13" s="180"/>
      <c r="S13" s="180" t="s">
        <v>201</v>
      </c>
      <c r="T13" s="181" t="s">
        <v>246</v>
      </c>
      <c r="U13" s="158">
        <v>0.13700000000000001</v>
      </c>
      <c r="V13" s="158">
        <f>ROUND(E13*U13,2)</f>
        <v>2.19</v>
      </c>
      <c r="W13" s="158"/>
      <c r="X13" s="158" t="s">
        <v>184</v>
      </c>
      <c r="Y13" s="158" t="s">
        <v>185</v>
      </c>
      <c r="Z13" s="147"/>
      <c r="AA13" s="147"/>
      <c r="AB13" s="147"/>
      <c r="AC13" s="147"/>
      <c r="AD13" s="147"/>
      <c r="AE13" s="147"/>
      <c r="AF13" s="147"/>
      <c r="AG13" s="147" t="s">
        <v>186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x14ac:dyDescent="0.2">
      <c r="A14" s="161" t="s">
        <v>177</v>
      </c>
      <c r="B14" s="162" t="s">
        <v>116</v>
      </c>
      <c r="C14" s="183" t="s">
        <v>117</v>
      </c>
      <c r="D14" s="163"/>
      <c r="E14" s="164"/>
      <c r="F14" s="165"/>
      <c r="G14" s="165">
        <f>SUMIF(AG15:AG45,"&lt;&gt;NOR",G15:G45)</f>
        <v>0</v>
      </c>
      <c r="H14" s="165"/>
      <c r="I14" s="165">
        <f>SUM(I15:I45)</f>
        <v>0</v>
      </c>
      <c r="J14" s="165"/>
      <c r="K14" s="165">
        <f>SUM(K15:K45)</f>
        <v>0</v>
      </c>
      <c r="L14" s="165"/>
      <c r="M14" s="165">
        <f>SUM(M15:M45)</f>
        <v>0</v>
      </c>
      <c r="N14" s="164"/>
      <c r="O14" s="164">
        <f>SUM(O15:O45)</f>
        <v>380.42</v>
      </c>
      <c r="P14" s="164"/>
      <c r="Q14" s="164">
        <f>SUM(Q15:Q45)</f>
        <v>4.4000000000000004</v>
      </c>
      <c r="R14" s="165"/>
      <c r="S14" s="165"/>
      <c r="T14" s="166"/>
      <c r="U14" s="160"/>
      <c r="V14" s="160">
        <f>SUM(V15:V45)</f>
        <v>131.96</v>
      </c>
      <c r="W14" s="160"/>
      <c r="X14" s="160"/>
      <c r="Y14" s="160"/>
      <c r="AG14" t="s">
        <v>178</v>
      </c>
    </row>
    <row r="15" spans="1:60" ht="22.5" outlineLevel="1" x14ac:dyDescent="0.2">
      <c r="A15" s="168">
        <v>5</v>
      </c>
      <c r="B15" s="169" t="s">
        <v>263</v>
      </c>
      <c r="C15" s="185" t="s">
        <v>264</v>
      </c>
      <c r="D15" s="170" t="s">
        <v>265</v>
      </c>
      <c r="E15" s="171">
        <v>2</v>
      </c>
      <c r="F15" s="172"/>
      <c r="G15" s="173">
        <f>ROUND(E15*F15,2)</f>
        <v>0</v>
      </c>
      <c r="H15" s="172"/>
      <c r="I15" s="173">
        <f>ROUND(E15*H15,2)</f>
        <v>0</v>
      </c>
      <c r="J15" s="172"/>
      <c r="K15" s="173">
        <f>ROUND(E15*J15,2)</f>
        <v>0</v>
      </c>
      <c r="L15" s="173">
        <v>21</v>
      </c>
      <c r="M15" s="173">
        <f>G15*(1+L15/100)</f>
        <v>0</v>
      </c>
      <c r="N15" s="171">
        <v>0</v>
      </c>
      <c r="O15" s="171">
        <f>ROUND(E15*N15,2)</f>
        <v>0</v>
      </c>
      <c r="P15" s="171">
        <v>2.2000000000000002</v>
      </c>
      <c r="Q15" s="171">
        <f>ROUND(E15*P15,2)</f>
        <v>4.4000000000000004</v>
      </c>
      <c r="R15" s="173"/>
      <c r="S15" s="173" t="s">
        <v>201</v>
      </c>
      <c r="T15" s="174" t="s">
        <v>246</v>
      </c>
      <c r="U15" s="158">
        <v>0.77</v>
      </c>
      <c r="V15" s="158">
        <f>ROUND(E15*U15,2)</f>
        <v>1.54</v>
      </c>
      <c r="W15" s="158"/>
      <c r="X15" s="158" t="s">
        <v>184</v>
      </c>
      <c r="Y15" s="158" t="s">
        <v>185</v>
      </c>
      <c r="Z15" s="147"/>
      <c r="AA15" s="147"/>
      <c r="AB15" s="147"/>
      <c r="AC15" s="147"/>
      <c r="AD15" s="147"/>
      <c r="AE15" s="147"/>
      <c r="AF15" s="147"/>
      <c r="AG15" s="147" t="s">
        <v>186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93" t="s">
        <v>266</v>
      </c>
      <c r="D16" s="189"/>
      <c r="E16" s="190">
        <v>2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260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68">
        <v>6</v>
      </c>
      <c r="B17" s="169" t="s">
        <v>267</v>
      </c>
      <c r="C17" s="185" t="s">
        <v>268</v>
      </c>
      <c r="D17" s="170" t="s">
        <v>265</v>
      </c>
      <c r="E17" s="171">
        <v>272.97750000000002</v>
      </c>
      <c r="F17" s="172"/>
      <c r="G17" s="173">
        <f>ROUND(E17*F17,2)</f>
        <v>0</v>
      </c>
      <c r="H17" s="172"/>
      <c r="I17" s="173">
        <f>ROUND(E17*H17,2)</f>
        <v>0</v>
      </c>
      <c r="J17" s="172"/>
      <c r="K17" s="173">
        <f>ROUND(E17*J17,2)</f>
        <v>0</v>
      </c>
      <c r="L17" s="173">
        <v>21</v>
      </c>
      <c r="M17" s="173">
        <f>G17*(1+L17/100)</f>
        <v>0</v>
      </c>
      <c r="N17" s="171">
        <v>0</v>
      </c>
      <c r="O17" s="171">
        <f>ROUND(E17*N17,2)</f>
        <v>0</v>
      </c>
      <c r="P17" s="171">
        <v>0</v>
      </c>
      <c r="Q17" s="171">
        <f>ROUND(E17*P17,2)</f>
        <v>0</v>
      </c>
      <c r="R17" s="173"/>
      <c r="S17" s="173" t="s">
        <v>201</v>
      </c>
      <c r="T17" s="174" t="s">
        <v>246</v>
      </c>
      <c r="U17" s="158">
        <v>0.223</v>
      </c>
      <c r="V17" s="158">
        <f>ROUND(E17*U17,2)</f>
        <v>60.87</v>
      </c>
      <c r="W17" s="158"/>
      <c r="X17" s="158" t="s">
        <v>184</v>
      </c>
      <c r="Y17" s="158" t="s">
        <v>185</v>
      </c>
      <c r="Z17" s="147"/>
      <c r="AA17" s="147"/>
      <c r="AB17" s="147"/>
      <c r="AC17" s="147"/>
      <c r="AD17" s="147"/>
      <c r="AE17" s="147"/>
      <c r="AF17" s="147"/>
      <c r="AG17" s="147" t="s">
        <v>186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193" t="s">
        <v>269</v>
      </c>
      <c r="D18" s="189"/>
      <c r="E18" s="190">
        <v>63.412799999999997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7"/>
      <c r="AA18" s="147"/>
      <c r="AB18" s="147"/>
      <c r="AC18" s="147"/>
      <c r="AD18" s="147"/>
      <c r="AE18" s="147"/>
      <c r="AF18" s="147"/>
      <c r="AG18" s="147" t="s">
        <v>260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193" t="s">
        <v>270</v>
      </c>
      <c r="D19" s="189"/>
      <c r="E19" s="190">
        <v>7.4976000000000003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260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193" t="s">
        <v>271</v>
      </c>
      <c r="D20" s="189"/>
      <c r="E20" s="190">
        <v>151.2621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7"/>
      <c r="AA20" s="147"/>
      <c r="AB20" s="147"/>
      <c r="AC20" s="147"/>
      <c r="AD20" s="147"/>
      <c r="AE20" s="147"/>
      <c r="AF20" s="147"/>
      <c r="AG20" s="147" t="s">
        <v>260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">
      <c r="A21" s="154"/>
      <c r="B21" s="155"/>
      <c r="C21" s="193" t="s">
        <v>272</v>
      </c>
      <c r="D21" s="189"/>
      <c r="E21" s="190">
        <v>222.14500000000001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7"/>
      <c r="AA21" s="147"/>
      <c r="AB21" s="147"/>
      <c r="AC21" s="147"/>
      <c r="AD21" s="147"/>
      <c r="AE21" s="147"/>
      <c r="AF21" s="147"/>
      <c r="AG21" s="147" t="s">
        <v>260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3" x14ac:dyDescent="0.2">
      <c r="A22" s="154"/>
      <c r="B22" s="155"/>
      <c r="C22" s="193" t="s">
        <v>273</v>
      </c>
      <c r="D22" s="189"/>
      <c r="E22" s="190">
        <v>-344.26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7"/>
      <c r="AA22" s="147"/>
      <c r="AB22" s="147"/>
      <c r="AC22" s="147"/>
      <c r="AD22" s="147"/>
      <c r="AE22" s="147"/>
      <c r="AF22" s="147"/>
      <c r="AG22" s="147" t="s">
        <v>260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193" t="s">
        <v>274</v>
      </c>
      <c r="D23" s="189"/>
      <c r="E23" s="190"/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260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4"/>
      <c r="B24" s="155"/>
      <c r="C24" s="193" t="s">
        <v>275</v>
      </c>
      <c r="D24" s="189"/>
      <c r="E24" s="190">
        <v>172.92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7"/>
      <c r="AA24" s="147"/>
      <c r="AB24" s="147"/>
      <c r="AC24" s="147"/>
      <c r="AD24" s="147"/>
      <c r="AE24" s="147"/>
      <c r="AF24" s="147"/>
      <c r="AG24" s="147" t="s">
        <v>260</v>
      </c>
      <c r="AH24" s="147">
        <v>5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68">
        <v>7</v>
      </c>
      <c r="B25" s="169" t="s">
        <v>276</v>
      </c>
      <c r="C25" s="185" t="s">
        <v>277</v>
      </c>
      <c r="D25" s="170" t="s">
        <v>265</v>
      </c>
      <c r="E25" s="171">
        <v>95.54213</v>
      </c>
      <c r="F25" s="172"/>
      <c r="G25" s="173">
        <f>ROUND(E25*F25,2)</f>
        <v>0</v>
      </c>
      <c r="H25" s="172"/>
      <c r="I25" s="173">
        <f>ROUND(E25*H25,2)</f>
        <v>0</v>
      </c>
      <c r="J25" s="172"/>
      <c r="K25" s="173">
        <f>ROUND(E25*J25,2)</f>
        <v>0</v>
      </c>
      <c r="L25" s="173">
        <v>21</v>
      </c>
      <c r="M25" s="173">
        <f>G25*(1+L25/100)</f>
        <v>0</v>
      </c>
      <c r="N25" s="171">
        <v>0</v>
      </c>
      <c r="O25" s="171">
        <f>ROUND(E25*N25,2)</f>
        <v>0</v>
      </c>
      <c r="P25" s="171">
        <v>0</v>
      </c>
      <c r="Q25" s="171">
        <f>ROUND(E25*P25,2)</f>
        <v>0</v>
      </c>
      <c r="R25" s="173"/>
      <c r="S25" s="173" t="s">
        <v>201</v>
      </c>
      <c r="T25" s="174" t="s">
        <v>246</v>
      </c>
      <c r="U25" s="158">
        <v>0.09</v>
      </c>
      <c r="V25" s="158">
        <f>ROUND(E25*U25,2)</f>
        <v>8.6</v>
      </c>
      <c r="W25" s="158"/>
      <c r="X25" s="158" t="s">
        <v>184</v>
      </c>
      <c r="Y25" s="158" t="s">
        <v>185</v>
      </c>
      <c r="Z25" s="147"/>
      <c r="AA25" s="147"/>
      <c r="AB25" s="147"/>
      <c r="AC25" s="147"/>
      <c r="AD25" s="147"/>
      <c r="AE25" s="147"/>
      <c r="AF25" s="147"/>
      <c r="AG25" s="147" t="s">
        <v>186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193" t="s">
        <v>278</v>
      </c>
      <c r="D26" s="189"/>
      <c r="E26" s="190">
        <v>95.54213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7"/>
      <c r="AA26" s="147"/>
      <c r="AB26" s="147"/>
      <c r="AC26" s="147"/>
      <c r="AD26" s="147"/>
      <c r="AE26" s="147"/>
      <c r="AF26" s="147"/>
      <c r="AG26" s="147" t="s">
        <v>260</v>
      </c>
      <c r="AH26" s="147">
        <v>5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68">
        <v>8</v>
      </c>
      <c r="B27" s="169" t="s">
        <v>279</v>
      </c>
      <c r="C27" s="185" t="s">
        <v>280</v>
      </c>
      <c r="D27" s="170" t="s">
        <v>265</v>
      </c>
      <c r="E27" s="171">
        <v>11</v>
      </c>
      <c r="F27" s="172"/>
      <c r="G27" s="173">
        <f>ROUND(E27*F27,2)</f>
        <v>0</v>
      </c>
      <c r="H27" s="172"/>
      <c r="I27" s="173">
        <f>ROUND(E27*H27,2)</f>
        <v>0</v>
      </c>
      <c r="J27" s="172"/>
      <c r="K27" s="173">
        <f>ROUND(E27*J27,2)</f>
        <v>0</v>
      </c>
      <c r="L27" s="173">
        <v>21</v>
      </c>
      <c r="M27" s="173">
        <f>G27*(1+L27/100)</f>
        <v>0</v>
      </c>
      <c r="N27" s="171">
        <v>0</v>
      </c>
      <c r="O27" s="171">
        <f>ROUND(E27*N27,2)</f>
        <v>0</v>
      </c>
      <c r="P27" s="171">
        <v>0</v>
      </c>
      <c r="Q27" s="171">
        <f>ROUND(E27*P27,2)</f>
        <v>0</v>
      </c>
      <c r="R27" s="173"/>
      <c r="S27" s="173" t="s">
        <v>201</v>
      </c>
      <c r="T27" s="174" t="s">
        <v>246</v>
      </c>
      <c r="U27" s="158">
        <v>0.2</v>
      </c>
      <c r="V27" s="158">
        <f>ROUND(E27*U27,2)</f>
        <v>2.2000000000000002</v>
      </c>
      <c r="W27" s="158"/>
      <c r="X27" s="158" t="s">
        <v>184</v>
      </c>
      <c r="Y27" s="158" t="s">
        <v>185</v>
      </c>
      <c r="Z27" s="147"/>
      <c r="AA27" s="147"/>
      <c r="AB27" s="147"/>
      <c r="AC27" s="147"/>
      <c r="AD27" s="147"/>
      <c r="AE27" s="147"/>
      <c r="AF27" s="147"/>
      <c r="AG27" s="147" t="s">
        <v>186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193" t="s">
        <v>281</v>
      </c>
      <c r="D28" s="189"/>
      <c r="E28" s="190">
        <v>11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7"/>
      <c r="AA28" s="147"/>
      <c r="AB28" s="147"/>
      <c r="AC28" s="147"/>
      <c r="AD28" s="147"/>
      <c r="AE28" s="147"/>
      <c r="AF28" s="147"/>
      <c r="AG28" s="147" t="s">
        <v>260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68">
        <v>9</v>
      </c>
      <c r="B29" s="169" t="s">
        <v>282</v>
      </c>
      <c r="C29" s="185" t="s">
        <v>283</v>
      </c>
      <c r="D29" s="170" t="s">
        <v>265</v>
      </c>
      <c r="E29" s="171">
        <v>5.5</v>
      </c>
      <c r="F29" s="172"/>
      <c r="G29" s="173">
        <f>ROUND(E29*F29,2)</f>
        <v>0</v>
      </c>
      <c r="H29" s="172"/>
      <c r="I29" s="173">
        <f>ROUND(E29*H29,2)</f>
        <v>0</v>
      </c>
      <c r="J29" s="172"/>
      <c r="K29" s="173">
        <f>ROUND(E29*J29,2)</f>
        <v>0</v>
      </c>
      <c r="L29" s="173">
        <v>21</v>
      </c>
      <c r="M29" s="173">
        <f>G29*(1+L29/100)</f>
        <v>0</v>
      </c>
      <c r="N29" s="171">
        <v>0</v>
      </c>
      <c r="O29" s="171">
        <f>ROUND(E29*N29,2)</f>
        <v>0</v>
      </c>
      <c r="P29" s="171">
        <v>0</v>
      </c>
      <c r="Q29" s="171">
        <f>ROUND(E29*P29,2)</f>
        <v>0</v>
      </c>
      <c r="R29" s="173"/>
      <c r="S29" s="173" t="s">
        <v>201</v>
      </c>
      <c r="T29" s="174" t="s">
        <v>246</v>
      </c>
      <c r="U29" s="158">
        <v>0.08</v>
      </c>
      <c r="V29" s="158">
        <f>ROUND(E29*U29,2)</f>
        <v>0.44</v>
      </c>
      <c r="W29" s="158"/>
      <c r="X29" s="158" t="s">
        <v>184</v>
      </c>
      <c r="Y29" s="158" t="s">
        <v>185</v>
      </c>
      <c r="Z29" s="147"/>
      <c r="AA29" s="147"/>
      <c r="AB29" s="147"/>
      <c r="AC29" s="147"/>
      <c r="AD29" s="147"/>
      <c r="AE29" s="147"/>
      <c r="AF29" s="147"/>
      <c r="AG29" s="147" t="s">
        <v>186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193" t="s">
        <v>284</v>
      </c>
      <c r="D30" s="189"/>
      <c r="E30" s="190">
        <v>5.5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7"/>
      <c r="AA30" s="147"/>
      <c r="AB30" s="147"/>
      <c r="AC30" s="147"/>
      <c r="AD30" s="147"/>
      <c r="AE30" s="147"/>
      <c r="AF30" s="147"/>
      <c r="AG30" s="147" t="s">
        <v>260</v>
      </c>
      <c r="AH30" s="147">
        <v>5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68">
        <v>10</v>
      </c>
      <c r="B31" s="169" t="s">
        <v>285</v>
      </c>
      <c r="C31" s="185" t="s">
        <v>286</v>
      </c>
      <c r="D31" s="170" t="s">
        <v>265</v>
      </c>
      <c r="E31" s="171">
        <v>283.97750000000002</v>
      </c>
      <c r="F31" s="172"/>
      <c r="G31" s="173">
        <f>ROUND(E31*F31,2)</f>
        <v>0</v>
      </c>
      <c r="H31" s="172"/>
      <c r="I31" s="173">
        <f>ROUND(E31*H31,2)</f>
        <v>0</v>
      </c>
      <c r="J31" s="172"/>
      <c r="K31" s="173">
        <f>ROUND(E31*J31,2)</f>
        <v>0</v>
      </c>
      <c r="L31" s="173">
        <v>21</v>
      </c>
      <c r="M31" s="173">
        <f>G31*(1+L31/100)</f>
        <v>0</v>
      </c>
      <c r="N31" s="171">
        <v>0</v>
      </c>
      <c r="O31" s="171">
        <f>ROUND(E31*N31,2)</f>
        <v>0</v>
      </c>
      <c r="P31" s="171">
        <v>0</v>
      </c>
      <c r="Q31" s="171">
        <f>ROUND(E31*P31,2)</f>
        <v>0</v>
      </c>
      <c r="R31" s="173"/>
      <c r="S31" s="173" t="s">
        <v>201</v>
      </c>
      <c r="T31" s="174" t="s">
        <v>246</v>
      </c>
      <c r="U31" s="158">
        <v>0.01</v>
      </c>
      <c r="V31" s="158">
        <f>ROUND(E31*U31,2)</f>
        <v>2.84</v>
      </c>
      <c r="W31" s="158"/>
      <c r="X31" s="158" t="s">
        <v>184</v>
      </c>
      <c r="Y31" s="158" t="s">
        <v>185</v>
      </c>
      <c r="Z31" s="147"/>
      <c r="AA31" s="147"/>
      <c r="AB31" s="147"/>
      <c r="AC31" s="147"/>
      <c r="AD31" s="147"/>
      <c r="AE31" s="147"/>
      <c r="AF31" s="147"/>
      <c r="AG31" s="147" t="s">
        <v>186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193" t="s">
        <v>287</v>
      </c>
      <c r="D32" s="189"/>
      <c r="E32" s="190">
        <v>272.97750000000002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7"/>
      <c r="AA32" s="147"/>
      <c r="AB32" s="147"/>
      <c r="AC32" s="147"/>
      <c r="AD32" s="147"/>
      <c r="AE32" s="147"/>
      <c r="AF32" s="147"/>
      <c r="AG32" s="147" t="s">
        <v>260</v>
      </c>
      <c r="AH32" s="147">
        <v>5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3" x14ac:dyDescent="0.2">
      <c r="A33" s="154"/>
      <c r="B33" s="155"/>
      <c r="C33" s="193" t="s">
        <v>288</v>
      </c>
      <c r="D33" s="189"/>
      <c r="E33" s="190">
        <v>11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7"/>
      <c r="AA33" s="147"/>
      <c r="AB33" s="147"/>
      <c r="AC33" s="147"/>
      <c r="AD33" s="147"/>
      <c r="AE33" s="147"/>
      <c r="AF33" s="147"/>
      <c r="AG33" s="147" t="s">
        <v>260</v>
      </c>
      <c r="AH33" s="147">
        <v>5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1" x14ac:dyDescent="0.2">
      <c r="A34" s="168">
        <v>11</v>
      </c>
      <c r="B34" s="169" t="s">
        <v>289</v>
      </c>
      <c r="C34" s="185" t="s">
        <v>290</v>
      </c>
      <c r="D34" s="170" t="s">
        <v>265</v>
      </c>
      <c r="E34" s="171">
        <v>283.97750000000002</v>
      </c>
      <c r="F34" s="172"/>
      <c r="G34" s="173">
        <f>ROUND(E34*F34,2)</f>
        <v>0</v>
      </c>
      <c r="H34" s="172"/>
      <c r="I34" s="173">
        <f>ROUND(E34*H34,2)</f>
        <v>0</v>
      </c>
      <c r="J34" s="172"/>
      <c r="K34" s="173">
        <f>ROUND(E34*J34,2)</f>
        <v>0</v>
      </c>
      <c r="L34" s="173">
        <v>21</v>
      </c>
      <c r="M34" s="173">
        <f>G34*(1+L34/100)</f>
        <v>0</v>
      </c>
      <c r="N34" s="171">
        <v>0</v>
      </c>
      <c r="O34" s="171">
        <f>ROUND(E34*N34,2)</f>
        <v>0</v>
      </c>
      <c r="P34" s="171">
        <v>0</v>
      </c>
      <c r="Q34" s="171">
        <f>ROUND(E34*P34,2)</f>
        <v>0</v>
      </c>
      <c r="R34" s="173"/>
      <c r="S34" s="173" t="s">
        <v>201</v>
      </c>
      <c r="T34" s="174" t="s">
        <v>246</v>
      </c>
      <c r="U34" s="158">
        <v>5.2999999999999999E-2</v>
      </c>
      <c r="V34" s="158">
        <f>ROUND(E34*U34,2)</f>
        <v>15.05</v>
      </c>
      <c r="W34" s="158"/>
      <c r="X34" s="158" t="s">
        <v>184</v>
      </c>
      <c r="Y34" s="158" t="s">
        <v>185</v>
      </c>
      <c r="Z34" s="147"/>
      <c r="AA34" s="147"/>
      <c r="AB34" s="147"/>
      <c r="AC34" s="147"/>
      <c r="AD34" s="147"/>
      <c r="AE34" s="147"/>
      <c r="AF34" s="147"/>
      <c r="AG34" s="147" t="s">
        <v>186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2" x14ac:dyDescent="0.2">
      <c r="A35" s="154"/>
      <c r="B35" s="155"/>
      <c r="C35" s="193" t="s">
        <v>291</v>
      </c>
      <c r="D35" s="189"/>
      <c r="E35" s="190">
        <v>283.97750000000002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7"/>
      <c r="AA35" s="147"/>
      <c r="AB35" s="147"/>
      <c r="AC35" s="147"/>
      <c r="AD35" s="147"/>
      <c r="AE35" s="147"/>
      <c r="AF35" s="147"/>
      <c r="AG35" s="147" t="s">
        <v>260</v>
      </c>
      <c r="AH35" s="147">
        <v>5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68">
        <v>12</v>
      </c>
      <c r="B36" s="169" t="s">
        <v>292</v>
      </c>
      <c r="C36" s="185" t="s">
        <v>293</v>
      </c>
      <c r="D36" s="170" t="s">
        <v>265</v>
      </c>
      <c r="E36" s="171">
        <v>172.92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21</v>
      </c>
      <c r="M36" s="173">
        <f>G36*(1+L36/100)</f>
        <v>0</v>
      </c>
      <c r="N36" s="171">
        <v>0</v>
      </c>
      <c r="O36" s="171">
        <f>ROUND(E36*N36,2)</f>
        <v>0</v>
      </c>
      <c r="P36" s="171">
        <v>0</v>
      </c>
      <c r="Q36" s="171">
        <f>ROUND(E36*P36,2)</f>
        <v>0</v>
      </c>
      <c r="R36" s="173"/>
      <c r="S36" s="173" t="s">
        <v>201</v>
      </c>
      <c r="T36" s="174" t="s">
        <v>246</v>
      </c>
      <c r="U36" s="158">
        <v>0.05</v>
      </c>
      <c r="V36" s="158">
        <f>ROUND(E36*U36,2)</f>
        <v>8.65</v>
      </c>
      <c r="W36" s="158"/>
      <c r="X36" s="158" t="s">
        <v>184</v>
      </c>
      <c r="Y36" s="158" t="s">
        <v>185</v>
      </c>
      <c r="Z36" s="147"/>
      <c r="AA36" s="147"/>
      <c r="AB36" s="147"/>
      <c r="AC36" s="147"/>
      <c r="AD36" s="147"/>
      <c r="AE36" s="147"/>
      <c r="AF36" s="147"/>
      <c r="AG36" s="147" t="s">
        <v>186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2" x14ac:dyDescent="0.2">
      <c r="A37" s="154"/>
      <c r="B37" s="155"/>
      <c r="C37" s="193" t="s">
        <v>294</v>
      </c>
      <c r="D37" s="189"/>
      <c r="E37" s="190">
        <v>172.92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260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68">
        <v>13</v>
      </c>
      <c r="B38" s="169" t="s">
        <v>295</v>
      </c>
      <c r="C38" s="185" t="s">
        <v>296</v>
      </c>
      <c r="D38" s="170" t="s">
        <v>265</v>
      </c>
      <c r="E38" s="171">
        <v>283.97750000000002</v>
      </c>
      <c r="F38" s="172"/>
      <c r="G38" s="173">
        <f>ROUND(E38*F38,2)</f>
        <v>0</v>
      </c>
      <c r="H38" s="172"/>
      <c r="I38" s="173">
        <f>ROUND(E38*H38,2)</f>
        <v>0</v>
      </c>
      <c r="J38" s="172"/>
      <c r="K38" s="173">
        <f>ROUND(E38*J38,2)</f>
        <v>0</v>
      </c>
      <c r="L38" s="173">
        <v>21</v>
      </c>
      <c r="M38" s="173">
        <f>G38*(1+L38/100)</f>
        <v>0</v>
      </c>
      <c r="N38" s="171">
        <v>0</v>
      </c>
      <c r="O38" s="171">
        <f>ROUND(E38*N38,2)</f>
        <v>0</v>
      </c>
      <c r="P38" s="171">
        <v>0</v>
      </c>
      <c r="Q38" s="171">
        <f>ROUND(E38*P38,2)</f>
        <v>0</v>
      </c>
      <c r="R38" s="173"/>
      <c r="S38" s="173" t="s">
        <v>201</v>
      </c>
      <c r="T38" s="174" t="s">
        <v>246</v>
      </c>
      <c r="U38" s="158">
        <v>8.9999999999999993E-3</v>
      </c>
      <c r="V38" s="158">
        <f>ROUND(E38*U38,2)</f>
        <v>2.56</v>
      </c>
      <c r="W38" s="158"/>
      <c r="X38" s="158" t="s">
        <v>184</v>
      </c>
      <c r="Y38" s="158" t="s">
        <v>185</v>
      </c>
      <c r="Z38" s="147"/>
      <c r="AA38" s="147"/>
      <c r="AB38" s="147"/>
      <c r="AC38" s="147"/>
      <c r="AD38" s="147"/>
      <c r="AE38" s="147"/>
      <c r="AF38" s="147"/>
      <c r="AG38" s="147" t="s">
        <v>186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4"/>
      <c r="B39" s="155"/>
      <c r="C39" s="193" t="s">
        <v>291</v>
      </c>
      <c r="D39" s="189"/>
      <c r="E39" s="190">
        <v>283.97750000000002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7"/>
      <c r="AA39" s="147"/>
      <c r="AB39" s="147"/>
      <c r="AC39" s="147"/>
      <c r="AD39" s="147"/>
      <c r="AE39" s="147"/>
      <c r="AF39" s="147"/>
      <c r="AG39" s="147" t="s">
        <v>260</v>
      </c>
      <c r="AH39" s="147">
        <v>5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68">
        <v>14</v>
      </c>
      <c r="B40" s="169" t="s">
        <v>297</v>
      </c>
      <c r="C40" s="185" t="s">
        <v>298</v>
      </c>
      <c r="D40" s="170" t="s">
        <v>253</v>
      </c>
      <c r="E40" s="171">
        <v>1081.96</v>
      </c>
      <c r="F40" s="172"/>
      <c r="G40" s="173">
        <f>ROUND(E40*F40,2)</f>
        <v>0</v>
      </c>
      <c r="H40" s="172"/>
      <c r="I40" s="173">
        <f>ROUND(E40*H40,2)</f>
        <v>0</v>
      </c>
      <c r="J40" s="172"/>
      <c r="K40" s="173">
        <f>ROUND(E40*J40,2)</f>
        <v>0</v>
      </c>
      <c r="L40" s="173">
        <v>21</v>
      </c>
      <c r="M40" s="173">
        <f>G40*(1+L40/100)</f>
        <v>0</v>
      </c>
      <c r="N40" s="171">
        <v>0</v>
      </c>
      <c r="O40" s="171">
        <f>ROUND(E40*N40,2)</f>
        <v>0</v>
      </c>
      <c r="P40" s="171">
        <v>0</v>
      </c>
      <c r="Q40" s="171">
        <f>ROUND(E40*P40,2)</f>
        <v>0</v>
      </c>
      <c r="R40" s="173"/>
      <c r="S40" s="173" t="s">
        <v>201</v>
      </c>
      <c r="T40" s="174" t="s">
        <v>246</v>
      </c>
      <c r="U40" s="158">
        <v>2.7E-2</v>
      </c>
      <c r="V40" s="158">
        <f>ROUND(E40*U40,2)</f>
        <v>29.21</v>
      </c>
      <c r="W40" s="158"/>
      <c r="X40" s="158" t="s">
        <v>184</v>
      </c>
      <c r="Y40" s="158" t="s">
        <v>185</v>
      </c>
      <c r="Z40" s="147"/>
      <c r="AA40" s="147"/>
      <c r="AB40" s="147"/>
      <c r="AC40" s="147"/>
      <c r="AD40" s="147"/>
      <c r="AE40" s="147"/>
      <c r="AF40" s="147"/>
      <c r="AG40" s="147" t="s">
        <v>186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193" t="s">
        <v>299</v>
      </c>
      <c r="D41" s="189"/>
      <c r="E41" s="190">
        <v>1081.96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7"/>
      <c r="AA41" s="147"/>
      <c r="AB41" s="147"/>
      <c r="AC41" s="147"/>
      <c r="AD41" s="147"/>
      <c r="AE41" s="147"/>
      <c r="AF41" s="147"/>
      <c r="AG41" s="147" t="s">
        <v>260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1" x14ac:dyDescent="0.2">
      <c r="A42" s="168">
        <v>15</v>
      </c>
      <c r="B42" s="169" t="s">
        <v>300</v>
      </c>
      <c r="C42" s="185" t="s">
        <v>301</v>
      </c>
      <c r="D42" s="170" t="s">
        <v>265</v>
      </c>
      <c r="E42" s="171">
        <v>283.97750000000002</v>
      </c>
      <c r="F42" s="172"/>
      <c r="G42" s="173">
        <f>ROUND(E42*F42,2)</f>
        <v>0</v>
      </c>
      <c r="H42" s="172"/>
      <c r="I42" s="173">
        <f>ROUND(E42*H42,2)</f>
        <v>0</v>
      </c>
      <c r="J42" s="172"/>
      <c r="K42" s="173">
        <f>ROUND(E42*J42,2)</f>
        <v>0</v>
      </c>
      <c r="L42" s="173">
        <v>21</v>
      </c>
      <c r="M42" s="173">
        <f>G42*(1+L42/100)</f>
        <v>0</v>
      </c>
      <c r="N42" s="171">
        <v>0</v>
      </c>
      <c r="O42" s="171">
        <f>ROUND(E42*N42,2)</f>
        <v>0</v>
      </c>
      <c r="P42" s="171">
        <v>0</v>
      </c>
      <c r="Q42" s="171">
        <f>ROUND(E42*P42,2)</f>
        <v>0</v>
      </c>
      <c r="R42" s="173"/>
      <c r="S42" s="173" t="s">
        <v>201</v>
      </c>
      <c r="T42" s="174" t="s">
        <v>246</v>
      </c>
      <c r="U42" s="158">
        <v>0</v>
      </c>
      <c r="V42" s="158">
        <f>ROUND(E42*U42,2)</f>
        <v>0</v>
      </c>
      <c r="W42" s="158"/>
      <c r="X42" s="158" t="s">
        <v>184</v>
      </c>
      <c r="Y42" s="158" t="s">
        <v>185</v>
      </c>
      <c r="Z42" s="147"/>
      <c r="AA42" s="147"/>
      <c r="AB42" s="147"/>
      <c r="AC42" s="147"/>
      <c r="AD42" s="147"/>
      <c r="AE42" s="147"/>
      <c r="AF42" s="147"/>
      <c r="AG42" s="147" t="s">
        <v>186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193" t="s">
        <v>291</v>
      </c>
      <c r="D43" s="189"/>
      <c r="E43" s="190">
        <v>283.97750000000002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7"/>
      <c r="AA43" s="147"/>
      <c r="AB43" s="147"/>
      <c r="AC43" s="147"/>
      <c r="AD43" s="147"/>
      <c r="AE43" s="147"/>
      <c r="AF43" s="147"/>
      <c r="AG43" s="147" t="s">
        <v>260</v>
      </c>
      <c r="AH43" s="147">
        <v>5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68">
        <v>16</v>
      </c>
      <c r="B44" s="169" t="s">
        <v>302</v>
      </c>
      <c r="C44" s="185" t="s">
        <v>303</v>
      </c>
      <c r="D44" s="170" t="s">
        <v>304</v>
      </c>
      <c r="E44" s="171">
        <v>380.42399999999998</v>
      </c>
      <c r="F44" s="172"/>
      <c r="G44" s="173">
        <f>ROUND(E44*F44,2)</f>
        <v>0</v>
      </c>
      <c r="H44" s="172"/>
      <c r="I44" s="173">
        <f>ROUND(E44*H44,2)</f>
        <v>0</v>
      </c>
      <c r="J44" s="172"/>
      <c r="K44" s="173">
        <f>ROUND(E44*J44,2)</f>
        <v>0</v>
      </c>
      <c r="L44" s="173">
        <v>21</v>
      </c>
      <c r="M44" s="173">
        <f>G44*(1+L44/100)</f>
        <v>0</v>
      </c>
      <c r="N44" s="171">
        <v>1</v>
      </c>
      <c r="O44" s="171">
        <f>ROUND(E44*N44,2)</f>
        <v>380.42</v>
      </c>
      <c r="P44" s="171">
        <v>0</v>
      </c>
      <c r="Q44" s="171">
        <f>ROUND(E44*P44,2)</f>
        <v>0</v>
      </c>
      <c r="R44" s="173" t="s">
        <v>305</v>
      </c>
      <c r="S44" s="173" t="s">
        <v>201</v>
      </c>
      <c r="T44" s="174" t="s">
        <v>246</v>
      </c>
      <c r="U44" s="158">
        <v>0</v>
      </c>
      <c r="V44" s="158">
        <f>ROUND(E44*U44,2)</f>
        <v>0</v>
      </c>
      <c r="W44" s="158"/>
      <c r="X44" s="158" t="s">
        <v>306</v>
      </c>
      <c r="Y44" s="158" t="s">
        <v>185</v>
      </c>
      <c r="Z44" s="147"/>
      <c r="AA44" s="147"/>
      <c r="AB44" s="147"/>
      <c r="AC44" s="147"/>
      <c r="AD44" s="147"/>
      <c r="AE44" s="147"/>
      <c r="AF44" s="147"/>
      <c r="AG44" s="147" t="s">
        <v>307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193" t="s">
        <v>308</v>
      </c>
      <c r="D45" s="189"/>
      <c r="E45" s="190">
        <v>380.42399999999998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7"/>
      <c r="AA45" s="147"/>
      <c r="AB45" s="147"/>
      <c r="AC45" s="147"/>
      <c r="AD45" s="147"/>
      <c r="AE45" s="147"/>
      <c r="AF45" s="147"/>
      <c r="AG45" s="147" t="s">
        <v>260</v>
      </c>
      <c r="AH45" s="147">
        <v>5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x14ac:dyDescent="0.2">
      <c r="A46" s="161" t="s">
        <v>177</v>
      </c>
      <c r="B46" s="162" t="s">
        <v>70</v>
      </c>
      <c r="C46" s="183" t="s">
        <v>122</v>
      </c>
      <c r="D46" s="163"/>
      <c r="E46" s="164"/>
      <c r="F46" s="165"/>
      <c r="G46" s="165">
        <f>SUMIF(AG47:AG54,"&lt;&gt;NOR",G47:G54)</f>
        <v>0</v>
      </c>
      <c r="H46" s="165"/>
      <c r="I46" s="165">
        <f>SUM(I47:I54)</f>
        <v>0</v>
      </c>
      <c r="J46" s="165"/>
      <c r="K46" s="165">
        <f>SUM(K47:K54)</f>
        <v>0</v>
      </c>
      <c r="L46" s="165"/>
      <c r="M46" s="165">
        <f>SUM(M47:M54)</f>
        <v>0</v>
      </c>
      <c r="N46" s="164"/>
      <c r="O46" s="164">
        <f>SUM(O47:O54)</f>
        <v>17.950000000000003</v>
      </c>
      <c r="P46" s="164"/>
      <c r="Q46" s="164">
        <f>SUM(Q47:Q54)</f>
        <v>0</v>
      </c>
      <c r="R46" s="165"/>
      <c r="S46" s="165"/>
      <c r="T46" s="166"/>
      <c r="U46" s="160"/>
      <c r="V46" s="160">
        <f>SUM(V47:V54)</f>
        <v>13.59</v>
      </c>
      <c r="W46" s="160"/>
      <c r="X46" s="160"/>
      <c r="Y46" s="160"/>
      <c r="AG46" t="s">
        <v>178</v>
      </c>
    </row>
    <row r="47" spans="1:60" ht="22.5" outlineLevel="1" x14ac:dyDescent="0.2">
      <c r="A47" s="168">
        <v>17</v>
      </c>
      <c r="B47" s="169" t="s">
        <v>309</v>
      </c>
      <c r="C47" s="185" t="s">
        <v>310</v>
      </c>
      <c r="D47" s="170" t="s">
        <v>265</v>
      </c>
      <c r="E47" s="171">
        <v>11</v>
      </c>
      <c r="F47" s="172"/>
      <c r="G47" s="173">
        <f>ROUND(E47*F47,2)</f>
        <v>0</v>
      </c>
      <c r="H47" s="172"/>
      <c r="I47" s="173">
        <f>ROUND(E47*H47,2)</f>
        <v>0</v>
      </c>
      <c r="J47" s="172"/>
      <c r="K47" s="173">
        <f>ROUND(E47*J47,2)</f>
        <v>0</v>
      </c>
      <c r="L47" s="173">
        <v>21</v>
      </c>
      <c r="M47" s="173">
        <f>G47*(1+L47/100)</f>
        <v>0</v>
      </c>
      <c r="N47" s="171">
        <v>1.63</v>
      </c>
      <c r="O47" s="171">
        <f>ROUND(E47*N47,2)</f>
        <v>17.93</v>
      </c>
      <c r="P47" s="171">
        <v>0</v>
      </c>
      <c r="Q47" s="171">
        <f>ROUND(E47*P47,2)</f>
        <v>0</v>
      </c>
      <c r="R47" s="173"/>
      <c r="S47" s="173" t="s">
        <v>201</v>
      </c>
      <c r="T47" s="174" t="s">
        <v>246</v>
      </c>
      <c r="U47" s="158">
        <v>0.92</v>
      </c>
      <c r="V47" s="158">
        <f>ROUND(E47*U47,2)</f>
        <v>10.119999999999999</v>
      </c>
      <c r="W47" s="158"/>
      <c r="X47" s="158" t="s">
        <v>184</v>
      </c>
      <c r="Y47" s="158" t="s">
        <v>185</v>
      </c>
      <c r="Z47" s="147"/>
      <c r="AA47" s="147"/>
      <c r="AB47" s="147"/>
      <c r="AC47" s="147"/>
      <c r="AD47" s="147"/>
      <c r="AE47" s="147"/>
      <c r="AF47" s="147"/>
      <c r="AG47" s="147" t="s">
        <v>186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193" t="s">
        <v>288</v>
      </c>
      <c r="D48" s="189"/>
      <c r="E48" s="190">
        <v>11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7"/>
      <c r="AA48" s="147"/>
      <c r="AB48" s="147"/>
      <c r="AC48" s="147"/>
      <c r="AD48" s="147"/>
      <c r="AE48" s="147"/>
      <c r="AF48" s="147"/>
      <c r="AG48" s="147" t="s">
        <v>260</v>
      </c>
      <c r="AH48" s="147">
        <v>5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68">
        <v>18</v>
      </c>
      <c r="B49" s="169" t="s">
        <v>311</v>
      </c>
      <c r="C49" s="185" t="s">
        <v>312</v>
      </c>
      <c r="D49" s="170" t="s">
        <v>253</v>
      </c>
      <c r="E49" s="171">
        <v>46.2</v>
      </c>
      <c r="F49" s="172"/>
      <c r="G49" s="173">
        <f>ROUND(E49*F49,2)</f>
        <v>0</v>
      </c>
      <c r="H49" s="172"/>
      <c r="I49" s="173">
        <f>ROUND(E49*H49,2)</f>
        <v>0</v>
      </c>
      <c r="J49" s="172"/>
      <c r="K49" s="173">
        <f>ROUND(E49*J49,2)</f>
        <v>0</v>
      </c>
      <c r="L49" s="173">
        <v>21</v>
      </c>
      <c r="M49" s="173">
        <f>G49*(1+L49/100)</f>
        <v>0</v>
      </c>
      <c r="N49" s="171">
        <v>1.8000000000000001E-4</v>
      </c>
      <c r="O49" s="171">
        <f>ROUND(E49*N49,2)</f>
        <v>0.01</v>
      </c>
      <c r="P49" s="171">
        <v>0</v>
      </c>
      <c r="Q49" s="171">
        <f>ROUND(E49*P49,2)</f>
        <v>0</v>
      </c>
      <c r="R49" s="173"/>
      <c r="S49" s="173" t="s">
        <v>201</v>
      </c>
      <c r="T49" s="174" t="s">
        <v>246</v>
      </c>
      <c r="U49" s="158">
        <v>7.4999999999999997E-2</v>
      </c>
      <c r="V49" s="158">
        <f>ROUND(E49*U49,2)</f>
        <v>3.47</v>
      </c>
      <c r="W49" s="158"/>
      <c r="X49" s="158" t="s">
        <v>184</v>
      </c>
      <c r="Y49" s="158" t="s">
        <v>185</v>
      </c>
      <c r="Z49" s="147"/>
      <c r="AA49" s="147"/>
      <c r="AB49" s="147"/>
      <c r="AC49" s="147"/>
      <c r="AD49" s="147"/>
      <c r="AE49" s="147"/>
      <c r="AF49" s="147"/>
      <c r="AG49" s="147" t="s">
        <v>186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193" t="s">
        <v>313</v>
      </c>
      <c r="D50" s="189"/>
      <c r="E50" s="190">
        <v>44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7"/>
      <c r="AA50" s="147"/>
      <c r="AB50" s="147"/>
      <c r="AC50" s="147"/>
      <c r="AD50" s="147"/>
      <c r="AE50" s="147"/>
      <c r="AF50" s="147"/>
      <c r="AG50" s="147" t="s">
        <v>260</v>
      </c>
      <c r="AH50" s="147">
        <v>5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">
      <c r="A51" s="154"/>
      <c r="B51" s="155"/>
      <c r="C51" s="194" t="s">
        <v>314</v>
      </c>
      <c r="D51" s="191"/>
      <c r="E51" s="192">
        <v>2.2000000000000002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7"/>
      <c r="AA51" s="147"/>
      <c r="AB51" s="147"/>
      <c r="AC51" s="147"/>
      <c r="AD51" s="147"/>
      <c r="AE51" s="147"/>
      <c r="AF51" s="147"/>
      <c r="AG51" s="147" t="s">
        <v>260</v>
      </c>
      <c r="AH51" s="147">
        <v>4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68">
        <v>19</v>
      </c>
      <c r="B52" s="169" t="s">
        <v>315</v>
      </c>
      <c r="C52" s="185" t="s">
        <v>316</v>
      </c>
      <c r="D52" s="170" t="s">
        <v>253</v>
      </c>
      <c r="E52" s="171">
        <v>55.44</v>
      </c>
      <c r="F52" s="172"/>
      <c r="G52" s="173">
        <f>ROUND(E52*F52,2)</f>
        <v>0</v>
      </c>
      <c r="H52" s="172"/>
      <c r="I52" s="173">
        <f>ROUND(E52*H52,2)</f>
        <v>0</v>
      </c>
      <c r="J52" s="172"/>
      <c r="K52" s="173">
        <f>ROUND(E52*J52,2)</f>
        <v>0</v>
      </c>
      <c r="L52" s="173">
        <v>21</v>
      </c>
      <c r="M52" s="173">
        <f>G52*(1+L52/100)</f>
        <v>0</v>
      </c>
      <c r="N52" s="171">
        <v>2.5000000000000001E-4</v>
      </c>
      <c r="O52" s="171">
        <f>ROUND(E52*N52,2)</f>
        <v>0.01</v>
      </c>
      <c r="P52" s="171">
        <v>0</v>
      </c>
      <c r="Q52" s="171">
        <f>ROUND(E52*P52,2)</f>
        <v>0</v>
      </c>
      <c r="R52" s="173" t="s">
        <v>305</v>
      </c>
      <c r="S52" s="173" t="s">
        <v>201</v>
      </c>
      <c r="T52" s="174" t="s">
        <v>246</v>
      </c>
      <c r="U52" s="158">
        <v>0</v>
      </c>
      <c r="V52" s="158">
        <f>ROUND(E52*U52,2)</f>
        <v>0</v>
      </c>
      <c r="W52" s="158"/>
      <c r="X52" s="158" t="s">
        <v>306</v>
      </c>
      <c r="Y52" s="158" t="s">
        <v>185</v>
      </c>
      <c r="Z52" s="147"/>
      <c r="AA52" s="147"/>
      <c r="AB52" s="147"/>
      <c r="AC52" s="147"/>
      <c r="AD52" s="147"/>
      <c r="AE52" s="147"/>
      <c r="AF52" s="147"/>
      <c r="AG52" s="147" t="s">
        <v>307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193" t="s">
        <v>317</v>
      </c>
      <c r="D53" s="189"/>
      <c r="E53" s="190">
        <v>46.2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7"/>
      <c r="AA53" s="147"/>
      <c r="AB53" s="147"/>
      <c r="AC53" s="147"/>
      <c r="AD53" s="147"/>
      <c r="AE53" s="147"/>
      <c r="AF53" s="147"/>
      <c r="AG53" s="147" t="s">
        <v>260</v>
      </c>
      <c r="AH53" s="147">
        <v>5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">
      <c r="A54" s="154"/>
      <c r="B54" s="155"/>
      <c r="C54" s="194" t="s">
        <v>318</v>
      </c>
      <c r="D54" s="191"/>
      <c r="E54" s="192">
        <v>9.24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7"/>
      <c r="AA54" s="147"/>
      <c r="AB54" s="147"/>
      <c r="AC54" s="147"/>
      <c r="AD54" s="147"/>
      <c r="AE54" s="147"/>
      <c r="AF54" s="147"/>
      <c r="AG54" s="147" t="s">
        <v>260</v>
      </c>
      <c r="AH54" s="147">
        <v>4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x14ac:dyDescent="0.2">
      <c r="A55" s="161" t="s">
        <v>177</v>
      </c>
      <c r="B55" s="162" t="s">
        <v>76</v>
      </c>
      <c r="C55" s="183" t="s">
        <v>124</v>
      </c>
      <c r="D55" s="163"/>
      <c r="E55" s="164"/>
      <c r="F55" s="165"/>
      <c r="G55" s="165">
        <f>SUMIF(AG56:AG95,"&lt;&gt;NOR",G56:G95)</f>
        <v>0</v>
      </c>
      <c r="H55" s="165"/>
      <c r="I55" s="165">
        <f>SUM(I56:I95)</f>
        <v>0</v>
      </c>
      <c r="J55" s="165"/>
      <c r="K55" s="165">
        <f>SUM(K56:K95)</f>
        <v>0</v>
      </c>
      <c r="L55" s="165"/>
      <c r="M55" s="165">
        <f>SUM(M56:M95)</f>
        <v>0</v>
      </c>
      <c r="N55" s="164"/>
      <c r="O55" s="164">
        <f>SUM(O56:O95)</f>
        <v>947.22999999999979</v>
      </c>
      <c r="P55" s="164"/>
      <c r="Q55" s="164">
        <f>SUM(Q56:Q95)</f>
        <v>0</v>
      </c>
      <c r="R55" s="165"/>
      <c r="S55" s="165"/>
      <c r="T55" s="166"/>
      <c r="U55" s="160"/>
      <c r="V55" s="160">
        <f>SUM(V56:V95)</f>
        <v>710.66000000000008</v>
      </c>
      <c r="W55" s="160"/>
      <c r="X55" s="160"/>
      <c r="Y55" s="160"/>
      <c r="AG55" t="s">
        <v>178</v>
      </c>
    </row>
    <row r="56" spans="1:60" ht="22.5" outlineLevel="1" x14ac:dyDescent="0.2">
      <c r="A56" s="168">
        <v>20</v>
      </c>
      <c r="B56" s="169" t="s">
        <v>319</v>
      </c>
      <c r="C56" s="185" t="s">
        <v>320</v>
      </c>
      <c r="D56" s="170" t="s">
        <v>253</v>
      </c>
      <c r="E56" s="171">
        <v>565.11</v>
      </c>
      <c r="F56" s="172"/>
      <c r="G56" s="173">
        <f>ROUND(E56*F56,2)</f>
        <v>0</v>
      </c>
      <c r="H56" s="172"/>
      <c r="I56" s="173">
        <f>ROUND(E56*H56,2)</f>
        <v>0</v>
      </c>
      <c r="J56" s="172"/>
      <c r="K56" s="173">
        <f>ROUND(E56*J56,2)</f>
        <v>0</v>
      </c>
      <c r="L56" s="173">
        <v>21</v>
      </c>
      <c r="M56" s="173">
        <f>G56*(1+L56/100)</f>
        <v>0</v>
      </c>
      <c r="N56" s="171">
        <v>0.378</v>
      </c>
      <c r="O56" s="171">
        <f>ROUND(E56*N56,2)</f>
        <v>213.61</v>
      </c>
      <c r="P56" s="171">
        <v>0</v>
      </c>
      <c r="Q56" s="171">
        <f>ROUND(E56*P56,2)</f>
        <v>0</v>
      </c>
      <c r="R56" s="173"/>
      <c r="S56" s="173" t="s">
        <v>201</v>
      </c>
      <c r="T56" s="174" t="s">
        <v>246</v>
      </c>
      <c r="U56" s="158">
        <v>2.5999999999999999E-2</v>
      </c>
      <c r="V56" s="158">
        <f>ROUND(E56*U56,2)</f>
        <v>14.69</v>
      </c>
      <c r="W56" s="158"/>
      <c r="X56" s="158" t="s">
        <v>184</v>
      </c>
      <c r="Y56" s="158" t="s">
        <v>185</v>
      </c>
      <c r="Z56" s="147"/>
      <c r="AA56" s="147"/>
      <c r="AB56" s="147"/>
      <c r="AC56" s="147"/>
      <c r="AD56" s="147"/>
      <c r="AE56" s="147"/>
      <c r="AF56" s="147"/>
      <c r="AG56" s="147" t="s">
        <v>186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">
      <c r="A57" s="154"/>
      <c r="B57" s="155"/>
      <c r="C57" s="193" t="s">
        <v>321</v>
      </c>
      <c r="D57" s="189"/>
      <c r="E57" s="190">
        <v>126.105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7"/>
      <c r="AA57" s="147"/>
      <c r="AB57" s="147"/>
      <c r="AC57" s="147"/>
      <c r="AD57" s="147"/>
      <c r="AE57" s="147"/>
      <c r="AF57" s="147"/>
      <c r="AG57" s="147" t="s">
        <v>260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4"/>
      <c r="B58" s="155"/>
      <c r="C58" s="193" t="s">
        <v>322</v>
      </c>
      <c r="D58" s="189"/>
      <c r="E58" s="190">
        <v>14.91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7"/>
      <c r="AA58" s="147"/>
      <c r="AB58" s="147"/>
      <c r="AC58" s="147"/>
      <c r="AD58" s="147"/>
      <c r="AE58" s="147"/>
      <c r="AF58" s="147"/>
      <c r="AG58" s="147" t="s">
        <v>260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">
      <c r="A59" s="154"/>
      <c r="B59" s="155"/>
      <c r="C59" s="193" t="s">
        <v>323</v>
      </c>
      <c r="D59" s="189"/>
      <c r="E59" s="190"/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7"/>
      <c r="AA59" s="147"/>
      <c r="AB59" s="147"/>
      <c r="AC59" s="147"/>
      <c r="AD59" s="147"/>
      <c r="AE59" s="147"/>
      <c r="AF59" s="147"/>
      <c r="AG59" s="147" t="s">
        <v>260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3" x14ac:dyDescent="0.2">
      <c r="A60" s="154"/>
      <c r="B60" s="155"/>
      <c r="C60" s="193" t="s">
        <v>324</v>
      </c>
      <c r="D60" s="189"/>
      <c r="E60" s="190">
        <v>424.09500000000003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7"/>
      <c r="AA60" s="147"/>
      <c r="AB60" s="147"/>
      <c r="AC60" s="147"/>
      <c r="AD60" s="147"/>
      <c r="AE60" s="147"/>
      <c r="AF60" s="147"/>
      <c r="AG60" s="147" t="s">
        <v>260</v>
      </c>
      <c r="AH60" s="147">
        <v>5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2.5" outlineLevel="1" x14ac:dyDescent="0.2">
      <c r="A61" s="168">
        <v>21</v>
      </c>
      <c r="B61" s="169" t="s">
        <v>325</v>
      </c>
      <c r="C61" s="185" t="s">
        <v>326</v>
      </c>
      <c r="D61" s="170" t="s">
        <v>253</v>
      </c>
      <c r="E61" s="171">
        <v>437.53500000000003</v>
      </c>
      <c r="F61" s="172"/>
      <c r="G61" s="173">
        <f>ROUND(E61*F61,2)</f>
        <v>0</v>
      </c>
      <c r="H61" s="172"/>
      <c r="I61" s="173">
        <f>ROUND(E61*H61,2)</f>
        <v>0</v>
      </c>
      <c r="J61" s="172"/>
      <c r="K61" s="173">
        <f>ROUND(E61*J61,2)</f>
        <v>0</v>
      </c>
      <c r="L61" s="173">
        <v>21</v>
      </c>
      <c r="M61" s="173">
        <f>G61*(1+L61/100)</f>
        <v>0</v>
      </c>
      <c r="N61" s="171">
        <v>0.441</v>
      </c>
      <c r="O61" s="171">
        <f>ROUND(E61*N61,2)</f>
        <v>192.95</v>
      </c>
      <c r="P61" s="171">
        <v>0</v>
      </c>
      <c r="Q61" s="171">
        <f>ROUND(E61*P61,2)</f>
        <v>0</v>
      </c>
      <c r="R61" s="173"/>
      <c r="S61" s="173" t="s">
        <v>201</v>
      </c>
      <c r="T61" s="174" t="s">
        <v>246</v>
      </c>
      <c r="U61" s="158">
        <v>2.9000000000000001E-2</v>
      </c>
      <c r="V61" s="158">
        <f>ROUND(E61*U61,2)</f>
        <v>12.69</v>
      </c>
      <c r="W61" s="158"/>
      <c r="X61" s="158" t="s">
        <v>184</v>
      </c>
      <c r="Y61" s="158" t="s">
        <v>185</v>
      </c>
      <c r="Z61" s="147"/>
      <c r="AA61" s="147"/>
      <c r="AB61" s="147"/>
      <c r="AC61" s="147"/>
      <c r="AD61" s="147"/>
      <c r="AE61" s="147"/>
      <c r="AF61" s="147"/>
      <c r="AG61" s="147" t="s">
        <v>186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4"/>
      <c r="B62" s="155"/>
      <c r="C62" s="193" t="s">
        <v>327</v>
      </c>
      <c r="D62" s="189"/>
      <c r="E62" s="190">
        <v>437.53500000000003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7"/>
      <c r="AA62" s="147"/>
      <c r="AB62" s="147"/>
      <c r="AC62" s="147"/>
      <c r="AD62" s="147"/>
      <c r="AE62" s="147"/>
      <c r="AF62" s="147"/>
      <c r="AG62" s="147" t="s">
        <v>260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2.5" outlineLevel="1" x14ac:dyDescent="0.2">
      <c r="A63" s="168">
        <v>22</v>
      </c>
      <c r="B63" s="169" t="s">
        <v>328</v>
      </c>
      <c r="C63" s="185" t="s">
        <v>329</v>
      </c>
      <c r="D63" s="170" t="s">
        <v>253</v>
      </c>
      <c r="E63" s="171">
        <v>592.02</v>
      </c>
      <c r="F63" s="172"/>
      <c r="G63" s="173">
        <f>ROUND(E63*F63,2)</f>
        <v>0</v>
      </c>
      <c r="H63" s="172"/>
      <c r="I63" s="173">
        <f>ROUND(E63*H63,2)</f>
        <v>0</v>
      </c>
      <c r="J63" s="172"/>
      <c r="K63" s="173">
        <f>ROUND(E63*J63,2)</f>
        <v>0</v>
      </c>
      <c r="L63" s="173">
        <v>21</v>
      </c>
      <c r="M63" s="173">
        <f>G63*(1+L63/100)</f>
        <v>0</v>
      </c>
      <c r="N63" s="171">
        <v>0.441</v>
      </c>
      <c r="O63" s="171">
        <f>ROUND(E63*N63,2)</f>
        <v>261.08</v>
      </c>
      <c r="P63" s="171">
        <v>0</v>
      </c>
      <c r="Q63" s="171">
        <f>ROUND(E63*P63,2)</f>
        <v>0</v>
      </c>
      <c r="R63" s="173"/>
      <c r="S63" s="173" t="s">
        <v>201</v>
      </c>
      <c r="T63" s="174" t="s">
        <v>246</v>
      </c>
      <c r="U63" s="158">
        <v>2.9000000000000001E-2</v>
      </c>
      <c r="V63" s="158">
        <f>ROUND(E63*U63,2)</f>
        <v>17.170000000000002</v>
      </c>
      <c r="W63" s="158"/>
      <c r="X63" s="158" t="s">
        <v>184</v>
      </c>
      <c r="Y63" s="158" t="s">
        <v>185</v>
      </c>
      <c r="Z63" s="147"/>
      <c r="AA63" s="147"/>
      <c r="AB63" s="147"/>
      <c r="AC63" s="147"/>
      <c r="AD63" s="147"/>
      <c r="AE63" s="147"/>
      <c r="AF63" s="147"/>
      <c r="AG63" s="147" t="s">
        <v>186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4"/>
      <c r="B64" s="155"/>
      <c r="C64" s="193" t="s">
        <v>330</v>
      </c>
      <c r="D64" s="189"/>
      <c r="E64" s="190">
        <v>132.11000000000001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7"/>
      <c r="AA64" s="147"/>
      <c r="AB64" s="147"/>
      <c r="AC64" s="147"/>
      <c r="AD64" s="147"/>
      <c r="AE64" s="147"/>
      <c r="AF64" s="147"/>
      <c r="AG64" s="147" t="s">
        <v>260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">
      <c r="A65" s="154"/>
      <c r="B65" s="155"/>
      <c r="C65" s="193" t="s">
        <v>331</v>
      </c>
      <c r="D65" s="189"/>
      <c r="E65" s="190">
        <v>15.62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7"/>
      <c r="AA65" s="147"/>
      <c r="AB65" s="147"/>
      <c r="AC65" s="147"/>
      <c r="AD65" s="147"/>
      <c r="AE65" s="147"/>
      <c r="AF65" s="147"/>
      <c r="AG65" s="147" t="s">
        <v>260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">
      <c r="A66" s="154"/>
      <c r="B66" s="155"/>
      <c r="C66" s="193" t="s">
        <v>323</v>
      </c>
      <c r="D66" s="189"/>
      <c r="E66" s="190"/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7"/>
      <c r="AA66" s="147"/>
      <c r="AB66" s="147"/>
      <c r="AC66" s="147"/>
      <c r="AD66" s="147"/>
      <c r="AE66" s="147"/>
      <c r="AF66" s="147"/>
      <c r="AG66" s="147" t="s">
        <v>260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">
      <c r="A67" s="154"/>
      <c r="B67" s="155"/>
      <c r="C67" s="193" t="s">
        <v>332</v>
      </c>
      <c r="D67" s="189"/>
      <c r="E67" s="190">
        <v>444.29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7"/>
      <c r="AA67" s="147"/>
      <c r="AB67" s="147"/>
      <c r="AC67" s="147"/>
      <c r="AD67" s="147"/>
      <c r="AE67" s="147"/>
      <c r="AF67" s="147"/>
      <c r="AG67" s="147" t="s">
        <v>260</v>
      </c>
      <c r="AH67" s="147">
        <v>5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68">
        <v>23</v>
      </c>
      <c r="B68" s="169" t="s">
        <v>333</v>
      </c>
      <c r="C68" s="185" t="s">
        <v>334</v>
      </c>
      <c r="D68" s="170" t="s">
        <v>253</v>
      </c>
      <c r="E68" s="171">
        <v>592.02</v>
      </c>
      <c r="F68" s="172"/>
      <c r="G68" s="173">
        <f>ROUND(E68*F68,2)</f>
        <v>0</v>
      </c>
      <c r="H68" s="172"/>
      <c r="I68" s="173">
        <f>ROUND(E68*H68,2)</f>
        <v>0</v>
      </c>
      <c r="J68" s="172"/>
      <c r="K68" s="173">
        <f>ROUND(E68*J68,2)</f>
        <v>0</v>
      </c>
      <c r="L68" s="173">
        <v>21</v>
      </c>
      <c r="M68" s="173">
        <f>G68*(1+L68/100)</f>
        <v>0</v>
      </c>
      <c r="N68" s="171">
        <v>0</v>
      </c>
      <c r="O68" s="171">
        <f>ROUND(E68*N68,2)</f>
        <v>0</v>
      </c>
      <c r="P68" s="171">
        <v>0</v>
      </c>
      <c r="Q68" s="171">
        <f>ROUND(E68*P68,2)</f>
        <v>0</v>
      </c>
      <c r="R68" s="173"/>
      <c r="S68" s="173" t="s">
        <v>201</v>
      </c>
      <c r="T68" s="174" t="s">
        <v>246</v>
      </c>
      <c r="U68" s="158">
        <v>9.0999999999999998E-2</v>
      </c>
      <c r="V68" s="158">
        <f>ROUND(E68*U68,2)</f>
        <v>53.87</v>
      </c>
      <c r="W68" s="158"/>
      <c r="X68" s="158" t="s">
        <v>184</v>
      </c>
      <c r="Y68" s="158" t="s">
        <v>185</v>
      </c>
      <c r="Z68" s="147"/>
      <c r="AA68" s="147"/>
      <c r="AB68" s="147"/>
      <c r="AC68" s="147"/>
      <c r="AD68" s="147"/>
      <c r="AE68" s="147"/>
      <c r="AF68" s="147"/>
      <c r="AG68" s="147" t="s">
        <v>186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">
      <c r="A69" s="154"/>
      <c r="B69" s="155"/>
      <c r="C69" s="193" t="s">
        <v>335</v>
      </c>
      <c r="D69" s="189"/>
      <c r="E69" s="190">
        <v>592.02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7"/>
      <c r="AA69" s="147"/>
      <c r="AB69" s="147"/>
      <c r="AC69" s="147"/>
      <c r="AD69" s="147"/>
      <c r="AE69" s="147"/>
      <c r="AF69" s="147"/>
      <c r="AG69" s="147" t="s">
        <v>260</v>
      </c>
      <c r="AH69" s="147">
        <v>5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68">
        <v>24</v>
      </c>
      <c r="B70" s="169" t="s">
        <v>336</v>
      </c>
      <c r="C70" s="185" t="s">
        <v>337</v>
      </c>
      <c r="D70" s="170" t="s">
        <v>258</v>
      </c>
      <c r="E70" s="171">
        <v>121.17</v>
      </c>
      <c r="F70" s="172"/>
      <c r="G70" s="173">
        <f>ROUND(E70*F70,2)</f>
        <v>0</v>
      </c>
      <c r="H70" s="172"/>
      <c r="I70" s="173">
        <f>ROUND(E70*H70,2)</f>
        <v>0</v>
      </c>
      <c r="J70" s="172"/>
      <c r="K70" s="173">
        <f>ROUND(E70*J70,2)</f>
        <v>0</v>
      </c>
      <c r="L70" s="173">
        <v>21</v>
      </c>
      <c r="M70" s="173">
        <f>G70*(1+L70/100)</f>
        <v>0</v>
      </c>
      <c r="N70" s="171">
        <v>3.6999999999999999E-4</v>
      </c>
      <c r="O70" s="171">
        <f>ROUND(E70*N70,2)</f>
        <v>0.04</v>
      </c>
      <c r="P70" s="171">
        <v>0</v>
      </c>
      <c r="Q70" s="171">
        <f>ROUND(E70*P70,2)</f>
        <v>0</v>
      </c>
      <c r="R70" s="173"/>
      <c r="S70" s="173" t="s">
        <v>201</v>
      </c>
      <c r="T70" s="174" t="s">
        <v>246</v>
      </c>
      <c r="U70" s="158">
        <v>0.45</v>
      </c>
      <c r="V70" s="158">
        <f>ROUND(E70*U70,2)</f>
        <v>54.53</v>
      </c>
      <c r="W70" s="158"/>
      <c r="X70" s="158" t="s">
        <v>184</v>
      </c>
      <c r="Y70" s="158" t="s">
        <v>185</v>
      </c>
      <c r="Z70" s="147"/>
      <c r="AA70" s="147"/>
      <c r="AB70" s="147"/>
      <c r="AC70" s="147"/>
      <c r="AD70" s="147"/>
      <c r="AE70" s="147"/>
      <c r="AF70" s="147"/>
      <c r="AG70" s="147" t="s">
        <v>186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">
      <c r="A71" s="154"/>
      <c r="B71" s="155"/>
      <c r="C71" s="193" t="s">
        <v>338</v>
      </c>
      <c r="D71" s="189"/>
      <c r="E71" s="190">
        <v>121.17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7"/>
      <c r="AA71" s="147"/>
      <c r="AB71" s="147"/>
      <c r="AC71" s="147"/>
      <c r="AD71" s="147"/>
      <c r="AE71" s="147"/>
      <c r="AF71" s="147"/>
      <c r="AG71" s="147" t="s">
        <v>260</v>
      </c>
      <c r="AH71" s="147">
        <v>5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2.5" outlineLevel="1" x14ac:dyDescent="0.2">
      <c r="A72" s="168">
        <v>25</v>
      </c>
      <c r="B72" s="169" t="s">
        <v>339</v>
      </c>
      <c r="C72" s="185" t="s">
        <v>340</v>
      </c>
      <c r="D72" s="170" t="s">
        <v>253</v>
      </c>
      <c r="E72" s="171">
        <v>551</v>
      </c>
      <c r="F72" s="172"/>
      <c r="G72" s="173">
        <f>ROUND(E72*F72,2)</f>
        <v>0</v>
      </c>
      <c r="H72" s="172"/>
      <c r="I72" s="173">
        <f>ROUND(E72*H72,2)</f>
        <v>0</v>
      </c>
      <c r="J72" s="172"/>
      <c r="K72" s="173">
        <f>ROUND(E72*J72,2)</f>
        <v>0</v>
      </c>
      <c r="L72" s="173">
        <v>21</v>
      </c>
      <c r="M72" s="173">
        <f>G72*(1+L72/100)</f>
        <v>0</v>
      </c>
      <c r="N72" s="171">
        <v>9.2799999999999994E-2</v>
      </c>
      <c r="O72" s="171">
        <f>ROUND(E72*N72,2)</f>
        <v>51.13</v>
      </c>
      <c r="P72" s="171">
        <v>0</v>
      </c>
      <c r="Q72" s="171">
        <f>ROUND(E72*P72,2)</f>
        <v>0</v>
      </c>
      <c r="R72" s="173"/>
      <c r="S72" s="173" t="s">
        <v>182</v>
      </c>
      <c r="T72" s="174" t="s">
        <v>183</v>
      </c>
      <c r="U72" s="158">
        <v>0.48</v>
      </c>
      <c r="V72" s="158">
        <f>ROUND(E72*U72,2)</f>
        <v>264.48</v>
      </c>
      <c r="W72" s="158"/>
      <c r="X72" s="158" t="s">
        <v>184</v>
      </c>
      <c r="Y72" s="158" t="s">
        <v>185</v>
      </c>
      <c r="Z72" s="147"/>
      <c r="AA72" s="147"/>
      <c r="AB72" s="147"/>
      <c r="AC72" s="147"/>
      <c r="AD72" s="147"/>
      <c r="AE72" s="147"/>
      <c r="AF72" s="147"/>
      <c r="AG72" s="147" t="s">
        <v>186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">
      <c r="A73" s="154"/>
      <c r="B73" s="155"/>
      <c r="C73" s="193" t="s">
        <v>341</v>
      </c>
      <c r="D73" s="189"/>
      <c r="E73" s="190">
        <v>120.1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7"/>
      <c r="AA73" s="147"/>
      <c r="AB73" s="147"/>
      <c r="AC73" s="147"/>
      <c r="AD73" s="147"/>
      <c r="AE73" s="147"/>
      <c r="AF73" s="147"/>
      <c r="AG73" s="147" t="s">
        <v>260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">
      <c r="A74" s="154"/>
      <c r="B74" s="155"/>
      <c r="C74" s="193" t="s">
        <v>342</v>
      </c>
      <c r="D74" s="189"/>
      <c r="E74" s="190">
        <v>14.2</v>
      </c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7"/>
      <c r="AA74" s="147"/>
      <c r="AB74" s="147"/>
      <c r="AC74" s="147"/>
      <c r="AD74" s="147"/>
      <c r="AE74" s="147"/>
      <c r="AF74" s="147"/>
      <c r="AG74" s="147" t="s">
        <v>260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">
      <c r="A75" s="154"/>
      <c r="B75" s="155"/>
      <c r="C75" s="193" t="s">
        <v>343</v>
      </c>
      <c r="D75" s="189"/>
      <c r="E75" s="190">
        <v>416.7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7"/>
      <c r="AA75" s="147"/>
      <c r="AB75" s="147"/>
      <c r="AC75" s="147"/>
      <c r="AD75" s="147"/>
      <c r="AE75" s="147"/>
      <c r="AF75" s="147"/>
      <c r="AG75" s="147" t="s">
        <v>260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22.5" outlineLevel="1" x14ac:dyDescent="0.2">
      <c r="A76" s="175">
        <v>26</v>
      </c>
      <c r="B76" s="176" t="s">
        <v>344</v>
      </c>
      <c r="C76" s="184" t="s">
        <v>345</v>
      </c>
      <c r="D76" s="177" t="s">
        <v>253</v>
      </c>
      <c r="E76" s="178">
        <v>403.9</v>
      </c>
      <c r="F76" s="179"/>
      <c r="G76" s="180">
        <f>ROUND(E76*F76,2)</f>
        <v>0</v>
      </c>
      <c r="H76" s="179"/>
      <c r="I76" s="180">
        <f>ROUND(E76*H76,2)</f>
        <v>0</v>
      </c>
      <c r="J76" s="179"/>
      <c r="K76" s="180">
        <f>ROUND(E76*J76,2)</f>
        <v>0</v>
      </c>
      <c r="L76" s="180">
        <v>21</v>
      </c>
      <c r="M76" s="180">
        <f>G76*(1+L76/100)</f>
        <v>0</v>
      </c>
      <c r="N76" s="178">
        <v>7.4099999999999999E-2</v>
      </c>
      <c r="O76" s="178">
        <f>ROUND(E76*N76,2)</f>
        <v>29.93</v>
      </c>
      <c r="P76" s="178">
        <v>0</v>
      </c>
      <c r="Q76" s="178">
        <f>ROUND(E76*P76,2)</f>
        <v>0</v>
      </c>
      <c r="R76" s="180"/>
      <c r="S76" s="180" t="s">
        <v>182</v>
      </c>
      <c r="T76" s="181" t="s">
        <v>183</v>
      </c>
      <c r="U76" s="158">
        <v>0.55000000000000004</v>
      </c>
      <c r="V76" s="158">
        <f>ROUND(E76*U76,2)</f>
        <v>222.15</v>
      </c>
      <c r="W76" s="158"/>
      <c r="X76" s="158" t="s">
        <v>184</v>
      </c>
      <c r="Y76" s="158" t="s">
        <v>185</v>
      </c>
      <c r="Z76" s="147"/>
      <c r="AA76" s="147"/>
      <c r="AB76" s="147"/>
      <c r="AC76" s="147"/>
      <c r="AD76" s="147"/>
      <c r="AE76" s="147"/>
      <c r="AF76" s="147"/>
      <c r="AG76" s="147" t="s">
        <v>186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68">
        <v>27</v>
      </c>
      <c r="B77" s="169" t="s">
        <v>346</v>
      </c>
      <c r="C77" s="185" t="s">
        <v>347</v>
      </c>
      <c r="D77" s="170" t="s">
        <v>258</v>
      </c>
      <c r="E77" s="171">
        <v>165.3</v>
      </c>
      <c r="F77" s="172"/>
      <c r="G77" s="173">
        <f>ROUND(E77*F77,2)</f>
        <v>0</v>
      </c>
      <c r="H77" s="172"/>
      <c r="I77" s="173">
        <f>ROUND(E77*H77,2)</f>
        <v>0</v>
      </c>
      <c r="J77" s="172"/>
      <c r="K77" s="173">
        <f>ROUND(E77*J77,2)</f>
        <v>0</v>
      </c>
      <c r="L77" s="173">
        <v>21</v>
      </c>
      <c r="M77" s="173">
        <f>G77*(1+L77/100)</f>
        <v>0</v>
      </c>
      <c r="N77" s="171">
        <v>3.6000000000000002E-4</v>
      </c>
      <c r="O77" s="171">
        <f>ROUND(E77*N77,2)</f>
        <v>0.06</v>
      </c>
      <c r="P77" s="171">
        <v>0</v>
      </c>
      <c r="Q77" s="171">
        <f>ROUND(E77*P77,2)</f>
        <v>0</v>
      </c>
      <c r="R77" s="173"/>
      <c r="S77" s="173" t="s">
        <v>201</v>
      </c>
      <c r="T77" s="174" t="s">
        <v>246</v>
      </c>
      <c r="U77" s="158">
        <v>0.43</v>
      </c>
      <c r="V77" s="158">
        <f>ROUND(E77*U77,2)</f>
        <v>71.08</v>
      </c>
      <c r="W77" s="158"/>
      <c r="X77" s="158" t="s">
        <v>184</v>
      </c>
      <c r="Y77" s="158" t="s">
        <v>185</v>
      </c>
      <c r="Z77" s="147"/>
      <c r="AA77" s="147"/>
      <c r="AB77" s="147"/>
      <c r="AC77" s="147"/>
      <c r="AD77" s="147"/>
      <c r="AE77" s="147"/>
      <c r="AF77" s="147"/>
      <c r="AG77" s="147" t="s">
        <v>186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">
      <c r="A78" s="154"/>
      <c r="B78" s="155"/>
      <c r="C78" s="193" t="s">
        <v>348</v>
      </c>
      <c r="D78" s="189"/>
      <c r="E78" s="190">
        <v>165.3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7"/>
      <c r="AA78" s="147"/>
      <c r="AB78" s="147"/>
      <c r="AC78" s="147"/>
      <c r="AD78" s="147"/>
      <c r="AE78" s="147"/>
      <c r="AF78" s="147"/>
      <c r="AG78" s="147" t="s">
        <v>260</v>
      </c>
      <c r="AH78" s="147">
        <v>5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2.5" outlineLevel="1" x14ac:dyDescent="0.2">
      <c r="A79" s="168">
        <v>28</v>
      </c>
      <c r="B79" s="169" t="s">
        <v>349</v>
      </c>
      <c r="C79" s="185" t="s">
        <v>350</v>
      </c>
      <c r="D79" s="170" t="s">
        <v>253</v>
      </c>
      <c r="E79" s="171">
        <v>578.54999999999995</v>
      </c>
      <c r="F79" s="172"/>
      <c r="G79" s="173">
        <f>ROUND(E79*F79,2)</f>
        <v>0</v>
      </c>
      <c r="H79" s="172"/>
      <c r="I79" s="173">
        <f>ROUND(E79*H79,2)</f>
        <v>0</v>
      </c>
      <c r="J79" s="172"/>
      <c r="K79" s="173">
        <f>ROUND(E79*J79,2)</f>
        <v>0</v>
      </c>
      <c r="L79" s="173">
        <v>21</v>
      </c>
      <c r="M79" s="173">
        <f>G79*(1+L79/100)</f>
        <v>0</v>
      </c>
      <c r="N79" s="171">
        <v>0.188</v>
      </c>
      <c r="O79" s="171">
        <f>ROUND(E79*N79,2)</f>
        <v>108.77</v>
      </c>
      <c r="P79" s="171">
        <v>0</v>
      </c>
      <c r="Q79" s="171">
        <f>ROUND(E79*P79,2)</f>
        <v>0</v>
      </c>
      <c r="R79" s="173"/>
      <c r="S79" s="173" t="s">
        <v>182</v>
      </c>
      <c r="T79" s="174" t="s">
        <v>183</v>
      </c>
      <c r="U79" s="158">
        <v>0</v>
      </c>
      <c r="V79" s="158">
        <f>ROUND(E79*U79,2)</f>
        <v>0</v>
      </c>
      <c r="W79" s="158"/>
      <c r="X79" s="158" t="s">
        <v>306</v>
      </c>
      <c r="Y79" s="158" t="s">
        <v>185</v>
      </c>
      <c r="Z79" s="147"/>
      <c r="AA79" s="147"/>
      <c r="AB79" s="147"/>
      <c r="AC79" s="147"/>
      <c r="AD79" s="147"/>
      <c r="AE79" s="147"/>
      <c r="AF79" s="147"/>
      <c r="AG79" s="147" t="s">
        <v>307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 x14ac:dyDescent="0.2">
      <c r="A80" s="154"/>
      <c r="B80" s="155"/>
      <c r="C80" s="253" t="s">
        <v>427</v>
      </c>
      <c r="D80" s="254"/>
      <c r="E80" s="254"/>
      <c r="F80" s="254"/>
      <c r="G80" s="254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7"/>
      <c r="AA80" s="147"/>
      <c r="AB80" s="147"/>
      <c r="AC80" s="147"/>
      <c r="AD80" s="147"/>
      <c r="AE80" s="147"/>
      <c r="AF80" s="147"/>
      <c r="AG80" s="147" t="s">
        <v>192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2.5" outlineLevel="3" x14ac:dyDescent="0.2">
      <c r="A81" s="154"/>
      <c r="B81" s="155"/>
      <c r="C81" s="255" t="s">
        <v>351</v>
      </c>
      <c r="D81" s="256"/>
      <c r="E81" s="256"/>
      <c r="F81" s="256"/>
      <c r="G81" s="256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7"/>
      <c r="AA81" s="147"/>
      <c r="AB81" s="147"/>
      <c r="AC81" s="147"/>
      <c r="AD81" s="147"/>
      <c r="AE81" s="147"/>
      <c r="AF81" s="147"/>
      <c r="AG81" s="147" t="s">
        <v>192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82" t="str">
        <f>C81</f>
        <v>• vodopropustný povrch zajišťující infiltraci srážkových vod s funkcí čistění vod díky zajištěné retenci znečisťujících látek</v>
      </c>
      <c r="BB81" s="147"/>
      <c r="BC81" s="147"/>
      <c r="BD81" s="147"/>
      <c r="BE81" s="147"/>
      <c r="BF81" s="147"/>
      <c r="BG81" s="147"/>
      <c r="BH81" s="147"/>
    </row>
    <row r="82" spans="1:60" ht="22.5" outlineLevel="3" x14ac:dyDescent="0.2">
      <c r="A82" s="154"/>
      <c r="B82" s="155"/>
      <c r="C82" s="255" t="s">
        <v>352</v>
      </c>
      <c r="D82" s="256"/>
      <c r="E82" s="256"/>
      <c r="F82" s="256"/>
      <c r="G82" s="256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7"/>
      <c r="AA82" s="147"/>
      <c r="AB82" s="147"/>
      <c r="AC82" s="147"/>
      <c r="AD82" s="147"/>
      <c r="AE82" s="147"/>
      <c r="AF82" s="147"/>
      <c r="AG82" s="147" t="s">
        <v>192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82" t="str">
        <f>C82</f>
        <v>• propustnost vody jednotlivá hodnota: kf větší nebo rovno 1 x 10-5 m/s, střední hodnota: kf menší nebo rovno 1 x 10-4 m/s.</v>
      </c>
      <c r="BB82" s="147"/>
      <c r="BC82" s="147"/>
      <c r="BD82" s="147"/>
      <c r="BE82" s="147"/>
      <c r="BF82" s="147"/>
      <c r="BG82" s="147"/>
      <c r="BH82" s="147"/>
    </row>
    <row r="83" spans="1:60" outlineLevel="3" x14ac:dyDescent="0.2">
      <c r="A83" s="154"/>
      <c r="B83" s="155"/>
      <c r="C83" s="255" t="s">
        <v>353</v>
      </c>
      <c r="D83" s="256"/>
      <c r="E83" s="256"/>
      <c r="F83" s="256"/>
      <c r="G83" s="256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7"/>
      <c r="AA83" s="147"/>
      <c r="AB83" s="147"/>
      <c r="AC83" s="147"/>
      <c r="AD83" s="147"/>
      <c r="AE83" s="147"/>
      <c r="AF83" s="147"/>
      <c r="AG83" s="147" t="s">
        <v>192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193" t="s">
        <v>354</v>
      </c>
      <c r="D84" s="189"/>
      <c r="E84" s="190">
        <v>551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7"/>
      <c r="AA84" s="147"/>
      <c r="AB84" s="147"/>
      <c r="AC84" s="147"/>
      <c r="AD84" s="147"/>
      <c r="AE84" s="147"/>
      <c r="AF84" s="147"/>
      <c r="AG84" s="147" t="s">
        <v>260</v>
      </c>
      <c r="AH84" s="147">
        <v>5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">
      <c r="A85" s="154"/>
      <c r="B85" s="155"/>
      <c r="C85" s="194" t="s">
        <v>314</v>
      </c>
      <c r="D85" s="191"/>
      <c r="E85" s="192">
        <v>27.55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7"/>
      <c r="AA85" s="147"/>
      <c r="AB85" s="147"/>
      <c r="AC85" s="147"/>
      <c r="AD85" s="147"/>
      <c r="AE85" s="147"/>
      <c r="AF85" s="147"/>
      <c r="AG85" s="147" t="s">
        <v>260</v>
      </c>
      <c r="AH85" s="147">
        <v>4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2.5" outlineLevel="1" x14ac:dyDescent="0.2">
      <c r="A86" s="168">
        <v>29</v>
      </c>
      <c r="B86" s="169" t="s">
        <v>355</v>
      </c>
      <c r="C86" s="185" t="s">
        <v>356</v>
      </c>
      <c r="D86" s="170" t="s">
        <v>253</v>
      </c>
      <c r="E86" s="171">
        <v>424.09500000000003</v>
      </c>
      <c r="F86" s="172"/>
      <c r="G86" s="173">
        <f>ROUND(E86*F86,2)</f>
        <v>0</v>
      </c>
      <c r="H86" s="172"/>
      <c r="I86" s="173">
        <f>ROUND(E86*H86,2)</f>
        <v>0</v>
      </c>
      <c r="J86" s="172"/>
      <c r="K86" s="173">
        <f>ROUND(E86*J86,2)</f>
        <v>0</v>
      </c>
      <c r="L86" s="173">
        <v>21</v>
      </c>
      <c r="M86" s="173">
        <f>G86*(1+L86/100)</f>
        <v>0</v>
      </c>
      <c r="N86" s="171">
        <v>0.21099999999999999</v>
      </c>
      <c r="O86" s="171">
        <f>ROUND(E86*N86,2)</f>
        <v>89.48</v>
      </c>
      <c r="P86" s="171">
        <v>0</v>
      </c>
      <c r="Q86" s="171">
        <f>ROUND(E86*P86,2)</f>
        <v>0</v>
      </c>
      <c r="R86" s="173"/>
      <c r="S86" s="173" t="s">
        <v>182</v>
      </c>
      <c r="T86" s="174" t="s">
        <v>183</v>
      </c>
      <c r="U86" s="158">
        <v>0</v>
      </c>
      <c r="V86" s="158">
        <f>ROUND(E86*U86,2)</f>
        <v>0</v>
      </c>
      <c r="W86" s="158"/>
      <c r="X86" s="158" t="s">
        <v>306</v>
      </c>
      <c r="Y86" s="158" t="s">
        <v>185</v>
      </c>
      <c r="Z86" s="147"/>
      <c r="AA86" s="147"/>
      <c r="AB86" s="147"/>
      <c r="AC86" s="147"/>
      <c r="AD86" s="147"/>
      <c r="AE86" s="147"/>
      <c r="AF86" s="147"/>
      <c r="AG86" s="147" t="s">
        <v>307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">
      <c r="A87" s="154"/>
      <c r="B87" s="155"/>
      <c r="C87" s="253" t="s">
        <v>357</v>
      </c>
      <c r="D87" s="254"/>
      <c r="E87" s="254"/>
      <c r="F87" s="254"/>
      <c r="G87" s="254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7"/>
      <c r="AA87" s="147"/>
      <c r="AB87" s="147"/>
      <c r="AC87" s="147"/>
      <c r="AD87" s="147"/>
      <c r="AE87" s="147"/>
      <c r="AF87" s="147"/>
      <c r="AG87" s="147" t="s">
        <v>192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22.5" outlineLevel="3" x14ac:dyDescent="0.2">
      <c r="A88" s="154"/>
      <c r="B88" s="155"/>
      <c r="C88" s="255" t="s">
        <v>351</v>
      </c>
      <c r="D88" s="256"/>
      <c r="E88" s="256"/>
      <c r="F88" s="256"/>
      <c r="G88" s="256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7"/>
      <c r="AA88" s="147"/>
      <c r="AB88" s="147"/>
      <c r="AC88" s="147"/>
      <c r="AD88" s="147"/>
      <c r="AE88" s="147"/>
      <c r="AF88" s="147"/>
      <c r="AG88" s="147" t="s">
        <v>192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82" t="str">
        <f>C88</f>
        <v>• vodopropustný povrch zajišťující infiltraci srážkových vod s funkcí čistění vod díky zajištěné retenci znečisťujících látek</v>
      </c>
      <c r="BB88" s="147"/>
      <c r="BC88" s="147"/>
      <c r="BD88" s="147"/>
      <c r="BE88" s="147"/>
      <c r="BF88" s="147"/>
      <c r="BG88" s="147"/>
      <c r="BH88" s="147"/>
    </row>
    <row r="89" spans="1:60" ht="22.5" outlineLevel="3" x14ac:dyDescent="0.2">
      <c r="A89" s="154"/>
      <c r="B89" s="155"/>
      <c r="C89" s="255" t="s">
        <v>352</v>
      </c>
      <c r="D89" s="256"/>
      <c r="E89" s="256"/>
      <c r="F89" s="256"/>
      <c r="G89" s="256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7"/>
      <c r="AA89" s="147"/>
      <c r="AB89" s="147"/>
      <c r="AC89" s="147"/>
      <c r="AD89" s="147"/>
      <c r="AE89" s="147"/>
      <c r="AF89" s="147"/>
      <c r="AG89" s="147" t="s">
        <v>192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82" t="str">
        <f>C89</f>
        <v>• propustnost vody jednotlivá hodnota: kf větší nebo rovno 1 x 10-5 m/s, střední hodnota: kf menší nebo rovno 1 x 10-4 m/s.</v>
      </c>
      <c r="BB89" s="147"/>
      <c r="BC89" s="147"/>
      <c r="BD89" s="147"/>
      <c r="BE89" s="147"/>
      <c r="BF89" s="147"/>
      <c r="BG89" s="147"/>
      <c r="BH89" s="147"/>
    </row>
    <row r="90" spans="1:60" outlineLevel="3" x14ac:dyDescent="0.2">
      <c r="A90" s="154"/>
      <c r="B90" s="155"/>
      <c r="C90" s="255" t="s">
        <v>353</v>
      </c>
      <c r="D90" s="256"/>
      <c r="E90" s="256"/>
      <c r="F90" s="256"/>
      <c r="G90" s="256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7"/>
      <c r="AA90" s="147"/>
      <c r="AB90" s="147"/>
      <c r="AC90" s="147"/>
      <c r="AD90" s="147"/>
      <c r="AE90" s="147"/>
      <c r="AF90" s="147"/>
      <c r="AG90" s="147" t="s">
        <v>192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">
      <c r="A91" s="154"/>
      <c r="B91" s="155"/>
      <c r="C91" s="193" t="s">
        <v>358</v>
      </c>
      <c r="D91" s="189"/>
      <c r="E91" s="190">
        <v>403.9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7"/>
      <c r="AA91" s="147"/>
      <c r="AB91" s="147"/>
      <c r="AC91" s="147"/>
      <c r="AD91" s="147"/>
      <c r="AE91" s="147"/>
      <c r="AF91" s="147"/>
      <c r="AG91" s="147" t="s">
        <v>260</v>
      </c>
      <c r="AH91" s="147">
        <v>5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3" x14ac:dyDescent="0.2">
      <c r="A92" s="154"/>
      <c r="B92" s="155"/>
      <c r="C92" s="194" t="s">
        <v>314</v>
      </c>
      <c r="D92" s="191"/>
      <c r="E92" s="192">
        <v>20.195</v>
      </c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7"/>
      <c r="AA92" s="147"/>
      <c r="AB92" s="147"/>
      <c r="AC92" s="147"/>
      <c r="AD92" s="147"/>
      <c r="AE92" s="147"/>
      <c r="AF92" s="147"/>
      <c r="AG92" s="147" t="s">
        <v>260</v>
      </c>
      <c r="AH92" s="147">
        <v>4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68">
        <v>30</v>
      </c>
      <c r="B93" s="169" t="s">
        <v>315</v>
      </c>
      <c r="C93" s="185" t="s">
        <v>316</v>
      </c>
      <c r="D93" s="170" t="s">
        <v>253</v>
      </c>
      <c r="E93" s="171">
        <v>710.42399999999998</v>
      </c>
      <c r="F93" s="172"/>
      <c r="G93" s="173">
        <f>ROUND(E93*F93,2)</f>
        <v>0</v>
      </c>
      <c r="H93" s="172"/>
      <c r="I93" s="173">
        <f>ROUND(E93*H93,2)</f>
        <v>0</v>
      </c>
      <c r="J93" s="172"/>
      <c r="K93" s="173">
        <f>ROUND(E93*J93,2)</f>
        <v>0</v>
      </c>
      <c r="L93" s="173">
        <v>21</v>
      </c>
      <c r="M93" s="173">
        <f>G93*(1+L93/100)</f>
        <v>0</v>
      </c>
      <c r="N93" s="171">
        <v>2.5000000000000001E-4</v>
      </c>
      <c r="O93" s="171">
        <f>ROUND(E93*N93,2)</f>
        <v>0.18</v>
      </c>
      <c r="P93" s="171">
        <v>0</v>
      </c>
      <c r="Q93" s="171">
        <f>ROUND(E93*P93,2)</f>
        <v>0</v>
      </c>
      <c r="R93" s="173" t="s">
        <v>305</v>
      </c>
      <c r="S93" s="173" t="s">
        <v>201</v>
      </c>
      <c r="T93" s="174" t="s">
        <v>246</v>
      </c>
      <c r="U93" s="158">
        <v>0</v>
      </c>
      <c r="V93" s="158">
        <f>ROUND(E93*U93,2)</f>
        <v>0</v>
      </c>
      <c r="W93" s="158"/>
      <c r="X93" s="158" t="s">
        <v>306</v>
      </c>
      <c r="Y93" s="158" t="s">
        <v>185</v>
      </c>
      <c r="Z93" s="147"/>
      <c r="AA93" s="147"/>
      <c r="AB93" s="147"/>
      <c r="AC93" s="147"/>
      <c r="AD93" s="147"/>
      <c r="AE93" s="147"/>
      <c r="AF93" s="147"/>
      <c r="AG93" s="147" t="s">
        <v>307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 x14ac:dyDescent="0.2">
      <c r="A94" s="154"/>
      <c r="B94" s="155"/>
      <c r="C94" s="193" t="s">
        <v>359</v>
      </c>
      <c r="D94" s="189"/>
      <c r="E94" s="190">
        <v>592.02</v>
      </c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7"/>
      <c r="AA94" s="147"/>
      <c r="AB94" s="147"/>
      <c r="AC94" s="147"/>
      <c r="AD94" s="147"/>
      <c r="AE94" s="147"/>
      <c r="AF94" s="147"/>
      <c r="AG94" s="147" t="s">
        <v>260</v>
      </c>
      <c r="AH94" s="147">
        <v>5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3" x14ac:dyDescent="0.2">
      <c r="A95" s="154"/>
      <c r="B95" s="155"/>
      <c r="C95" s="194" t="s">
        <v>318</v>
      </c>
      <c r="D95" s="191"/>
      <c r="E95" s="192">
        <v>118.404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7"/>
      <c r="AA95" s="147"/>
      <c r="AB95" s="147"/>
      <c r="AC95" s="147"/>
      <c r="AD95" s="147"/>
      <c r="AE95" s="147"/>
      <c r="AF95" s="147"/>
      <c r="AG95" s="147" t="s">
        <v>260</v>
      </c>
      <c r="AH95" s="147">
        <v>4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x14ac:dyDescent="0.2">
      <c r="A96" s="161" t="s">
        <v>177</v>
      </c>
      <c r="B96" s="162" t="s">
        <v>127</v>
      </c>
      <c r="C96" s="183" t="s">
        <v>128</v>
      </c>
      <c r="D96" s="163"/>
      <c r="E96" s="164"/>
      <c r="F96" s="165"/>
      <c r="G96" s="165">
        <f>SUMIF(AG97:AG97,"&lt;&gt;NOR",G97:G97)</f>
        <v>0</v>
      </c>
      <c r="H96" s="165"/>
      <c r="I96" s="165">
        <f>SUM(I97:I97)</f>
        <v>0</v>
      </c>
      <c r="J96" s="165"/>
      <c r="K96" s="165">
        <f>SUM(K97:K97)</f>
        <v>0</v>
      </c>
      <c r="L96" s="165"/>
      <c r="M96" s="165">
        <f>SUM(M97:M97)</f>
        <v>0</v>
      </c>
      <c r="N96" s="164"/>
      <c r="O96" s="164">
        <f>SUM(O97:O97)</f>
        <v>0.32</v>
      </c>
      <c r="P96" s="164"/>
      <c r="Q96" s="164">
        <f>SUM(Q97:Q97)</f>
        <v>0</v>
      </c>
      <c r="R96" s="165"/>
      <c r="S96" s="165"/>
      <c r="T96" s="166"/>
      <c r="U96" s="160"/>
      <c r="V96" s="160">
        <f>SUM(V97:V97)</f>
        <v>1.55</v>
      </c>
      <c r="W96" s="160"/>
      <c r="X96" s="160"/>
      <c r="Y96" s="160"/>
      <c r="AG96" t="s">
        <v>178</v>
      </c>
    </row>
    <row r="97" spans="1:60" outlineLevel="1" x14ac:dyDescent="0.2">
      <c r="A97" s="175">
        <v>31</v>
      </c>
      <c r="B97" s="176" t="s">
        <v>360</v>
      </c>
      <c r="C97" s="184" t="s">
        <v>361</v>
      </c>
      <c r="D97" s="177" t="s">
        <v>245</v>
      </c>
      <c r="E97" s="178">
        <v>1</v>
      </c>
      <c r="F97" s="179"/>
      <c r="G97" s="180">
        <f>ROUND(E97*F97,2)</f>
        <v>0</v>
      </c>
      <c r="H97" s="179"/>
      <c r="I97" s="180">
        <f>ROUND(E97*H97,2)</f>
        <v>0</v>
      </c>
      <c r="J97" s="179"/>
      <c r="K97" s="180">
        <f>ROUND(E97*J97,2)</f>
        <v>0</v>
      </c>
      <c r="L97" s="180">
        <v>21</v>
      </c>
      <c r="M97" s="180">
        <f>G97*(1+L97/100)</f>
        <v>0</v>
      </c>
      <c r="N97" s="178">
        <v>0.31590000000000001</v>
      </c>
      <c r="O97" s="178">
        <f>ROUND(E97*N97,2)</f>
        <v>0.32</v>
      </c>
      <c r="P97" s="178">
        <v>0</v>
      </c>
      <c r="Q97" s="178">
        <f>ROUND(E97*P97,2)</f>
        <v>0</v>
      </c>
      <c r="R97" s="180"/>
      <c r="S97" s="180" t="s">
        <v>201</v>
      </c>
      <c r="T97" s="181" t="s">
        <v>246</v>
      </c>
      <c r="U97" s="158">
        <v>1.5509999999999999</v>
      </c>
      <c r="V97" s="158">
        <f>ROUND(E97*U97,2)</f>
        <v>1.55</v>
      </c>
      <c r="W97" s="158"/>
      <c r="X97" s="158" t="s">
        <v>184</v>
      </c>
      <c r="Y97" s="158" t="s">
        <v>185</v>
      </c>
      <c r="Z97" s="147"/>
      <c r="AA97" s="147"/>
      <c r="AB97" s="147"/>
      <c r="AC97" s="147"/>
      <c r="AD97" s="147"/>
      <c r="AE97" s="147"/>
      <c r="AF97" s="147"/>
      <c r="AG97" s="147" t="s">
        <v>186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x14ac:dyDescent="0.2">
      <c r="A98" s="161" t="s">
        <v>177</v>
      </c>
      <c r="B98" s="162" t="s">
        <v>129</v>
      </c>
      <c r="C98" s="183" t="s">
        <v>130</v>
      </c>
      <c r="D98" s="163"/>
      <c r="E98" s="164"/>
      <c r="F98" s="165"/>
      <c r="G98" s="165">
        <f>SUMIF(AG99:AG127,"&lt;&gt;NOR",G99:G127)</f>
        <v>0</v>
      </c>
      <c r="H98" s="165"/>
      <c r="I98" s="165">
        <f>SUM(I99:I127)</f>
        <v>0</v>
      </c>
      <c r="J98" s="165"/>
      <c r="K98" s="165">
        <f>SUM(K99:K127)</f>
        <v>0</v>
      </c>
      <c r="L98" s="165"/>
      <c r="M98" s="165">
        <f>SUM(M99:M127)</f>
        <v>0</v>
      </c>
      <c r="N98" s="164"/>
      <c r="O98" s="164">
        <f>SUM(O99:O127)</f>
        <v>105.25000000000001</v>
      </c>
      <c r="P98" s="164"/>
      <c r="Q98" s="164">
        <f>SUM(Q99:Q127)</f>
        <v>0</v>
      </c>
      <c r="R98" s="165"/>
      <c r="S98" s="165"/>
      <c r="T98" s="166"/>
      <c r="U98" s="160"/>
      <c r="V98" s="160">
        <f>SUM(V99:V127)</f>
        <v>144.92000000000002</v>
      </c>
      <c r="W98" s="160"/>
      <c r="X98" s="160"/>
      <c r="Y98" s="160"/>
      <c r="AG98" t="s">
        <v>178</v>
      </c>
    </row>
    <row r="99" spans="1:60" ht="22.5" outlineLevel="1" x14ac:dyDescent="0.2">
      <c r="A99" s="175">
        <v>32</v>
      </c>
      <c r="B99" s="176" t="s">
        <v>362</v>
      </c>
      <c r="C99" s="184" t="s">
        <v>363</v>
      </c>
      <c r="D99" s="177" t="s">
        <v>245</v>
      </c>
      <c r="E99" s="178">
        <v>8</v>
      </c>
      <c r="F99" s="179"/>
      <c r="G99" s="180">
        <f>ROUND(E99*F99,2)</f>
        <v>0</v>
      </c>
      <c r="H99" s="179"/>
      <c r="I99" s="180">
        <f>ROUND(E99*H99,2)</f>
        <v>0</v>
      </c>
      <c r="J99" s="179"/>
      <c r="K99" s="180">
        <f>ROUND(E99*J99,2)</f>
        <v>0</v>
      </c>
      <c r="L99" s="180">
        <v>21</v>
      </c>
      <c r="M99" s="180">
        <f>G99*(1+L99/100)</f>
        <v>0</v>
      </c>
      <c r="N99" s="178">
        <v>0.1772</v>
      </c>
      <c r="O99" s="178">
        <f>ROUND(E99*N99,2)</f>
        <v>1.42</v>
      </c>
      <c r="P99" s="178">
        <v>0</v>
      </c>
      <c r="Q99" s="178">
        <f>ROUND(E99*P99,2)</f>
        <v>0</v>
      </c>
      <c r="R99" s="180"/>
      <c r="S99" s="180" t="s">
        <v>201</v>
      </c>
      <c r="T99" s="181" t="s">
        <v>246</v>
      </c>
      <c r="U99" s="158">
        <v>0.83</v>
      </c>
      <c r="V99" s="158">
        <f>ROUND(E99*U99,2)</f>
        <v>6.64</v>
      </c>
      <c r="W99" s="158"/>
      <c r="X99" s="158" t="s">
        <v>184</v>
      </c>
      <c r="Y99" s="158" t="s">
        <v>185</v>
      </c>
      <c r="Z99" s="147"/>
      <c r="AA99" s="147"/>
      <c r="AB99" s="147"/>
      <c r="AC99" s="147"/>
      <c r="AD99" s="147"/>
      <c r="AE99" s="147"/>
      <c r="AF99" s="147"/>
      <c r="AG99" s="147" t="s">
        <v>186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5">
        <v>33</v>
      </c>
      <c r="B100" s="176" t="s">
        <v>364</v>
      </c>
      <c r="C100" s="184" t="s">
        <v>365</v>
      </c>
      <c r="D100" s="177" t="s">
        <v>253</v>
      </c>
      <c r="E100" s="178">
        <v>1.5</v>
      </c>
      <c r="F100" s="179"/>
      <c r="G100" s="180">
        <f>ROUND(E100*F100,2)</f>
        <v>0</v>
      </c>
      <c r="H100" s="179"/>
      <c r="I100" s="180">
        <f>ROUND(E100*H100,2)</f>
        <v>0</v>
      </c>
      <c r="J100" s="179"/>
      <c r="K100" s="180">
        <f>ROUND(E100*J100,2)</f>
        <v>0</v>
      </c>
      <c r="L100" s="180">
        <v>21</v>
      </c>
      <c r="M100" s="180">
        <f>G100*(1+L100/100)</f>
        <v>0</v>
      </c>
      <c r="N100" s="178">
        <v>7.6000000000000004E-4</v>
      </c>
      <c r="O100" s="178">
        <f>ROUND(E100*N100,2)</f>
        <v>0</v>
      </c>
      <c r="P100" s="178">
        <v>0</v>
      </c>
      <c r="Q100" s="178">
        <f>ROUND(E100*P100,2)</f>
        <v>0</v>
      </c>
      <c r="R100" s="180"/>
      <c r="S100" s="180" t="s">
        <v>201</v>
      </c>
      <c r="T100" s="181" t="s">
        <v>246</v>
      </c>
      <c r="U100" s="158">
        <v>0.311</v>
      </c>
      <c r="V100" s="158">
        <f>ROUND(E100*U100,2)</f>
        <v>0.47</v>
      </c>
      <c r="W100" s="158"/>
      <c r="X100" s="158" t="s">
        <v>184</v>
      </c>
      <c r="Y100" s="158" t="s">
        <v>185</v>
      </c>
      <c r="Z100" s="147"/>
      <c r="AA100" s="147"/>
      <c r="AB100" s="147"/>
      <c r="AC100" s="147"/>
      <c r="AD100" s="147"/>
      <c r="AE100" s="147"/>
      <c r="AF100" s="147"/>
      <c r="AG100" s="147" t="s">
        <v>186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68">
        <v>34</v>
      </c>
      <c r="B101" s="169" t="s">
        <v>366</v>
      </c>
      <c r="C101" s="185" t="s">
        <v>367</v>
      </c>
      <c r="D101" s="170" t="s">
        <v>253</v>
      </c>
      <c r="E101" s="171">
        <v>1.5</v>
      </c>
      <c r="F101" s="172"/>
      <c r="G101" s="173">
        <f>ROUND(E101*F101,2)</f>
        <v>0</v>
      </c>
      <c r="H101" s="172"/>
      <c r="I101" s="173">
        <f>ROUND(E101*H101,2)</f>
        <v>0</v>
      </c>
      <c r="J101" s="172"/>
      <c r="K101" s="173">
        <f>ROUND(E101*J101,2)</f>
        <v>0</v>
      </c>
      <c r="L101" s="173">
        <v>21</v>
      </c>
      <c r="M101" s="173">
        <f>G101*(1+L101/100)</f>
        <v>0</v>
      </c>
      <c r="N101" s="171">
        <v>0</v>
      </c>
      <c r="O101" s="171">
        <f>ROUND(E101*N101,2)</f>
        <v>0</v>
      </c>
      <c r="P101" s="171">
        <v>0</v>
      </c>
      <c r="Q101" s="171">
        <f>ROUND(E101*P101,2)</f>
        <v>0</v>
      </c>
      <c r="R101" s="173"/>
      <c r="S101" s="173" t="s">
        <v>201</v>
      </c>
      <c r="T101" s="174" t="s">
        <v>246</v>
      </c>
      <c r="U101" s="158">
        <v>0.125</v>
      </c>
      <c r="V101" s="158">
        <f>ROUND(E101*U101,2)</f>
        <v>0.19</v>
      </c>
      <c r="W101" s="158"/>
      <c r="X101" s="158" t="s">
        <v>184</v>
      </c>
      <c r="Y101" s="158" t="s">
        <v>185</v>
      </c>
      <c r="Z101" s="147"/>
      <c r="AA101" s="147"/>
      <c r="AB101" s="147"/>
      <c r="AC101" s="147"/>
      <c r="AD101" s="147"/>
      <c r="AE101" s="147"/>
      <c r="AF101" s="147"/>
      <c r="AG101" s="147" t="s">
        <v>186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">
      <c r="A102" s="154"/>
      <c r="B102" s="155"/>
      <c r="C102" s="193" t="s">
        <v>368</v>
      </c>
      <c r="D102" s="189"/>
      <c r="E102" s="190">
        <v>1.5</v>
      </c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7"/>
      <c r="AA102" s="147"/>
      <c r="AB102" s="147"/>
      <c r="AC102" s="147"/>
      <c r="AD102" s="147"/>
      <c r="AE102" s="147"/>
      <c r="AF102" s="147"/>
      <c r="AG102" s="147" t="s">
        <v>260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22.5" outlineLevel="1" x14ac:dyDescent="0.2">
      <c r="A103" s="168">
        <v>35</v>
      </c>
      <c r="B103" s="169" t="s">
        <v>369</v>
      </c>
      <c r="C103" s="185" t="s">
        <v>370</v>
      </c>
      <c r="D103" s="170" t="s">
        <v>258</v>
      </c>
      <c r="E103" s="171">
        <v>116.2</v>
      </c>
      <c r="F103" s="172"/>
      <c r="G103" s="173">
        <f>ROUND(E103*F103,2)</f>
        <v>0</v>
      </c>
      <c r="H103" s="172"/>
      <c r="I103" s="173">
        <f>ROUND(E103*H103,2)</f>
        <v>0</v>
      </c>
      <c r="J103" s="172"/>
      <c r="K103" s="173">
        <f>ROUND(E103*J103,2)</f>
        <v>0</v>
      </c>
      <c r="L103" s="173">
        <v>21</v>
      </c>
      <c r="M103" s="173">
        <f>G103*(1+L103/100)</f>
        <v>0</v>
      </c>
      <c r="N103" s="171">
        <v>0.188</v>
      </c>
      <c r="O103" s="171">
        <f>ROUND(E103*N103,2)</f>
        <v>21.85</v>
      </c>
      <c r="P103" s="171">
        <v>0</v>
      </c>
      <c r="Q103" s="171">
        <f>ROUND(E103*P103,2)</f>
        <v>0</v>
      </c>
      <c r="R103" s="173"/>
      <c r="S103" s="173" t="s">
        <v>201</v>
      </c>
      <c r="T103" s="174" t="s">
        <v>246</v>
      </c>
      <c r="U103" s="158">
        <v>0.27200000000000002</v>
      </c>
      <c r="V103" s="158">
        <f>ROUND(E103*U103,2)</f>
        <v>31.61</v>
      </c>
      <c r="W103" s="158"/>
      <c r="X103" s="158" t="s">
        <v>184</v>
      </c>
      <c r="Y103" s="158" t="s">
        <v>185</v>
      </c>
      <c r="Z103" s="147"/>
      <c r="AA103" s="147"/>
      <c r="AB103" s="147"/>
      <c r="AC103" s="147"/>
      <c r="AD103" s="147"/>
      <c r="AE103" s="147"/>
      <c r="AF103" s="147"/>
      <c r="AG103" s="147" t="s">
        <v>186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2" x14ac:dyDescent="0.2">
      <c r="A104" s="154"/>
      <c r="B104" s="155"/>
      <c r="C104" s="193" t="s">
        <v>371</v>
      </c>
      <c r="D104" s="189"/>
      <c r="E104" s="190">
        <v>116.2</v>
      </c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7"/>
      <c r="AA104" s="147"/>
      <c r="AB104" s="147"/>
      <c r="AC104" s="147"/>
      <c r="AD104" s="147"/>
      <c r="AE104" s="147"/>
      <c r="AF104" s="147"/>
      <c r="AG104" s="147" t="s">
        <v>260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22.5" outlineLevel="1" x14ac:dyDescent="0.2">
      <c r="A105" s="168">
        <v>36</v>
      </c>
      <c r="B105" s="169" t="s">
        <v>369</v>
      </c>
      <c r="C105" s="185" t="s">
        <v>370</v>
      </c>
      <c r="D105" s="170" t="s">
        <v>258</v>
      </c>
      <c r="E105" s="171">
        <v>116.5</v>
      </c>
      <c r="F105" s="172"/>
      <c r="G105" s="173">
        <f>ROUND(E105*F105,2)</f>
        <v>0</v>
      </c>
      <c r="H105" s="172"/>
      <c r="I105" s="173">
        <f>ROUND(E105*H105,2)</f>
        <v>0</v>
      </c>
      <c r="J105" s="172"/>
      <c r="K105" s="173">
        <f>ROUND(E105*J105,2)</f>
        <v>0</v>
      </c>
      <c r="L105" s="173">
        <v>21</v>
      </c>
      <c r="M105" s="173">
        <f>G105*(1+L105/100)</f>
        <v>0</v>
      </c>
      <c r="N105" s="171">
        <v>0.188</v>
      </c>
      <c r="O105" s="171">
        <f>ROUND(E105*N105,2)</f>
        <v>21.9</v>
      </c>
      <c r="P105" s="171">
        <v>0</v>
      </c>
      <c r="Q105" s="171">
        <f>ROUND(E105*P105,2)</f>
        <v>0</v>
      </c>
      <c r="R105" s="173"/>
      <c r="S105" s="173" t="s">
        <v>201</v>
      </c>
      <c r="T105" s="174" t="s">
        <v>246</v>
      </c>
      <c r="U105" s="158">
        <v>0.27200000000000002</v>
      </c>
      <c r="V105" s="158">
        <f>ROUND(E105*U105,2)</f>
        <v>31.69</v>
      </c>
      <c r="W105" s="158"/>
      <c r="X105" s="158" t="s">
        <v>184</v>
      </c>
      <c r="Y105" s="158" t="s">
        <v>185</v>
      </c>
      <c r="Z105" s="147"/>
      <c r="AA105" s="147"/>
      <c r="AB105" s="147"/>
      <c r="AC105" s="147"/>
      <c r="AD105" s="147"/>
      <c r="AE105" s="147"/>
      <c r="AF105" s="147"/>
      <c r="AG105" s="147" t="s">
        <v>186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2" x14ac:dyDescent="0.2">
      <c r="A106" s="154"/>
      <c r="B106" s="155"/>
      <c r="C106" s="193" t="s">
        <v>372</v>
      </c>
      <c r="D106" s="189"/>
      <c r="E106" s="190">
        <v>116.5</v>
      </c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7"/>
      <c r="AA106" s="147"/>
      <c r="AB106" s="147"/>
      <c r="AC106" s="147"/>
      <c r="AD106" s="147"/>
      <c r="AE106" s="147"/>
      <c r="AF106" s="147"/>
      <c r="AG106" s="147" t="s">
        <v>260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22.5" outlineLevel="1" x14ac:dyDescent="0.2">
      <c r="A107" s="168">
        <v>37</v>
      </c>
      <c r="B107" s="169" t="s">
        <v>369</v>
      </c>
      <c r="C107" s="185" t="s">
        <v>370</v>
      </c>
      <c r="D107" s="170" t="s">
        <v>258</v>
      </c>
      <c r="E107" s="171">
        <v>170.8</v>
      </c>
      <c r="F107" s="172"/>
      <c r="G107" s="173">
        <f>ROUND(E107*F107,2)</f>
        <v>0</v>
      </c>
      <c r="H107" s="172"/>
      <c r="I107" s="173">
        <f>ROUND(E107*H107,2)</f>
        <v>0</v>
      </c>
      <c r="J107" s="172"/>
      <c r="K107" s="173">
        <f>ROUND(E107*J107,2)</f>
        <v>0</v>
      </c>
      <c r="L107" s="173">
        <v>21</v>
      </c>
      <c r="M107" s="173">
        <f>G107*(1+L107/100)</f>
        <v>0</v>
      </c>
      <c r="N107" s="171">
        <v>0.188</v>
      </c>
      <c r="O107" s="171">
        <f>ROUND(E107*N107,2)</f>
        <v>32.11</v>
      </c>
      <c r="P107" s="171">
        <v>0</v>
      </c>
      <c r="Q107" s="171">
        <f>ROUND(E107*P107,2)</f>
        <v>0</v>
      </c>
      <c r="R107" s="173"/>
      <c r="S107" s="173" t="s">
        <v>201</v>
      </c>
      <c r="T107" s="174" t="s">
        <v>246</v>
      </c>
      <c r="U107" s="158">
        <v>0.27200000000000002</v>
      </c>
      <c r="V107" s="158">
        <f>ROUND(E107*U107,2)</f>
        <v>46.46</v>
      </c>
      <c r="W107" s="158"/>
      <c r="X107" s="158" t="s">
        <v>184</v>
      </c>
      <c r="Y107" s="158" t="s">
        <v>185</v>
      </c>
      <c r="Z107" s="147"/>
      <c r="AA107" s="147"/>
      <c r="AB107" s="147"/>
      <c r="AC107" s="147"/>
      <c r="AD107" s="147"/>
      <c r="AE107" s="147"/>
      <c r="AF107" s="147"/>
      <c r="AG107" s="147" t="s">
        <v>186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">
      <c r="A108" s="154"/>
      <c r="B108" s="155"/>
      <c r="C108" s="193" t="s">
        <v>373</v>
      </c>
      <c r="D108" s="189"/>
      <c r="E108" s="190">
        <v>170.8</v>
      </c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7"/>
      <c r="AA108" s="147"/>
      <c r="AB108" s="147"/>
      <c r="AC108" s="147"/>
      <c r="AD108" s="147"/>
      <c r="AE108" s="147"/>
      <c r="AF108" s="147"/>
      <c r="AG108" s="147" t="s">
        <v>260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5">
        <v>38</v>
      </c>
      <c r="B109" s="176" t="s">
        <v>374</v>
      </c>
      <c r="C109" s="184" t="s">
        <v>375</v>
      </c>
      <c r="D109" s="177" t="s">
        <v>258</v>
      </c>
      <c r="E109" s="178">
        <v>5</v>
      </c>
      <c r="F109" s="179"/>
      <c r="G109" s="180">
        <f>ROUND(E109*F109,2)</f>
        <v>0</v>
      </c>
      <c r="H109" s="179"/>
      <c r="I109" s="180">
        <f>ROUND(E109*H109,2)</f>
        <v>0</v>
      </c>
      <c r="J109" s="179"/>
      <c r="K109" s="180">
        <f>ROUND(E109*J109,2)</f>
        <v>0</v>
      </c>
      <c r="L109" s="180">
        <v>21</v>
      </c>
      <c r="M109" s="180">
        <f>G109*(1+L109/100)</f>
        <v>0</v>
      </c>
      <c r="N109" s="178">
        <v>4.3E-3</v>
      </c>
      <c r="O109" s="178">
        <f>ROUND(E109*N109,2)</f>
        <v>0.02</v>
      </c>
      <c r="P109" s="178">
        <v>0</v>
      </c>
      <c r="Q109" s="178">
        <f>ROUND(E109*P109,2)</f>
        <v>0</v>
      </c>
      <c r="R109" s="180"/>
      <c r="S109" s="180" t="s">
        <v>201</v>
      </c>
      <c r="T109" s="181" t="s">
        <v>246</v>
      </c>
      <c r="U109" s="158">
        <v>0.20799999999999999</v>
      </c>
      <c r="V109" s="158">
        <f>ROUND(E109*U109,2)</f>
        <v>1.04</v>
      </c>
      <c r="W109" s="158"/>
      <c r="X109" s="158" t="s">
        <v>184</v>
      </c>
      <c r="Y109" s="158" t="s">
        <v>185</v>
      </c>
      <c r="Z109" s="147"/>
      <c r="AA109" s="147"/>
      <c r="AB109" s="147"/>
      <c r="AC109" s="147"/>
      <c r="AD109" s="147"/>
      <c r="AE109" s="147"/>
      <c r="AF109" s="147"/>
      <c r="AG109" s="147" t="s">
        <v>186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75">
        <v>39</v>
      </c>
      <c r="B110" s="176" t="s">
        <v>376</v>
      </c>
      <c r="C110" s="184" t="s">
        <v>377</v>
      </c>
      <c r="D110" s="177" t="s">
        <v>258</v>
      </c>
      <c r="E110" s="178">
        <v>106</v>
      </c>
      <c r="F110" s="179"/>
      <c r="G110" s="180">
        <f>ROUND(E110*F110,2)</f>
        <v>0</v>
      </c>
      <c r="H110" s="179"/>
      <c r="I110" s="180">
        <f>ROUND(E110*H110,2)</f>
        <v>0</v>
      </c>
      <c r="J110" s="179"/>
      <c r="K110" s="180">
        <f>ROUND(E110*J110,2)</f>
        <v>0</v>
      </c>
      <c r="L110" s="180">
        <v>21</v>
      </c>
      <c r="M110" s="180">
        <f>G110*(1+L110/100)</f>
        <v>0</v>
      </c>
      <c r="N110" s="178">
        <v>0</v>
      </c>
      <c r="O110" s="178">
        <f>ROUND(E110*N110,2)</f>
        <v>0</v>
      </c>
      <c r="P110" s="178">
        <v>0</v>
      </c>
      <c r="Q110" s="178">
        <f>ROUND(E110*P110,2)</f>
        <v>0</v>
      </c>
      <c r="R110" s="180"/>
      <c r="S110" s="180" t="s">
        <v>201</v>
      </c>
      <c r="T110" s="181" t="s">
        <v>246</v>
      </c>
      <c r="U110" s="158">
        <v>9.2999999999999999E-2</v>
      </c>
      <c r="V110" s="158">
        <f>ROUND(E110*U110,2)</f>
        <v>9.86</v>
      </c>
      <c r="W110" s="158"/>
      <c r="X110" s="158" t="s">
        <v>184</v>
      </c>
      <c r="Y110" s="158" t="s">
        <v>185</v>
      </c>
      <c r="Z110" s="147"/>
      <c r="AA110" s="147"/>
      <c r="AB110" s="147"/>
      <c r="AC110" s="147"/>
      <c r="AD110" s="147"/>
      <c r="AE110" s="147"/>
      <c r="AF110" s="147"/>
      <c r="AG110" s="147" t="s">
        <v>186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75">
        <v>40</v>
      </c>
      <c r="B111" s="176" t="s">
        <v>378</v>
      </c>
      <c r="C111" s="184" t="s">
        <v>379</v>
      </c>
      <c r="D111" s="177" t="s">
        <v>258</v>
      </c>
      <c r="E111" s="178">
        <v>5</v>
      </c>
      <c r="F111" s="179"/>
      <c r="G111" s="180">
        <f>ROUND(E111*F111,2)</f>
        <v>0</v>
      </c>
      <c r="H111" s="179"/>
      <c r="I111" s="180">
        <f>ROUND(E111*H111,2)</f>
        <v>0</v>
      </c>
      <c r="J111" s="179"/>
      <c r="K111" s="180">
        <f>ROUND(E111*J111,2)</f>
        <v>0</v>
      </c>
      <c r="L111" s="180">
        <v>21</v>
      </c>
      <c r="M111" s="180">
        <f>G111*(1+L111/100)</f>
        <v>0</v>
      </c>
      <c r="N111" s="178">
        <v>0</v>
      </c>
      <c r="O111" s="178">
        <f>ROUND(E111*N111,2)</f>
        <v>0</v>
      </c>
      <c r="P111" s="178">
        <v>0</v>
      </c>
      <c r="Q111" s="178">
        <f>ROUND(E111*P111,2)</f>
        <v>0</v>
      </c>
      <c r="R111" s="180"/>
      <c r="S111" s="180" t="s">
        <v>201</v>
      </c>
      <c r="T111" s="181" t="s">
        <v>246</v>
      </c>
      <c r="U111" s="158">
        <v>3.6999999999999998E-2</v>
      </c>
      <c r="V111" s="158">
        <f>ROUND(E111*U111,2)</f>
        <v>0.19</v>
      </c>
      <c r="W111" s="158"/>
      <c r="X111" s="158" t="s">
        <v>184</v>
      </c>
      <c r="Y111" s="158" t="s">
        <v>185</v>
      </c>
      <c r="Z111" s="147"/>
      <c r="AA111" s="147"/>
      <c r="AB111" s="147"/>
      <c r="AC111" s="147"/>
      <c r="AD111" s="147"/>
      <c r="AE111" s="147"/>
      <c r="AF111" s="147"/>
      <c r="AG111" s="147" t="s">
        <v>186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68">
        <v>41</v>
      </c>
      <c r="B112" s="169" t="s">
        <v>380</v>
      </c>
      <c r="C112" s="185" t="s">
        <v>381</v>
      </c>
      <c r="D112" s="170" t="s">
        <v>258</v>
      </c>
      <c r="E112" s="171">
        <v>111</v>
      </c>
      <c r="F112" s="172"/>
      <c r="G112" s="173">
        <f>ROUND(E112*F112,2)</f>
        <v>0</v>
      </c>
      <c r="H112" s="172"/>
      <c r="I112" s="173">
        <f>ROUND(E112*H112,2)</f>
        <v>0</v>
      </c>
      <c r="J112" s="172"/>
      <c r="K112" s="173">
        <f>ROUND(E112*J112,2)</f>
        <v>0</v>
      </c>
      <c r="L112" s="173">
        <v>21</v>
      </c>
      <c r="M112" s="173">
        <f>G112*(1+L112/100)</f>
        <v>0</v>
      </c>
      <c r="N112" s="171">
        <v>0</v>
      </c>
      <c r="O112" s="171">
        <f>ROUND(E112*N112,2)</f>
        <v>0</v>
      </c>
      <c r="P112" s="171">
        <v>0</v>
      </c>
      <c r="Q112" s="171">
        <f>ROUND(E112*P112,2)</f>
        <v>0</v>
      </c>
      <c r="R112" s="173"/>
      <c r="S112" s="173" t="s">
        <v>201</v>
      </c>
      <c r="T112" s="174" t="s">
        <v>246</v>
      </c>
      <c r="U112" s="158">
        <v>5.5E-2</v>
      </c>
      <c r="V112" s="158">
        <f>ROUND(E112*U112,2)</f>
        <v>6.11</v>
      </c>
      <c r="W112" s="158"/>
      <c r="X112" s="158" t="s">
        <v>184</v>
      </c>
      <c r="Y112" s="158" t="s">
        <v>185</v>
      </c>
      <c r="Z112" s="147"/>
      <c r="AA112" s="147"/>
      <c r="AB112" s="147"/>
      <c r="AC112" s="147"/>
      <c r="AD112" s="147"/>
      <c r="AE112" s="147"/>
      <c r="AF112" s="147"/>
      <c r="AG112" s="147" t="s">
        <v>186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 x14ac:dyDescent="0.2">
      <c r="A113" s="154"/>
      <c r="B113" s="155"/>
      <c r="C113" s="193" t="s">
        <v>382</v>
      </c>
      <c r="D113" s="189"/>
      <c r="E113" s="190">
        <v>111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7"/>
      <c r="AA113" s="147"/>
      <c r="AB113" s="147"/>
      <c r="AC113" s="147"/>
      <c r="AD113" s="147"/>
      <c r="AE113" s="147"/>
      <c r="AF113" s="147"/>
      <c r="AG113" s="147" t="s">
        <v>260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75">
        <v>42</v>
      </c>
      <c r="B114" s="176" t="s">
        <v>383</v>
      </c>
      <c r="C114" s="184" t="s">
        <v>384</v>
      </c>
      <c r="D114" s="177" t="s">
        <v>253</v>
      </c>
      <c r="E114" s="178">
        <v>29.6</v>
      </c>
      <c r="F114" s="179"/>
      <c r="G114" s="180">
        <f>ROUND(E114*F114,2)</f>
        <v>0</v>
      </c>
      <c r="H114" s="179"/>
      <c r="I114" s="180">
        <f>ROUND(E114*H114,2)</f>
        <v>0</v>
      </c>
      <c r="J114" s="179"/>
      <c r="K114" s="180">
        <f>ROUND(E114*J114,2)</f>
        <v>0</v>
      </c>
      <c r="L114" s="180">
        <v>21</v>
      </c>
      <c r="M114" s="180">
        <f>G114*(1+L114/100)</f>
        <v>0</v>
      </c>
      <c r="N114" s="178">
        <v>4.1999999999999997E-3</v>
      </c>
      <c r="O114" s="178">
        <f>ROUND(E114*N114,2)</f>
        <v>0.12</v>
      </c>
      <c r="P114" s="178">
        <v>0</v>
      </c>
      <c r="Q114" s="178">
        <f>ROUND(E114*P114,2)</f>
        <v>0</v>
      </c>
      <c r="R114" s="180"/>
      <c r="S114" s="180" t="s">
        <v>182</v>
      </c>
      <c r="T114" s="181" t="s">
        <v>183</v>
      </c>
      <c r="U114" s="158">
        <v>0.36</v>
      </c>
      <c r="V114" s="158">
        <f>ROUND(E114*U114,2)</f>
        <v>10.66</v>
      </c>
      <c r="W114" s="158"/>
      <c r="X114" s="158" t="s">
        <v>184</v>
      </c>
      <c r="Y114" s="158" t="s">
        <v>185</v>
      </c>
      <c r="Z114" s="147"/>
      <c r="AA114" s="147"/>
      <c r="AB114" s="147"/>
      <c r="AC114" s="147"/>
      <c r="AD114" s="147"/>
      <c r="AE114" s="147"/>
      <c r="AF114" s="147"/>
      <c r="AG114" s="147" t="s">
        <v>186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22.5" outlineLevel="1" x14ac:dyDescent="0.2">
      <c r="A115" s="168">
        <v>43</v>
      </c>
      <c r="B115" s="169" t="s">
        <v>385</v>
      </c>
      <c r="C115" s="185" t="s">
        <v>386</v>
      </c>
      <c r="D115" s="170" t="s">
        <v>245</v>
      </c>
      <c r="E115" s="171">
        <v>122.01</v>
      </c>
      <c r="F115" s="172"/>
      <c r="G115" s="173">
        <f>ROUND(E115*F115,2)</f>
        <v>0</v>
      </c>
      <c r="H115" s="172"/>
      <c r="I115" s="173">
        <f>ROUND(E115*H115,2)</f>
        <v>0</v>
      </c>
      <c r="J115" s="172"/>
      <c r="K115" s="173">
        <f>ROUND(E115*J115,2)</f>
        <v>0</v>
      </c>
      <c r="L115" s="173">
        <v>21</v>
      </c>
      <c r="M115" s="173">
        <f>G115*(1+L115/100)</f>
        <v>0</v>
      </c>
      <c r="N115" s="171">
        <v>0.06</v>
      </c>
      <c r="O115" s="171">
        <f>ROUND(E115*N115,2)</f>
        <v>7.32</v>
      </c>
      <c r="P115" s="171">
        <v>0</v>
      </c>
      <c r="Q115" s="171">
        <f>ROUND(E115*P115,2)</f>
        <v>0</v>
      </c>
      <c r="R115" s="173" t="s">
        <v>305</v>
      </c>
      <c r="S115" s="173" t="s">
        <v>201</v>
      </c>
      <c r="T115" s="174" t="s">
        <v>246</v>
      </c>
      <c r="U115" s="158">
        <v>0</v>
      </c>
      <c r="V115" s="158">
        <f>ROUND(E115*U115,2)</f>
        <v>0</v>
      </c>
      <c r="W115" s="158"/>
      <c r="X115" s="158" t="s">
        <v>306</v>
      </c>
      <c r="Y115" s="158" t="s">
        <v>185</v>
      </c>
      <c r="Z115" s="147"/>
      <c r="AA115" s="147"/>
      <c r="AB115" s="147"/>
      <c r="AC115" s="147"/>
      <c r="AD115" s="147"/>
      <c r="AE115" s="147"/>
      <c r="AF115" s="147"/>
      <c r="AG115" s="147" t="s">
        <v>307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2" x14ac:dyDescent="0.2">
      <c r="A116" s="154"/>
      <c r="B116" s="155"/>
      <c r="C116" s="193" t="s">
        <v>387</v>
      </c>
      <c r="D116" s="189"/>
      <c r="E116" s="190">
        <v>116.2</v>
      </c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7"/>
      <c r="AA116" s="147"/>
      <c r="AB116" s="147"/>
      <c r="AC116" s="147"/>
      <c r="AD116" s="147"/>
      <c r="AE116" s="147"/>
      <c r="AF116" s="147"/>
      <c r="AG116" s="147" t="s">
        <v>260</v>
      </c>
      <c r="AH116" s="147">
        <v>5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3" x14ac:dyDescent="0.2">
      <c r="A117" s="154"/>
      <c r="B117" s="155"/>
      <c r="C117" s="194" t="s">
        <v>314</v>
      </c>
      <c r="D117" s="191"/>
      <c r="E117" s="192">
        <v>5.81</v>
      </c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47"/>
      <c r="AA117" s="147"/>
      <c r="AB117" s="147"/>
      <c r="AC117" s="147"/>
      <c r="AD117" s="147"/>
      <c r="AE117" s="147"/>
      <c r="AF117" s="147"/>
      <c r="AG117" s="147" t="s">
        <v>260</v>
      </c>
      <c r="AH117" s="147">
        <v>4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22.5" outlineLevel="1" x14ac:dyDescent="0.2">
      <c r="A118" s="168">
        <v>44</v>
      </c>
      <c r="B118" s="169" t="s">
        <v>388</v>
      </c>
      <c r="C118" s="185" t="s">
        <v>389</v>
      </c>
      <c r="D118" s="170" t="s">
        <v>245</v>
      </c>
      <c r="E118" s="171">
        <v>161.34</v>
      </c>
      <c r="F118" s="172"/>
      <c r="G118" s="173">
        <f>ROUND(E118*F118,2)</f>
        <v>0</v>
      </c>
      <c r="H118" s="172"/>
      <c r="I118" s="173">
        <f>ROUND(E118*H118,2)</f>
        <v>0</v>
      </c>
      <c r="J118" s="172"/>
      <c r="K118" s="173">
        <f>ROUND(E118*J118,2)</f>
        <v>0</v>
      </c>
      <c r="L118" s="173">
        <v>21</v>
      </c>
      <c r="M118" s="173">
        <f>G118*(1+L118/100)</f>
        <v>0</v>
      </c>
      <c r="N118" s="171">
        <v>0.08</v>
      </c>
      <c r="O118" s="171">
        <f>ROUND(E118*N118,2)</f>
        <v>12.91</v>
      </c>
      <c r="P118" s="171">
        <v>0</v>
      </c>
      <c r="Q118" s="171">
        <f>ROUND(E118*P118,2)</f>
        <v>0</v>
      </c>
      <c r="R118" s="173" t="s">
        <v>305</v>
      </c>
      <c r="S118" s="173" t="s">
        <v>201</v>
      </c>
      <c r="T118" s="174" t="s">
        <v>246</v>
      </c>
      <c r="U118" s="158">
        <v>0</v>
      </c>
      <c r="V118" s="158">
        <f>ROUND(E118*U118,2)</f>
        <v>0</v>
      </c>
      <c r="W118" s="158"/>
      <c r="X118" s="158" t="s">
        <v>306</v>
      </c>
      <c r="Y118" s="158" t="s">
        <v>185</v>
      </c>
      <c r="Z118" s="147"/>
      <c r="AA118" s="147"/>
      <c r="AB118" s="147"/>
      <c r="AC118" s="147"/>
      <c r="AD118" s="147"/>
      <c r="AE118" s="147"/>
      <c r="AF118" s="147"/>
      <c r="AG118" s="147" t="s">
        <v>307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 x14ac:dyDescent="0.2">
      <c r="A119" s="154"/>
      <c r="B119" s="155"/>
      <c r="C119" s="193" t="s">
        <v>390</v>
      </c>
      <c r="D119" s="189"/>
      <c r="E119" s="190">
        <v>170.8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7"/>
      <c r="AA119" s="147"/>
      <c r="AB119" s="147"/>
      <c r="AC119" s="147"/>
      <c r="AD119" s="147"/>
      <c r="AE119" s="147"/>
      <c r="AF119" s="147"/>
      <c r="AG119" s="147" t="s">
        <v>260</v>
      </c>
      <c r="AH119" s="147">
        <v>5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3" x14ac:dyDescent="0.2">
      <c r="A120" s="154"/>
      <c r="B120" s="155"/>
      <c r="C120" s="194" t="s">
        <v>314</v>
      </c>
      <c r="D120" s="191"/>
      <c r="E120" s="192">
        <v>8.5399999999999991</v>
      </c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7"/>
      <c r="AA120" s="147"/>
      <c r="AB120" s="147"/>
      <c r="AC120" s="147"/>
      <c r="AD120" s="147"/>
      <c r="AE120" s="147"/>
      <c r="AF120" s="147"/>
      <c r="AG120" s="147" t="s">
        <v>260</v>
      </c>
      <c r="AH120" s="147">
        <v>4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">
      <c r="A121" s="154"/>
      <c r="B121" s="155"/>
      <c r="C121" s="193" t="s">
        <v>391</v>
      </c>
      <c r="D121" s="189"/>
      <c r="E121" s="190">
        <v>-9</v>
      </c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58"/>
      <c r="Z121" s="147"/>
      <c r="AA121" s="147"/>
      <c r="AB121" s="147"/>
      <c r="AC121" s="147"/>
      <c r="AD121" s="147"/>
      <c r="AE121" s="147"/>
      <c r="AF121" s="147"/>
      <c r="AG121" s="147" t="s">
        <v>260</v>
      </c>
      <c r="AH121" s="147">
        <v>5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3" x14ac:dyDescent="0.2">
      <c r="A122" s="154"/>
      <c r="B122" s="155"/>
      <c r="C122" s="193" t="s">
        <v>392</v>
      </c>
      <c r="D122" s="189"/>
      <c r="E122" s="190">
        <v>-9</v>
      </c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7"/>
      <c r="AA122" s="147"/>
      <c r="AB122" s="147"/>
      <c r="AC122" s="147"/>
      <c r="AD122" s="147"/>
      <c r="AE122" s="147"/>
      <c r="AF122" s="147"/>
      <c r="AG122" s="147" t="s">
        <v>260</v>
      </c>
      <c r="AH122" s="147">
        <v>5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ht="22.5" outlineLevel="1" x14ac:dyDescent="0.2">
      <c r="A123" s="168">
        <v>45</v>
      </c>
      <c r="B123" s="169" t="s">
        <v>393</v>
      </c>
      <c r="C123" s="185" t="s">
        <v>394</v>
      </c>
      <c r="D123" s="170" t="s">
        <v>245</v>
      </c>
      <c r="E123" s="171">
        <v>122.325</v>
      </c>
      <c r="F123" s="172"/>
      <c r="G123" s="173">
        <f>ROUND(E123*F123,2)</f>
        <v>0</v>
      </c>
      <c r="H123" s="172"/>
      <c r="I123" s="173">
        <f>ROUND(E123*H123,2)</f>
        <v>0</v>
      </c>
      <c r="J123" s="172"/>
      <c r="K123" s="173">
        <f>ROUND(E123*J123,2)</f>
        <v>0</v>
      </c>
      <c r="L123" s="173">
        <v>21</v>
      </c>
      <c r="M123" s="173">
        <f>G123*(1+L123/100)</f>
        <v>0</v>
      </c>
      <c r="N123" s="171">
        <v>5.1999999999999998E-2</v>
      </c>
      <c r="O123" s="171">
        <f>ROUND(E123*N123,2)</f>
        <v>6.36</v>
      </c>
      <c r="P123" s="171">
        <v>0</v>
      </c>
      <c r="Q123" s="171">
        <f>ROUND(E123*P123,2)</f>
        <v>0</v>
      </c>
      <c r="R123" s="173" t="s">
        <v>305</v>
      </c>
      <c r="S123" s="173" t="s">
        <v>201</v>
      </c>
      <c r="T123" s="174" t="s">
        <v>246</v>
      </c>
      <c r="U123" s="158">
        <v>0</v>
      </c>
      <c r="V123" s="158">
        <f>ROUND(E123*U123,2)</f>
        <v>0</v>
      </c>
      <c r="W123" s="158"/>
      <c r="X123" s="158" t="s">
        <v>306</v>
      </c>
      <c r="Y123" s="158" t="s">
        <v>185</v>
      </c>
      <c r="Z123" s="147"/>
      <c r="AA123" s="147"/>
      <c r="AB123" s="147"/>
      <c r="AC123" s="147"/>
      <c r="AD123" s="147"/>
      <c r="AE123" s="147"/>
      <c r="AF123" s="147"/>
      <c r="AG123" s="147" t="s">
        <v>307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 x14ac:dyDescent="0.2">
      <c r="A124" s="154"/>
      <c r="B124" s="155"/>
      <c r="C124" s="193" t="s">
        <v>395</v>
      </c>
      <c r="D124" s="189"/>
      <c r="E124" s="190">
        <v>116.5</v>
      </c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7"/>
      <c r="AA124" s="147"/>
      <c r="AB124" s="147"/>
      <c r="AC124" s="147"/>
      <c r="AD124" s="147"/>
      <c r="AE124" s="147"/>
      <c r="AF124" s="147"/>
      <c r="AG124" s="147" t="s">
        <v>260</v>
      </c>
      <c r="AH124" s="147">
        <v>5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">
      <c r="A125" s="154"/>
      <c r="B125" s="155"/>
      <c r="C125" s="194" t="s">
        <v>314</v>
      </c>
      <c r="D125" s="191"/>
      <c r="E125" s="192">
        <v>5.8250000000000002</v>
      </c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7"/>
      <c r="AA125" s="147"/>
      <c r="AB125" s="147"/>
      <c r="AC125" s="147"/>
      <c r="AD125" s="147"/>
      <c r="AE125" s="147"/>
      <c r="AF125" s="147"/>
      <c r="AG125" s="147" t="s">
        <v>260</v>
      </c>
      <c r="AH125" s="147">
        <v>4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2.5" outlineLevel="1" x14ac:dyDescent="0.2">
      <c r="A126" s="175">
        <v>46</v>
      </c>
      <c r="B126" s="176" t="s">
        <v>396</v>
      </c>
      <c r="C126" s="184" t="s">
        <v>397</v>
      </c>
      <c r="D126" s="177" t="s">
        <v>245</v>
      </c>
      <c r="E126" s="178">
        <v>9</v>
      </c>
      <c r="F126" s="179"/>
      <c r="G126" s="180">
        <f>ROUND(E126*F126,2)</f>
        <v>0</v>
      </c>
      <c r="H126" s="179"/>
      <c r="I126" s="180">
        <f>ROUND(E126*H126,2)</f>
        <v>0</v>
      </c>
      <c r="J126" s="179"/>
      <c r="K126" s="180">
        <f>ROUND(E126*J126,2)</f>
        <v>0</v>
      </c>
      <c r="L126" s="180">
        <v>21</v>
      </c>
      <c r="M126" s="180">
        <f>G126*(1+L126/100)</f>
        <v>0</v>
      </c>
      <c r="N126" s="178">
        <v>6.9000000000000006E-2</v>
      </c>
      <c r="O126" s="178">
        <f>ROUND(E126*N126,2)</f>
        <v>0.62</v>
      </c>
      <c r="P126" s="178">
        <v>0</v>
      </c>
      <c r="Q126" s="178">
        <f>ROUND(E126*P126,2)</f>
        <v>0</v>
      </c>
      <c r="R126" s="180" t="s">
        <v>305</v>
      </c>
      <c r="S126" s="180" t="s">
        <v>201</v>
      </c>
      <c r="T126" s="181" t="s">
        <v>246</v>
      </c>
      <c r="U126" s="158">
        <v>0</v>
      </c>
      <c r="V126" s="158">
        <f>ROUND(E126*U126,2)</f>
        <v>0</v>
      </c>
      <c r="W126" s="158"/>
      <c r="X126" s="158" t="s">
        <v>306</v>
      </c>
      <c r="Y126" s="158" t="s">
        <v>185</v>
      </c>
      <c r="Z126" s="147"/>
      <c r="AA126" s="147"/>
      <c r="AB126" s="147"/>
      <c r="AC126" s="147"/>
      <c r="AD126" s="147"/>
      <c r="AE126" s="147"/>
      <c r="AF126" s="147"/>
      <c r="AG126" s="147" t="s">
        <v>307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ht="22.5" outlineLevel="1" x14ac:dyDescent="0.2">
      <c r="A127" s="175">
        <v>47</v>
      </c>
      <c r="B127" s="176" t="s">
        <v>398</v>
      </c>
      <c r="C127" s="184" t="s">
        <v>399</v>
      </c>
      <c r="D127" s="177" t="s">
        <v>245</v>
      </c>
      <c r="E127" s="178">
        <v>9</v>
      </c>
      <c r="F127" s="179"/>
      <c r="G127" s="180">
        <f>ROUND(E127*F127,2)</f>
        <v>0</v>
      </c>
      <c r="H127" s="179"/>
      <c r="I127" s="180">
        <f>ROUND(E127*H127,2)</f>
        <v>0</v>
      </c>
      <c r="J127" s="179"/>
      <c r="K127" s="180">
        <f>ROUND(E127*J127,2)</f>
        <v>0</v>
      </c>
      <c r="L127" s="180">
        <v>21</v>
      </c>
      <c r="M127" s="180">
        <f>G127*(1+L127/100)</f>
        <v>0</v>
      </c>
      <c r="N127" s="178">
        <v>6.9000000000000006E-2</v>
      </c>
      <c r="O127" s="178">
        <f>ROUND(E127*N127,2)</f>
        <v>0.62</v>
      </c>
      <c r="P127" s="178">
        <v>0</v>
      </c>
      <c r="Q127" s="178">
        <f>ROUND(E127*P127,2)</f>
        <v>0</v>
      </c>
      <c r="R127" s="180" t="s">
        <v>305</v>
      </c>
      <c r="S127" s="180" t="s">
        <v>201</v>
      </c>
      <c r="T127" s="181" t="s">
        <v>246</v>
      </c>
      <c r="U127" s="158">
        <v>0</v>
      </c>
      <c r="V127" s="158">
        <f>ROUND(E127*U127,2)</f>
        <v>0</v>
      </c>
      <c r="W127" s="158"/>
      <c r="X127" s="158" t="s">
        <v>306</v>
      </c>
      <c r="Y127" s="158" t="s">
        <v>185</v>
      </c>
      <c r="Z127" s="147"/>
      <c r="AA127" s="147"/>
      <c r="AB127" s="147"/>
      <c r="AC127" s="147"/>
      <c r="AD127" s="147"/>
      <c r="AE127" s="147"/>
      <c r="AF127" s="147"/>
      <c r="AG127" s="147" t="s">
        <v>307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x14ac:dyDescent="0.2">
      <c r="A128" s="161" t="s">
        <v>177</v>
      </c>
      <c r="B128" s="162" t="s">
        <v>137</v>
      </c>
      <c r="C128" s="183" t="s">
        <v>138</v>
      </c>
      <c r="D128" s="163"/>
      <c r="E128" s="164"/>
      <c r="F128" s="165"/>
      <c r="G128" s="165">
        <f>SUMIF(AG129:AG129,"&lt;&gt;NOR",G129:G129)</f>
        <v>0</v>
      </c>
      <c r="H128" s="165"/>
      <c r="I128" s="165">
        <f>SUM(I129:I129)</f>
        <v>0</v>
      </c>
      <c r="J128" s="165"/>
      <c r="K128" s="165">
        <f>SUM(K129:K129)</f>
        <v>0</v>
      </c>
      <c r="L128" s="165"/>
      <c r="M128" s="165">
        <f>SUM(M129:M129)</f>
        <v>0</v>
      </c>
      <c r="N128" s="164"/>
      <c r="O128" s="164">
        <f>SUM(O129:O129)</f>
        <v>0</v>
      </c>
      <c r="P128" s="164"/>
      <c r="Q128" s="164">
        <f>SUM(Q129:Q129)</f>
        <v>0</v>
      </c>
      <c r="R128" s="165"/>
      <c r="S128" s="165"/>
      <c r="T128" s="166"/>
      <c r="U128" s="160"/>
      <c r="V128" s="160">
        <f>SUM(V129:V129)</f>
        <v>565.96</v>
      </c>
      <c r="W128" s="160"/>
      <c r="X128" s="160"/>
      <c r="Y128" s="160"/>
      <c r="AG128" t="s">
        <v>178</v>
      </c>
    </row>
    <row r="129" spans="1:60" outlineLevel="1" x14ac:dyDescent="0.2">
      <c r="A129" s="175">
        <v>48</v>
      </c>
      <c r="B129" s="176" t="s">
        <v>400</v>
      </c>
      <c r="C129" s="184" t="s">
        <v>401</v>
      </c>
      <c r="D129" s="177" t="s">
        <v>304</v>
      </c>
      <c r="E129" s="178">
        <v>1451.1858500000001</v>
      </c>
      <c r="F129" s="179"/>
      <c r="G129" s="180">
        <f>ROUND(E129*F129,2)</f>
        <v>0</v>
      </c>
      <c r="H129" s="179"/>
      <c r="I129" s="180">
        <f>ROUND(E129*H129,2)</f>
        <v>0</v>
      </c>
      <c r="J129" s="179"/>
      <c r="K129" s="180">
        <f>ROUND(E129*J129,2)</f>
        <v>0</v>
      </c>
      <c r="L129" s="180">
        <v>21</v>
      </c>
      <c r="M129" s="180">
        <f>G129*(1+L129/100)</f>
        <v>0</v>
      </c>
      <c r="N129" s="178">
        <v>0</v>
      </c>
      <c r="O129" s="178">
        <f>ROUND(E129*N129,2)</f>
        <v>0</v>
      </c>
      <c r="P129" s="178">
        <v>0</v>
      </c>
      <c r="Q129" s="178">
        <f>ROUND(E129*P129,2)</f>
        <v>0</v>
      </c>
      <c r="R129" s="180"/>
      <c r="S129" s="180" t="s">
        <v>201</v>
      </c>
      <c r="T129" s="181" t="s">
        <v>246</v>
      </c>
      <c r="U129" s="158">
        <v>0.39</v>
      </c>
      <c r="V129" s="158">
        <f>ROUND(E129*U129,2)</f>
        <v>565.96</v>
      </c>
      <c r="W129" s="158"/>
      <c r="X129" s="158" t="s">
        <v>402</v>
      </c>
      <c r="Y129" s="158" t="s">
        <v>185</v>
      </c>
      <c r="Z129" s="147"/>
      <c r="AA129" s="147"/>
      <c r="AB129" s="147"/>
      <c r="AC129" s="147"/>
      <c r="AD129" s="147"/>
      <c r="AE129" s="147"/>
      <c r="AF129" s="147"/>
      <c r="AG129" s="147" t="s">
        <v>403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x14ac:dyDescent="0.2">
      <c r="A130" s="161" t="s">
        <v>177</v>
      </c>
      <c r="B130" s="162" t="s">
        <v>145</v>
      </c>
      <c r="C130" s="183" t="s">
        <v>146</v>
      </c>
      <c r="D130" s="163"/>
      <c r="E130" s="164"/>
      <c r="F130" s="165"/>
      <c r="G130" s="165">
        <f>SUMIF(AG131:AG143,"&lt;&gt;NOR",G131:G143)</f>
        <v>0</v>
      </c>
      <c r="H130" s="165"/>
      <c r="I130" s="165">
        <f>SUM(I131:I143)</f>
        <v>0</v>
      </c>
      <c r="J130" s="165"/>
      <c r="K130" s="165">
        <f>SUM(K131:K143)</f>
        <v>0</v>
      </c>
      <c r="L130" s="165"/>
      <c r="M130" s="165">
        <f>SUM(M131:M143)</f>
        <v>0</v>
      </c>
      <c r="N130" s="164"/>
      <c r="O130" s="164">
        <f>SUM(O131:O143)</f>
        <v>0</v>
      </c>
      <c r="P130" s="164"/>
      <c r="Q130" s="164">
        <f>SUM(Q131:Q143)</f>
        <v>0</v>
      </c>
      <c r="R130" s="165"/>
      <c r="S130" s="165"/>
      <c r="T130" s="166"/>
      <c r="U130" s="160"/>
      <c r="V130" s="160">
        <f>SUM(V131:V143)</f>
        <v>461.36</v>
      </c>
      <c r="W130" s="160"/>
      <c r="X130" s="160"/>
      <c r="Y130" s="160"/>
      <c r="AG130" t="s">
        <v>178</v>
      </c>
    </row>
    <row r="131" spans="1:60" ht="22.5" outlineLevel="1" x14ac:dyDescent="0.2">
      <c r="A131" s="168">
        <v>49</v>
      </c>
      <c r="B131" s="169" t="s">
        <v>404</v>
      </c>
      <c r="C131" s="185" t="s">
        <v>405</v>
      </c>
      <c r="D131" s="170" t="s">
        <v>304</v>
      </c>
      <c r="E131" s="171">
        <v>1.84</v>
      </c>
      <c r="F131" s="172"/>
      <c r="G131" s="173">
        <f>ROUND(E131*F131,2)</f>
        <v>0</v>
      </c>
      <c r="H131" s="172"/>
      <c r="I131" s="173">
        <f>ROUND(E131*H131,2)</f>
        <v>0</v>
      </c>
      <c r="J131" s="172"/>
      <c r="K131" s="173">
        <f>ROUND(E131*J131,2)</f>
        <v>0</v>
      </c>
      <c r="L131" s="173">
        <v>21</v>
      </c>
      <c r="M131" s="173">
        <f>G131*(1+L131/100)</f>
        <v>0</v>
      </c>
      <c r="N131" s="171">
        <v>0</v>
      </c>
      <c r="O131" s="171">
        <f>ROUND(E131*N131,2)</f>
        <v>0</v>
      </c>
      <c r="P131" s="171">
        <v>0</v>
      </c>
      <c r="Q131" s="171">
        <f>ROUND(E131*P131,2)</f>
        <v>0</v>
      </c>
      <c r="R131" s="173"/>
      <c r="S131" s="173" t="s">
        <v>201</v>
      </c>
      <c r="T131" s="174" t="s">
        <v>246</v>
      </c>
      <c r="U131" s="158">
        <v>0</v>
      </c>
      <c r="V131" s="158">
        <f>ROUND(E131*U131,2)</f>
        <v>0</v>
      </c>
      <c r="W131" s="158"/>
      <c r="X131" s="158" t="s">
        <v>184</v>
      </c>
      <c r="Y131" s="158" t="s">
        <v>185</v>
      </c>
      <c r="Z131" s="147"/>
      <c r="AA131" s="147"/>
      <c r="AB131" s="147"/>
      <c r="AC131" s="147"/>
      <c r="AD131" s="147"/>
      <c r="AE131" s="147"/>
      <c r="AF131" s="147"/>
      <c r="AG131" s="147" t="s">
        <v>186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2" x14ac:dyDescent="0.2">
      <c r="A132" s="154"/>
      <c r="B132" s="155"/>
      <c r="C132" s="193" t="s">
        <v>406</v>
      </c>
      <c r="D132" s="189"/>
      <c r="E132" s="190">
        <v>1.84</v>
      </c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47"/>
      <c r="AA132" s="147"/>
      <c r="AB132" s="147"/>
      <c r="AC132" s="147"/>
      <c r="AD132" s="147"/>
      <c r="AE132" s="147"/>
      <c r="AF132" s="147"/>
      <c r="AG132" s="147" t="s">
        <v>260</v>
      </c>
      <c r="AH132" s="147">
        <v>7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ht="22.5" outlineLevel="1" x14ac:dyDescent="0.2">
      <c r="A133" s="168">
        <v>50</v>
      </c>
      <c r="B133" s="169" t="s">
        <v>407</v>
      </c>
      <c r="C133" s="185" t="s">
        <v>408</v>
      </c>
      <c r="D133" s="170" t="s">
        <v>304</v>
      </c>
      <c r="E133" s="171">
        <v>11.015000000000001</v>
      </c>
      <c r="F133" s="172"/>
      <c r="G133" s="173">
        <f>ROUND(E133*F133,2)</f>
        <v>0</v>
      </c>
      <c r="H133" s="172"/>
      <c r="I133" s="173">
        <f>ROUND(E133*H133,2)</f>
        <v>0</v>
      </c>
      <c r="J133" s="172"/>
      <c r="K133" s="173">
        <f>ROUND(E133*J133,2)</f>
        <v>0</v>
      </c>
      <c r="L133" s="173">
        <v>21</v>
      </c>
      <c r="M133" s="173">
        <f>G133*(1+L133/100)</f>
        <v>0</v>
      </c>
      <c r="N133" s="171">
        <v>0</v>
      </c>
      <c r="O133" s="171">
        <f>ROUND(E133*N133,2)</f>
        <v>0</v>
      </c>
      <c r="P133" s="171">
        <v>0</v>
      </c>
      <c r="Q133" s="171">
        <f>ROUND(E133*P133,2)</f>
        <v>0</v>
      </c>
      <c r="R133" s="173"/>
      <c r="S133" s="173" t="s">
        <v>246</v>
      </c>
      <c r="T133" s="174" t="s">
        <v>246</v>
      </c>
      <c r="U133" s="158">
        <v>0</v>
      </c>
      <c r="V133" s="158">
        <f>ROUND(E133*U133,2)</f>
        <v>0</v>
      </c>
      <c r="W133" s="158"/>
      <c r="X133" s="158" t="s">
        <v>184</v>
      </c>
      <c r="Y133" s="158" t="s">
        <v>185</v>
      </c>
      <c r="Z133" s="147"/>
      <c r="AA133" s="147"/>
      <c r="AB133" s="147"/>
      <c r="AC133" s="147"/>
      <c r="AD133" s="147"/>
      <c r="AE133" s="147"/>
      <c r="AF133" s="147"/>
      <c r="AG133" s="147" t="s">
        <v>186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2" x14ac:dyDescent="0.2">
      <c r="A134" s="154"/>
      <c r="B134" s="155"/>
      <c r="C134" s="193" t="s">
        <v>409</v>
      </c>
      <c r="D134" s="189"/>
      <c r="E134" s="190">
        <v>6.6150000000000002</v>
      </c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7"/>
      <c r="AA134" s="147"/>
      <c r="AB134" s="147"/>
      <c r="AC134" s="147"/>
      <c r="AD134" s="147"/>
      <c r="AE134" s="147"/>
      <c r="AF134" s="147"/>
      <c r="AG134" s="147" t="s">
        <v>260</v>
      </c>
      <c r="AH134" s="147">
        <v>7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3" x14ac:dyDescent="0.2">
      <c r="A135" s="154"/>
      <c r="B135" s="155"/>
      <c r="C135" s="193" t="s">
        <v>410</v>
      </c>
      <c r="D135" s="189"/>
      <c r="E135" s="190">
        <v>4.4000000000000004</v>
      </c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7"/>
      <c r="AA135" s="147"/>
      <c r="AB135" s="147"/>
      <c r="AC135" s="147"/>
      <c r="AD135" s="147"/>
      <c r="AE135" s="147"/>
      <c r="AF135" s="147"/>
      <c r="AG135" s="147" t="s">
        <v>260</v>
      </c>
      <c r="AH135" s="147">
        <v>7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ht="22.5" outlineLevel="1" x14ac:dyDescent="0.2">
      <c r="A136" s="168">
        <v>51</v>
      </c>
      <c r="B136" s="169" t="s">
        <v>411</v>
      </c>
      <c r="C136" s="185" t="s">
        <v>412</v>
      </c>
      <c r="D136" s="170" t="s">
        <v>304</v>
      </c>
      <c r="E136" s="171">
        <v>216.392</v>
      </c>
      <c r="F136" s="172"/>
      <c r="G136" s="173">
        <f>ROUND(E136*F136,2)</f>
        <v>0</v>
      </c>
      <c r="H136" s="172"/>
      <c r="I136" s="173">
        <f>ROUND(E136*H136,2)</f>
        <v>0</v>
      </c>
      <c r="J136" s="172"/>
      <c r="K136" s="173">
        <f>ROUND(E136*J136,2)</f>
        <v>0</v>
      </c>
      <c r="L136" s="173">
        <v>21</v>
      </c>
      <c r="M136" s="173">
        <f>G136*(1+L136/100)</f>
        <v>0</v>
      </c>
      <c r="N136" s="171">
        <v>0</v>
      </c>
      <c r="O136" s="171">
        <f>ROUND(E136*N136,2)</f>
        <v>0</v>
      </c>
      <c r="P136" s="171">
        <v>0</v>
      </c>
      <c r="Q136" s="171">
        <f>ROUND(E136*P136,2)</f>
        <v>0</v>
      </c>
      <c r="R136" s="173"/>
      <c r="S136" s="173" t="s">
        <v>201</v>
      </c>
      <c r="T136" s="174" t="s">
        <v>246</v>
      </c>
      <c r="U136" s="158">
        <v>0</v>
      </c>
      <c r="V136" s="158">
        <f>ROUND(E136*U136,2)</f>
        <v>0</v>
      </c>
      <c r="W136" s="158"/>
      <c r="X136" s="158" t="s">
        <v>184</v>
      </c>
      <c r="Y136" s="158" t="s">
        <v>185</v>
      </c>
      <c r="Z136" s="147"/>
      <c r="AA136" s="147"/>
      <c r="AB136" s="147"/>
      <c r="AC136" s="147"/>
      <c r="AD136" s="147"/>
      <c r="AE136" s="147"/>
      <c r="AF136" s="147"/>
      <c r="AG136" s="147" t="s">
        <v>186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 x14ac:dyDescent="0.2">
      <c r="A137" s="154"/>
      <c r="B137" s="155"/>
      <c r="C137" s="193" t="s">
        <v>413</v>
      </c>
      <c r="D137" s="189"/>
      <c r="E137" s="190">
        <v>216.392</v>
      </c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7"/>
      <c r="AA137" s="147"/>
      <c r="AB137" s="147"/>
      <c r="AC137" s="147"/>
      <c r="AD137" s="147"/>
      <c r="AE137" s="147"/>
      <c r="AF137" s="147"/>
      <c r="AG137" s="147" t="s">
        <v>260</v>
      </c>
      <c r="AH137" s="147">
        <v>7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68">
        <v>52</v>
      </c>
      <c r="B138" s="169" t="s">
        <v>414</v>
      </c>
      <c r="C138" s="185" t="s">
        <v>415</v>
      </c>
      <c r="D138" s="170" t="s">
        <v>304</v>
      </c>
      <c r="E138" s="171">
        <v>540.98</v>
      </c>
      <c r="F138" s="172"/>
      <c r="G138" s="173">
        <f>ROUND(E138*F138,2)</f>
        <v>0</v>
      </c>
      <c r="H138" s="172"/>
      <c r="I138" s="173">
        <f>ROUND(E138*H138,2)</f>
        <v>0</v>
      </c>
      <c r="J138" s="172"/>
      <c r="K138" s="173">
        <f>ROUND(E138*J138,2)</f>
        <v>0</v>
      </c>
      <c r="L138" s="173">
        <v>21</v>
      </c>
      <c r="M138" s="173">
        <f>G138*(1+L138/100)</f>
        <v>0</v>
      </c>
      <c r="N138" s="171">
        <v>0</v>
      </c>
      <c r="O138" s="171">
        <f>ROUND(E138*N138,2)</f>
        <v>0</v>
      </c>
      <c r="P138" s="171">
        <v>0</v>
      </c>
      <c r="Q138" s="171">
        <f>ROUND(E138*P138,2)</f>
        <v>0</v>
      </c>
      <c r="R138" s="173"/>
      <c r="S138" s="173" t="s">
        <v>201</v>
      </c>
      <c r="T138" s="174" t="s">
        <v>246</v>
      </c>
      <c r="U138" s="158">
        <v>0</v>
      </c>
      <c r="V138" s="158">
        <f>ROUND(E138*U138,2)</f>
        <v>0</v>
      </c>
      <c r="W138" s="158"/>
      <c r="X138" s="158" t="s">
        <v>184</v>
      </c>
      <c r="Y138" s="158" t="s">
        <v>185</v>
      </c>
      <c r="Z138" s="147"/>
      <c r="AA138" s="147"/>
      <c r="AB138" s="147"/>
      <c r="AC138" s="147"/>
      <c r="AD138" s="147"/>
      <c r="AE138" s="147"/>
      <c r="AF138" s="147"/>
      <c r="AG138" s="147" t="s">
        <v>186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2" x14ac:dyDescent="0.2">
      <c r="A139" s="154"/>
      <c r="B139" s="155"/>
      <c r="C139" s="193" t="s">
        <v>416</v>
      </c>
      <c r="D139" s="189"/>
      <c r="E139" s="190">
        <v>540.98</v>
      </c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7"/>
      <c r="AA139" s="147"/>
      <c r="AB139" s="147"/>
      <c r="AC139" s="147"/>
      <c r="AD139" s="147"/>
      <c r="AE139" s="147"/>
      <c r="AF139" s="147"/>
      <c r="AG139" s="147" t="s">
        <v>260</v>
      </c>
      <c r="AH139" s="147">
        <v>7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75">
        <v>53</v>
      </c>
      <c r="B140" s="176" t="s">
        <v>417</v>
      </c>
      <c r="C140" s="184" t="s">
        <v>418</v>
      </c>
      <c r="D140" s="177" t="s">
        <v>304</v>
      </c>
      <c r="E140" s="178">
        <v>770.22699999999998</v>
      </c>
      <c r="F140" s="179"/>
      <c r="G140" s="180">
        <f>ROUND(E140*F140,2)</f>
        <v>0</v>
      </c>
      <c r="H140" s="179"/>
      <c r="I140" s="180">
        <f>ROUND(E140*H140,2)</f>
        <v>0</v>
      </c>
      <c r="J140" s="179"/>
      <c r="K140" s="180">
        <f>ROUND(E140*J140,2)</f>
        <v>0</v>
      </c>
      <c r="L140" s="180">
        <v>21</v>
      </c>
      <c r="M140" s="180">
        <f>G140*(1+L140/100)</f>
        <v>0</v>
      </c>
      <c r="N140" s="178">
        <v>0</v>
      </c>
      <c r="O140" s="178">
        <f>ROUND(E140*N140,2)</f>
        <v>0</v>
      </c>
      <c r="P140" s="178">
        <v>0</v>
      </c>
      <c r="Q140" s="178">
        <f>ROUND(E140*P140,2)</f>
        <v>0</v>
      </c>
      <c r="R140" s="180"/>
      <c r="S140" s="180" t="s">
        <v>201</v>
      </c>
      <c r="T140" s="181" t="s">
        <v>246</v>
      </c>
      <c r="U140" s="158">
        <v>9.9000000000000005E-2</v>
      </c>
      <c r="V140" s="158">
        <f>ROUND(E140*U140,2)</f>
        <v>76.25</v>
      </c>
      <c r="W140" s="158"/>
      <c r="X140" s="158" t="s">
        <v>419</v>
      </c>
      <c r="Y140" s="158" t="s">
        <v>185</v>
      </c>
      <c r="Z140" s="147"/>
      <c r="AA140" s="147"/>
      <c r="AB140" s="147"/>
      <c r="AC140" s="147"/>
      <c r="AD140" s="147"/>
      <c r="AE140" s="147"/>
      <c r="AF140" s="147"/>
      <c r="AG140" s="147" t="s">
        <v>420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75">
        <v>54</v>
      </c>
      <c r="B141" s="176" t="s">
        <v>421</v>
      </c>
      <c r="C141" s="184" t="s">
        <v>422</v>
      </c>
      <c r="D141" s="177" t="s">
        <v>304</v>
      </c>
      <c r="E141" s="178">
        <v>770.22699999999998</v>
      </c>
      <c r="F141" s="179"/>
      <c r="G141" s="180">
        <f>ROUND(E141*F141,2)</f>
        <v>0</v>
      </c>
      <c r="H141" s="179"/>
      <c r="I141" s="180">
        <f>ROUND(E141*H141,2)</f>
        <v>0</v>
      </c>
      <c r="J141" s="179"/>
      <c r="K141" s="180">
        <f>ROUND(E141*J141,2)</f>
        <v>0</v>
      </c>
      <c r="L141" s="180">
        <v>21</v>
      </c>
      <c r="M141" s="180">
        <f>G141*(1+L141/100)</f>
        <v>0</v>
      </c>
      <c r="N141" s="178">
        <v>0</v>
      </c>
      <c r="O141" s="178">
        <f>ROUND(E141*N141,2)</f>
        <v>0</v>
      </c>
      <c r="P141" s="178">
        <v>0</v>
      </c>
      <c r="Q141" s="178">
        <f>ROUND(E141*P141,2)</f>
        <v>0</v>
      </c>
      <c r="R141" s="180"/>
      <c r="S141" s="180" t="s">
        <v>201</v>
      </c>
      <c r="T141" s="181" t="s">
        <v>246</v>
      </c>
      <c r="U141" s="158">
        <v>0.49</v>
      </c>
      <c r="V141" s="158">
        <f>ROUND(E141*U141,2)</f>
        <v>377.41</v>
      </c>
      <c r="W141" s="158"/>
      <c r="X141" s="158" t="s">
        <v>419</v>
      </c>
      <c r="Y141" s="158" t="s">
        <v>185</v>
      </c>
      <c r="Z141" s="147"/>
      <c r="AA141" s="147"/>
      <c r="AB141" s="147"/>
      <c r="AC141" s="147"/>
      <c r="AD141" s="147"/>
      <c r="AE141" s="147"/>
      <c r="AF141" s="147"/>
      <c r="AG141" s="147" t="s">
        <v>420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75">
        <v>55</v>
      </c>
      <c r="B142" s="176" t="s">
        <v>423</v>
      </c>
      <c r="C142" s="184" t="s">
        <v>424</v>
      </c>
      <c r="D142" s="177" t="s">
        <v>304</v>
      </c>
      <c r="E142" s="178">
        <v>10783.178</v>
      </c>
      <c r="F142" s="179"/>
      <c r="G142" s="180">
        <f>ROUND(E142*F142,2)</f>
        <v>0</v>
      </c>
      <c r="H142" s="179"/>
      <c r="I142" s="180">
        <f>ROUND(E142*H142,2)</f>
        <v>0</v>
      </c>
      <c r="J142" s="179"/>
      <c r="K142" s="180">
        <f>ROUND(E142*J142,2)</f>
        <v>0</v>
      </c>
      <c r="L142" s="180">
        <v>21</v>
      </c>
      <c r="M142" s="180">
        <f>G142*(1+L142/100)</f>
        <v>0</v>
      </c>
      <c r="N142" s="178">
        <v>0</v>
      </c>
      <c r="O142" s="178">
        <f>ROUND(E142*N142,2)</f>
        <v>0</v>
      </c>
      <c r="P142" s="178">
        <v>0</v>
      </c>
      <c r="Q142" s="178">
        <f>ROUND(E142*P142,2)</f>
        <v>0</v>
      </c>
      <c r="R142" s="180"/>
      <c r="S142" s="180" t="s">
        <v>201</v>
      </c>
      <c r="T142" s="181" t="s">
        <v>246</v>
      </c>
      <c r="U142" s="158">
        <v>0</v>
      </c>
      <c r="V142" s="158">
        <f>ROUND(E142*U142,2)</f>
        <v>0</v>
      </c>
      <c r="W142" s="158"/>
      <c r="X142" s="158" t="s">
        <v>419</v>
      </c>
      <c r="Y142" s="158" t="s">
        <v>185</v>
      </c>
      <c r="Z142" s="147"/>
      <c r="AA142" s="147"/>
      <c r="AB142" s="147"/>
      <c r="AC142" s="147"/>
      <c r="AD142" s="147"/>
      <c r="AE142" s="147"/>
      <c r="AF142" s="147"/>
      <c r="AG142" s="147" t="s">
        <v>420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68">
        <v>56</v>
      </c>
      <c r="B143" s="169" t="s">
        <v>425</v>
      </c>
      <c r="C143" s="185" t="s">
        <v>426</v>
      </c>
      <c r="D143" s="170" t="s">
        <v>304</v>
      </c>
      <c r="E143" s="171">
        <v>770.22699999999998</v>
      </c>
      <c r="F143" s="172"/>
      <c r="G143" s="173">
        <f>ROUND(E143*F143,2)</f>
        <v>0</v>
      </c>
      <c r="H143" s="172"/>
      <c r="I143" s="173">
        <f>ROUND(E143*H143,2)</f>
        <v>0</v>
      </c>
      <c r="J143" s="172"/>
      <c r="K143" s="173">
        <f>ROUND(E143*J143,2)</f>
        <v>0</v>
      </c>
      <c r="L143" s="173">
        <v>21</v>
      </c>
      <c r="M143" s="173">
        <f>G143*(1+L143/100)</f>
        <v>0</v>
      </c>
      <c r="N143" s="171">
        <v>0</v>
      </c>
      <c r="O143" s="171">
        <f>ROUND(E143*N143,2)</f>
        <v>0</v>
      </c>
      <c r="P143" s="171">
        <v>0</v>
      </c>
      <c r="Q143" s="171">
        <f>ROUND(E143*P143,2)</f>
        <v>0</v>
      </c>
      <c r="R143" s="173"/>
      <c r="S143" s="173" t="s">
        <v>201</v>
      </c>
      <c r="T143" s="174" t="s">
        <v>246</v>
      </c>
      <c r="U143" s="158">
        <v>0.01</v>
      </c>
      <c r="V143" s="158">
        <f>ROUND(E143*U143,2)</f>
        <v>7.7</v>
      </c>
      <c r="W143" s="158"/>
      <c r="X143" s="158" t="s">
        <v>419</v>
      </c>
      <c r="Y143" s="158" t="s">
        <v>185</v>
      </c>
      <c r="Z143" s="147"/>
      <c r="AA143" s="147"/>
      <c r="AB143" s="147"/>
      <c r="AC143" s="147"/>
      <c r="AD143" s="147"/>
      <c r="AE143" s="147"/>
      <c r="AF143" s="147"/>
      <c r="AG143" s="147" t="s">
        <v>420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x14ac:dyDescent="0.2">
      <c r="A144" s="3"/>
      <c r="B144" s="4"/>
      <c r="C144" s="186"/>
      <c r="D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AE144">
        <v>15</v>
      </c>
      <c r="AF144">
        <v>21</v>
      </c>
      <c r="AG144" t="s">
        <v>163</v>
      </c>
    </row>
    <row r="145" spans="1:33" x14ac:dyDescent="0.2">
      <c r="A145" s="150"/>
      <c r="B145" s="151" t="s">
        <v>31</v>
      </c>
      <c r="C145" s="187"/>
      <c r="D145" s="152"/>
      <c r="E145" s="153"/>
      <c r="F145" s="153"/>
      <c r="G145" s="167">
        <f>G8+G14+G46+G55+G96+G98+G128+G130</f>
        <v>0</v>
      </c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AE145">
        <f>SUMIF(L7:L143,AE144,G7:G143)</f>
        <v>0</v>
      </c>
      <c r="AF145">
        <f>SUMIF(L7:L143,AF144,G7:G143)</f>
        <v>0</v>
      </c>
      <c r="AG145" t="s">
        <v>239</v>
      </c>
    </row>
    <row r="146" spans="1:33" x14ac:dyDescent="0.2">
      <c r="A146" s="3"/>
      <c r="B146" s="4"/>
      <c r="C146" s="186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33" x14ac:dyDescent="0.2">
      <c r="A147" s="3"/>
      <c r="B147" s="4"/>
      <c r="C147" s="186"/>
      <c r="D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33" x14ac:dyDescent="0.2">
      <c r="A148" s="264" t="s">
        <v>240</v>
      </c>
      <c r="B148" s="264"/>
      <c r="C148" s="265"/>
      <c r="D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33" x14ac:dyDescent="0.2">
      <c r="A149" s="266"/>
      <c r="B149" s="267"/>
      <c r="C149" s="268"/>
      <c r="D149" s="267"/>
      <c r="E149" s="267"/>
      <c r="F149" s="267"/>
      <c r="G149" s="269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AG149" t="s">
        <v>241</v>
      </c>
    </row>
    <row r="150" spans="1:33" x14ac:dyDescent="0.2">
      <c r="A150" s="270"/>
      <c r="B150" s="271"/>
      <c r="C150" s="272"/>
      <c r="D150" s="271"/>
      <c r="E150" s="271"/>
      <c r="F150" s="271"/>
      <c r="G150" s="27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33" x14ac:dyDescent="0.2">
      <c r="A151" s="270"/>
      <c r="B151" s="271"/>
      <c r="C151" s="272"/>
      <c r="D151" s="271"/>
      <c r="E151" s="271"/>
      <c r="F151" s="271"/>
      <c r="G151" s="27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33" x14ac:dyDescent="0.2">
      <c r="A152" s="270"/>
      <c r="B152" s="271"/>
      <c r="C152" s="272"/>
      <c r="D152" s="271"/>
      <c r="E152" s="271"/>
      <c r="F152" s="271"/>
      <c r="G152" s="27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33" x14ac:dyDescent="0.2">
      <c r="A153" s="274"/>
      <c r="B153" s="275"/>
      <c r="C153" s="276"/>
      <c r="D153" s="275"/>
      <c r="E153" s="275"/>
      <c r="F153" s="275"/>
      <c r="G153" s="277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33" x14ac:dyDescent="0.2">
      <c r="A154" s="3"/>
      <c r="B154" s="4"/>
      <c r="C154" s="186"/>
      <c r="D154" s="6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33" x14ac:dyDescent="0.2">
      <c r="C155" s="188"/>
      <c r="D155" s="10"/>
      <c r="AG155" t="s">
        <v>242</v>
      </c>
    </row>
    <row r="156" spans="1:33" x14ac:dyDescent="0.2">
      <c r="D156" s="10"/>
    </row>
    <row r="157" spans="1:33" x14ac:dyDescent="0.2">
      <c r="D157" s="10"/>
    </row>
    <row r="158" spans="1:33" x14ac:dyDescent="0.2">
      <c r="D158" s="10"/>
    </row>
    <row r="159" spans="1:33" x14ac:dyDescent="0.2">
      <c r="D159" s="10"/>
    </row>
    <row r="160" spans="1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TiSF4IrpcY9rUWSSfeK5XTIal7ybKuudQ6ohDyi18Hf5O7MwhPFbNS5SnJChZ5ebGpxSInILWCycc4QWS1CWdg==" saltValue="Frx+gqP1V4opvlR5zKUT2Q==" spinCount="100000" sheet="1" formatRows="0"/>
  <mergeCells count="14">
    <mergeCell ref="A148:C148"/>
    <mergeCell ref="A149:G153"/>
    <mergeCell ref="C80:G80"/>
    <mergeCell ref="C81:G81"/>
    <mergeCell ref="C82:G82"/>
    <mergeCell ref="C83:G83"/>
    <mergeCell ref="C87:G87"/>
    <mergeCell ref="C88:G88"/>
    <mergeCell ref="C89:G89"/>
    <mergeCell ref="C90:G90"/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7" t="s">
        <v>7</v>
      </c>
      <c r="B1" s="257"/>
      <c r="C1" s="257"/>
      <c r="D1" s="257"/>
      <c r="E1" s="257"/>
      <c r="F1" s="257"/>
      <c r="G1" s="257"/>
      <c r="AG1" t="s">
        <v>150</v>
      </c>
    </row>
    <row r="2" spans="1:60" ht="24.95" customHeight="1" x14ac:dyDescent="0.2">
      <c r="A2" s="139" t="s">
        <v>8</v>
      </c>
      <c r="B2" s="48" t="s">
        <v>43</v>
      </c>
      <c r="C2" s="258" t="s">
        <v>44</v>
      </c>
      <c r="D2" s="259"/>
      <c r="E2" s="259"/>
      <c r="F2" s="259"/>
      <c r="G2" s="260"/>
      <c r="AG2" t="s">
        <v>151</v>
      </c>
    </row>
    <row r="3" spans="1:60" ht="24.95" customHeight="1" x14ac:dyDescent="0.2">
      <c r="A3" s="139" t="s">
        <v>9</v>
      </c>
      <c r="B3" s="48" t="s">
        <v>66</v>
      </c>
      <c r="C3" s="258" t="s">
        <v>67</v>
      </c>
      <c r="D3" s="259"/>
      <c r="E3" s="259"/>
      <c r="F3" s="259"/>
      <c r="G3" s="260"/>
      <c r="AC3" s="120" t="s">
        <v>151</v>
      </c>
      <c r="AG3" t="s">
        <v>153</v>
      </c>
    </row>
    <row r="4" spans="1:60" ht="24.95" customHeight="1" x14ac:dyDescent="0.2">
      <c r="A4" s="140" t="s">
        <v>10</v>
      </c>
      <c r="B4" s="141" t="s">
        <v>70</v>
      </c>
      <c r="C4" s="261" t="s">
        <v>71</v>
      </c>
      <c r="D4" s="262"/>
      <c r="E4" s="262"/>
      <c r="F4" s="262"/>
      <c r="G4" s="263"/>
      <c r="AG4" t="s">
        <v>154</v>
      </c>
    </row>
    <row r="5" spans="1:60" x14ac:dyDescent="0.2">
      <c r="D5" s="10"/>
    </row>
    <row r="6" spans="1:60" ht="38.25" x14ac:dyDescent="0.2">
      <c r="A6" s="143" t="s">
        <v>155</v>
      </c>
      <c r="B6" s="145" t="s">
        <v>156</v>
      </c>
      <c r="C6" s="145" t="s">
        <v>157</v>
      </c>
      <c r="D6" s="144" t="s">
        <v>158</v>
      </c>
      <c r="E6" s="143" t="s">
        <v>159</v>
      </c>
      <c r="F6" s="142" t="s">
        <v>160</v>
      </c>
      <c r="G6" s="143" t="s">
        <v>31</v>
      </c>
      <c r="H6" s="146" t="s">
        <v>32</v>
      </c>
      <c r="I6" s="146" t="s">
        <v>161</v>
      </c>
      <c r="J6" s="146" t="s">
        <v>33</v>
      </c>
      <c r="K6" s="146" t="s">
        <v>162</v>
      </c>
      <c r="L6" s="146" t="s">
        <v>163</v>
      </c>
      <c r="M6" s="146" t="s">
        <v>164</v>
      </c>
      <c r="N6" s="146" t="s">
        <v>165</v>
      </c>
      <c r="O6" s="146" t="s">
        <v>166</v>
      </c>
      <c r="P6" s="146" t="s">
        <v>167</v>
      </c>
      <c r="Q6" s="146" t="s">
        <v>168</v>
      </c>
      <c r="R6" s="146" t="s">
        <v>169</v>
      </c>
      <c r="S6" s="146" t="s">
        <v>170</v>
      </c>
      <c r="T6" s="146" t="s">
        <v>171</v>
      </c>
      <c r="U6" s="146" t="s">
        <v>172</v>
      </c>
      <c r="V6" s="146" t="s">
        <v>173</v>
      </c>
      <c r="W6" s="146" t="s">
        <v>174</v>
      </c>
      <c r="X6" s="146" t="s">
        <v>175</v>
      </c>
      <c r="Y6" s="146" t="s">
        <v>176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1" t="s">
        <v>177</v>
      </c>
      <c r="B8" s="162" t="s">
        <v>114</v>
      </c>
      <c r="C8" s="183" t="s">
        <v>115</v>
      </c>
      <c r="D8" s="163"/>
      <c r="E8" s="164"/>
      <c r="F8" s="165"/>
      <c r="G8" s="165">
        <f>SUMIF(AG9:AG12,"&lt;&gt;NOR",G9:G12)</f>
        <v>0</v>
      </c>
      <c r="H8" s="165"/>
      <c r="I8" s="165">
        <f>SUM(I9:I12)</f>
        <v>0</v>
      </c>
      <c r="J8" s="165"/>
      <c r="K8" s="165">
        <f>SUM(K9:K12)</f>
        <v>0</v>
      </c>
      <c r="L8" s="165"/>
      <c r="M8" s="165">
        <f>SUM(M9:M12)</f>
        <v>0</v>
      </c>
      <c r="N8" s="164"/>
      <c r="O8" s="164">
        <f>SUM(O9:O12)</f>
        <v>0</v>
      </c>
      <c r="P8" s="164"/>
      <c r="Q8" s="164">
        <f>SUM(Q9:Q12)</f>
        <v>45.79</v>
      </c>
      <c r="R8" s="165"/>
      <c r="S8" s="165"/>
      <c r="T8" s="166"/>
      <c r="U8" s="160"/>
      <c r="V8" s="160">
        <f>SUM(V9:V12)</f>
        <v>17.380000000000003</v>
      </c>
      <c r="W8" s="160"/>
      <c r="X8" s="160"/>
      <c r="Y8" s="160"/>
      <c r="AG8" t="s">
        <v>178</v>
      </c>
    </row>
    <row r="9" spans="1:60" outlineLevel="1" x14ac:dyDescent="0.2">
      <c r="A9" s="175">
        <v>1</v>
      </c>
      <c r="B9" s="176" t="s">
        <v>428</v>
      </c>
      <c r="C9" s="184" t="s">
        <v>429</v>
      </c>
      <c r="D9" s="177" t="s">
        <v>253</v>
      </c>
      <c r="E9" s="178">
        <v>68.64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78">
        <v>0</v>
      </c>
      <c r="O9" s="178">
        <f>ROUND(E9*N9,2)</f>
        <v>0</v>
      </c>
      <c r="P9" s="178">
        <v>0.22500000000000001</v>
      </c>
      <c r="Q9" s="178">
        <f>ROUND(E9*P9,2)</f>
        <v>15.44</v>
      </c>
      <c r="R9" s="180"/>
      <c r="S9" s="180" t="s">
        <v>201</v>
      </c>
      <c r="T9" s="181" t="s">
        <v>246</v>
      </c>
      <c r="U9" s="158">
        <v>0.14199999999999999</v>
      </c>
      <c r="V9" s="158">
        <f>ROUND(E9*U9,2)</f>
        <v>9.75</v>
      </c>
      <c r="W9" s="158"/>
      <c r="X9" s="158" t="s">
        <v>184</v>
      </c>
      <c r="Y9" s="158" t="s">
        <v>185</v>
      </c>
      <c r="Z9" s="147"/>
      <c r="AA9" s="147"/>
      <c r="AB9" s="147"/>
      <c r="AC9" s="147"/>
      <c r="AD9" s="147"/>
      <c r="AE9" s="147"/>
      <c r="AF9" s="147"/>
      <c r="AG9" s="147" t="s">
        <v>186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5">
        <v>2</v>
      </c>
      <c r="B10" s="176" t="s">
        <v>430</v>
      </c>
      <c r="C10" s="184" t="s">
        <v>431</v>
      </c>
      <c r="D10" s="177" t="s">
        <v>253</v>
      </c>
      <c r="E10" s="178">
        <v>68.64</v>
      </c>
      <c r="F10" s="179"/>
      <c r="G10" s="180">
        <f>ROUND(E10*F10,2)</f>
        <v>0</v>
      </c>
      <c r="H10" s="179"/>
      <c r="I10" s="180">
        <f>ROUND(E10*H10,2)</f>
        <v>0</v>
      </c>
      <c r="J10" s="179"/>
      <c r="K10" s="180">
        <f>ROUND(E10*J10,2)</f>
        <v>0</v>
      </c>
      <c r="L10" s="180">
        <v>21</v>
      </c>
      <c r="M10" s="180">
        <f>G10*(1+L10/100)</f>
        <v>0</v>
      </c>
      <c r="N10" s="178">
        <v>0</v>
      </c>
      <c r="O10" s="178">
        <f>ROUND(E10*N10,2)</f>
        <v>0</v>
      </c>
      <c r="P10" s="178">
        <v>0.33</v>
      </c>
      <c r="Q10" s="178">
        <f>ROUND(E10*P10,2)</f>
        <v>22.65</v>
      </c>
      <c r="R10" s="180"/>
      <c r="S10" s="180" t="s">
        <v>201</v>
      </c>
      <c r="T10" s="181" t="s">
        <v>246</v>
      </c>
      <c r="U10" s="158">
        <v>0.06</v>
      </c>
      <c r="V10" s="158">
        <f>ROUND(E10*U10,2)</f>
        <v>4.12</v>
      </c>
      <c r="W10" s="158"/>
      <c r="X10" s="158" t="s">
        <v>184</v>
      </c>
      <c r="Y10" s="158" t="s">
        <v>185</v>
      </c>
      <c r="Z10" s="147"/>
      <c r="AA10" s="147"/>
      <c r="AB10" s="147"/>
      <c r="AC10" s="147"/>
      <c r="AD10" s="147"/>
      <c r="AE10" s="147"/>
      <c r="AF10" s="147"/>
      <c r="AG10" s="147" t="s">
        <v>186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8">
        <v>3</v>
      </c>
      <c r="B11" s="169" t="s">
        <v>256</v>
      </c>
      <c r="C11" s="185" t="s">
        <v>257</v>
      </c>
      <c r="D11" s="170" t="s">
        <v>258</v>
      </c>
      <c r="E11" s="171">
        <v>28.5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21</v>
      </c>
      <c r="M11" s="173">
        <f>G11*(1+L11/100)</f>
        <v>0</v>
      </c>
      <c r="N11" s="171">
        <v>0</v>
      </c>
      <c r="O11" s="171">
        <f>ROUND(E11*N11,2)</f>
        <v>0</v>
      </c>
      <c r="P11" s="171">
        <v>0.27</v>
      </c>
      <c r="Q11" s="171">
        <f>ROUND(E11*P11,2)</f>
        <v>7.7</v>
      </c>
      <c r="R11" s="173"/>
      <c r="S11" s="173" t="s">
        <v>201</v>
      </c>
      <c r="T11" s="174" t="s">
        <v>246</v>
      </c>
      <c r="U11" s="158">
        <v>0.123</v>
      </c>
      <c r="V11" s="158">
        <f>ROUND(E11*U11,2)</f>
        <v>3.51</v>
      </c>
      <c r="W11" s="158"/>
      <c r="X11" s="158" t="s">
        <v>184</v>
      </c>
      <c r="Y11" s="158" t="s">
        <v>185</v>
      </c>
      <c r="Z11" s="147"/>
      <c r="AA11" s="147"/>
      <c r="AB11" s="147"/>
      <c r="AC11" s="147"/>
      <c r="AD11" s="147"/>
      <c r="AE11" s="147"/>
      <c r="AF11" s="147"/>
      <c r="AG11" s="147" t="s">
        <v>186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193" t="s">
        <v>432</v>
      </c>
      <c r="D12" s="189"/>
      <c r="E12" s="190">
        <v>28.5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260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x14ac:dyDescent="0.2">
      <c r="A13" s="161" t="s">
        <v>177</v>
      </c>
      <c r="B13" s="162" t="s">
        <v>116</v>
      </c>
      <c r="C13" s="183" t="s">
        <v>117</v>
      </c>
      <c r="D13" s="163"/>
      <c r="E13" s="164"/>
      <c r="F13" s="165"/>
      <c r="G13" s="165">
        <f>SUMIF(AG14:AG30,"&lt;&gt;NOR",G14:G30)</f>
        <v>0</v>
      </c>
      <c r="H13" s="165"/>
      <c r="I13" s="165">
        <f>SUM(I14:I30)</f>
        <v>0</v>
      </c>
      <c r="J13" s="165"/>
      <c r="K13" s="165">
        <f>SUM(K14:K30)</f>
        <v>0</v>
      </c>
      <c r="L13" s="165"/>
      <c r="M13" s="165">
        <f>SUM(M14:M30)</f>
        <v>0</v>
      </c>
      <c r="N13" s="164"/>
      <c r="O13" s="164">
        <f>SUM(O14:O30)</f>
        <v>0</v>
      </c>
      <c r="P13" s="164"/>
      <c r="Q13" s="164">
        <f>SUM(Q14:Q30)</f>
        <v>1.1000000000000001</v>
      </c>
      <c r="R13" s="165"/>
      <c r="S13" s="165"/>
      <c r="T13" s="166"/>
      <c r="U13" s="160"/>
      <c r="V13" s="160">
        <f>SUM(V14:V30)</f>
        <v>5.49</v>
      </c>
      <c r="W13" s="160"/>
      <c r="X13" s="160"/>
      <c r="Y13" s="160"/>
      <c r="AG13" t="s">
        <v>178</v>
      </c>
    </row>
    <row r="14" spans="1:60" ht="22.5" outlineLevel="1" x14ac:dyDescent="0.2">
      <c r="A14" s="168">
        <v>4</v>
      </c>
      <c r="B14" s="169" t="s">
        <v>263</v>
      </c>
      <c r="C14" s="185" t="s">
        <v>264</v>
      </c>
      <c r="D14" s="170" t="s">
        <v>265</v>
      </c>
      <c r="E14" s="171">
        <v>0.5</v>
      </c>
      <c r="F14" s="172"/>
      <c r="G14" s="173">
        <f>ROUND(E14*F14,2)</f>
        <v>0</v>
      </c>
      <c r="H14" s="172"/>
      <c r="I14" s="173">
        <f>ROUND(E14*H14,2)</f>
        <v>0</v>
      </c>
      <c r="J14" s="172"/>
      <c r="K14" s="173">
        <f>ROUND(E14*J14,2)</f>
        <v>0</v>
      </c>
      <c r="L14" s="173">
        <v>21</v>
      </c>
      <c r="M14" s="173">
        <f>G14*(1+L14/100)</f>
        <v>0</v>
      </c>
      <c r="N14" s="171">
        <v>0</v>
      </c>
      <c r="O14" s="171">
        <f>ROUND(E14*N14,2)</f>
        <v>0</v>
      </c>
      <c r="P14" s="171">
        <v>2.2000000000000002</v>
      </c>
      <c r="Q14" s="171">
        <f>ROUND(E14*P14,2)</f>
        <v>1.1000000000000001</v>
      </c>
      <c r="R14" s="173"/>
      <c r="S14" s="173" t="s">
        <v>201</v>
      </c>
      <c r="T14" s="174" t="s">
        <v>246</v>
      </c>
      <c r="U14" s="158">
        <v>0.77</v>
      </c>
      <c r="V14" s="158">
        <f>ROUND(E14*U14,2)</f>
        <v>0.39</v>
      </c>
      <c r="W14" s="158"/>
      <c r="X14" s="158" t="s">
        <v>184</v>
      </c>
      <c r="Y14" s="158" t="s">
        <v>185</v>
      </c>
      <c r="Z14" s="147"/>
      <c r="AA14" s="147"/>
      <c r="AB14" s="147"/>
      <c r="AC14" s="147"/>
      <c r="AD14" s="147"/>
      <c r="AE14" s="147"/>
      <c r="AF14" s="147"/>
      <c r="AG14" s="147" t="s">
        <v>186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193" t="s">
        <v>433</v>
      </c>
      <c r="D15" s="189"/>
      <c r="E15" s="190">
        <v>0.5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7"/>
      <c r="AA15" s="147"/>
      <c r="AB15" s="147"/>
      <c r="AC15" s="147"/>
      <c r="AD15" s="147"/>
      <c r="AE15" s="147"/>
      <c r="AF15" s="147"/>
      <c r="AG15" s="147" t="s">
        <v>260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68">
        <v>5</v>
      </c>
      <c r="B16" s="169" t="s">
        <v>267</v>
      </c>
      <c r="C16" s="185" t="s">
        <v>268</v>
      </c>
      <c r="D16" s="170" t="s">
        <v>265</v>
      </c>
      <c r="E16" s="171">
        <v>9.3693600000000004</v>
      </c>
      <c r="F16" s="172"/>
      <c r="G16" s="173">
        <f>ROUND(E16*F16,2)</f>
        <v>0</v>
      </c>
      <c r="H16" s="172"/>
      <c r="I16" s="173">
        <f>ROUND(E16*H16,2)</f>
        <v>0</v>
      </c>
      <c r="J16" s="172"/>
      <c r="K16" s="173">
        <f>ROUND(E16*J16,2)</f>
        <v>0</v>
      </c>
      <c r="L16" s="173">
        <v>21</v>
      </c>
      <c r="M16" s="173">
        <f>G16*(1+L16/100)</f>
        <v>0</v>
      </c>
      <c r="N16" s="171">
        <v>0</v>
      </c>
      <c r="O16" s="171">
        <f>ROUND(E16*N16,2)</f>
        <v>0</v>
      </c>
      <c r="P16" s="171">
        <v>0</v>
      </c>
      <c r="Q16" s="171">
        <f>ROUND(E16*P16,2)</f>
        <v>0</v>
      </c>
      <c r="R16" s="173"/>
      <c r="S16" s="173" t="s">
        <v>201</v>
      </c>
      <c r="T16" s="174" t="s">
        <v>246</v>
      </c>
      <c r="U16" s="158">
        <v>0.223</v>
      </c>
      <c r="V16" s="158">
        <f>ROUND(E16*U16,2)</f>
        <v>2.09</v>
      </c>
      <c r="W16" s="158"/>
      <c r="X16" s="158" t="s">
        <v>184</v>
      </c>
      <c r="Y16" s="158" t="s">
        <v>185</v>
      </c>
      <c r="Z16" s="147"/>
      <c r="AA16" s="147"/>
      <c r="AB16" s="147"/>
      <c r="AC16" s="147"/>
      <c r="AD16" s="147"/>
      <c r="AE16" s="147"/>
      <c r="AF16" s="147"/>
      <c r="AG16" s="147" t="s">
        <v>186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193" t="s">
        <v>434</v>
      </c>
      <c r="D17" s="189"/>
      <c r="E17" s="190">
        <v>23.783760000000001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260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193" t="s">
        <v>435</v>
      </c>
      <c r="D18" s="189"/>
      <c r="E18" s="190">
        <v>-14.414400000000001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7"/>
      <c r="AA18" s="147"/>
      <c r="AB18" s="147"/>
      <c r="AC18" s="147"/>
      <c r="AD18" s="147"/>
      <c r="AE18" s="147"/>
      <c r="AF18" s="147"/>
      <c r="AG18" s="147" t="s">
        <v>260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68">
        <v>6</v>
      </c>
      <c r="B19" s="169" t="s">
        <v>276</v>
      </c>
      <c r="C19" s="185" t="s">
        <v>277</v>
      </c>
      <c r="D19" s="170" t="s">
        <v>265</v>
      </c>
      <c r="E19" s="171">
        <v>3.27928</v>
      </c>
      <c r="F19" s="172"/>
      <c r="G19" s="173">
        <f>ROUND(E19*F19,2)</f>
        <v>0</v>
      </c>
      <c r="H19" s="172"/>
      <c r="I19" s="173">
        <f>ROUND(E19*H19,2)</f>
        <v>0</v>
      </c>
      <c r="J19" s="172"/>
      <c r="K19" s="173">
        <f>ROUND(E19*J19,2)</f>
        <v>0</v>
      </c>
      <c r="L19" s="173">
        <v>21</v>
      </c>
      <c r="M19" s="173">
        <f>G19*(1+L19/100)</f>
        <v>0</v>
      </c>
      <c r="N19" s="171">
        <v>0</v>
      </c>
      <c r="O19" s="171">
        <f>ROUND(E19*N19,2)</f>
        <v>0</v>
      </c>
      <c r="P19" s="171">
        <v>0</v>
      </c>
      <c r="Q19" s="171">
        <f>ROUND(E19*P19,2)</f>
        <v>0</v>
      </c>
      <c r="R19" s="173"/>
      <c r="S19" s="173" t="s">
        <v>201</v>
      </c>
      <c r="T19" s="174" t="s">
        <v>246</v>
      </c>
      <c r="U19" s="158">
        <v>0.09</v>
      </c>
      <c r="V19" s="158">
        <f>ROUND(E19*U19,2)</f>
        <v>0.3</v>
      </c>
      <c r="W19" s="158"/>
      <c r="X19" s="158" t="s">
        <v>184</v>
      </c>
      <c r="Y19" s="158" t="s">
        <v>185</v>
      </c>
      <c r="Z19" s="147"/>
      <c r="AA19" s="147"/>
      <c r="AB19" s="147"/>
      <c r="AC19" s="147"/>
      <c r="AD19" s="147"/>
      <c r="AE19" s="147"/>
      <c r="AF19" s="147"/>
      <c r="AG19" s="147" t="s">
        <v>186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193" t="s">
        <v>436</v>
      </c>
      <c r="D20" s="189"/>
      <c r="E20" s="190">
        <v>3.27928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7"/>
      <c r="AA20" s="147"/>
      <c r="AB20" s="147"/>
      <c r="AC20" s="147"/>
      <c r="AD20" s="147"/>
      <c r="AE20" s="147"/>
      <c r="AF20" s="147"/>
      <c r="AG20" s="147" t="s">
        <v>260</v>
      </c>
      <c r="AH20" s="147">
        <v>5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68">
        <v>7</v>
      </c>
      <c r="B21" s="169" t="s">
        <v>285</v>
      </c>
      <c r="C21" s="185" t="s">
        <v>286</v>
      </c>
      <c r="D21" s="170" t="s">
        <v>265</v>
      </c>
      <c r="E21" s="171">
        <v>9.3693600000000004</v>
      </c>
      <c r="F21" s="172"/>
      <c r="G21" s="173">
        <f>ROUND(E21*F21,2)</f>
        <v>0</v>
      </c>
      <c r="H21" s="172"/>
      <c r="I21" s="173">
        <f>ROUND(E21*H21,2)</f>
        <v>0</v>
      </c>
      <c r="J21" s="172"/>
      <c r="K21" s="173">
        <f>ROUND(E21*J21,2)</f>
        <v>0</v>
      </c>
      <c r="L21" s="173">
        <v>21</v>
      </c>
      <c r="M21" s="173">
        <f>G21*(1+L21/100)</f>
        <v>0</v>
      </c>
      <c r="N21" s="171">
        <v>0</v>
      </c>
      <c r="O21" s="171">
        <f>ROUND(E21*N21,2)</f>
        <v>0</v>
      </c>
      <c r="P21" s="171">
        <v>0</v>
      </c>
      <c r="Q21" s="171">
        <f>ROUND(E21*P21,2)</f>
        <v>0</v>
      </c>
      <c r="R21" s="173"/>
      <c r="S21" s="173" t="s">
        <v>201</v>
      </c>
      <c r="T21" s="174" t="s">
        <v>246</v>
      </c>
      <c r="U21" s="158">
        <v>0.01</v>
      </c>
      <c r="V21" s="158">
        <f>ROUND(E21*U21,2)</f>
        <v>0.09</v>
      </c>
      <c r="W21" s="158"/>
      <c r="X21" s="158" t="s">
        <v>184</v>
      </c>
      <c r="Y21" s="158" t="s">
        <v>185</v>
      </c>
      <c r="Z21" s="147"/>
      <c r="AA21" s="147"/>
      <c r="AB21" s="147"/>
      <c r="AC21" s="147"/>
      <c r="AD21" s="147"/>
      <c r="AE21" s="147"/>
      <c r="AF21" s="147"/>
      <c r="AG21" s="147" t="s">
        <v>186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93" t="s">
        <v>437</v>
      </c>
      <c r="D22" s="189"/>
      <c r="E22" s="190">
        <v>9.3693600000000004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7"/>
      <c r="AA22" s="147"/>
      <c r="AB22" s="147"/>
      <c r="AC22" s="147"/>
      <c r="AD22" s="147"/>
      <c r="AE22" s="147"/>
      <c r="AF22" s="147"/>
      <c r="AG22" s="147" t="s">
        <v>260</v>
      </c>
      <c r="AH22" s="147">
        <v>5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 x14ac:dyDescent="0.2">
      <c r="A23" s="168">
        <v>8</v>
      </c>
      <c r="B23" s="169" t="s">
        <v>289</v>
      </c>
      <c r="C23" s="185" t="s">
        <v>290</v>
      </c>
      <c r="D23" s="170" t="s">
        <v>265</v>
      </c>
      <c r="E23" s="171">
        <v>9.3693600000000004</v>
      </c>
      <c r="F23" s="172"/>
      <c r="G23" s="173">
        <f>ROUND(E23*F23,2)</f>
        <v>0</v>
      </c>
      <c r="H23" s="172"/>
      <c r="I23" s="173">
        <f>ROUND(E23*H23,2)</f>
        <v>0</v>
      </c>
      <c r="J23" s="172"/>
      <c r="K23" s="173">
        <f>ROUND(E23*J23,2)</f>
        <v>0</v>
      </c>
      <c r="L23" s="173">
        <v>21</v>
      </c>
      <c r="M23" s="173">
        <f>G23*(1+L23/100)</f>
        <v>0</v>
      </c>
      <c r="N23" s="171">
        <v>0</v>
      </c>
      <c r="O23" s="171">
        <f>ROUND(E23*N23,2)</f>
        <v>0</v>
      </c>
      <c r="P23" s="171">
        <v>0</v>
      </c>
      <c r="Q23" s="171">
        <f>ROUND(E23*P23,2)</f>
        <v>0</v>
      </c>
      <c r="R23" s="173"/>
      <c r="S23" s="173" t="s">
        <v>201</v>
      </c>
      <c r="T23" s="174" t="s">
        <v>246</v>
      </c>
      <c r="U23" s="158">
        <v>5.2999999999999999E-2</v>
      </c>
      <c r="V23" s="158">
        <f>ROUND(E23*U23,2)</f>
        <v>0.5</v>
      </c>
      <c r="W23" s="158"/>
      <c r="X23" s="158" t="s">
        <v>184</v>
      </c>
      <c r="Y23" s="158" t="s">
        <v>185</v>
      </c>
      <c r="Z23" s="147"/>
      <c r="AA23" s="147"/>
      <c r="AB23" s="147"/>
      <c r="AC23" s="147"/>
      <c r="AD23" s="147"/>
      <c r="AE23" s="147"/>
      <c r="AF23" s="147"/>
      <c r="AG23" s="147" t="s">
        <v>186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193" t="s">
        <v>438</v>
      </c>
      <c r="D24" s="189"/>
      <c r="E24" s="190">
        <v>9.3693600000000004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7"/>
      <c r="AA24" s="147"/>
      <c r="AB24" s="147"/>
      <c r="AC24" s="147"/>
      <c r="AD24" s="147"/>
      <c r="AE24" s="147"/>
      <c r="AF24" s="147"/>
      <c r="AG24" s="147" t="s">
        <v>260</v>
      </c>
      <c r="AH24" s="147">
        <v>5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68">
        <v>9</v>
      </c>
      <c r="B25" s="169" t="s">
        <v>295</v>
      </c>
      <c r="C25" s="185" t="s">
        <v>296</v>
      </c>
      <c r="D25" s="170" t="s">
        <v>265</v>
      </c>
      <c r="E25" s="171">
        <v>9.3693600000000004</v>
      </c>
      <c r="F25" s="172"/>
      <c r="G25" s="173">
        <f>ROUND(E25*F25,2)</f>
        <v>0</v>
      </c>
      <c r="H25" s="172"/>
      <c r="I25" s="173">
        <f>ROUND(E25*H25,2)</f>
        <v>0</v>
      </c>
      <c r="J25" s="172"/>
      <c r="K25" s="173">
        <f>ROUND(E25*J25,2)</f>
        <v>0</v>
      </c>
      <c r="L25" s="173">
        <v>21</v>
      </c>
      <c r="M25" s="173">
        <f>G25*(1+L25/100)</f>
        <v>0</v>
      </c>
      <c r="N25" s="171">
        <v>0</v>
      </c>
      <c r="O25" s="171">
        <f>ROUND(E25*N25,2)</f>
        <v>0</v>
      </c>
      <c r="P25" s="171">
        <v>0</v>
      </c>
      <c r="Q25" s="171">
        <f>ROUND(E25*P25,2)</f>
        <v>0</v>
      </c>
      <c r="R25" s="173"/>
      <c r="S25" s="173" t="s">
        <v>201</v>
      </c>
      <c r="T25" s="174" t="s">
        <v>246</v>
      </c>
      <c r="U25" s="158">
        <v>8.9999999999999993E-3</v>
      </c>
      <c r="V25" s="158">
        <f>ROUND(E25*U25,2)</f>
        <v>0.08</v>
      </c>
      <c r="W25" s="158"/>
      <c r="X25" s="158" t="s">
        <v>184</v>
      </c>
      <c r="Y25" s="158" t="s">
        <v>185</v>
      </c>
      <c r="Z25" s="147"/>
      <c r="AA25" s="147"/>
      <c r="AB25" s="147"/>
      <c r="AC25" s="147"/>
      <c r="AD25" s="147"/>
      <c r="AE25" s="147"/>
      <c r="AF25" s="147"/>
      <c r="AG25" s="147" t="s">
        <v>186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193" t="s">
        <v>438</v>
      </c>
      <c r="D26" s="189"/>
      <c r="E26" s="190">
        <v>9.3693600000000004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7"/>
      <c r="AA26" s="147"/>
      <c r="AB26" s="147"/>
      <c r="AC26" s="147"/>
      <c r="AD26" s="147"/>
      <c r="AE26" s="147"/>
      <c r="AF26" s="147"/>
      <c r="AG26" s="147" t="s">
        <v>260</v>
      </c>
      <c r="AH26" s="147">
        <v>5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68">
        <v>10</v>
      </c>
      <c r="B27" s="169" t="s">
        <v>297</v>
      </c>
      <c r="C27" s="185" t="s">
        <v>298</v>
      </c>
      <c r="D27" s="170" t="s">
        <v>253</v>
      </c>
      <c r="E27" s="171">
        <v>75.504000000000005</v>
      </c>
      <c r="F27" s="172"/>
      <c r="G27" s="173">
        <f>ROUND(E27*F27,2)</f>
        <v>0</v>
      </c>
      <c r="H27" s="172"/>
      <c r="I27" s="173">
        <f>ROUND(E27*H27,2)</f>
        <v>0</v>
      </c>
      <c r="J27" s="172"/>
      <c r="K27" s="173">
        <f>ROUND(E27*J27,2)</f>
        <v>0</v>
      </c>
      <c r="L27" s="173">
        <v>21</v>
      </c>
      <c r="M27" s="173">
        <f>G27*(1+L27/100)</f>
        <v>0</v>
      </c>
      <c r="N27" s="171">
        <v>0</v>
      </c>
      <c r="O27" s="171">
        <f>ROUND(E27*N27,2)</f>
        <v>0</v>
      </c>
      <c r="P27" s="171">
        <v>0</v>
      </c>
      <c r="Q27" s="171">
        <f>ROUND(E27*P27,2)</f>
        <v>0</v>
      </c>
      <c r="R27" s="173"/>
      <c r="S27" s="173" t="s">
        <v>201</v>
      </c>
      <c r="T27" s="174" t="s">
        <v>246</v>
      </c>
      <c r="U27" s="158">
        <v>2.7E-2</v>
      </c>
      <c r="V27" s="158">
        <f>ROUND(E27*U27,2)</f>
        <v>2.04</v>
      </c>
      <c r="W27" s="158"/>
      <c r="X27" s="158" t="s">
        <v>184</v>
      </c>
      <c r="Y27" s="158" t="s">
        <v>185</v>
      </c>
      <c r="Z27" s="147"/>
      <c r="AA27" s="147"/>
      <c r="AB27" s="147"/>
      <c r="AC27" s="147"/>
      <c r="AD27" s="147"/>
      <c r="AE27" s="147"/>
      <c r="AF27" s="147"/>
      <c r="AG27" s="147" t="s">
        <v>186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193" t="s">
        <v>439</v>
      </c>
      <c r="D28" s="189"/>
      <c r="E28" s="190">
        <v>75.504000000000005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7"/>
      <c r="AA28" s="147"/>
      <c r="AB28" s="147"/>
      <c r="AC28" s="147"/>
      <c r="AD28" s="147"/>
      <c r="AE28" s="147"/>
      <c r="AF28" s="147"/>
      <c r="AG28" s="147" t="s">
        <v>260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68">
        <v>11</v>
      </c>
      <c r="B29" s="169" t="s">
        <v>300</v>
      </c>
      <c r="C29" s="185" t="s">
        <v>301</v>
      </c>
      <c r="D29" s="170" t="s">
        <v>265</v>
      </c>
      <c r="E29" s="171">
        <v>9.3693600000000004</v>
      </c>
      <c r="F29" s="172"/>
      <c r="G29" s="173">
        <f>ROUND(E29*F29,2)</f>
        <v>0</v>
      </c>
      <c r="H29" s="172"/>
      <c r="I29" s="173">
        <f>ROUND(E29*H29,2)</f>
        <v>0</v>
      </c>
      <c r="J29" s="172"/>
      <c r="K29" s="173">
        <f>ROUND(E29*J29,2)</f>
        <v>0</v>
      </c>
      <c r="L29" s="173">
        <v>21</v>
      </c>
      <c r="M29" s="173">
        <f>G29*(1+L29/100)</f>
        <v>0</v>
      </c>
      <c r="N29" s="171">
        <v>0</v>
      </c>
      <c r="O29" s="171">
        <f>ROUND(E29*N29,2)</f>
        <v>0</v>
      </c>
      <c r="P29" s="171">
        <v>0</v>
      </c>
      <c r="Q29" s="171">
        <f>ROUND(E29*P29,2)</f>
        <v>0</v>
      </c>
      <c r="R29" s="173"/>
      <c r="S29" s="173" t="s">
        <v>201</v>
      </c>
      <c r="T29" s="174" t="s">
        <v>246</v>
      </c>
      <c r="U29" s="158">
        <v>0</v>
      </c>
      <c r="V29" s="158">
        <f>ROUND(E29*U29,2)</f>
        <v>0</v>
      </c>
      <c r="W29" s="158"/>
      <c r="X29" s="158" t="s">
        <v>184</v>
      </c>
      <c r="Y29" s="158" t="s">
        <v>185</v>
      </c>
      <c r="Z29" s="147"/>
      <c r="AA29" s="147"/>
      <c r="AB29" s="147"/>
      <c r="AC29" s="147"/>
      <c r="AD29" s="147"/>
      <c r="AE29" s="147"/>
      <c r="AF29" s="147"/>
      <c r="AG29" s="147" t="s">
        <v>186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193" t="s">
        <v>438</v>
      </c>
      <c r="D30" s="189"/>
      <c r="E30" s="190">
        <v>9.3693600000000004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7"/>
      <c r="AA30" s="147"/>
      <c r="AB30" s="147"/>
      <c r="AC30" s="147"/>
      <c r="AD30" s="147"/>
      <c r="AE30" s="147"/>
      <c r="AF30" s="147"/>
      <c r="AG30" s="147" t="s">
        <v>260</v>
      </c>
      <c r="AH30" s="147">
        <v>5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x14ac:dyDescent="0.2">
      <c r="A31" s="161" t="s">
        <v>177</v>
      </c>
      <c r="B31" s="162" t="s">
        <v>76</v>
      </c>
      <c r="C31" s="183" t="s">
        <v>124</v>
      </c>
      <c r="D31" s="163"/>
      <c r="E31" s="164"/>
      <c r="F31" s="165"/>
      <c r="G31" s="165">
        <f>SUMIF(AG32:AG49,"&lt;&gt;NOR",G32:G49)</f>
        <v>0</v>
      </c>
      <c r="H31" s="165"/>
      <c r="I31" s="165">
        <f>SUM(I32:I49)</f>
        <v>0</v>
      </c>
      <c r="J31" s="165"/>
      <c r="K31" s="165">
        <f>SUM(K32:K49)</f>
        <v>0</v>
      </c>
      <c r="L31" s="165"/>
      <c r="M31" s="165">
        <f>SUM(M32:M49)</f>
        <v>0</v>
      </c>
      <c r="N31" s="164"/>
      <c r="O31" s="164">
        <f>SUM(O32:O49)</f>
        <v>50.199999999999996</v>
      </c>
      <c r="P31" s="164"/>
      <c r="Q31" s="164">
        <f>SUM(Q32:Q49)</f>
        <v>0</v>
      </c>
      <c r="R31" s="165"/>
      <c r="S31" s="165"/>
      <c r="T31" s="166"/>
      <c r="U31" s="160"/>
      <c r="V31" s="160">
        <f>SUM(V32:V49)</f>
        <v>48.95</v>
      </c>
      <c r="W31" s="160"/>
      <c r="X31" s="160"/>
      <c r="Y31" s="160"/>
      <c r="AG31" t="s">
        <v>178</v>
      </c>
    </row>
    <row r="32" spans="1:60" ht="22.5" outlineLevel="1" x14ac:dyDescent="0.2">
      <c r="A32" s="168">
        <v>12</v>
      </c>
      <c r="B32" s="169" t="s">
        <v>325</v>
      </c>
      <c r="C32" s="185" t="s">
        <v>326</v>
      </c>
      <c r="D32" s="170" t="s">
        <v>253</v>
      </c>
      <c r="E32" s="171">
        <v>69.930000000000007</v>
      </c>
      <c r="F32" s="172"/>
      <c r="G32" s="173">
        <f>ROUND(E32*F32,2)</f>
        <v>0</v>
      </c>
      <c r="H32" s="172"/>
      <c r="I32" s="173">
        <f>ROUND(E32*H32,2)</f>
        <v>0</v>
      </c>
      <c r="J32" s="172"/>
      <c r="K32" s="173">
        <f>ROUND(E32*J32,2)</f>
        <v>0</v>
      </c>
      <c r="L32" s="173">
        <v>21</v>
      </c>
      <c r="M32" s="173">
        <f>G32*(1+L32/100)</f>
        <v>0</v>
      </c>
      <c r="N32" s="171">
        <v>0.441</v>
      </c>
      <c r="O32" s="171">
        <f>ROUND(E32*N32,2)</f>
        <v>30.84</v>
      </c>
      <c r="P32" s="171">
        <v>0</v>
      </c>
      <c r="Q32" s="171">
        <f>ROUND(E32*P32,2)</f>
        <v>0</v>
      </c>
      <c r="R32" s="173"/>
      <c r="S32" s="173" t="s">
        <v>201</v>
      </c>
      <c r="T32" s="174" t="s">
        <v>246</v>
      </c>
      <c r="U32" s="158">
        <v>2.9000000000000001E-2</v>
      </c>
      <c r="V32" s="158">
        <f>ROUND(E32*U32,2)</f>
        <v>2.0299999999999998</v>
      </c>
      <c r="W32" s="158"/>
      <c r="X32" s="158" t="s">
        <v>184</v>
      </c>
      <c r="Y32" s="158" t="s">
        <v>185</v>
      </c>
      <c r="Z32" s="147"/>
      <c r="AA32" s="147"/>
      <c r="AB32" s="147"/>
      <c r="AC32" s="147"/>
      <c r="AD32" s="147"/>
      <c r="AE32" s="147"/>
      <c r="AF32" s="147"/>
      <c r="AG32" s="147" t="s">
        <v>186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193" t="s">
        <v>440</v>
      </c>
      <c r="D33" s="189"/>
      <c r="E33" s="190">
        <v>69.930000000000007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7"/>
      <c r="AA33" s="147"/>
      <c r="AB33" s="147"/>
      <c r="AC33" s="147"/>
      <c r="AD33" s="147"/>
      <c r="AE33" s="147"/>
      <c r="AF33" s="147"/>
      <c r="AG33" s="147" t="s">
        <v>260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68">
        <v>13</v>
      </c>
      <c r="B34" s="169" t="s">
        <v>333</v>
      </c>
      <c r="C34" s="185" t="s">
        <v>334</v>
      </c>
      <c r="D34" s="170" t="s">
        <v>253</v>
      </c>
      <c r="E34" s="171">
        <v>69.930000000000007</v>
      </c>
      <c r="F34" s="172"/>
      <c r="G34" s="173">
        <f>ROUND(E34*F34,2)</f>
        <v>0</v>
      </c>
      <c r="H34" s="172"/>
      <c r="I34" s="173">
        <f>ROUND(E34*H34,2)</f>
        <v>0</v>
      </c>
      <c r="J34" s="172"/>
      <c r="K34" s="173">
        <f>ROUND(E34*J34,2)</f>
        <v>0</v>
      </c>
      <c r="L34" s="173">
        <v>21</v>
      </c>
      <c r="M34" s="173">
        <f>G34*(1+L34/100)</f>
        <v>0</v>
      </c>
      <c r="N34" s="171">
        <v>0</v>
      </c>
      <c r="O34" s="171">
        <f>ROUND(E34*N34,2)</f>
        <v>0</v>
      </c>
      <c r="P34" s="171">
        <v>0</v>
      </c>
      <c r="Q34" s="171">
        <f>ROUND(E34*P34,2)</f>
        <v>0</v>
      </c>
      <c r="R34" s="173"/>
      <c r="S34" s="173" t="s">
        <v>201</v>
      </c>
      <c r="T34" s="174" t="s">
        <v>246</v>
      </c>
      <c r="U34" s="158">
        <v>9.0999999999999998E-2</v>
      </c>
      <c r="V34" s="158">
        <f>ROUND(E34*U34,2)</f>
        <v>6.36</v>
      </c>
      <c r="W34" s="158"/>
      <c r="X34" s="158" t="s">
        <v>184</v>
      </c>
      <c r="Y34" s="158" t="s">
        <v>185</v>
      </c>
      <c r="Z34" s="147"/>
      <c r="AA34" s="147"/>
      <c r="AB34" s="147"/>
      <c r="AC34" s="147"/>
      <c r="AD34" s="147"/>
      <c r="AE34" s="147"/>
      <c r="AF34" s="147"/>
      <c r="AG34" s="147" t="s">
        <v>186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2" x14ac:dyDescent="0.2">
      <c r="A35" s="154"/>
      <c r="B35" s="155"/>
      <c r="C35" s="193" t="s">
        <v>441</v>
      </c>
      <c r="D35" s="189"/>
      <c r="E35" s="190">
        <v>69.930000000000007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7"/>
      <c r="AA35" s="147"/>
      <c r="AB35" s="147"/>
      <c r="AC35" s="147"/>
      <c r="AD35" s="147"/>
      <c r="AE35" s="147"/>
      <c r="AF35" s="147"/>
      <c r="AG35" s="147" t="s">
        <v>260</v>
      </c>
      <c r="AH35" s="147">
        <v>5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2.5" outlineLevel="1" x14ac:dyDescent="0.2">
      <c r="A36" s="168">
        <v>14</v>
      </c>
      <c r="B36" s="169" t="s">
        <v>339</v>
      </c>
      <c r="C36" s="185" t="s">
        <v>340</v>
      </c>
      <c r="D36" s="170" t="s">
        <v>253</v>
      </c>
      <c r="E36" s="171">
        <v>66.599999999999994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21</v>
      </c>
      <c r="M36" s="173">
        <f>G36*(1+L36/100)</f>
        <v>0</v>
      </c>
      <c r="N36" s="171">
        <v>9.2799999999999994E-2</v>
      </c>
      <c r="O36" s="171">
        <f>ROUND(E36*N36,2)</f>
        <v>6.18</v>
      </c>
      <c r="P36" s="171">
        <v>0</v>
      </c>
      <c r="Q36" s="171">
        <f>ROUND(E36*P36,2)</f>
        <v>0</v>
      </c>
      <c r="R36" s="173"/>
      <c r="S36" s="173" t="s">
        <v>182</v>
      </c>
      <c r="T36" s="174" t="s">
        <v>183</v>
      </c>
      <c r="U36" s="158">
        <v>0.48</v>
      </c>
      <c r="V36" s="158">
        <f>ROUND(E36*U36,2)</f>
        <v>31.97</v>
      </c>
      <c r="W36" s="158"/>
      <c r="X36" s="158" t="s">
        <v>184</v>
      </c>
      <c r="Y36" s="158" t="s">
        <v>185</v>
      </c>
      <c r="Z36" s="147"/>
      <c r="AA36" s="147"/>
      <c r="AB36" s="147"/>
      <c r="AC36" s="147"/>
      <c r="AD36" s="147"/>
      <c r="AE36" s="147"/>
      <c r="AF36" s="147"/>
      <c r="AG36" s="147" t="s">
        <v>186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193" t="s">
        <v>442</v>
      </c>
      <c r="D37" s="189"/>
      <c r="E37" s="190">
        <v>66.599999999999994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260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68">
        <v>15</v>
      </c>
      <c r="B38" s="169" t="s">
        <v>346</v>
      </c>
      <c r="C38" s="185" t="s">
        <v>347</v>
      </c>
      <c r="D38" s="170" t="s">
        <v>258</v>
      </c>
      <c r="E38" s="171">
        <v>19.98</v>
      </c>
      <c r="F38" s="172"/>
      <c r="G38" s="173">
        <f>ROUND(E38*F38,2)</f>
        <v>0</v>
      </c>
      <c r="H38" s="172"/>
      <c r="I38" s="173">
        <f>ROUND(E38*H38,2)</f>
        <v>0</v>
      </c>
      <c r="J38" s="172"/>
      <c r="K38" s="173">
        <f>ROUND(E38*J38,2)</f>
        <v>0</v>
      </c>
      <c r="L38" s="173">
        <v>21</v>
      </c>
      <c r="M38" s="173">
        <f>G38*(1+L38/100)</f>
        <v>0</v>
      </c>
      <c r="N38" s="171">
        <v>3.6000000000000002E-4</v>
      </c>
      <c r="O38" s="171">
        <f>ROUND(E38*N38,2)</f>
        <v>0.01</v>
      </c>
      <c r="P38" s="171">
        <v>0</v>
      </c>
      <c r="Q38" s="171">
        <f>ROUND(E38*P38,2)</f>
        <v>0</v>
      </c>
      <c r="R38" s="173"/>
      <c r="S38" s="173" t="s">
        <v>201</v>
      </c>
      <c r="T38" s="174" t="s">
        <v>246</v>
      </c>
      <c r="U38" s="158">
        <v>0.43</v>
      </c>
      <c r="V38" s="158">
        <f>ROUND(E38*U38,2)</f>
        <v>8.59</v>
      </c>
      <c r="W38" s="158"/>
      <c r="X38" s="158" t="s">
        <v>184</v>
      </c>
      <c r="Y38" s="158" t="s">
        <v>185</v>
      </c>
      <c r="Z38" s="147"/>
      <c r="AA38" s="147"/>
      <c r="AB38" s="147"/>
      <c r="AC38" s="147"/>
      <c r="AD38" s="147"/>
      <c r="AE38" s="147"/>
      <c r="AF38" s="147"/>
      <c r="AG38" s="147" t="s">
        <v>186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4"/>
      <c r="B39" s="155"/>
      <c r="C39" s="193" t="s">
        <v>443</v>
      </c>
      <c r="D39" s="189"/>
      <c r="E39" s="190">
        <v>19.98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7"/>
      <c r="AA39" s="147"/>
      <c r="AB39" s="147"/>
      <c r="AC39" s="147"/>
      <c r="AD39" s="147"/>
      <c r="AE39" s="147"/>
      <c r="AF39" s="147"/>
      <c r="AG39" s="147" t="s">
        <v>260</v>
      </c>
      <c r="AH39" s="147">
        <v>5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1" x14ac:dyDescent="0.2">
      <c r="A40" s="168">
        <v>16</v>
      </c>
      <c r="B40" s="169" t="s">
        <v>349</v>
      </c>
      <c r="C40" s="185" t="s">
        <v>350</v>
      </c>
      <c r="D40" s="170" t="s">
        <v>253</v>
      </c>
      <c r="E40" s="171">
        <v>69.930000000000007</v>
      </c>
      <c r="F40" s="172"/>
      <c r="G40" s="173">
        <f>ROUND(E40*F40,2)</f>
        <v>0</v>
      </c>
      <c r="H40" s="172"/>
      <c r="I40" s="173">
        <f>ROUND(E40*H40,2)</f>
        <v>0</v>
      </c>
      <c r="J40" s="172"/>
      <c r="K40" s="173">
        <f>ROUND(E40*J40,2)</f>
        <v>0</v>
      </c>
      <c r="L40" s="173">
        <v>21</v>
      </c>
      <c r="M40" s="173">
        <f>G40*(1+L40/100)</f>
        <v>0</v>
      </c>
      <c r="N40" s="171">
        <v>0.188</v>
      </c>
      <c r="O40" s="171">
        <f>ROUND(E40*N40,2)</f>
        <v>13.15</v>
      </c>
      <c r="P40" s="171">
        <v>0</v>
      </c>
      <c r="Q40" s="171">
        <f>ROUND(E40*P40,2)</f>
        <v>0</v>
      </c>
      <c r="R40" s="173"/>
      <c r="S40" s="173" t="s">
        <v>182</v>
      </c>
      <c r="T40" s="174" t="s">
        <v>183</v>
      </c>
      <c r="U40" s="158">
        <v>0</v>
      </c>
      <c r="V40" s="158">
        <f>ROUND(E40*U40,2)</f>
        <v>0</v>
      </c>
      <c r="W40" s="158"/>
      <c r="X40" s="158" t="s">
        <v>306</v>
      </c>
      <c r="Y40" s="158" t="s">
        <v>185</v>
      </c>
      <c r="Z40" s="147"/>
      <c r="AA40" s="147"/>
      <c r="AB40" s="147"/>
      <c r="AC40" s="147"/>
      <c r="AD40" s="147"/>
      <c r="AE40" s="147"/>
      <c r="AF40" s="147"/>
      <c r="AG40" s="147" t="s">
        <v>307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253" t="s">
        <v>427</v>
      </c>
      <c r="D41" s="254"/>
      <c r="E41" s="254"/>
      <c r="F41" s="254"/>
      <c r="G41" s="254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7"/>
      <c r="AA41" s="147"/>
      <c r="AB41" s="147"/>
      <c r="AC41" s="147"/>
      <c r="AD41" s="147"/>
      <c r="AE41" s="147"/>
      <c r="AF41" s="147"/>
      <c r="AG41" s="147" t="s">
        <v>192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3" x14ac:dyDescent="0.2">
      <c r="A42" s="154"/>
      <c r="B42" s="155"/>
      <c r="C42" s="255" t="s">
        <v>351</v>
      </c>
      <c r="D42" s="256"/>
      <c r="E42" s="256"/>
      <c r="F42" s="256"/>
      <c r="G42" s="256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7"/>
      <c r="AA42" s="147"/>
      <c r="AB42" s="147"/>
      <c r="AC42" s="147"/>
      <c r="AD42" s="147"/>
      <c r="AE42" s="147"/>
      <c r="AF42" s="147"/>
      <c r="AG42" s="147" t="s">
        <v>192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82" t="str">
        <f>C42</f>
        <v>• vodopropustný povrch zajišťující infiltraci srážkových vod s funkcí čistění vod díky zajištěné retenci znečisťujících látek</v>
      </c>
      <c r="BB42" s="147"/>
      <c r="BC42" s="147"/>
      <c r="BD42" s="147"/>
      <c r="BE42" s="147"/>
      <c r="BF42" s="147"/>
      <c r="BG42" s="147"/>
      <c r="BH42" s="147"/>
    </row>
    <row r="43" spans="1:60" ht="22.5" outlineLevel="3" x14ac:dyDescent="0.2">
      <c r="A43" s="154"/>
      <c r="B43" s="155"/>
      <c r="C43" s="255" t="s">
        <v>352</v>
      </c>
      <c r="D43" s="256"/>
      <c r="E43" s="256"/>
      <c r="F43" s="256"/>
      <c r="G43" s="256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7"/>
      <c r="AA43" s="147"/>
      <c r="AB43" s="147"/>
      <c r="AC43" s="147"/>
      <c r="AD43" s="147"/>
      <c r="AE43" s="147"/>
      <c r="AF43" s="147"/>
      <c r="AG43" s="147" t="s">
        <v>192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82" t="str">
        <f>C43</f>
        <v>• propustnost vody jednotlivá hodnota: kf větší nebo rovno 1 x 10-5 m/s, střední hodnota: kf menší nebo rovno 1 x 10-4 m/s.</v>
      </c>
      <c r="BB43" s="147"/>
      <c r="BC43" s="147"/>
      <c r="BD43" s="147"/>
      <c r="BE43" s="147"/>
      <c r="BF43" s="147"/>
      <c r="BG43" s="147"/>
      <c r="BH43" s="147"/>
    </row>
    <row r="44" spans="1:60" outlineLevel="3" x14ac:dyDescent="0.2">
      <c r="A44" s="154"/>
      <c r="B44" s="155"/>
      <c r="C44" s="255" t="s">
        <v>353</v>
      </c>
      <c r="D44" s="256"/>
      <c r="E44" s="256"/>
      <c r="F44" s="256"/>
      <c r="G44" s="256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7"/>
      <c r="AA44" s="147"/>
      <c r="AB44" s="147"/>
      <c r="AC44" s="147"/>
      <c r="AD44" s="147"/>
      <c r="AE44" s="147"/>
      <c r="AF44" s="147"/>
      <c r="AG44" s="147" t="s">
        <v>192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193" t="s">
        <v>444</v>
      </c>
      <c r="D45" s="189"/>
      <c r="E45" s="190">
        <v>66.599999999999994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7"/>
      <c r="AA45" s="147"/>
      <c r="AB45" s="147"/>
      <c r="AC45" s="147"/>
      <c r="AD45" s="147"/>
      <c r="AE45" s="147"/>
      <c r="AF45" s="147"/>
      <c r="AG45" s="147" t="s">
        <v>260</v>
      </c>
      <c r="AH45" s="147">
        <v>5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">
      <c r="A46" s="154"/>
      <c r="B46" s="155"/>
      <c r="C46" s="194" t="s">
        <v>314</v>
      </c>
      <c r="D46" s="191"/>
      <c r="E46" s="192">
        <v>3.33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7"/>
      <c r="AA46" s="147"/>
      <c r="AB46" s="147"/>
      <c r="AC46" s="147"/>
      <c r="AD46" s="147"/>
      <c r="AE46" s="147"/>
      <c r="AF46" s="147"/>
      <c r="AG46" s="147" t="s">
        <v>260</v>
      </c>
      <c r="AH46" s="147">
        <v>4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68">
        <v>17</v>
      </c>
      <c r="B47" s="169" t="s">
        <v>315</v>
      </c>
      <c r="C47" s="185" t="s">
        <v>316</v>
      </c>
      <c r="D47" s="170" t="s">
        <v>253</v>
      </c>
      <c r="E47" s="171">
        <v>83.915999999999997</v>
      </c>
      <c r="F47" s="172"/>
      <c r="G47" s="173">
        <f>ROUND(E47*F47,2)</f>
        <v>0</v>
      </c>
      <c r="H47" s="172"/>
      <c r="I47" s="173">
        <f>ROUND(E47*H47,2)</f>
        <v>0</v>
      </c>
      <c r="J47" s="172"/>
      <c r="K47" s="173">
        <f>ROUND(E47*J47,2)</f>
        <v>0</v>
      </c>
      <c r="L47" s="173">
        <v>21</v>
      </c>
      <c r="M47" s="173">
        <f>G47*(1+L47/100)</f>
        <v>0</v>
      </c>
      <c r="N47" s="171">
        <v>2.5000000000000001E-4</v>
      </c>
      <c r="O47" s="171">
        <f>ROUND(E47*N47,2)</f>
        <v>0.02</v>
      </c>
      <c r="P47" s="171">
        <v>0</v>
      </c>
      <c r="Q47" s="171">
        <f>ROUND(E47*P47,2)</f>
        <v>0</v>
      </c>
      <c r="R47" s="173" t="s">
        <v>305</v>
      </c>
      <c r="S47" s="173" t="s">
        <v>201</v>
      </c>
      <c r="T47" s="174" t="s">
        <v>246</v>
      </c>
      <c r="U47" s="158">
        <v>0</v>
      </c>
      <c r="V47" s="158">
        <f>ROUND(E47*U47,2)</f>
        <v>0</v>
      </c>
      <c r="W47" s="158"/>
      <c r="X47" s="158" t="s">
        <v>306</v>
      </c>
      <c r="Y47" s="158" t="s">
        <v>185</v>
      </c>
      <c r="Z47" s="147"/>
      <c r="AA47" s="147"/>
      <c r="AB47" s="147"/>
      <c r="AC47" s="147"/>
      <c r="AD47" s="147"/>
      <c r="AE47" s="147"/>
      <c r="AF47" s="147"/>
      <c r="AG47" s="147" t="s">
        <v>307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193" t="s">
        <v>445</v>
      </c>
      <c r="D48" s="189"/>
      <c r="E48" s="190">
        <v>69.930000000000007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7"/>
      <c r="AA48" s="147"/>
      <c r="AB48" s="147"/>
      <c r="AC48" s="147"/>
      <c r="AD48" s="147"/>
      <c r="AE48" s="147"/>
      <c r="AF48" s="147"/>
      <c r="AG48" s="147" t="s">
        <v>260</v>
      </c>
      <c r="AH48" s="147">
        <v>5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">
      <c r="A49" s="154"/>
      <c r="B49" s="155"/>
      <c r="C49" s="194" t="s">
        <v>318</v>
      </c>
      <c r="D49" s="191"/>
      <c r="E49" s="192">
        <v>13.986000000000001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7"/>
      <c r="AA49" s="147"/>
      <c r="AB49" s="147"/>
      <c r="AC49" s="147"/>
      <c r="AD49" s="147"/>
      <c r="AE49" s="147"/>
      <c r="AF49" s="147"/>
      <c r="AG49" s="147" t="s">
        <v>260</v>
      </c>
      <c r="AH49" s="147">
        <v>4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x14ac:dyDescent="0.2">
      <c r="A50" s="161" t="s">
        <v>177</v>
      </c>
      <c r="B50" s="162" t="s">
        <v>127</v>
      </c>
      <c r="C50" s="183" t="s">
        <v>128</v>
      </c>
      <c r="D50" s="163"/>
      <c r="E50" s="164"/>
      <c r="F50" s="165"/>
      <c r="G50" s="165">
        <f>SUMIF(AG51:AG51,"&lt;&gt;NOR",G51:G51)</f>
        <v>0</v>
      </c>
      <c r="H50" s="165"/>
      <c r="I50" s="165">
        <f>SUM(I51:I51)</f>
        <v>0</v>
      </c>
      <c r="J50" s="165"/>
      <c r="K50" s="165">
        <f>SUM(K51:K51)</f>
        <v>0</v>
      </c>
      <c r="L50" s="165"/>
      <c r="M50" s="165">
        <f>SUM(M51:M51)</f>
        <v>0</v>
      </c>
      <c r="N50" s="164"/>
      <c r="O50" s="164">
        <f>SUM(O51:O51)</f>
        <v>0.32</v>
      </c>
      <c r="P50" s="164"/>
      <c r="Q50" s="164">
        <f>SUM(Q51:Q51)</f>
        <v>0</v>
      </c>
      <c r="R50" s="165"/>
      <c r="S50" s="165"/>
      <c r="T50" s="166"/>
      <c r="U50" s="160"/>
      <c r="V50" s="160">
        <f>SUM(V51:V51)</f>
        <v>1.55</v>
      </c>
      <c r="W50" s="160"/>
      <c r="X50" s="160"/>
      <c r="Y50" s="160"/>
      <c r="AG50" t="s">
        <v>178</v>
      </c>
    </row>
    <row r="51" spans="1:60" outlineLevel="1" x14ac:dyDescent="0.2">
      <c r="A51" s="175">
        <v>18</v>
      </c>
      <c r="B51" s="176" t="s">
        <v>360</v>
      </c>
      <c r="C51" s="184" t="s">
        <v>361</v>
      </c>
      <c r="D51" s="177" t="s">
        <v>245</v>
      </c>
      <c r="E51" s="178">
        <v>1</v>
      </c>
      <c r="F51" s="179"/>
      <c r="G51" s="180">
        <f>ROUND(E51*F51,2)</f>
        <v>0</v>
      </c>
      <c r="H51" s="179"/>
      <c r="I51" s="180">
        <f>ROUND(E51*H51,2)</f>
        <v>0</v>
      </c>
      <c r="J51" s="179"/>
      <c r="K51" s="180">
        <f>ROUND(E51*J51,2)</f>
        <v>0</v>
      </c>
      <c r="L51" s="180">
        <v>21</v>
      </c>
      <c r="M51" s="180">
        <f>G51*(1+L51/100)</f>
        <v>0</v>
      </c>
      <c r="N51" s="178">
        <v>0.31590000000000001</v>
      </c>
      <c r="O51" s="178">
        <f>ROUND(E51*N51,2)</f>
        <v>0.32</v>
      </c>
      <c r="P51" s="178">
        <v>0</v>
      </c>
      <c r="Q51" s="178">
        <f>ROUND(E51*P51,2)</f>
        <v>0</v>
      </c>
      <c r="R51" s="180"/>
      <c r="S51" s="180" t="s">
        <v>201</v>
      </c>
      <c r="T51" s="181" t="s">
        <v>246</v>
      </c>
      <c r="U51" s="158">
        <v>1.5509999999999999</v>
      </c>
      <c r="V51" s="158">
        <f>ROUND(E51*U51,2)</f>
        <v>1.55</v>
      </c>
      <c r="W51" s="158"/>
      <c r="X51" s="158" t="s">
        <v>184</v>
      </c>
      <c r="Y51" s="158" t="s">
        <v>185</v>
      </c>
      <c r="Z51" s="147"/>
      <c r="AA51" s="147"/>
      <c r="AB51" s="147"/>
      <c r="AC51" s="147"/>
      <c r="AD51" s="147"/>
      <c r="AE51" s="147"/>
      <c r="AF51" s="147"/>
      <c r="AG51" s="147" t="s">
        <v>186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x14ac:dyDescent="0.2">
      <c r="A52" s="161" t="s">
        <v>177</v>
      </c>
      <c r="B52" s="162" t="s">
        <v>129</v>
      </c>
      <c r="C52" s="183" t="s">
        <v>130</v>
      </c>
      <c r="D52" s="163"/>
      <c r="E52" s="164"/>
      <c r="F52" s="165"/>
      <c r="G52" s="165">
        <f>SUMIF(AG53:AG58,"&lt;&gt;NOR",G53:G58)</f>
        <v>0</v>
      </c>
      <c r="H52" s="165"/>
      <c r="I52" s="165">
        <f>SUM(I53:I58)</f>
        <v>0</v>
      </c>
      <c r="J52" s="165"/>
      <c r="K52" s="165">
        <f>SUM(K53:K58)</f>
        <v>0</v>
      </c>
      <c r="L52" s="165"/>
      <c r="M52" s="165">
        <f>SUM(M53:M58)</f>
        <v>0</v>
      </c>
      <c r="N52" s="164"/>
      <c r="O52" s="164">
        <f>SUM(O53:O58)</f>
        <v>2.4</v>
      </c>
      <c r="P52" s="164"/>
      <c r="Q52" s="164">
        <f>SUM(Q53:Q58)</f>
        <v>0</v>
      </c>
      <c r="R52" s="165"/>
      <c r="S52" s="165"/>
      <c r="T52" s="166"/>
      <c r="U52" s="160"/>
      <c r="V52" s="160">
        <f>SUM(V53:V58)</f>
        <v>3.16</v>
      </c>
      <c r="W52" s="160"/>
      <c r="X52" s="160"/>
      <c r="Y52" s="160"/>
      <c r="AG52" t="s">
        <v>178</v>
      </c>
    </row>
    <row r="53" spans="1:60" ht="22.5" outlineLevel="1" x14ac:dyDescent="0.2">
      <c r="A53" s="168">
        <v>19</v>
      </c>
      <c r="B53" s="169" t="s">
        <v>369</v>
      </c>
      <c r="C53" s="185" t="s">
        <v>370</v>
      </c>
      <c r="D53" s="170" t="s">
        <v>258</v>
      </c>
      <c r="E53" s="171">
        <v>9.5</v>
      </c>
      <c r="F53" s="172"/>
      <c r="G53" s="173">
        <f>ROUND(E53*F53,2)</f>
        <v>0</v>
      </c>
      <c r="H53" s="172"/>
      <c r="I53" s="173">
        <f>ROUND(E53*H53,2)</f>
        <v>0</v>
      </c>
      <c r="J53" s="172"/>
      <c r="K53" s="173">
        <f>ROUND(E53*J53,2)</f>
        <v>0</v>
      </c>
      <c r="L53" s="173">
        <v>21</v>
      </c>
      <c r="M53" s="173">
        <f>G53*(1+L53/100)</f>
        <v>0</v>
      </c>
      <c r="N53" s="171">
        <v>0.188</v>
      </c>
      <c r="O53" s="171">
        <f>ROUND(E53*N53,2)</f>
        <v>1.79</v>
      </c>
      <c r="P53" s="171">
        <v>0</v>
      </c>
      <c r="Q53" s="171">
        <f>ROUND(E53*P53,2)</f>
        <v>0</v>
      </c>
      <c r="R53" s="173"/>
      <c r="S53" s="173" t="s">
        <v>201</v>
      </c>
      <c r="T53" s="174" t="s">
        <v>246</v>
      </c>
      <c r="U53" s="158">
        <v>0.27200000000000002</v>
      </c>
      <c r="V53" s="158">
        <f>ROUND(E53*U53,2)</f>
        <v>2.58</v>
      </c>
      <c r="W53" s="158"/>
      <c r="X53" s="158" t="s">
        <v>184</v>
      </c>
      <c r="Y53" s="158" t="s">
        <v>185</v>
      </c>
      <c r="Z53" s="147"/>
      <c r="AA53" s="147"/>
      <c r="AB53" s="147"/>
      <c r="AC53" s="147"/>
      <c r="AD53" s="147"/>
      <c r="AE53" s="147"/>
      <c r="AF53" s="147"/>
      <c r="AG53" s="147" t="s">
        <v>186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4"/>
      <c r="B54" s="155"/>
      <c r="C54" s="193" t="s">
        <v>446</v>
      </c>
      <c r="D54" s="189"/>
      <c r="E54" s="190">
        <v>9.5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7"/>
      <c r="AA54" s="147"/>
      <c r="AB54" s="147"/>
      <c r="AC54" s="147"/>
      <c r="AD54" s="147"/>
      <c r="AE54" s="147"/>
      <c r="AF54" s="147"/>
      <c r="AG54" s="147" t="s">
        <v>260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5">
        <v>20</v>
      </c>
      <c r="B55" s="176" t="s">
        <v>383</v>
      </c>
      <c r="C55" s="184" t="s">
        <v>384</v>
      </c>
      <c r="D55" s="177" t="s">
        <v>253</v>
      </c>
      <c r="E55" s="178">
        <v>1.6</v>
      </c>
      <c r="F55" s="179"/>
      <c r="G55" s="180">
        <f>ROUND(E55*F55,2)</f>
        <v>0</v>
      </c>
      <c r="H55" s="179"/>
      <c r="I55" s="180">
        <f>ROUND(E55*H55,2)</f>
        <v>0</v>
      </c>
      <c r="J55" s="179"/>
      <c r="K55" s="180">
        <f>ROUND(E55*J55,2)</f>
        <v>0</v>
      </c>
      <c r="L55" s="180">
        <v>21</v>
      </c>
      <c r="M55" s="180">
        <f>G55*(1+L55/100)</f>
        <v>0</v>
      </c>
      <c r="N55" s="178">
        <v>4.1999999999999997E-3</v>
      </c>
      <c r="O55" s="178">
        <f>ROUND(E55*N55,2)</f>
        <v>0.01</v>
      </c>
      <c r="P55" s="178">
        <v>0</v>
      </c>
      <c r="Q55" s="178">
        <f>ROUND(E55*P55,2)</f>
        <v>0</v>
      </c>
      <c r="R55" s="180"/>
      <c r="S55" s="180" t="s">
        <v>182</v>
      </c>
      <c r="T55" s="181" t="s">
        <v>183</v>
      </c>
      <c r="U55" s="158">
        <v>0.36</v>
      </c>
      <c r="V55" s="158">
        <f>ROUND(E55*U55,2)</f>
        <v>0.57999999999999996</v>
      </c>
      <c r="W55" s="158"/>
      <c r="X55" s="158" t="s">
        <v>184</v>
      </c>
      <c r="Y55" s="158" t="s">
        <v>185</v>
      </c>
      <c r="Z55" s="147"/>
      <c r="AA55" s="147"/>
      <c r="AB55" s="147"/>
      <c r="AC55" s="147"/>
      <c r="AD55" s="147"/>
      <c r="AE55" s="147"/>
      <c r="AF55" s="147"/>
      <c r="AG55" s="147" t="s">
        <v>186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2.5" outlineLevel="1" x14ac:dyDescent="0.2">
      <c r="A56" s="168">
        <v>21</v>
      </c>
      <c r="B56" s="169" t="s">
        <v>385</v>
      </c>
      <c r="C56" s="185" t="s">
        <v>386</v>
      </c>
      <c r="D56" s="170" t="s">
        <v>245</v>
      </c>
      <c r="E56" s="171">
        <v>9.9749999999999996</v>
      </c>
      <c r="F56" s="172"/>
      <c r="G56" s="173">
        <f>ROUND(E56*F56,2)</f>
        <v>0</v>
      </c>
      <c r="H56" s="172"/>
      <c r="I56" s="173">
        <f>ROUND(E56*H56,2)</f>
        <v>0</v>
      </c>
      <c r="J56" s="172"/>
      <c r="K56" s="173">
        <f>ROUND(E56*J56,2)</f>
        <v>0</v>
      </c>
      <c r="L56" s="173">
        <v>21</v>
      </c>
      <c r="M56" s="173">
        <f>G56*(1+L56/100)</f>
        <v>0</v>
      </c>
      <c r="N56" s="171">
        <v>0.06</v>
      </c>
      <c r="O56" s="171">
        <f>ROUND(E56*N56,2)</f>
        <v>0.6</v>
      </c>
      <c r="P56" s="171">
        <v>0</v>
      </c>
      <c r="Q56" s="171">
        <f>ROUND(E56*P56,2)</f>
        <v>0</v>
      </c>
      <c r="R56" s="173" t="s">
        <v>305</v>
      </c>
      <c r="S56" s="173" t="s">
        <v>201</v>
      </c>
      <c r="T56" s="174" t="s">
        <v>246</v>
      </c>
      <c r="U56" s="158">
        <v>0</v>
      </c>
      <c r="V56" s="158">
        <f>ROUND(E56*U56,2)</f>
        <v>0</v>
      </c>
      <c r="W56" s="158"/>
      <c r="X56" s="158" t="s">
        <v>306</v>
      </c>
      <c r="Y56" s="158" t="s">
        <v>185</v>
      </c>
      <c r="Z56" s="147"/>
      <c r="AA56" s="147"/>
      <c r="AB56" s="147"/>
      <c r="AC56" s="147"/>
      <c r="AD56" s="147"/>
      <c r="AE56" s="147"/>
      <c r="AF56" s="147"/>
      <c r="AG56" s="147" t="s">
        <v>307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">
      <c r="A57" s="154"/>
      <c r="B57" s="155"/>
      <c r="C57" s="193" t="s">
        <v>447</v>
      </c>
      <c r="D57" s="189"/>
      <c r="E57" s="190">
        <v>9.5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7"/>
      <c r="AA57" s="147"/>
      <c r="AB57" s="147"/>
      <c r="AC57" s="147"/>
      <c r="AD57" s="147"/>
      <c r="AE57" s="147"/>
      <c r="AF57" s="147"/>
      <c r="AG57" s="147" t="s">
        <v>260</v>
      </c>
      <c r="AH57" s="147">
        <v>5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4"/>
      <c r="B58" s="155"/>
      <c r="C58" s="194" t="s">
        <v>314</v>
      </c>
      <c r="D58" s="191"/>
      <c r="E58" s="192">
        <v>0.47499999999999998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7"/>
      <c r="AA58" s="147"/>
      <c r="AB58" s="147"/>
      <c r="AC58" s="147"/>
      <c r="AD58" s="147"/>
      <c r="AE58" s="147"/>
      <c r="AF58" s="147"/>
      <c r="AG58" s="147" t="s">
        <v>260</v>
      </c>
      <c r="AH58" s="147">
        <v>4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x14ac:dyDescent="0.2">
      <c r="A59" s="161" t="s">
        <v>177</v>
      </c>
      <c r="B59" s="162" t="s">
        <v>137</v>
      </c>
      <c r="C59" s="183" t="s">
        <v>138</v>
      </c>
      <c r="D59" s="163"/>
      <c r="E59" s="164"/>
      <c r="F59" s="165"/>
      <c r="G59" s="165">
        <f>SUMIF(AG60:AG60,"&lt;&gt;NOR",G60:G60)</f>
        <v>0</v>
      </c>
      <c r="H59" s="165"/>
      <c r="I59" s="165">
        <f>SUM(I60:I60)</f>
        <v>0</v>
      </c>
      <c r="J59" s="165"/>
      <c r="K59" s="165">
        <f>SUM(K60:K60)</f>
        <v>0</v>
      </c>
      <c r="L59" s="165"/>
      <c r="M59" s="165">
        <f>SUM(M60:M60)</f>
        <v>0</v>
      </c>
      <c r="N59" s="164"/>
      <c r="O59" s="164">
        <f>SUM(O60:O60)</f>
        <v>0</v>
      </c>
      <c r="P59" s="164"/>
      <c r="Q59" s="164">
        <f>SUM(Q60:Q60)</f>
        <v>0</v>
      </c>
      <c r="R59" s="165"/>
      <c r="S59" s="165"/>
      <c r="T59" s="166"/>
      <c r="U59" s="160"/>
      <c r="V59" s="160">
        <f>SUM(V60:V60)</f>
        <v>20.63</v>
      </c>
      <c r="W59" s="160"/>
      <c r="X59" s="160"/>
      <c r="Y59" s="160"/>
      <c r="AG59" t="s">
        <v>178</v>
      </c>
    </row>
    <row r="60" spans="1:60" outlineLevel="1" x14ac:dyDescent="0.2">
      <c r="A60" s="175">
        <v>22</v>
      </c>
      <c r="B60" s="176" t="s">
        <v>400</v>
      </c>
      <c r="C60" s="184" t="s">
        <v>401</v>
      </c>
      <c r="D60" s="177" t="s">
        <v>304</v>
      </c>
      <c r="E60" s="178">
        <v>52.901739999999997</v>
      </c>
      <c r="F60" s="179"/>
      <c r="G60" s="180">
        <f>ROUND(E60*F60,2)</f>
        <v>0</v>
      </c>
      <c r="H60" s="179"/>
      <c r="I60" s="180">
        <f>ROUND(E60*H60,2)</f>
        <v>0</v>
      </c>
      <c r="J60" s="179"/>
      <c r="K60" s="180">
        <f>ROUND(E60*J60,2)</f>
        <v>0</v>
      </c>
      <c r="L60" s="180">
        <v>21</v>
      </c>
      <c r="M60" s="180">
        <f>G60*(1+L60/100)</f>
        <v>0</v>
      </c>
      <c r="N60" s="178">
        <v>0</v>
      </c>
      <c r="O60" s="178">
        <f>ROUND(E60*N60,2)</f>
        <v>0</v>
      </c>
      <c r="P60" s="178">
        <v>0</v>
      </c>
      <c r="Q60" s="178">
        <f>ROUND(E60*P60,2)</f>
        <v>0</v>
      </c>
      <c r="R60" s="180"/>
      <c r="S60" s="180" t="s">
        <v>201</v>
      </c>
      <c r="T60" s="181" t="s">
        <v>246</v>
      </c>
      <c r="U60" s="158">
        <v>0.39</v>
      </c>
      <c r="V60" s="158">
        <f>ROUND(E60*U60,2)</f>
        <v>20.63</v>
      </c>
      <c r="W60" s="158"/>
      <c r="X60" s="158" t="s">
        <v>402</v>
      </c>
      <c r="Y60" s="158" t="s">
        <v>185</v>
      </c>
      <c r="Z60" s="147"/>
      <c r="AA60" s="147"/>
      <c r="AB60" s="147"/>
      <c r="AC60" s="147"/>
      <c r="AD60" s="147"/>
      <c r="AE60" s="147"/>
      <c r="AF60" s="147"/>
      <c r="AG60" s="147" t="s">
        <v>403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x14ac:dyDescent="0.2">
      <c r="A61" s="161" t="s">
        <v>177</v>
      </c>
      <c r="B61" s="162" t="s">
        <v>139</v>
      </c>
      <c r="C61" s="183" t="s">
        <v>140</v>
      </c>
      <c r="D61" s="163"/>
      <c r="E61" s="164"/>
      <c r="F61" s="165"/>
      <c r="G61" s="165">
        <f>SUMIF(AG62:AG64,"&lt;&gt;NOR",G62:G64)</f>
        <v>0</v>
      </c>
      <c r="H61" s="165"/>
      <c r="I61" s="165">
        <f>SUM(I62:I64)</f>
        <v>0</v>
      </c>
      <c r="J61" s="165"/>
      <c r="K61" s="165">
        <f>SUM(K62:K64)</f>
        <v>0</v>
      </c>
      <c r="L61" s="165"/>
      <c r="M61" s="165">
        <f>SUM(M62:M64)</f>
        <v>0</v>
      </c>
      <c r="N61" s="164"/>
      <c r="O61" s="164">
        <f>SUM(O62:O64)</f>
        <v>0</v>
      </c>
      <c r="P61" s="164"/>
      <c r="Q61" s="164">
        <f>SUM(Q62:Q64)</f>
        <v>0</v>
      </c>
      <c r="R61" s="165"/>
      <c r="S61" s="165"/>
      <c r="T61" s="166"/>
      <c r="U61" s="160"/>
      <c r="V61" s="160">
        <f>SUM(V62:V64)</f>
        <v>1.63</v>
      </c>
      <c r="W61" s="160"/>
      <c r="X61" s="160"/>
      <c r="Y61" s="160"/>
      <c r="AG61" t="s">
        <v>178</v>
      </c>
    </row>
    <row r="62" spans="1:60" ht="22.5" outlineLevel="1" x14ac:dyDescent="0.2">
      <c r="A62" s="168">
        <v>23</v>
      </c>
      <c r="B62" s="169" t="s">
        <v>448</v>
      </c>
      <c r="C62" s="185" t="s">
        <v>449</v>
      </c>
      <c r="D62" s="170" t="s">
        <v>253</v>
      </c>
      <c r="E62" s="171">
        <v>10.199999999999999</v>
      </c>
      <c r="F62" s="172"/>
      <c r="G62" s="173">
        <f>ROUND(E62*F62,2)</f>
        <v>0</v>
      </c>
      <c r="H62" s="172"/>
      <c r="I62" s="173">
        <f>ROUND(E62*H62,2)</f>
        <v>0</v>
      </c>
      <c r="J62" s="172"/>
      <c r="K62" s="173">
        <f>ROUND(E62*J62,2)</f>
        <v>0</v>
      </c>
      <c r="L62" s="173">
        <v>21</v>
      </c>
      <c r="M62" s="173">
        <f>G62*(1+L62/100)</f>
        <v>0</v>
      </c>
      <c r="N62" s="171">
        <v>1.7000000000000001E-4</v>
      </c>
      <c r="O62" s="171">
        <f>ROUND(E62*N62,2)</f>
        <v>0</v>
      </c>
      <c r="P62" s="171">
        <v>0</v>
      </c>
      <c r="Q62" s="171">
        <f>ROUND(E62*P62,2)</f>
        <v>0</v>
      </c>
      <c r="R62" s="173"/>
      <c r="S62" s="173" t="s">
        <v>201</v>
      </c>
      <c r="T62" s="174" t="s">
        <v>246</v>
      </c>
      <c r="U62" s="158">
        <v>0.16</v>
      </c>
      <c r="V62" s="158">
        <f>ROUND(E62*U62,2)</f>
        <v>1.63</v>
      </c>
      <c r="W62" s="158"/>
      <c r="X62" s="158" t="s">
        <v>184</v>
      </c>
      <c r="Y62" s="158" t="s">
        <v>185</v>
      </c>
      <c r="Z62" s="147"/>
      <c r="AA62" s="147"/>
      <c r="AB62" s="147"/>
      <c r="AC62" s="147"/>
      <c r="AD62" s="147"/>
      <c r="AE62" s="147"/>
      <c r="AF62" s="147"/>
      <c r="AG62" s="147" t="s">
        <v>186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 x14ac:dyDescent="0.2">
      <c r="A63" s="154"/>
      <c r="B63" s="155"/>
      <c r="C63" s="193" t="s">
        <v>450</v>
      </c>
      <c r="D63" s="189"/>
      <c r="E63" s="190">
        <v>10.199999999999999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7"/>
      <c r="AA63" s="147"/>
      <c r="AB63" s="147"/>
      <c r="AC63" s="147"/>
      <c r="AD63" s="147"/>
      <c r="AE63" s="147"/>
      <c r="AF63" s="147"/>
      <c r="AG63" s="147" t="s">
        <v>260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>
        <v>24</v>
      </c>
      <c r="B64" s="155" t="s">
        <v>451</v>
      </c>
      <c r="C64" s="196" t="s">
        <v>452</v>
      </c>
      <c r="D64" s="156" t="s">
        <v>0</v>
      </c>
      <c r="E64" s="195"/>
      <c r="F64" s="159"/>
      <c r="G64" s="158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21</v>
      </c>
      <c r="M64" s="158">
        <f>G64*(1+L64/100)</f>
        <v>0</v>
      </c>
      <c r="N64" s="157">
        <v>0</v>
      </c>
      <c r="O64" s="157">
        <f>ROUND(E64*N64,2)</f>
        <v>0</v>
      </c>
      <c r="P64" s="157">
        <v>0</v>
      </c>
      <c r="Q64" s="157">
        <f>ROUND(E64*P64,2)</f>
        <v>0</v>
      </c>
      <c r="R64" s="158"/>
      <c r="S64" s="158" t="s">
        <v>201</v>
      </c>
      <c r="T64" s="158" t="s">
        <v>246</v>
      </c>
      <c r="U64" s="158">
        <v>0</v>
      </c>
      <c r="V64" s="158">
        <f>ROUND(E64*U64,2)</f>
        <v>0</v>
      </c>
      <c r="W64" s="158"/>
      <c r="X64" s="158" t="s">
        <v>402</v>
      </c>
      <c r="Y64" s="158" t="s">
        <v>185</v>
      </c>
      <c r="Z64" s="147"/>
      <c r="AA64" s="147"/>
      <c r="AB64" s="147"/>
      <c r="AC64" s="147"/>
      <c r="AD64" s="147"/>
      <c r="AE64" s="147"/>
      <c r="AF64" s="147"/>
      <c r="AG64" s="147" t="s">
        <v>403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x14ac:dyDescent="0.2">
      <c r="A65" s="161" t="s">
        <v>177</v>
      </c>
      <c r="B65" s="162" t="s">
        <v>145</v>
      </c>
      <c r="C65" s="183" t="s">
        <v>146</v>
      </c>
      <c r="D65" s="163"/>
      <c r="E65" s="164"/>
      <c r="F65" s="165"/>
      <c r="G65" s="165">
        <f>SUMIF(AG66:AG75,"&lt;&gt;NOR",G66:G75)</f>
        <v>0</v>
      </c>
      <c r="H65" s="165"/>
      <c r="I65" s="165">
        <f>SUM(I66:I75)</f>
        <v>0</v>
      </c>
      <c r="J65" s="165"/>
      <c r="K65" s="165">
        <f>SUM(K66:K75)</f>
        <v>0</v>
      </c>
      <c r="L65" s="165"/>
      <c r="M65" s="165">
        <f>SUM(M66:M75)</f>
        <v>0</v>
      </c>
      <c r="N65" s="164"/>
      <c r="O65" s="164">
        <f>SUM(O66:O75)</f>
        <v>0</v>
      </c>
      <c r="P65" s="164"/>
      <c r="Q65" s="164">
        <f>SUM(Q66:Q75)</f>
        <v>0</v>
      </c>
      <c r="R65" s="165"/>
      <c r="S65" s="165"/>
      <c r="T65" s="166"/>
      <c r="U65" s="160"/>
      <c r="V65" s="160">
        <f>SUM(V66:V75)</f>
        <v>28.09</v>
      </c>
      <c r="W65" s="160"/>
      <c r="X65" s="160"/>
      <c r="Y65" s="160"/>
      <c r="AG65" t="s">
        <v>178</v>
      </c>
    </row>
    <row r="66" spans="1:60" ht="22.5" outlineLevel="1" x14ac:dyDescent="0.2">
      <c r="A66" s="168">
        <v>25</v>
      </c>
      <c r="B66" s="169" t="s">
        <v>407</v>
      </c>
      <c r="C66" s="185" t="s">
        <v>408</v>
      </c>
      <c r="D66" s="170" t="s">
        <v>304</v>
      </c>
      <c r="E66" s="171">
        <v>24.239000000000001</v>
      </c>
      <c r="F66" s="172"/>
      <c r="G66" s="173">
        <f>ROUND(E66*F66,2)</f>
        <v>0</v>
      </c>
      <c r="H66" s="172"/>
      <c r="I66" s="173">
        <f>ROUND(E66*H66,2)</f>
        <v>0</v>
      </c>
      <c r="J66" s="172"/>
      <c r="K66" s="173">
        <f>ROUND(E66*J66,2)</f>
        <v>0</v>
      </c>
      <c r="L66" s="173">
        <v>21</v>
      </c>
      <c r="M66" s="173">
        <f>G66*(1+L66/100)</f>
        <v>0</v>
      </c>
      <c r="N66" s="171">
        <v>0</v>
      </c>
      <c r="O66" s="171">
        <f>ROUND(E66*N66,2)</f>
        <v>0</v>
      </c>
      <c r="P66" s="171">
        <v>0</v>
      </c>
      <c r="Q66" s="171">
        <f>ROUND(E66*P66,2)</f>
        <v>0</v>
      </c>
      <c r="R66" s="173"/>
      <c r="S66" s="173" t="s">
        <v>246</v>
      </c>
      <c r="T66" s="174" t="s">
        <v>246</v>
      </c>
      <c r="U66" s="158">
        <v>0</v>
      </c>
      <c r="V66" s="158">
        <f>ROUND(E66*U66,2)</f>
        <v>0</v>
      </c>
      <c r="W66" s="158"/>
      <c r="X66" s="158" t="s">
        <v>184</v>
      </c>
      <c r="Y66" s="158" t="s">
        <v>185</v>
      </c>
      <c r="Z66" s="147"/>
      <c r="AA66" s="147"/>
      <c r="AB66" s="147"/>
      <c r="AC66" s="147"/>
      <c r="AD66" s="147"/>
      <c r="AE66" s="147"/>
      <c r="AF66" s="147"/>
      <c r="AG66" s="147" t="s">
        <v>186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2" x14ac:dyDescent="0.2">
      <c r="A67" s="154"/>
      <c r="B67" s="155"/>
      <c r="C67" s="193" t="s">
        <v>453</v>
      </c>
      <c r="D67" s="189"/>
      <c r="E67" s="190">
        <v>15.444000000000001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7"/>
      <c r="AA67" s="147"/>
      <c r="AB67" s="147"/>
      <c r="AC67" s="147"/>
      <c r="AD67" s="147"/>
      <c r="AE67" s="147"/>
      <c r="AF67" s="147"/>
      <c r="AG67" s="147" t="s">
        <v>260</v>
      </c>
      <c r="AH67" s="147">
        <v>7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 x14ac:dyDescent="0.2">
      <c r="A68" s="154"/>
      <c r="B68" s="155"/>
      <c r="C68" s="193" t="s">
        <v>454</v>
      </c>
      <c r="D68" s="189"/>
      <c r="E68" s="190">
        <v>7.6950000000000003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7"/>
      <c r="AA68" s="147"/>
      <c r="AB68" s="147"/>
      <c r="AC68" s="147"/>
      <c r="AD68" s="147"/>
      <c r="AE68" s="147"/>
      <c r="AF68" s="147"/>
      <c r="AG68" s="147" t="s">
        <v>260</v>
      </c>
      <c r="AH68" s="147">
        <v>7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 x14ac:dyDescent="0.2">
      <c r="A69" s="154"/>
      <c r="B69" s="155"/>
      <c r="C69" s="193" t="s">
        <v>455</v>
      </c>
      <c r="D69" s="189"/>
      <c r="E69" s="190">
        <v>1.1000000000000001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7"/>
      <c r="AA69" s="147"/>
      <c r="AB69" s="147"/>
      <c r="AC69" s="147"/>
      <c r="AD69" s="147"/>
      <c r="AE69" s="147"/>
      <c r="AF69" s="147"/>
      <c r="AG69" s="147" t="s">
        <v>260</v>
      </c>
      <c r="AH69" s="147">
        <v>7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68">
        <v>26</v>
      </c>
      <c r="B70" s="169" t="s">
        <v>414</v>
      </c>
      <c r="C70" s="185" t="s">
        <v>415</v>
      </c>
      <c r="D70" s="170" t="s">
        <v>304</v>
      </c>
      <c r="E70" s="171">
        <v>22.651199999999999</v>
      </c>
      <c r="F70" s="172"/>
      <c r="G70" s="173">
        <f>ROUND(E70*F70,2)</f>
        <v>0</v>
      </c>
      <c r="H70" s="172"/>
      <c r="I70" s="173">
        <f>ROUND(E70*H70,2)</f>
        <v>0</v>
      </c>
      <c r="J70" s="172"/>
      <c r="K70" s="173">
        <f>ROUND(E70*J70,2)</f>
        <v>0</v>
      </c>
      <c r="L70" s="173">
        <v>21</v>
      </c>
      <c r="M70" s="173">
        <f>G70*(1+L70/100)</f>
        <v>0</v>
      </c>
      <c r="N70" s="171">
        <v>0</v>
      </c>
      <c r="O70" s="171">
        <f>ROUND(E70*N70,2)</f>
        <v>0</v>
      </c>
      <c r="P70" s="171">
        <v>0</v>
      </c>
      <c r="Q70" s="171">
        <f>ROUND(E70*P70,2)</f>
        <v>0</v>
      </c>
      <c r="R70" s="173"/>
      <c r="S70" s="173" t="s">
        <v>201</v>
      </c>
      <c r="T70" s="174" t="s">
        <v>246</v>
      </c>
      <c r="U70" s="158">
        <v>0</v>
      </c>
      <c r="V70" s="158">
        <f>ROUND(E70*U70,2)</f>
        <v>0</v>
      </c>
      <c r="W70" s="158"/>
      <c r="X70" s="158" t="s">
        <v>184</v>
      </c>
      <c r="Y70" s="158" t="s">
        <v>185</v>
      </c>
      <c r="Z70" s="147"/>
      <c r="AA70" s="147"/>
      <c r="AB70" s="147"/>
      <c r="AC70" s="147"/>
      <c r="AD70" s="147"/>
      <c r="AE70" s="147"/>
      <c r="AF70" s="147"/>
      <c r="AG70" s="147" t="s">
        <v>186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">
      <c r="A71" s="154"/>
      <c r="B71" s="155"/>
      <c r="C71" s="193" t="s">
        <v>456</v>
      </c>
      <c r="D71" s="189"/>
      <c r="E71" s="190">
        <v>22.651199999999999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7"/>
      <c r="AA71" s="147"/>
      <c r="AB71" s="147"/>
      <c r="AC71" s="147"/>
      <c r="AD71" s="147"/>
      <c r="AE71" s="147"/>
      <c r="AF71" s="147"/>
      <c r="AG71" s="147" t="s">
        <v>260</v>
      </c>
      <c r="AH71" s="147">
        <v>7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5">
        <v>27</v>
      </c>
      <c r="B72" s="176" t="s">
        <v>417</v>
      </c>
      <c r="C72" s="184" t="s">
        <v>418</v>
      </c>
      <c r="D72" s="177" t="s">
        <v>304</v>
      </c>
      <c r="E72" s="178">
        <v>46.8902</v>
      </c>
      <c r="F72" s="179"/>
      <c r="G72" s="180">
        <f>ROUND(E72*F72,2)</f>
        <v>0</v>
      </c>
      <c r="H72" s="179"/>
      <c r="I72" s="180">
        <f>ROUND(E72*H72,2)</f>
        <v>0</v>
      </c>
      <c r="J72" s="179"/>
      <c r="K72" s="180">
        <f>ROUND(E72*J72,2)</f>
        <v>0</v>
      </c>
      <c r="L72" s="180">
        <v>21</v>
      </c>
      <c r="M72" s="180">
        <f>G72*(1+L72/100)</f>
        <v>0</v>
      </c>
      <c r="N72" s="178">
        <v>0</v>
      </c>
      <c r="O72" s="178">
        <f>ROUND(E72*N72,2)</f>
        <v>0</v>
      </c>
      <c r="P72" s="178">
        <v>0</v>
      </c>
      <c r="Q72" s="178">
        <f>ROUND(E72*P72,2)</f>
        <v>0</v>
      </c>
      <c r="R72" s="180"/>
      <c r="S72" s="180" t="s">
        <v>201</v>
      </c>
      <c r="T72" s="181" t="s">
        <v>246</v>
      </c>
      <c r="U72" s="158">
        <v>9.9000000000000005E-2</v>
      </c>
      <c r="V72" s="158">
        <f>ROUND(E72*U72,2)</f>
        <v>4.6399999999999997</v>
      </c>
      <c r="W72" s="158"/>
      <c r="X72" s="158" t="s">
        <v>419</v>
      </c>
      <c r="Y72" s="158" t="s">
        <v>185</v>
      </c>
      <c r="Z72" s="147"/>
      <c r="AA72" s="147"/>
      <c r="AB72" s="147"/>
      <c r="AC72" s="147"/>
      <c r="AD72" s="147"/>
      <c r="AE72" s="147"/>
      <c r="AF72" s="147"/>
      <c r="AG72" s="147" t="s">
        <v>420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5">
        <v>28</v>
      </c>
      <c r="B73" s="176" t="s">
        <v>421</v>
      </c>
      <c r="C73" s="184" t="s">
        <v>422</v>
      </c>
      <c r="D73" s="177" t="s">
        <v>304</v>
      </c>
      <c r="E73" s="178">
        <v>46.8902</v>
      </c>
      <c r="F73" s="179"/>
      <c r="G73" s="180">
        <f>ROUND(E73*F73,2)</f>
        <v>0</v>
      </c>
      <c r="H73" s="179"/>
      <c r="I73" s="180">
        <f>ROUND(E73*H73,2)</f>
        <v>0</v>
      </c>
      <c r="J73" s="179"/>
      <c r="K73" s="180">
        <f>ROUND(E73*J73,2)</f>
        <v>0</v>
      </c>
      <c r="L73" s="180">
        <v>21</v>
      </c>
      <c r="M73" s="180">
        <f>G73*(1+L73/100)</f>
        <v>0</v>
      </c>
      <c r="N73" s="178">
        <v>0</v>
      </c>
      <c r="O73" s="178">
        <f>ROUND(E73*N73,2)</f>
        <v>0</v>
      </c>
      <c r="P73" s="178">
        <v>0</v>
      </c>
      <c r="Q73" s="178">
        <f>ROUND(E73*P73,2)</f>
        <v>0</v>
      </c>
      <c r="R73" s="180"/>
      <c r="S73" s="180" t="s">
        <v>201</v>
      </c>
      <c r="T73" s="181" t="s">
        <v>246</v>
      </c>
      <c r="U73" s="158">
        <v>0.49</v>
      </c>
      <c r="V73" s="158">
        <f>ROUND(E73*U73,2)</f>
        <v>22.98</v>
      </c>
      <c r="W73" s="158"/>
      <c r="X73" s="158" t="s">
        <v>419</v>
      </c>
      <c r="Y73" s="158" t="s">
        <v>185</v>
      </c>
      <c r="Z73" s="147"/>
      <c r="AA73" s="147"/>
      <c r="AB73" s="147"/>
      <c r="AC73" s="147"/>
      <c r="AD73" s="147"/>
      <c r="AE73" s="147"/>
      <c r="AF73" s="147"/>
      <c r="AG73" s="147" t="s">
        <v>420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5">
        <v>29</v>
      </c>
      <c r="B74" s="176" t="s">
        <v>423</v>
      </c>
      <c r="C74" s="184" t="s">
        <v>424</v>
      </c>
      <c r="D74" s="177" t="s">
        <v>304</v>
      </c>
      <c r="E74" s="178">
        <v>656.46280000000002</v>
      </c>
      <c r="F74" s="179"/>
      <c r="G74" s="180">
        <f>ROUND(E74*F74,2)</f>
        <v>0</v>
      </c>
      <c r="H74" s="179"/>
      <c r="I74" s="180">
        <f>ROUND(E74*H74,2)</f>
        <v>0</v>
      </c>
      <c r="J74" s="179"/>
      <c r="K74" s="180">
        <f>ROUND(E74*J74,2)</f>
        <v>0</v>
      </c>
      <c r="L74" s="180">
        <v>21</v>
      </c>
      <c r="M74" s="180">
        <f>G74*(1+L74/100)</f>
        <v>0</v>
      </c>
      <c r="N74" s="178">
        <v>0</v>
      </c>
      <c r="O74" s="178">
        <f>ROUND(E74*N74,2)</f>
        <v>0</v>
      </c>
      <c r="P74" s="178">
        <v>0</v>
      </c>
      <c r="Q74" s="178">
        <f>ROUND(E74*P74,2)</f>
        <v>0</v>
      </c>
      <c r="R74" s="180"/>
      <c r="S74" s="180" t="s">
        <v>201</v>
      </c>
      <c r="T74" s="181" t="s">
        <v>246</v>
      </c>
      <c r="U74" s="158">
        <v>0</v>
      </c>
      <c r="V74" s="158">
        <f>ROUND(E74*U74,2)</f>
        <v>0</v>
      </c>
      <c r="W74" s="158"/>
      <c r="X74" s="158" t="s">
        <v>419</v>
      </c>
      <c r="Y74" s="158" t="s">
        <v>185</v>
      </c>
      <c r="Z74" s="147"/>
      <c r="AA74" s="147"/>
      <c r="AB74" s="147"/>
      <c r="AC74" s="147"/>
      <c r="AD74" s="147"/>
      <c r="AE74" s="147"/>
      <c r="AF74" s="147"/>
      <c r="AG74" s="147" t="s">
        <v>420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68">
        <v>30</v>
      </c>
      <c r="B75" s="169" t="s">
        <v>425</v>
      </c>
      <c r="C75" s="185" t="s">
        <v>426</v>
      </c>
      <c r="D75" s="170" t="s">
        <v>304</v>
      </c>
      <c r="E75" s="171">
        <v>46.8902</v>
      </c>
      <c r="F75" s="172"/>
      <c r="G75" s="173">
        <f>ROUND(E75*F75,2)</f>
        <v>0</v>
      </c>
      <c r="H75" s="172"/>
      <c r="I75" s="173">
        <f>ROUND(E75*H75,2)</f>
        <v>0</v>
      </c>
      <c r="J75" s="172"/>
      <c r="K75" s="173">
        <f>ROUND(E75*J75,2)</f>
        <v>0</v>
      </c>
      <c r="L75" s="173">
        <v>21</v>
      </c>
      <c r="M75" s="173">
        <f>G75*(1+L75/100)</f>
        <v>0</v>
      </c>
      <c r="N75" s="171">
        <v>0</v>
      </c>
      <c r="O75" s="171">
        <f>ROUND(E75*N75,2)</f>
        <v>0</v>
      </c>
      <c r="P75" s="171">
        <v>0</v>
      </c>
      <c r="Q75" s="171">
        <f>ROUND(E75*P75,2)</f>
        <v>0</v>
      </c>
      <c r="R75" s="173"/>
      <c r="S75" s="173" t="s">
        <v>201</v>
      </c>
      <c r="T75" s="174" t="s">
        <v>246</v>
      </c>
      <c r="U75" s="158">
        <v>0.01</v>
      </c>
      <c r="V75" s="158">
        <f>ROUND(E75*U75,2)</f>
        <v>0.47</v>
      </c>
      <c r="W75" s="158"/>
      <c r="X75" s="158" t="s">
        <v>419</v>
      </c>
      <c r="Y75" s="158" t="s">
        <v>185</v>
      </c>
      <c r="Z75" s="147"/>
      <c r="AA75" s="147"/>
      <c r="AB75" s="147"/>
      <c r="AC75" s="147"/>
      <c r="AD75" s="147"/>
      <c r="AE75" s="147"/>
      <c r="AF75" s="147"/>
      <c r="AG75" s="147" t="s">
        <v>420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x14ac:dyDescent="0.2">
      <c r="A76" s="3"/>
      <c r="B76" s="4"/>
      <c r="C76" s="186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AE76">
        <v>15</v>
      </c>
      <c r="AF76">
        <v>21</v>
      </c>
      <c r="AG76" t="s">
        <v>163</v>
      </c>
    </row>
    <row r="77" spans="1:60" x14ac:dyDescent="0.2">
      <c r="A77" s="150"/>
      <c r="B77" s="151" t="s">
        <v>31</v>
      </c>
      <c r="C77" s="187"/>
      <c r="D77" s="152"/>
      <c r="E77" s="153"/>
      <c r="F77" s="153"/>
      <c r="G77" s="167">
        <f>G8+G13+G31+G50+G52+G59+G61+G65</f>
        <v>0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AE77">
        <f>SUMIF(L7:L75,AE76,G7:G75)</f>
        <v>0</v>
      </c>
      <c r="AF77">
        <f>SUMIF(L7:L75,AF76,G7:G75)</f>
        <v>0</v>
      </c>
      <c r="AG77" t="s">
        <v>239</v>
      </c>
    </row>
    <row r="78" spans="1:60" x14ac:dyDescent="0.2">
      <c r="A78" s="3"/>
      <c r="B78" s="4"/>
      <c r="C78" s="186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60" x14ac:dyDescent="0.2">
      <c r="A79" s="3"/>
      <c r="B79" s="4"/>
      <c r="C79" s="186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60" x14ac:dyDescent="0.2">
      <c r="A80" s="264" t="s">
        <v>240</v>
      </c>
      <c r="B80" s="264"/>
      <c r="C80" s="265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33" x14ac:dyDescent="0.2">
      <c r="A81" s="266"/>
      <c r="B81" s="267"/>
      <c r="C81" s="268"/>
      <c r="D81" s="267"/>
      <c r="E81" s="267"/>
      <c r="F81" s="267"/>
      <c r="G81" s="269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AG81" t="s">
        <v>241</v>
      </c>
    </row>
    <row r="82" spans="1:33" x14ac:dyDescent="0.2">
      <c r="A82" s="270"/>
      <c r="B82" s="271"/>
      <c r="C82" s="272"/>
      <c r="D82" s="271"/>
      <c r="E82" s="271"/>
      <c r="F82" s="271"/>
      <c r="G82" s="27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33" x14ac:dyDescent="0.2">
      <c r="A83" s="270"/>
      <c r="B83" s="271"/>
      <c r="C83" s="272"/>
      <c r="D83" s="271"/>
      <c r="E83" s="271"/>
      <c r="F83" s="271"/>
      <c r="G83" s="27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33" x14ac:dyDescent="0.2">
      <c r="A84" s="270"/>
      <c r="B84" s="271"/>
      <c r="C84" s="272"/>
      <c r="D84" s="271"/>
      <c r="E84" s="271"/>
      <c r="F84" s="271"/>
      <c r="G84" s="27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33" x14ac:dyDescent="0.2">
      <c r="A85" s="274"/>
      <c r="B85" s="275"/>
      <c r="C85" s="276"/>
      <c r="D85" s="275"/>
      <c r="E85" s="275"/>
      <c r="F85" s="275"/>
      <c r="G85" s="277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33" x14ac:dyDescent="0.2">
      <c r="A86" s="3"/>
      <c r="B86" s="4"/>
      <c r="C86" s="186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33" x14ac:dyDescent="0.2">
      <c r="C87" s="188"/>
      <c r="D87" s="10"/>
      <c r="AG87" t="s">
        <v>242</v>
      </c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lc0aQyKsAb0dzn4QplI9IZx9t3bXFly0ddb+CHgdURwkMfNpkSuF40SnIX+i8FvRBZceRhbRg47hNR5CFGXKg==" saltValue="XpkNhXfbb0uDMlFSvG33Eg==" spinCount="100000" sheet="1" formatRows="0"/>
  <mergeCells count="10">
    <mergeCell ref="A81:G85"/>
    <mergeCell ref="C41:G41"/>
    <mergeCell ref="C42:G42"/>
    <mergeCell ref="C43:G43"/>
    <mergeCell ref="C44:G44"/>
    <mergeCell ref="A1:G1"/>
    <mergeCell ref="C2:G2"/>
    <mergeCell ref="C3:G3"/>
    <mergeCell ref="C4:G4"/>
    <mergeCell ref="A80:C80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7</v>
      </c>
      <c r="B1" s="257"/>
      <c r="C1" s="257"/>
      <c r="D1" s="257"/>
      <c r="E1" s="257"/>
      <c r="F1" s="257"/>
      <c r="G1" s="257"/>
      <c r="AG1" t="s">
        <v>150</v>
      </c>
    </row>
    <row r="2" spans="1:60" ht="24.95" customHeight="1" x14ac:dyDescent="0.2">
      <c r="A2" s="139" t="s">
        <v>8</v>
      </c>
      <c r="B2" s="48" t="s">
        <v>43</v>
      </c>
      <c r="C2" s="258" t="s">
        <v>44</v>
      </c>
      <c r="D2" s="259"/>
      <c r="E2" s="259"/>
      <c r="F2" s="259"/>
      <c r="G2" s="260"/>
      <c r="AG2" t="s">
        <v>151</v>
      </c>
    </row>
    <row r="3" spans="1:60" ht="24.95" customHeight="1" x14ac:dyDescent="0.2">
      <c r="A3" s="139" t="s">
        <v>9</v>
      </c>
      <c r="B3" s="48" t="s">
        <v>66</v>
      </c>
      <c r="C3" s="258" t="s">
        <v>67</v>
      </c>
      <c r="D3" s="259"/>
      <c r="E3" s="259"/>
      <c r="F3" s="259"/>
      <c r="G3" s="260"/>
      <c r="AC3" s="120" t="s">
        <v>151</v>
      </c>
      <c r="AG3" t="s">
        <v>153</v>
      </c>
    </row>
    <row r="4" spans="1:60" ht="24.95" customHeight="1" x14ac:dyDescent="0.2">
      <c r="A4" s="140" t="s">
        <v>10</v>
      </c>
      <c r="B4" s="141" t="s">
        <v>72</v>
      </c>
      <c r="C4" s="261" t="s">
        <v>73</v>
      </c>
      <c r="D4" s="262"/>
      <c r="E4" s="262"/>
      <c r="F4" s="262"/>
      <c r="G4" s="263"/>
      <c r="AG4" t="s">
        <v>154</v>
      </c>
    </row>
    <row r="5" spans="1:60" x14ac:dyDescent="0.2">
      <c r="D5" s="10"/>
    </row>
    <row r="6" spans="1:60" ht="38.25" x14ac:dyDescent="0.2">
      <c r="A6" s="143" t="s">
        <v>155</v>
      </c>
      <c r="B6" s="145" t="s">
        <v>156</v>
      </c>
      <c r="C6" s="145" t="s">
        <v>157</v>
      </c>
      <c r="D6" s="144" t="s">
        <v>158</v>
      </c>
      <c r="E6" s="143" t="s">
        <v>159</v>
      </c>
      <c r="F6" s="142" t="s">
        <v>160</v>
      </c>
      <c r="G6" s="143" t="s">
        <v>31</v>
      </c>
      <c r="H6" s="146" t="s">
        <v>32</v>
      </c>
      <c r="I6" s="146" t="s">
        <v>161</v>
      </c>
      <c r="J6" s="146" t="s">
        <v>33</v>
      </c>
      <c r="K6" s="146" t="s">
        <v>162</v>
      </c>
      <c r="L6" s="146" t="s">
        <v>163</v>
      </c>
      <c r="M6" s="146" t="s">
        <v>164</v>
      </c>
      <c r="N6" s="146" t="s">
        <v>165</v>
      </c>
      <c r="O6" s="146" t="s">
        <v>166</v>
      </c>
      <c r="P6" s="146" t="s">
        <v>167</v>
      </c>
      <c r="Q6" s="146" t="s">
        <v>168</v>
      </c>
      <c r="R6" s="146" t="s">
        <v>169</v>
      </c>
      <c r="S6" s="146" t="s">
        <v>170</v>
      </c>
      <c r="T6" s="146" t="s">
        <v>171</v>
      </c>
      <c r="U6" s="146" t="s">
        <v>172</v>
      </c>
      <c r="V6" s="146" t="s">
        <v>173</v>
      </c>
      <c r="W6" s="146" t="s">
        <v>174</v>
      </c>
      <c r="X6" s="146" t="s">
        <v>175</v>
      </c>
      <c r="Y6" s="146" t="s">
        <v>176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1" t="s">
        <v>177</v>
      </c>
      <c r="B8" s="162" t="s">
        <v>114</v>
      </c>
      <c r="C8" s="183" t="s">
        <v>115</v>
      </c>
      <c r="D8" s="163"/>
      <c r="E8" s="164"/>
      <c r="F8" s="165"/>
      <c r="G8" s="165">
        <f>SUMIF(AG9:AG10,"&lt;&gt;NOR",G9:G10)</f>
        <v>0</v>
      </c>
      <c r="H8" s="165"/>
      <c r="I8" s="165">
        <f>SUM(I9:I10)</f>
        <v>0</v>
      </c>
      <c r="J8" s="165"/>
      <c r="K8" s="165">
        <f>SUM(K9:K10)</f>
        <v>0</v>
      </c>
      <c r="L8" s="165"/>
      <c r="M8" s="165">
        <f>SUM(M9:M10)</f>
        <v>0</v>
      </c>
      <c r="N8" s="164"/>
      <c r="O8" s="164">
        <f>SUM(O9:O10)</f>
        <v>0</v>
      </c>
      <c r="P8" s="164"/>
      <c r="Q8" s="164">
        <f>SUM(Q9:Q10)</f>
        <v>49.730000000000004</v>
      </c>
      <c r="R8" s="165"/>
      <c r="S8" s="165"/>
      <c r="T8" s="166"/>
      <c r="U8" s="160"/>
      <c r="V8" s="160">
        <f>SUM(V9:V10)</f>
        <v>9.66</v>
      </c>
      <c r="W8" s="160"/>
      <c r="X8" s="160"/>
      <c r="Y8" s="160"/>
      <c r="AG8" t="s">
        <v>178</v>
      </c>
    </row>
    <row r="9" spans="1:60" outlineLevel="1" x14ac:dyDescent="0.2">
      <c r="A9" s="175">
        <v>1</v>
      </c>
      <c r="B9" s="176" t="s">
        <v>251</v>
      </c>
      <c r="C9" s="184" t="s">
        <v>252</v>
      </c>
      <c r="D9" s="177" t="s">
        <v>253</v>
      </c>
      <c r="E9" s="178">
        <v>64.58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78">
        <v>0</v>
      </c>
      <c r="O9" s="178">
        <f>ROUND(E9*N9,2)</f>
        <v>0</v>
      </c>
      <c r="P9" s="178">
        <v>0.55000000000000004</v>
      </c>
      <c r="Q9" s="178">
        <f>ROUND(E9*P9,2)</f>
        <v>35.520000000000003</v>
      </c>
      <c r="R9" s="180"/>
      <c r="S9" s="180" t="s">
        <v>201</v>
      </c>
      <c r="T9" s="181" t="s">
        <v>246</v>
      </c>
      <c r="U9" s="158">
        <v>0.09</v>
      </c>
      <c r="V9" s="158">
        <f>ROUND(E9*U9,2)</f>
        <v>5.81</v>
      </c>
      <c r="W9" s="158"/>
      <c r="X9" s="158" t="s">
        <v>184</v>
      </c>
      <c r="Y9" s="158" t="s">
        <v>185</v>
      </c>
      <c r="Z9" s="147"/>
      <c r="AA9" s="147"/>
      <c r="AB9" s="147"/>
      <c r="AC9" s="147"/>
      <c r="AD9" s="147"/>
      <c r="AE9" s="147"/>
      <c r="AF9" s="147"/>
      <c r="AG9" s="147" t="s">
        <v>186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5">
        <v>2</v>
      </c>
      <c r="B10" s="176" t="s">
        <v>254</v>
      </c>
      <c r="C10" s="184" t="s">
        <v>255</v>
      </c>
      <c r="D10" s="177" t="s">
        <v>253</v>
      </c>
      <c r="E10" s="178">
        <v>64.58</v>
      </c>
      <c r="F10" s="179"/>
      <c r="G10" s="180">
        <f>ROUND(E10*F10,2)</f>
        <v>0</v>
      </c>
      <c r="H10" s="179"/>
      <c r="I10" s="180">
        <f>ROUND(E10*H10,2)</f>
        <v>0</v>
      </c>
      <c r="J10" s="179"/>
      <c r="K10" s="180">
        <f>ROUND(E10*J10,2)</f>
        <v>0</v>
      </c>
      <c r="L10" s="180">
        <v>21</v>
      </c>
      <c r="M10" s="180">
        <f>G10*(1+L10/100)</f>
        <v>0</v>
      </c>
      <c r="N10" s="178">
        <v>0</v>
      </c>
      <c r="O10" s="178">
        <f>ROUND(E10*N10,2)</f>
        <v>0</v>
      </c>
      <c r="P10" s="178">
        <v>0.22</v>
      </c>
      <c r="Q10" s="178">
        <f>ROUND(E10*P10,2)</f>
        <v>14.21</v>
      </c>
      <c r="R10" s="180"/>
      <c r="S10" s="180" t="s">
        <v>201</v>
      </c>
      <c r="T10" s="181" t="s">
        <v>246</v>
      </c>
      <c r="U10" s="158">
        <v>5.96E-2</v>
      </c>
      <c r="V10" s="158">
        <f>ROUND(E10*U10,2)</f>
        <v>3.85</v>
      </c>
      <c r="W10" s="158"/>
      <c r="X10" s="158" t="s">
        <v>184</v>
      </c>
      <c r="Y10" s="158" t="s">
        <v>185</v>
      </c>
      <c r="Z10" s="147"/>
      <c r="AA10" s="147"/>
      <c r="AB10" s="147"/>
      <c r="AC10" s="147"/>
      <c r="AD10" s="147"/>
      <c r="AE10" s="147"/>
      <c r="AF10" s="147"/>
      <c r="AG10" s="147" t="s">
        <v>186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x14ac:dyDescent="0.2">
      <c r="A11" s="161" t="s">
        <v>177</v>
      </c>
      <c r="B11" s="162" t="s">
        <v>116</v>
      </c>
      <c r="C11" s="183" t="s">
        <v>117</v>
      </c>
      <c r="D11" s="163"/>
      <c r="E11" s="164"/>
      <c r="F11" s="165"/>
      <c r="G11" s="165">
        <f>SUMIF(AG12:AG37,"&lt;&gt;NOR",G12:G37)</f>
        <v>0</v>
      </c>
      <c r="H11" s="165"/>
      <c r="I11" s="165">
        <f>SUM(I12:I37)</f>
        <v>0</v>
      </c>
      <c r="J11" s="165"/>
      <c r="K11" s="165">
        <f>SUM(K12:K37)</f>
        <v>0</v>
      </c>
      <c r="L11" s="165"/>
      <c r="M11" s="165">
        <f>SUM(M12:M37)</f>
        <v>0</v>
      </c>
      <c r="N11" s="164"/>
      <c r="O11" s="164">
        <f>SUM(O12:O37)</f>
        <v>46.89</v>
      </c>
      <c r="P11" s="164"/>
      <c r="Q11" s="164">
        <f>SUM(Q12:Q37)</f>
        <v>0</v>
      </c>
      <c r="R11" s="165"/>
      <c r="S11" s="165"/>
      <c r="T11" s="166"/>
      <c r="U11" s="160"/>
      <c r="V11" s="160">
        <f>SUM(V12:V37)</f>
        <v>13.94</v>
      </c>
      <c r="W11" s="160"/>
      <c r="X11" s="160"/>
      <c r="Y11" s="160"/>
      <c r="AG11" t="s">
        <v>178</v>
      </c>
    </row>
    <row r="12" spans="1:60" outlineLevel="1" x14ac:dyDescent="0.2">
      <c r="A12" s="168">
        <v>3</v>
      </c>
      <c r="B12" s="169" t="s">
        <v>267</v>
      </c>
      <c r="C12" s="185" t="s">
        <v>268</v>
      </c>
      <c r="D12" s="170" t="s">
        <v>265</v>
      </c>
      <c r="E12" s="171">
        <v>30.6755</v>
      </c>
      <c r="F12" s="172"/>
      <c r="G12" s="173">
        <f>ROUND(E12*F12,2)</f>
        <v>0</v>
      </c>
      <c r="H12" s="172"/>
      <c r="I12" s="173">
        <f>ROUND(E12*H12,2)</f>
        <v>0</v>
      </c>
      <c r="J12" s="172"/>
      <c r="K12" s="173">
        <f>ROUND(E12*J12,2)</f>
        <v>0</v>
      </c>
      <c r="L12" s="173">
        <v>21</v>
      </c>
      <c r="M12" s="173">
        <f>G12*(1+L12/100)</f>
        <v>0</v>
      </c>
      <c r="N12" s="171">
        <v>0</v>
      </c>
      <c r="O12" s="171">
        <f>ROUND(E12*N12,2)</f>
        <v>0</v>
      </c>
      <c r="P12" s="171">
        <v>0</v>
      </c>
      <c r="Q12" s="171">
        <f>ROUND(E12*P12,2)</f>
        <v>0</v>
      </c>
      <c r="R12" s="173"/>
      <c r="S12" s="173" t="s">
        <v>201</v>
      </c>
      <c r="T12" s="174" t="s">
        <v>246</v>
      </c>
      <c r="U12" s="158">
        <v>0.223</v>
      </c>
      <c r="V12" s="158">
        <f>ROUND(E12*U12,2)</f>
        <v>6.84</v>
      </c>
      <c r="W12" s="158"/>
      <c r="X12" s="158" t="s">
        <v>184</v>
      </c>
      <c r="Y12" s="158" t="s">
        <v>185</v>
      </c>
      <c r="Z12" s="147"/>
      <c r="AA12" s="147"/>
      <c r="AB12" s="147"/>
      <c r="AC12" s="147"/>
      <c r="AD12" s="147"/>
      <c r="AE12" s="147"/>
      <c r="AF12" s="147"/>
      <c r="AG12" s="147" t="s">
        <v>186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193" t="s">
        <v>457</v>
      </c>
      <c r="D13" s="189"/>
      <c r="E13" s="190">
        <v>31.967099999999999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260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193" t="s">
        <v>458</v>
      </c>
      <c r="D14" s="189"/>
      <c r="E14" s="190">
        <v>-22.603000000000002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260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4"/>
      <c r="B15" s="155"/>
      <c r="C15" s="193" t="s">
        <v>274</v>
      </c>
      <c r="D15" s="189"/>
      <c r="E15" s="190"/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7"/>
      <c r="AA15" s="147"/>
      <c r="AB15" s="147"/>
      <c r="AC15" s="147"/>
      <c r="AD15" s="147"/>
      <c r="AE15" s="147"/>
      <c r="AF15" s="147"/>
      <c r="AG15" s="147" t="s">
        <v>260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4"/>
      <c r="B16" s="155"/>
      <c r="C16" s="193" t="s">
        <v>459</v>
      </c>
      <c r="D16" s="189"/>
      <c r="E16" s="190">
        <v>21.311399999999999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260</v>
      </c>
      <c r="AH16" s="147">
        <v>5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68">
        <v>4</v>
      </c>
      <c r="B17" s="169" t="s">
        <v>276</v>
      </c>
      <c r="C17" s="185" t="s">
        <v>277</v>
      </c>
      <c r="D17" s="170" t="s">
        <v>265</v>
      </c>
      <c r="E17" s="171">
        <v>10.73643</v>
      </c>
      <c r="F17" s="172"/>
      <c r="G17" s="173">
        <f>ROUND(E17*F17,2)</f>
        <v>0</v>
      </c>
      <c r="H17" s="172"/>
      <c r="I17" s="173">
        <f>ROUND(E17*H17,2)</f>
        <v>0</v>
      </c>
      <c r="J17" s="172"/>
      <c r="K17" s="173">
        <f>ROUND(E17*J17,2)</f>
        <v>0</v>
      </c>
      <c r="L17" s="173">
        <v>21</v>
      </c>
      <c r="M17" s="173">
        <f>G17*(1+L17/100)</f>
        <v>0</v>
      </c>
      <c r="N17" s="171">
        <v>0</v>
      </c>
      <c r="O17" s="171">
        <f>ROUND(E17*N17,2)</f>
        <v>0</v>
      </c>
      <c r="P17" s="171">
        <v>0</v>
      </c>
      <c r="Q17" s="171">
        <f>ROUND(E17*P17,2)</f>
        <v>0</v>
      </c>
      <c r="R17" s="173"/>
      <c r="S17" s="173" t="s">
        <v>201</v>
      </c>
      <c r="T17" s="174" t="s">
        <v>246</v>
      </c>
      <c r="U17" s="158">
        <v>0.09</v>
      </c>
      <c r="V17" s="158">
        <f>ROUND(E17*U17,2)</f>
        <v>0.97</v>
      </c>
      <c r="W17" s="158"/>
      <c r="X17" s="158" t="s">
        <v>184</v>
      </c>
      <c r="Y17" s="158" t="s">
        <v>185</v>
      </c>
      <c r="Z17" s="147"/>
      <c r="AA17" s="147"/>
      <c r="AB17" s="147"/>
      <c r="AC17" s="147"/>
      <c r="AD17" s="147"/>
      <c r="AE17" s="147"/>
      <c r="AF17" s="147"/>
      <c r="AG17" s="147" t="s">
        <v>186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193" t="s">
        <v>460</v>
      </c>
      <c r="D18" s="189"/>
      <c r="E18" s="190">
        <v>10.73643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7"/>
      <c r="AA18" s="147"/>
      <c r="AB18" s="147"/>
      <c r="AC18" s="147"/>
      <c r="AD18" s="147"/>
      <c r="AE18" s="147"/>
      <c r="AF18" s="147"/>
      <c r="AG18" s="147" t="s">
        <v>260</v>
      </c>
      <c r="AH18" s="147">
        <v>5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68">
        <v>5</v>
      </c>
      <c r="B19" s="169" t="s">
        <v>279</v>
      </c>
      <c r="C19" s="185" t="s">
        <v>280</v>
      </c>
      <c r="D19" s="170" t="s">
        <v>265</v>
      </c>
      <c r="E19" s="171">
        <v>3</v>
      </c>
      <c r="F19" s="172"/>
      <c r="G19" s="173">
        <f>ROUND(E19*F19,2)</f>
        <v>0</v>
      </c>
      <c r="H19" s="172"/>
      <c r="I19" s="173">
        <f>ROUND(E19*H19,2)</f>
        <v>0</v>
      </c>
      <c r="J19" s="172"/>
      <c r="K19" s="173">
        <f>ROUND(E19*J19,2)</f>
        <v>0</v>
      </c>
      <c r="L19" s="173">
        <v>21</v>
      </c>
      <c r="M19" s="173">
        <f>G19*(1+L19/100)</f>
        <v>0</v>
      </c>
      <c r="N19" s="171">
        <v>0</v>
      </c>
      <c r="O19" s="171">
        <f>ROUND(E19*N19,2)</f>
        <v>0</v>
      </c>
      <c r="P19" s="171">
        <v>0</v>
      </c>
      <c r="Q19" s="171">
        <f>ROUND(E19*P19,2)</f>
        <v>0</v>
      </c>
      <c r="R19" s="173"/>
      <c r="S19" s="173" t="s">
        <v>201</v>
      </c>
      <c r="T19" s="174" t="s">
        <v>246</v>
      </c>
      <c r="U19" s="158">
        <v>0.2</v>
      </c>
      <c r="V19" s="158">
        <f>ROUND(E19*U19,2)</f>
        <v>0.6</v>
      </c>
      <c r="W19" s="158"/>
      <c r="X19" s="158" t="s">
        <v>184</v>
      </c>
      <c r="Y19" s="158" t="s">
        <v>185</v>
      </c>
      <c r="Z19" s="147"/>
      <c r="AA19" s="147"/>
      <c r="AB19" s="147"/>
      <c r="AC19" s="147"/>
      <c r="AD19" s="147"/>
      <c r="AE19" s="147"/>
      <c r="AF19" s="147"/>
      <c r="AG19" s="147" t="s">
        <v>186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193" t="s">
        <v>461</v>
      </c>
      <c r="D20" s="189"/>
      <c r="E20" s="190">
        <v>3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7"/>
      <c r="AA20" s="147"/>
      <c r="AB20" s="147"/>
      <c r="AC20" s="147"/>
      <c r="AD20" s="147"/>
      <c r="AE20" s="147"/>
      <c r="AF20" s="147"/>
      <c r="AG20" s="147" t="s">
        <v>260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68">
        <v>6</v>
      </c>
      <c r="B21" s="169" t="s">
        <v>282</v>
      </c>
      <c r="C21" s="185" t="s">
        <v>283</v>
      </c>
      <c r="D21" s="170" t="s">
        <v>265</v>
      </c>
      <c r="E21" s="171">
        <v>1.5</v>
      </c>
      <c r="F21" s="172"/>
      <c r="G21" s="173">
        <f>ROUND(E21*F21,2)</f>
        <v>0</v>
      </c>
      <c r="H21" s="172"/>
      <c r="I21" s="173">
        <f>ROUND(E21*H21,2)</f>
        <v>0</v>
      </c>
      <c r="J21" s="172"/>
      <c r="K21" s="173">
        <f>ROUND(E21*J21,2)</f>
        <v>0</v>
      </c>
      <c r="L21" s="173">
        <v>21</v>
      </c>
      <c r="M21" s="173">
        <f>G21*(1+L21/100)</f>
        <v>0</v>
      </c>
      <c r="N21" s="171">
        <v>0</v>
      </c>
      <c r="O21" s="171">
        <f>ROUND(E21*N21,2)</f>
        <v>0</v>
      </c>
      <c r="P21" s="171">
        <v>0</v>
      </c>
      <c r="Q21" s="171">
        <f>ROUND(E21*P21,2)</f>
        <v>0</v>
      </c>
      <c r="R21" s="173"/>
      <c r="S21" s="173" t="s">
        <v>201</v>
      </c>
      <c r="T21" s="174" t="s">
        <v>246</v>
      </c>
      <c r="U21" s="158">
        <v>0.08</v>
      </c>
      <c r="V21" s="158">
        <f>ROUND(E21*U21,2)</f>
        <v>0.12</v>
      </c>
      <c r="W21" s="158"/>
      <c r="X21" s="158" t="s">
        <v>184</v>
      </c>
      <c r="Y21" s="158" t="s">
        <v>185</v>
      </c>
      <c r="Z21" s="147"/>
      <c r="AA21" s="147"/>
      <c r="AB21" s="147"/>
      <c r="AC21" s="147"/>
      <c r="AD21" s="147"/>
      <c r="AE21" s="147"/>
      <c r="AF21" s="147"/>
      <c r="AG21" s="147" t="s">
        <v>186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93" t="s">
        <v>462</v>
      </c>
      <c r="D22" s="189"/>
      <c r="E22" s="190">
        <v>1.5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7"/>
      <c r="AA22" s="147"/>
      <c r="AB22" s="147"/>
      <c r="AC22" s="147"/>
      <c r="AD22" s="147"/>
      <c r="AE22" s="147"/>
      <c r="AF22" s="147"/>
      <c r="AG22" s="147" t="s">
        <v>260</v>
      </c>
      <c r="AH22" s="147">
        <v>5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 x14ac:dyDescent="0.2">
      <c r="A23" s="168">
        <v>7</v>
      </c>
      <c r="B23" s="169" t="s">
        <v>285</v>
      </c>
      <c r="C23" s="185" t="s">
        <v>286</v>
      </c>
      <c r="D23" s="170" t="s">
        <v>265</v>
      </c>
      <c r="E23" s="171">
        <v>33.6755</v>
      </c>
      <c r="F23" s="172"/>
      <c r="G23" s="173">
        <f>ROUND(E23*F23,2)</f>
        <v>0</v>
      </c>
      <c r="H23" s="172"/>
      <c r="I23" s="173">
        <f>ROUND(E23*H23,2)</f>
        <v>0</v>
      </c>
      <c r="J23" s="172"/>
      <c r="K23" s="173">
        <f>ROUND(E23*J23,2)</f>
        <v>0</v>
      </c>
      <c r="L23" s="173">
        <v>21</v>
      </c>
      <c r="M23" s="173">
        <f>G23*(1+L23/100)</f>
        <v>0</v>
      </c>
      <c r="N23" s="171">
        <v>0</v>
      </c>
      <c r="O23" s="171">
        <f>ROUND(E23*N23,2)</f>
        <v>0</v>
      </c>
      <c r="P23" s="171">
        <v>0</v>
      </c>
      <c r="Q23" s="171">
        <f>ROUND(E23*P23,2)</f>
        <v>0</v>
      </c>
      <c r="R23" s="173"/>
      <c r="S23" s="173" t="s">
        <v>201</v>
      </c>
      <c r="T23" s="174" t="s">
        <v>246</v>
      </c>
      <c r="U23" s="158">
        <v>0.01</v>
      </c>
      <c r="V23" s="158">
        <f>ROUND(E23*U23,2)</f>
        <v>0.34</v>
      </c>
      <c r="W23" s="158"/>
      <c r="X23" s="158" t="s">
        <v>184</v>
      </c>
      <c r="Y23" s="158" t="s">
        <v>185</v>
      </c>
      <c r="Z23" s="147"/>
      <c r="AA23" s="147"/>
      <c r="AB23" s="147"/>
      <c r="AC23" s="147"/>
      <c r="AD23" s="147"/>
      <c r="AE23" s="147"/>
      <c r="AF23" s="147"/>
      <c r="AG23" s="147" t="s">
        <v>186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193" t="s">
        <v>463</v>
      </c>
      <c r="D24" s="189"/>
      <c r="E24" s="190">
        <v>30.6755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7"/>
      <c r="AA24" s="147"/>
      <c r="AB24" s="147"/>
      <c r="AC24" s="147"/>
      <c r="AD24" s="147"/>
      <c r="AE24" s="147"/>
      <c r="AF24" s="147"/>
      <c r="AG24" s="147" t="s">
        <v>260</v>
      </c>
      <c r="AH24" s="147">
        <v>5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4"/>
      <c r="B25" s="155"/>
      <c r="C25" s="193" t="s">
        <v>464</v>
      </c>
      <c r="D25" s="189"/>
      <c r="E25" s="190">
        <v>3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7"/>
      <c r="AA25" s="147"/>
      <c r="AB25" s="147"/>
      <c r="AC25" s="147"/>
      <c r="AD25" s="147"/>
      <c r="AE25" s="147"/>
      <c r="AF25" s="147"/>
      <c r="AG25" s="147" t="s">
        <v>260</v>
      </c>
      <c r="AH25" s="147">
        <v>5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68">
        <v>8</v>
      </c>
      <c r="B26" s="169" t="s">
        <v>289</v>
      </c>
      <c r="C26" s="185" t="s">
        <v>290</v>
      </c>
      <c r="D26" s="170" t="s">
        <v>265</v>
      </c>
      <c r="E26" s="171">
        <v>33.6755</v>
      </c>
      <c r="F26" s="172"/>
      <c r="G26" s="173">
        <f>ROUND(E26*F26,2)</f>
        <v>0</v>
      </c>
      <c r="H26" s="172"/>
      <c r="I26" s="173">
        <f>ROUND(E26*H26,2)</f>
        <v>0</v>
      </c>
      <c r="J26" s="172"/>
      <c r="K26" s="173">
        <f>ROUND(E26*J26,2)</f>
        <v>0</v>
      </c>
      <c r="L26" s="173">
        <v>21</v>
      </c>
      <c r="M26" s="173">
        <f>G26*(1+L26/100)</f>
        <v>0</v>
      </c>
      <c r="N26" s="171">
        <v>0</v>
      </c>
      <c r="O26" s="171">
        <f>ROUND(E26*N26,2)</f>
        <v>0</v>
      </c>
      <c r="P26" s="171">
        <v>0</v>
      </c>
      <c r="Q26" s="171">
        <f>ROUND(E26*P26,2)</f>
        <v>0</v>
      </c>
      <c r="R26" s="173"/>
      <c r="S26" s="173" t="s">
        <v>201</v>
      </c>
      <c r="T26" s="174" t="s">
        <v>246</v>
      </c>
      <c r="U26" s="158">
        <v>5.2999999999999999E-2</v>
      </c>
      <c r="V26" s="158">
        <f>ROUND(E26*U26,2)</f>
        <v>1.78</v>
      </c>
      <c r="W26" s="158"/>
      <c r="X26" s="158" t="s">
        <v>184</v>
      </c>
      <c r="Y26" s="158" t="s">
        <v>185</v>
      </c>
      <c r="Z26" s="147"/>
      <c r="AA26" s="147"/>
      <c r="AB26" s="147"/>
      <c r="AC26" s="147"/>
      <c r="AD26" s="147"/>
      <c r="AE26" s="147"/>
      <c r="AF26" s="147"/>
      <c r="AG26" s="147" t="s">
        <v>186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193" t="s">
        <v>465</v>
      </c>
      <c r="D27" s="189"/>
      <c r="E27" s="190">
        <v>33.6755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7"/>
      <c r="AA27" s="147"/>
      <c r="AB27" s="147"/>
      <c r="AC27" s="147"/>
      <c r="AD27" s="147"/>
      <c r="AE27" s="147"/>
      <c r="AF27" s="147"/>
      <c r="AG27" s="147" t="s">
        <v>260</v>
      </c>
      <c r="AH27" s="147">
        <v>5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68">
        <v>9</v>
      </c>
      <c r="B28" s="169" t="s">
        <v>292</v>
      </c>
      <c r="C28" s="185" t="s">
        <v>293</v>
      </c>
      <c r="D28" s="170" t="s">
        <v>265</v>
      </c>
      <c r="E28" s="171">
        <v>21.311399999999999</v>
      </c>
      <c r="F28" s="172"/>
      <c r="G28" s="173">
        <f>ROUND(E28*F28,2)</f>
        <v>0</v>
      </c>
      <c r="H28" s="172"/>
      <c r="I28" s="173">
        <f>ROUND(E28*H28,2)</f>
        <v>0</v>
      </c>
      <c r="J28" s="172"/>
      <c r="K28" s="173">
        <f>ROUND(E28*J28,2)</f>
        <v>0</v>
      </c>
      <c r="L28" s="173">
        <v>21</v>
      </c>
      <c r="M28" s="173">
        <f>G28*(1+L28/100)</f>
        <v>0</v>
      </c>
      <c r="N28" s="171">
        <v>0</v>
      </c>
      <c r="O28" s="171">
        <f>ROUND(E28*N28,2)</f>
        <v>0</v>
      </c>
      <c r="P28" s="171">
        <v>0</v>
      </c>
      <c r="Q28" s="171">
        <f>ROUND(E28*P28,2)</f>
        <v>0</v>
      </c>
      <c r="R28" s="173"/>
      <c r="S28" s="173" t="s">
        <v>201</v>
      </c>
      <c r="T28" s="174" t="s">
        <v>246</v>
      </c>
      <c r="U28" s="158">
        <v>0.05</v>
      </c>
      <c r="V28" s="158">
        <f>ROUND(E28*U28,2)</f>
        <v>1.07</v>
      </c>
      <c r="W28" s="158"/>
      <c r="X28" s="158" t="s">
        <v>184</v>
      </c>
      <c r="Y28" s="158" t="s">
        <v>185</v>
      </c>
      <c r="Z28" s="147"/>
      <c r="AA28" s="147"/>
      <c r="AB28" s="147"/>
      <c r="AC28" s="147"/>
      <c r="AD28" s="147"/>
      <c r="AE28" s="147"/>
      <c r="AF28" s="147"/>
      <c r="AG28" s="147" t="s">
        <v>186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2" x14ac:dyDescent="0.2">
      <c r="A29" s="154"/>
      <c r="B29" s="155"/>
      <c r="C29" s="193" t="s">
        <v>466</v>
      </c>
      <c r="D29" s="189"/>
      <c r="E29" s="190">
        <v>21.311399999999999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7"/>
      <c r="AA29" s="147"/>
      <c r="AB29" s="147"/>
      <c r="AC29" s="147"/>
      <c r="AD29" s="147"/>
      <c r="AE29" s="147"/>
      <c r="AF29" s="147"/>
      <c r="AG29" s="147" t="s">
        <v>260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68">
        <v>10</v>
      </c>
      <c r="B30" s="169" t="s">
        <v>295</v>
      </c>
      <c r="C30" s="185" t="s">
        <v>296</v>
      </c>
      <c r="D30" s="170" t="s">
        <v>265</v>
      </c>
      <c r="E30" s="171">
        <v>33.6755</v>
      </c>
      <c r="F30" s="172"/>
      <c r="G30" s="173">
        <f>ROUND(E30*F30,2)</f>
        <v>0</v>
      </c>
      <c r="H30" s="172"/>
      <c r="I30" s="173">
        <f>ROUND(E30*H30,2)</f>
        <v>0</v>
      </c>
      <c r="J30" s="172"/>
      <c r="K30" s="173">
        <f>ROUND(E30*J30,2)</f>
        <v>0</v>
      </c>
      <c r="L30" s="173">
        <v>21</v>
      </c>
      <c r="M30" s="173">
        <f>G30*(1+L30/100)</f>
        <v>0</v>
      </c>
      <c r="N30" s="171">
        <v>0</v>
      </c>
      <c r="O30" s="171">
        <f>ROUND(E30*N30,2)</f>
        <v>0</v>
      </c>
      <c r="P30" s="171">
        <v>0</v>
      </c>
      <c r="Q30" s="171">
        <f>ROUND(E30*P30,2)</f>
        <v>0</v>
      </c>
      <c r="R30" s="173"/>
      <c r="S30" s="173" t="s">
        <v>201</v>
      </c>
      <c r="T30" s="174" t="s">
        <v>246</v>
      </c>
      <c r="U30" s="158">
        <v>8.9999999999999993E-3</v>
      </c>
      <c r="V30" s="158">
        <f>ROUND(E30*U30,2)</f>
        <v>0.3</v>
      </c>
      <c r="W30" s="158"/>
      <c r="X30" s="158" t="s">
        <v>184</v>
      </c>
      <c r="Y30" s="158" t="s">
        <v>185</v>
      </c>
      <c r="Z30" s="147"/>
      <c r="AA30" s="147"/>
      <c r="AB30" s="147"/>
      <c r="AC30" s="147"/>
      <c r="AD30" s="147"/>
      <c r="AE30" s="147"/>
      <c r="AF30" s="147"/>
      <c r="AG30" s="147" t="s">
        <v>186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193" t="s">
        <v>465</v>
      </c>
      <c r="D31" s="189"/>
      <c r="E31" s="190">
        <v>33.6755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7"/>
      <c r="AA31" s="147"/>
      <c r="AB31" s="147"/>
      <c r="AC31" s="147"/>
      <c r="AD31" s="147"/>
      <c r="AE31" s="147"/>
      <c r="AF31" s="147"/>
      <c r="AG31" s="147" t="s">
        <v>260</v>
      </c>
      <c r="AH31" s="147">
        <v>5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68">
        <v>11</v>
      </c>
      <c r="B32" s="169" t="s">
        <v>297</v>
      </c>
      <c r="C32" s="185" t="s">
        <v>298</v>
      </c>
      <c r="D32" s="170" t="s">
        <v>253</v>
      </c>
      <c r="E32" s="171">
        <v>71.037999999999997</v>
      </c>
      <c r="F32" s="172"/>
      <c r="G32" s="173">
        <f>ROUND(E32*F32,2)</f>
        <v>0</v>
      </c>
      <c r="H32" s="172"/>
      <c r="I32" s="173">
        <f>ROUND(E32*H32,2)</f>
        <v>0</v>
      </c>
      <c r="J32" s="172"/>
      <c r="K32" s="173">
        <f>ROUND(E32*J32,2)</f>
        <v>0</v>
      </c>
      <c r="L32" s="173">
        <v>21</v>
      </c>
      <c r="M32" s="173">
        <f>G32*(1+L32/100)</f>
        <v>0</v>
      </c>
      <c r="N32" s="171">
        <v>0</v>
      </c>
      <c r="O32" s="171">
        <f>ROUND(E32*N32,2)</f>
        <v>0</v>
      </c>
      <c r="P32" s="171">
        <v>0</v>
      </c>
      <c r="Q32" s="171">
        <f>ROUND(E32*P32,2)</f>
        <v>0</v>
      </c>
      <c r="R32" s="173"/>
      <c r="S32" s="173" t="s">
        <v>201</v>
      </c>
      <c r="T32" s="174" t="s">
        <v>246</v>
      </c>
      <c r="U32" s="158">
        <v>2.7E-2</v>
      </c>
      <c r="V32" s="158">
        <f>ROUND(E32*U32,2)</f>
        <v>1.92</v>
      </c>
      <c r="W32" s="158"/>
      <c r="X32" s="158" t="s">
        <v>184</v>
      </c>
      <c r="Y32" s="158" t="s">
        <v>185</v>
      </c>
      <c r="Z32" s="147"/>
      <c r="AA32" s="147"/>
      <c r="AB32" s="147"/>
      <c r="AC32" s="147"/>
      <c r="AD32" s="147"/>
      <c r="AE32" s="147"/>
      <c r="AF32" s="147"/>
      <c r="AG32" s="147" t="s">
        <v>186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193" t="s">
        <v>467</v>
      </c>
      <c r="D33" s="189"/>
      <c r="E33" s="190">
        <v>71.037999999999997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7"/>
      <c r="AA33" s="147"/>
      <c r="AB33" s="147"/>
      <c r="AC33" s="147"/>
      <c r="AD33" s="147"/>
      <c r="AE33" s="147"/>
      <c r="AF33" s="147"/>
      <c r="AG33" s="147" t="s">
        <v>260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1" x14ac:dyDescent="0.2">
      <c r="A34" s="168">
        <v>12</v>
      </c>
      <c r="B34" s="169" t="s">
        <v>300</v>
      </c>
      <c r="C34" s="185" t="s">
        <v>301</v>
      </c>
      <c r="D34" s="170" t="s">
        <v>265</v>
      </c>
      <c r="E34" s="171">
        <v>33.6755</v>
      </c>
      <c r="F34" s="172"/>
      <c r="G34" s="173">
        <f>ROUND(E34*F34,2)</f>
        <v>0</v>
      </c>
      <c r="H34" s="172"/>
      <c r="I34" s="173">
        <f>ROUND(E34*H34,2)</f>
        <v>0</v>
      </c>
      <c r="J34" s="172"/>
      <c r="K34" s="173">
        <f>ROUND(E34*J34,2)</f>
        <v>0</v>
      </c>
      <c r="L34" s="173">
        <v>21</v>
      </c>
      <c r="M34" s="173">
        <f>G34*(1+L34/100)</f>
        <v>0</v>
      </c>
      <c r="N34" s="171">
        <v>0</v>
      </c>
      <c r="O34" s="171">
        <f>ROUND(E34*N34,2)</f>
        <v>0</v>
      </c>
      <c r="P34" s="171">
        <v>0</v>
      </c>
      <c r="Q34" s="171">
        <f>ROUND(E34*P34,2)</f>
        <v>0</v>
      </c>
      <c r="R34" s="173"/>
      <c r="S34" s="173" t="s">
        <v>201</v>
      </c>
      <c r="T34" s="174" t="s">
        <v>246</v>
      </c>
      <c r="U34" s="158">
        <v>0</v>
      </c>
      <c r="V34" s="158">
        <f>ROUND(E34*U34,2)</f>
        <v>0</v>
      </c>
      <c r="W34" s="158"/>
      <c r="X34" s="158" t="s">
        <v>184</v>
      </c>
      <c r="Y34" s="158" t="s">
        <v>185</v>
      </c>
      <c r="Z34" s="147"/>
      <c r="AA34" s="147"/>
      <c r="AB34" s="147"/>
      <c r="AC34" s="147"/>
      <c r="AD34" s="147"/>
      <c r="AE34" s="147"/>
      <c r="AF34" s="147"/>
      <c r="AG34" s="147" t="s">
        <v>186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2" x14ac:dyDescent="0.2">
      <c r="A35" s="154"/>
      <c r="B35" s="155"/>
      <c r="C35" s="193" t="s">
        <v>465</v>
      </c>
      <c r="D35" s="189"/>
      <c r="E35" s="190">
        <v>33.6755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7"/>
      <c r="AA35" s="147"/>
      <c r="AB35" s="147"/>
      <c r="AC35" s="147"/>
      <c r="AD35" s="147"/>
      <c r="AE35" s="147"/>
      <c r="AF35" s="147"/>
      <c r="AG35" s="147" t="s">
        <v>260</v>
      </c>
      <c r="AH35" s="147">
        <v>5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68">
        <v>13</v>
      </c>
      <c r="B36" s="169" t="s">
        <v>302</v>
      </c>
      <c r="C36" s="185" t="s">
        <v>303</v>
      </c>
      <c r="D36" s="170" t="s">
        <v>304</v>
      </c>
      <c r="E36" s="171">
        <v>46.885080000000002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21</v>
      </c>
      <c r="M36" s="173">
        <f>G36*(1+L36/100)</f>
        <v>0</v>
      </c>
      <c r="N36" s="171">
        <v>1</v>
      </c>
      <c r="O36" s="171">
        <f>ROUND(E36*N36,2)</f>
        <v>46.89</v>
      </c>
      <c r="P36" s="171">
        <v>0</v>
      </c>
      <c r="Q36" s="171">
        <f>ROUND(E36*P36,2)</f>
        <v>0</v>
      </c>
      <c r="R36" s="173" t="s">
        <v>305</v>
      </c>
      <c r="S36" s="173" t="s">
        <v>201</v>
      </c>
      <c r="T36" s="174" t="s">
        <v>246</v>
      </c>
      <c r="U36" s="158">
        <v>0</v>
      </c>
      <c r="V36" s="158">
        <f>ROUND(E36*U36,2)</f>
        <v>0</v>
      </c>
      <c r="W36" s="158"/>
      <c r="X36" s="158" t="s">
        <v>306</v>
      </c>
      <c r="Y36" s="158" t="s">
        <v>185</v>
      </c>
      <c r="Z36" s="147"/>
      <c r="AA36" s="147"/>
      <c r="AB36" s="147"/>
      <c r="AC36" s="147"/>
      <c r="AD36" s="147"/>
      <c r="AE36" s="147"/>
      <c r="AF36" s="147"/>
      <c r="AG36" s="147" t="s">
        <v>307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193" t="s">
        <v>468</v>
      </c>
      <c r="D37" s="189"/>
      <c r="E37" s="190">
        <v>46.885080000000002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260</v>
      </c>
      <c r="AH37" s="147">
        <v>5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x14ac:dyDescent="0.2">
      <c r="A38" s="161" t="s">
        <v>177</v>
      </c>
      <c r="B38" s="162" t="s">
        <v>70</v>
      </c>
      <c r="C38" s="183" t="s">
        <v>122</v>
      </c>
      <c r="D38" s="163"/>
      <c r="E38" s="164"/>
      <c r="F38" s="165"/>
      <c r="G38" s="165">
        <f>SUMIF(AG39:AG46,"&lt;&gt;NOR",G39:G46)</f>
        <v>0</v>
      </c>
      <c r="H38" s="165"/>
      <c r="I38" s="165">
        <f>SUM(I39:I46)</f>
        <v>0</v>
      </c>
      <c r="J38" s="165"/>
      <c r="K38" s="165">
        <f>SUM(K39:K46)</f>
        <v>0</v>
      </c>
      <c r="L38" s="165"/>
      <c r="M38" s="165">
        <f>SUM(M39:M46)</f>
        <v>0</v>
      </c>
      <c r="N38" s="164"/>
      <c r="O38" s="164">
        <f>SUM(O39:O46)</f>
        <v>4.8899999999999997</v>
      </c>
      <c r="P38" s="164"/>
      <c r="Q38" s="164">
        <f>SUM(Q39:Q46)</f>
        <v>0</v>
      </c>
      <c r="R38" s="165"/>
      <c r="S38" s="165"/>
      <c r="T38" s="166"/>
      <c r="U38" s="160"/>
      <c r="V38" s="160">
        <f>SUM(V39:V46)</f>
        <v>3.71</v>
      </c>
      <c r="W38" s="160"/>
      <c r="X38" s="160"/>
      <c r="Y38" s="160"/>
      <c r="AG38" t="s">
        <v>178</v>
      </c>
    </row>
    <row r="39" spans="1:60" ht="22.5" outlineLevel="1" x14ac:dyDescent="0.2">
      <c r="A39" s="168">
        <v>14</v>
      </c>
      <c r="B39" s="169" t="s">
        <v>309</v>
      </c>
      <c r="C39" s="185" t="s">
        <v>310</v>
      </c>
      <c r="D39" s="170" t="s">
        <v>265</v>
      </c>
      <c r="E39" s="171">
        <v>3</v>
      </c>
      <c r="F39" s="172"/>
      <c r="G39" s="173">
        <f>ROUND(E39*F39,2)</f>
        <v>0</v>
      </c>
      <c r="H39" s="172"/>
      <c r="I39" s="173">
        <f>ROUND(E39*H39,2)</f>
        <v>0</v>
      </c>
      <c r="J39" s="172"/>
      <c r="K39" s="173">
        <f>ROUND(E39*J39,2)</f>
        <v>0</v>
      </c>
      <c r="L39" s="173">
        <v>21</v>
      </c>
      <c r="M39" s="173">
        <f>G39*(1+L39/100)</f>
        <v>0</v>
      </c>
      <c r="N39" s="171">
        <v>1.63</v>
      </c>
      <c r="O39" s="171">
        <f>ROUND(E39*N39,2)</f>
        <v>4.8899999999999997</v>
      </c>
      <c r="P39" s="171">
        <v>0</v>
      </c>
      <c r="Q39" s="171">
        <f>ROUND(E39*P39,2)</f>
        <v>0</v>
      </c>
      <c r="R39" s="173"/>
      <c r="S39" s="173" t="s">
        <v>201</v>
      </c>
      <c r="T39" s="174" t="s">
        <v>246</v>
      </c>
      <c r="U39" s="158">
        <v>0.92</v>
      </c>
      <c r="V39" s="158">
        <f>ROUND(E39*U39,2)</f>
        <v>2.76</v>
      </c>
      <c r="W39" s="158"/>
      <c r="X39" s="158" t="s">
        <v>184</v>
      </c>
      <c r="Y39" s="158" t="s">
        <v>185</v>
      </c>
      <c r="Z39" s="147"/>
      <c r="AA39" s="147"/>
      <c r="AB39" s="147"/>
      <c r="AC39" s="147"/>
      <c r="AD39" s="147"/>
      <c r="AE39" s="147"/>
      <c r="AF39" s="147"/>
      <c r="AG39" s="147" t="s">
        <v>186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4"/>
      <c r="B40" s="155"/>
      <c r="C40" s="193" t="s">
        <v>464</v>
      </c>
      <c r="D40" s="189"/>
      <c r="E40" s="190">
        <v>3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7"/>
      <c r="AA40" s="147"/>
      <c r="AB40" s="147"/>
      <c r="AC40" s="147"/>
      <c r="AD40" s="147"/>
      <c r="AE40" s="147"/>
      <c r="AF40" s="147"/>
      <c r="AG40" s="147" t="s">
        <v>260</v>
      </c>
      <c r="AH40" s="147">
        <v>5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68">
        <v>15</v>
      </c>
      <c r="B41" s="169" t="s">
        <v>311</v>
      </c>
      <c r="C41" s="185" t="s">
        <v>312</v>
      </c>
      <c r="D41" s="170" t="s">
        <v>253</v>
      </c>
      <c r="E41" s="171">
        <v>12.6</v>
      </c>
      <c r="F41" s="172"/>
      <c r="G41" s="173">
        <f>ROUND(E41*F41,2)</f>
        <v>0</v>
      </c>
      <c r="H41" s="172"/>
      <c r="I41" s="173">
        <f>ROUND(E41*H41,2)</f>
        <v>0</v>
      </c>
      <c r="J41" s="172"/>
      <c r="K41" s="173">
        <f>ROUND(E41*J41,2)</f>
        <v>0</v>
      </c>
      <c r="L41" s="173">
        <v>21</v>
      </c>
      <c r="M41" s="173">
        <f>G41*(1+L41/100)</f>
        <v>0</v>
      </c>
      <c r="N41" s="171">
        <v>1.8000000000000001E-4</v>
      </c>
      <c r="O41" s="171">
        <f>ROUND(E41*N41,2)</f>
        <v>0</v>
      </c>
      <c r="P41" s="171">
        <v>0</v>
      </c>
      <c r="Q41" s="171">
        <f>ROUND(E41*P41,2)</f>
        <v>0</v>
      </c>
      <c r="R41" s="173"/>
      <c r="S41" s="173" t="s">
        <v>201</v>
      </c>
      <c r="T41" s="174" t="s">
        <v>246</v>
      </c>
      <c r="U41" s="158">
        <v>7.4999999999999997E-2</v>
      </c>
      <c r="V41" s="158">
        <f>ROUND(E41*U41,2)</f>
        <v>0.95</v>
      </c>
      <c r="W41" s="158"/>
      <c r="X41" s="158" t="s">
        <v>184</v>
      </c>
      <c r="Y41" s="158" t="s">
        <v>185</v>
      </c>
      <c r="Z41" s="147"/>
      <c r="AA41" s="147"/>
      <c r="AB41" s="147"/>
      <c r="AC41" s="147"/>
      <c r="AD41" s="147"/>
      <c r="AE41" s="147"/>
      <c r="AF41" s="147"/>
      <c r="AG41" s="147" t="s">
        <v>186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193" t="s">
        <v>469</v>
      </c>
      <c r="D42" s="189"/>
      <c r="E42" s="190">
        <v>12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7"/>
      <c r="AA42" s="147"/>
      <c r="AB42" s="147"/>
      <c r="AC42" s="147"/>
      <c r="AD42" s="147"/>
      <c r="AE42" s="147"/>
      <c r="AF42" s="147"/>
      <c r="AG42" s="147" t="s">
        <v>260</v>
      </c>
      <c r="AH42" s="147">
        <v>5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">
      <c r="A43" s="154"/>
      <c r="B43" s="155"/>
      <c r="C43" s="194" t="s">
        <v>314</v>
      </c>
      <c r="D43" s="191"/>
      <c r="E43" s="192">
        <v>0.6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7"/>
      <c r="AA43" s="147"/>
      <c r="AB43" s="147"/>
      <c r="AC43" s="147"/>
      <c r="AD43" s="147"/>
      <c r="AE43" s="147"/>
      <c r="AF43" s="147"/>
      <c r="AG43" s="147" t="s">
        <v>260</v>
      </c>
      <c r="AH43" s="147">
        <v>4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68">
        <v>16</v>
      </c>
      <c r="B44" s="169" t="s">
        <v>315</v>
      </c>
      <c r="C44" s="185" t="s">
        <v>316</v>
      </c>
      <c r="D44" s="170" t="s">
        <v>253</v>
      </c>
      <c r="E44" s="171">
        <v>15.12</v>
      </c>
      <c r="F44" s="172"/>
      <c r="G44" s="173">
        <f>ROUND(E44*F44,2)</f>
        <v>0</v>
      </c>
      <c r="H44" s="172"/>
      <c r="I44" s="173">
        <f>ROUND(E44*H44,2)</f>
        <v>0</v>
      </c>
      <c r="J44" s="172"/>
      <c r="K44" s="173">
        <f>ROUND(E44*J44,2)</f>
        <v>0</v>
      </c>
      <c r="L44" s="173">
        <v>21</v>
      </c>
      <c r="M44" s="173">
        <f>G44*(1+L44/100)</f>
        <v>0</v>
      </c>
      <c r="N44" s="171">
        <v>2.5000000000000001E-4</v>
      </c>
      <c r="O44" s="171">
        <f>ROUND(E44*N44,2)</f>
        <v>0</v>
      </c>
      <c r="P44" s="171">
        <v>0</v>
      </c>
      <c r="Q44" s="171">
        <f>ROUND(E44*P44,2)</f>
        <v>0</v>
      </c>
      <c r="R44" s="173" t="s">
        <v>305</v>
      </c>
      <c r="S44" s="173" t="s">
        <v>201</v>
      </c>
      <c r="T44" s="174" t="s">
        <v>246</v>
      </c>
      <c r="U44" s="158">
        <v>0</v>
      </c>
      <c r="V44" s="158">
        <f>ROUND(E44*U44,2)</f>
        <v>0</v>
      </c>
      <c r="W44" s="158"/>
      <c r="X44" s="158" t="s">
        <v>306</v>
      </c>
      <c r="Y44" s="158" t="s">
        <v>185</v>
      </c>
      <c r="Z44" s="147"/>
      <c r="AA44" s="147"/>
      <c r="AB44" s="147"/>
      <c r="AC44" s="147"/>
      <c r="AD44" s="147"/>
      <c r="AE44" s="147"/>
      <c r="AF44" s="147"/>
      <c r="AG44" s="147" t="s">
        <v>307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193" t="s">
        <v>470</v>
      </c>
      <c r="D45" s="189"/>
      <c r="E45" s="190">
        <v>12.6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7"/>
      <c r="AA45" s="147"/>
      <c r="AB45" s="147"/>
      <c r="AC45" s="147"/>
      <c r="AD45" s="147"/>
      <c r="AE45" s="147"/>
      <c r="AF45" s="147"/>
      <c r="AG45" s="147" t="s">
        <v>260</v>
      </c>
      <c r="AH45" s="147">
        <v>5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">
      <c r="A46" s="154"/>
      <c r="B46" s="155"/>
      <c r="C46" s="194" t="s">
        <v>318</v>
      </c>
      <c r="D46" s="191"/>
      <c r="E46" s="192">
        <v>2.52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7"/>
      <c r="AA46" s="147"/>
      <c r="AB46" s="147"/>
      <c r="AC46" s="147"/>
      <c r="AD46" s="147"/>
      <c r="AE46" s="147"/>
      <c r="AF46" s="147"/>
      <c r="AG46" s="147" t="s">
        <v>260</v>
      </c>
      <c r="AH46" s="147">
        <v>4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x14ac:dyDescent="0.2">
      <c r="A47" s="161" t="s">
        <v>177</v>
      </c>
      <c r="B47" s="162" t="s">
        <v>76</v>
      </c>
      <c r="C47" s="183" t="s">
        <v>124</v>
      </c>
      <c r="D47" s="163"/>
      <c r="E47" s="164"/>
      <c r="F47" s="165"/>
      <c r="G47" s="165">
        <f>SUMIF(AG48:AG61,"&lt;&gt;NOR",G48:G61)</f>
        <v>0</v>
      </c>
      <c r="H47" s="165"/>
      <c r="I47" s="165">
        <f>SUM(I48:I61)</f>
        <v>0</v>
      </c>
      <c r="J47" s="165"/>
      <c r="K47" s="165">
        <f>SUM(K48:K61)</f>
        <v>0</v>
      </c>
      <c r="L47" s="165"/>
      <c r="M47" s="165">
        <f>SUM(M48:M61)</f>
        <v>0</v>
      </c>
      <c r="N47" s="164"/>
      <c r="O47" s="164">
        <f>SUM(O48:O61)</f>
        <v>71.47999999999999</v>
      </c>
      <c r="P47" s="164"/>
      <c r="Q47" s="164">
        <f>SUM(Q48:Q61)</f>
        <v>0</v>
      </c>
      <c r="R47" s="165"/>
      <c r="S47" s="165"/>
      <c r="T47" s="166"/>
      <c r="U47" s="160"/>
      <c r="V47" s="160">
        <f>SUM(V48:V61)</f>
        <v>85.08</v>
      </c>
      <c r="W47" s="160"/>
      <c r="X47" s="160"/>
      <c r="Y47" s="160"/>
      <c r="AG47" t="s">
        <v>178</v>
      </c>
    </row>
    <row r="48" spans="1:60" ht="22.5" outlineLevel="1" x14ac:dyDescent="0.2">
      <c r="A48" s="168">
        <v>17</v>
      </c>
      <c r="B48" s="169" t="s">
        <v>319</v>
      </c>
      <c r="C48" s="185" t="s">
        <v>320</v>
      </c>
      <c r="D48" s="170" t="s">
        <v>253</v>
      </c>
      <c r="E48" s="171">
        <v>66.233999999999995</v>
      </c>
      <c r="F48" s="172"/>
      <c r="G48" s="173">
        <f>ROUND(E48*F48,2)</f>
        <v>0</v>
      </c>
      <c r="H48" s="172"/>
      <c r="I48" s="173">
        <f>ROUND(E48*H48,2)</f>
        <v>0</v>
      </c>
      <c r="J48" s="172"/>
      <c r="K48" s="173">
        <f>ROUND(E48*J48,2)</f>
        <v>0</v>
      </c>
      <c r="L48" s="173">
        <v>21</v>
      </c>
      <c r="M48" s="173">
        <f>G48*(1+L48/100)</f>
        <v>0</v>
      </c>
      <c r="N48" s="171">
        <v>0.378</v>
      </c>
      <c r="O48" s="171">
        <f>ROUND(E48*N48,2)</f>
        <v>25.04</v>
      </c>
      <c r="P48" s="171">
        <v>0</v>
      </c>
      <c r="Q48" s="171">
        <f>ROUND(E48*P48,2)</f>
        <v>0</v>
      </c>
      <c r="R48" s="173"/>
      <c r="S48" s="173" t="s">
        <v>201</v>
      </c>
      <c r="T48" s="174" t="s">
        <v>246</v>
      </c>
      <c r="U48" s="158">
        <v>2.5999999999999999E-2</v>
      </c>
      <c r="V48" s="158">
        <f>ROUND(E48*U48,2)</f>
        <v>1.72</v>
      </c>
      <c r="W48" s="158"/>
      <c r="X48" s="158" t="s">
        <v>184</v>
      </c>
      <c r="Y48" s="158" t="s">
        <v>185</v>
      </c>
      <c r="Z48" s="147"/>
      <c r="AA48" s="147"/>
      <c r="AB48" s="147"/>
      <c r="AC48" s="147"/>
      <c r="AD48" s="147"/>
      <c r="AE48" s="147"/>
      <c r="AF48" s="147"/>
      <c r="AG48" s="147" t="s">
        <v>186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">
      <c r="A49" s="154"/>
      <c r="B49" s="155"/>
      <c r="C49" s="193" t="s">
        <v>471</v>
      </c>
      <c r="D49" s="189"/>
      <c r="E49" s="190">
        <v>66.233999999999995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7"/>
      <c r="AA49" s="147"/>
      <c r="AB49" s="147"/>
      <c r="AC49" s="147"/>
      <c r="AD49" s="147"/>
      <c r="AE49" s="147"/>
      <c r="AF49" s="147"/>
      <c r="AG49" s="147" t="s">
        <v>260</v>
      </c>
      <c r="AH49" s="147">
        <v>5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1" x14ac:dyDescent="0.2">
      <c r="A50" s="168">
        <v>18</v>
      </c>
      <c r="B50" s="169" t="s">
        <v>472</v>
      </c>
      <c r="C50" s="185" t="s">
        <v>473</v>
      </c>
      <c r="D50" s="170" t="s">
        <v>253</v>
      </c>
      <c r="E50" s="171">
        <v>69.388000000000005</v>
      </c>
      <c r="F50" s="172"/>
      <c r="G50" s="173">
        <f>ROUND(E50*F50,2)</f>
        <v>0</v>
      </c>
      <c r="H50" s="172"/>
      <c r="I50" s="173">
        <f>ROUND(E50*H50,2)</f>
        <v>0</v>
      </c>
      <c r="J50" s="172"/>
      <c r="K50" s="173">
        <f>ROUND(E50*J50,2)</f>
        <v>0</v>
      </c>
      <c r="L50" s="173">
        <v>21</v>
      </c>
      <c r="M50" s="173">
        <f>G50*(1+L50/100)</f>
        <v>0</v>
      </c>
      <c r="N50" s="171">
        <v>0.378</v>
      </c>
      <c r="O50" s="171">
        <f>ROUND(E50*N50,2)</f>
        <v>26.23</v>
      </c>
      <c r="P50" s="171">
        <v>0</v>
      </c>
      <c r="Q50" s="171">
        <f>ROUND(E50*P50,2)</f>
        <v>0</v>
      </c>
      <c r="R50" s="173"/>
      <c r="S50" s="173" t="s">
        <v>201</v>
      </c>
      <c r="T50" s="174" t="s">
        <v>246</v>
      </c>
      <c r="U50" s="158">
        <v>2.5999999999999999E-2</v>
      </c>
      <c r="V50" s="158">
        <f>ROUND(E50*U50,2)</f>
        <v>1.8</v>
      </c>
      <c r="W50" s="158"/>
      <c r="X50" s="158" t="s">
        <v>184</v>
      </c>
      <c r="Y50" s="158" t="s">
        <v>185</v>
      </c>
      <c r="Z50" s="147"/>
      <c r="AA50" s="147"/>
      <c r="AB50" s="147"/>
      <c r="AC50" s="147"/>
      <c r="AD50" s="147"/>
      <c r="AE50" s="147"/>
      <c r="AF50" s="147"/>
      <c r="AG50" s="147" t="s">
        <v>186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4"/>
      <c r="B51" s="155"/>
      <c r="C51" s="193" t="s">
        <v>474</v>
      </c>
      <c r="D51" s="189"/>
      <c r="E51" s="190">
        <v>69.388000000000005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7"/>
      <c r="AA51" s="147"/>
      <c r="AB51" s="147"/>
      <c r="AC51" s="147"/>
      <c r="AD51" s="147"/>
      <c r="AE51" s="147"/>
      <c r="AF51" s="147"/>
      <c r="AG51" s="147" t="s">
        <v>260</v>
      </c>
      <c r="AH51" s="147">
        <v>5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68">
        <v>19</v>
      </c>
      <c r="B52" s="169" t="s">
        <v>333</v>
      </c>
      <c r="C52" s="185" t="s">
        <v>334</v>
      </c>
      <c r="D52" s="170" t="s">
        <v>253</v>
      </c>
      <c r="E52" s="171">
        <v>69.388000000000005</v>
      </c>
      <c r="F52" s="172"/>
      <c r="G52" s="173">
        <f>ROUND(E52*F52,2)</f>
        <v>0</v>
      </c>
      <c r="H52" s="172"/>
      <c r="I52" s="173">
        <f>ROUND(E52*H52,2)</f>
        <v>0</v>
      </c>
      <c r="J52" s="172"/>
      <c r="K52" s="173">
        <f>ROUND(E52*J52,2)</f>
        <v>0</v>
      </c>
      <c r="L52" s="173">
        <v>21</v>
      </c>
      <c r="M52" s="173">
        <f>G52*(1+L52/100)</f>
        <v>0</v>
      </c>
      <c r="N52" s="171">
        <v>0</v>
      </c>
      <c r="O52" s="171">
        <f>ROUND(E52*N52,2)</f>
        <v>0</v>
      </c>
      <c r="P52" s="171">
        <v>0</v>
      </c>
      <c r="Q52" s="171">
        <f>ROUND(E52*P52,2)</f>
        <v>0</v>
      </c>
      <c r="R52" s="173"/>
      <c r="S52" s="173" t="s">
        <v>201</v>
      </c>
      <c r="T52" s="174" t="s">
        <v>246</v>
      </c>
      <c r="U52" s="158">
        <v>9.0999999999999998E-2</v>
      </c>
      <c r="V52" s="158">
        <f>ROUND(E52*U52,2)</f>
        <v>6.31</v>
      </c>
      <c r="W52" s="158"/>
      <c r="X52" s="158" t="s">
        <v>184</v>
      </c>
      <c r="Y52" s="158" t="s">
        <v>185</v>
      </c>
      <c r="Z52" s="147"/>
      <c r="AA52" s="147"/>
      <c r="AB52" s="147"/>
      <c r="AC52" s="147"/>
      <c r="AD52" s="147"/>
      <c r="AE52" s="147"/>
      <c r="AF52" s="147"/>
      <c r="AG52" s="147" t="s">
        <v>186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193" t="s">
        <v>475</v>
      </c>
      <c r="D53" s="189"/>
      <c r="E53" s="190">
        <v>69.388000000000005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7"/>
      <c r="AA53" s="147"/>
      <c r="AB53" s="147"/>
      <c r="AC53" s="147"/>
      <c r="AD53" s="147"/>
      <c r="AE53" s="147"/>
      <c r="AF53" s="147"/>
      <c r="AG53" s="147" t="s">
        <v>260</v>
      </c>
      <c r="AH53" s="147">
        <v>5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68">
        <v>20</v>
      </c>
      <c r="B54" s="169" t="s">
        <v>476</v>
      </c>
      <c r="C54" s="185" t="s">
        <v>477</v>
      </c>
      <c r="D54" s="170" t="s">
        <v>253</v>
      </c>
      <c r="E54" s="171">
        <v>63.08</v>
      </c>
      <c r="F54" s="172"/>
      <c r="G54" s="173">
        <f>ROUND(E54*F54,2)</f>
        <v>0</v>
      </c>
      <c r="H54" s="172"/>
      <c r="I54" s="173">
        <f>ROUND(E54*H54,2)</f>
        <v>0</v>
      </c>
      <c r="J54" s="172"/>
      <c r="K54" s="173">
        <f>ROUND(E54*J54,2)</f>
        <v>0</v>
      </c>
      <c r="L54" s="173">
        <v>21</v>
      </c>
      <c r="M54" s="173">
        <f>G54*(1+L54/100)</f>
        <v>0</v>
      </c>
      <c r="N54" s="171">
        <v>0.11</v>
      </c>
      <c r="O54" s="171">
        <f>ROUND(E54*N54,2)</f>
        <v>6.94</v>
      </c>
      <c r="P54" s="171">
        <v>0</v>
      </c>
      <c r="Q54" s="171">
        <f>ROUND(E54*P54,2)</f>
        <v>0</v>
      </c>
      <c r="R54" s="173"/>
      <c r="S54" s="173" t="s">
        <v>201</v>
      </c>
      <c r="T54" s="174" t="s">
        <v>246</v>
      </c>
      <c r="U54" s="158">
        <v>1.1930000000000001</v>
      </c>
      <c r="V54" s="158">
        <f>ROUND(E54*U54,2)</f>
        <v>75.25</v>
      </c>
      <c r="W54" s="158"/>
      <c r="X54" s="158" t="s">
        <v>184</v>
      </c>
      <c r="Y54" s="158" t="s">
        <v>185</v>
      </c>
      <c r="Z54" s="147"/>
      <c r="AA54" s="147"/>
      <c r="AB54" s="147"/>
      <c r="AC54" s="147"/>
      <c r="AD54" s="147"/>
      <c r="AE54" s="147"/>
      <c r="AF54" s="147"/>
      <c r="AG54" s="147" t="s">
        <v>186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">
      <c r="A55" s="154"/>
      <c r="B55" s="155"/>
      <c r="C55" s="193" t="s">
        <v>478</v>
      </c>
      <c r="D55" s="189"/>
      <c r="E55" s="190">
        <v>63.08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7"/>
      <c r="AA55" s="147"/>
      <c r="AB55" s="147"/>
      <c r="AC55" s="147"/>
      <c r="AD55" s="147"/>
      <c r="AE55" s="147"/>
      <c r="AF55" s="147"/>
      <c r="AG55" s="147" t="s">
        <v>260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2.5" outlineLevel="1" x14ac:dyDescent="0.2">
      <c r="A56" s="168">
        <v>21</v>
      </c>
      <c r="B56" s="169" t="s">
        <v>479</v>
      </c>
      <c r="C56" s="185" t="s">
        <v>480</v>
      </c>
      <c r="D56" s="170" t="s">
        <v>253</v>
      </c>
      <c r="E56" s="171">
        <v>66.233999999999995</v>
      </c>
      <c r="F56" s="172"/>
      <c r="G56" s="173">
        <f>ROUND(E56*F56,2)</f>
        <v>0</v>
      </c>
      <c r="H56" s="172"/>
      <c r="I56" s="173">
        <f>ROUND(E56*H56,2)</f>
        <v>0</v>
      </c>
      <c r="J56" s="172"/>
      <c r="K56" s="173">
        <f>ROUND(E56*J56,2)</f>
        <v>0</v>
      </c>
      <c r="L56" s="173">
        <v>21</v>
      </c>
      <c r="M56" s="173">
        <f>G56*(1+L56/100)</f>
        <v>0</v>
      </c>
      <c r="N56" s="171">
        <v>0.2</v>
      </c>
      <c r="O56" s="171">
        <f>ROUND(E56*N56,2)</f>
        <v>13.25</v>
      </c>
      <c r="P56" s="171">
        <v>0</v>
      </c>
      <c r="Q56" s="171">
        <f>ROUND(E56*P56,2)</f>
        <v>0</v>
      </c>
      <c r="R56" s="173" t="s">
        <v>305</v>
      </c>
      <c r="S56" s="173" t="s">
        <v>201</v>
      </c>
      <c r="T56" s="174" t="s">
        <v>246</v>
      </c>
      <c r="U56" s="158">
        <v>0</v>
      </c>
      <c r="V56" s="158">
        <f>ROUND(E56*U56,2)</f>
        <v>0</v>
      </c>
      <c r="W56" s="158"/>
      <c r="X56" s="158" t="s">
        <v>306</v>
      </c>
      <c r="Y56" s="158" t="s">
        <v>185</v>
      </c>
      <c r="Z56" s="147"/>
      <c r="AA56" s="147"/>
      <c r="AB56" s="147"/>
      <c r="AC56" s="147"/>
      <c r="AD56" s="147"/>
      <c r="AE56" s="147"/>
      <c r="AF56" s="147"/>
      <c r="AG56" s="147" t="s">
        <v>307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">
      <c r="A57" s="154"/>
      <c r="B57" s="155"/>
      <c r="C57" s="193" t="s">
        <v>481</v>
      </c>
      <c r="D57" s="189"/>
      <c r="E57" s="190">
        <v>63.08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7"/>
      <c r="AA57" s="147"/>
      <c r="AB57" s="147"/>
      <c r="AC57" s="147"/>
      <c r="AD57" s="147"/>
      <c r="AE57" s="147"/>
      <c r="AF57" s="147"/>
      <c r="AG57" s="147" t="s">
        <v>260</v>
      </c>
      <c r="AH57" s="147">
        <v>5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4"/>
      <c r="B58" s="155"/>
      <c r="C58" s="194" t="s">
        <v>314</v>
      </c>
      <c r="D58" s="191"/>
      <c r="E58" s="192">
        <v>3.1539999999999999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7"/>
      <c r="AA58" s="147"/>
      <c r="AB58" s="147"/>
      <c r="AC58" s="147"/>
      <c r="AD58" s="147"/>
      <c r="AE58" s="147"/>
      <c r="AF58" s="147"/>
      <c r="AG58" s="147" t="s">
        <v>260</v>
      </c>
      <c r="AH58" s="147">
        <v>4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68">
        <v>22</v>
      </c>
      <c r="B59" s="169" t="s">
        <v>315</v>
      </c>
      <c r="C59" s="185" t="s">
        <v>316</v>
      </c>
      <c r="D59" s="170" t="s">
        <v>253</v>
      </c>
      <c r="E59" s="171">
        <v>83.265600000000006</v>
      </c>
      <c r="F59" s="172"/>
      <c r="G59" s="173">
        <f>ROUND(E59*F59,2)</f>
        <v>0</v>
      </c>
      <c r="H59" s="172"/>
      <c r="I59" s="173">
        <f>ROUND(E59*H59,2)</f>
        <v>0</v>
      </c>
      <c r="J59" s="172"/>
      <c r="K59" s="173">
        <f>ROUND(E59*J59,2)</f>
        <v>0</v>
      </c>
      <c r="L59" s="173">
        <v>21</v>
      </c>
      <c r="M59" s="173">
        <f>G59*(1+L59/100)</f>
        <v>0</v>
      </c>
      <c r="N59" s="171">
        <v>2.5000000000000001E-4</v>
      </c>
      <c r="O59" s="171">
        <f>ROUND(E59*N59,2)</f>
        <v>0.02</v>
      </c>
      <c r="P59" s="171">
        <v>0</v>
      </c>
      <c r="Q59" s="171">
        <f>ROUND(E59*P59,2)</f>
        <v>0</v>
      </c>
      <c r="R59" s="173" t="s">
        <v>305</v>
      </c>
      <c r="S59" s="173" t="s">
        <v>201</v>
      </c>
      <c r="T59" s="174" t="s">
        <v>246</v>
      </c>
      <c r="U59" s="158">
        <v>0</v>
      </c>
      <c r="V59" s="158">
        <f>ROUND(E59*U59,2)</f>
        <v>0</v>
      </c>
      <c r="W59" s="158"/>
      <c r="X59" s="158" t="s">
        <v>306</v>
      </c>
      <c r="Y59" s="158" t="s">
        <v>185</v>
      </c>
      <c r="Z59" s="147"/>
      <c r="AA59" s="147"/>
      <c r="AB59" s="147"/>
      <c r="AC59" s="147"/>
      <c r="AD59" s="147"/>
      <c r="AE59" s="147"/>
      <c r="AF59" s="147"/>
      <c r="AG59" s="147" t="s">
        <v>307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">
      <c r="A60" s="154"/>
      <c r="B60" s="155"/>
      <c r="C60" s="193" t="s">
        <v>482</v>
      </c>
      <c r="D60" s="189"/>
      <c r="E60" s="190">
        <v>69.388000000000005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7"/>
      <c r="AA60" s="147"/>
      <c r="AB60" s="147"/>
      <c r="AC60" s="147"/>
      <c r="AD60" s="147"/>
      <c r="AE60" s="147"/>
      <c r="AF60" s="147"/>
      <c r="AG60" s="147" t="s">
        <v>260</v>
      </c>
      <c r="AH60" s="147">
        <v>5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3" x14ac:dyDescent="0.2">
      <c r="A61" s="154"/>
      <c r="B61" s="155"/>
      <c r="C61" s="194" t="s">
        <v>318</v>
      </c>
      <c r="D61" s="191"/>
      <c r="E61" s="192">
        <v>13.877599999999999</v>
      </c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7"/>
      <c r="AA61" s="147"/>
      <c r="AB61" s="147"/>
      <c r="AC61" s="147"/>
      <c r="AD61" s="147"/>
      <c r="AE61" s="147"/>
      <c r="AF61" s="147"/>
      <c r="AG61" s="147" t="s">
        <v>260</v>
      </c>
      <c r="AH61" s="147">
        <v>4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x14ac:dyDescent="0.2">
      <c r="A62" s="161" t="s">
        <v>177</v>
      </c>
      <c r="B62" s="162" t="s">
        <v>129</v>
      </c>
      <c r="C62" s="183" t="s">
        <v>130</v>
      </c>
      <c r="D62" s="163"/>
      <c r="E62" s="164"/>
      <c r="F62" s="165"/>
      <c r="G62" s="165">
        <f>SUMIF(AG63:AG67,"&lt;&gt;NOR",G63:G67)</f>
        <v>0</v>
      </c>
      <c r="H62" s="165"/>
      <c r="I62" s="165">
        <f>SUM(I63:I67)</f>
        <v>0</v>
      </c>
      <c r="J62" s="165"/>
      <c r="K62" s="165">
        <f>SUM(K63:K67)</f>
        <v>0</v>
      </c>
      <c r="L62" s="165"/>
      <c r="M62" s="165">
        <f>SUM(M63:M67)</f>
        <v>0</v>
      </c>
      <c r="N62" s="164"/>
      <c r="O62" s="164">
        <f>SUM(O63:O67)</f>
        <v>3.7699999999999996</v>
      </c>
      <c r="P62" s="164"/>
      <c r="Q62" s="164">
        <f>SUM(Q63:Q67)</f>
        <v>0</v>
      </c>
      <c r="R62" s="165"/>
      <c r="S62" s="165"/>
      <c r="T62" s="166"/>
      <c r="U62" s="160"/>
      <c r="V62" s="160">
        <f>SUM(V63:V67)</f>
        <v>4.08</v>
      </c>
      <c r="W62" s="160"/>
      <c r="X62" s="160"/>
      <c r="Y62" s="160"/>
      <c r="AG62" t="s">
        <v>178</v>
      </c>
    </row>
    <row r="63" spans="1:60" ht="22.5" outlineLevel="1" x14ac:dyDescent="0.2">
      <c r="A63" s="168">
        <v>23</v>
      </c>
      <c r="B63" s="169" t="s">
        <v>369</v>
      </c>
      <c r="C63" s="185" t="s">
        <v>370</v>
      </c>
      <c r="D63" s="170" t="s">
        <v>258</v>
      </c>
      <c r="E63" s="171">
        <v>15</v>
      </c>
      <c r="F63" s="172"/>
      <c r="G63" s="173">
        <f>ROUND(E63*F63,2)</f>
        <v>0</v>
      </c>
      <c r="H63" s="172"/>
      <c r="I63" s="173">
        <f>ROUND(E63*H63,2)</f>
        <v>0</v>
      </c>
      <c r="J63" s="172"/>
      <c r="K63" s="173">
        <f>ROUND(E63*J63,2)</f>
        <v>0</v>
      </c>
      <c r="L63" s="173">
        <v>21</v>
      </c>
      <c r="M63" s="173">
        <f>G63*(1+L63/100)</f>
        <v>0</v>
      </c>
      <c r="N63" s="171">
        <v>0.188</v>
      </c>
      <c r="O63" s="171">
        <f>ROUND(E63*N63,2)</f>
        <v>2.82</v>
      </c>
      <c r="P63" s="171">
        <v>0</v>
      </c>
      <c r="Q63" s="171">
        <f>ROUND(E63*P63,2)</f>
        <v>0</v>
      </c>
      <c r="R63" s="173"/>
      <c r="S63" s="173" t="s">
        <v>201</v>
      </c>
      <c r="T63" s="174" t="s">
        <v>246</v>
      </c>
      <c r="U63" s="158">
        <v>0.27200000000000002</v>
      </c>
      <c r="V63" s="158">
        <f>ROUND(E63*U63,2)</f>
        <v>4.08</v>
      </c>
      <c r="W63" s="158"/>
      <c r="X63" s="158" t="s">
        <v>184</v>
      </c>
      <c r="Y63" s="158" t="s">
        <v>185</v>
      </c>
      <c r="Z63" s="147"/>
      <c r="AA63" s="147"/>
      <c r="AB63" s="147"/>
      <c r="AC63" s="147"/>
      <c r="AD63" s="147"/>
      <c r="AE63" s="147"/>
      <c r="AF63" s="147"/>
      <c r="AG63" s="147" t="s">
        <v>186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4"/>
      <c r="B64" s="155"/>
      <c r="C64" s="193" t="s">
        <v>483</v>
      </c>
      <c r="D64" s="189"/>
      <c r="E64" s="190">
        <v>15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7"/>
      <c r="AA64" s="147"/>
      <c r="AB64" s="147"/>
      <c r="AC64" s="147"/>
      <c r="AD64" s="147"/>
      <c r="AE64" s="147"/>
      <c r="AF64" s="147"/>
      <c r="AG64" s="147" t="s">
        <v>260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2.5" outlineLevel="1" x14ac:dyDescent="0.2">
      <c r="A65" s="168">
        <v>24</v>
      </c>
      <c r="B65" s="169" t="s">
        <v>385</v>
      </c>
      <c r="C65" s="185" t="s">
        <v>386</v>
      </c>
      <c r="D65" s="170" t="s">
        <v>245</v>
      </c>
      <c r="E65" s="171">
        <v>15.75</v>
      </c>
      <c r="F65" s="172"/>
      <c r="G65" s="173">
        <f>ROUND(E65*F65,2)</f>
        <v>0</v>
      </c>
      <c r="H65" s="172"/>
      <c r="I65" s="173">
        <f>ROUND(E65*H65,2)</f>
        <v>0</v>
      </c>
      <c r="J65" s="172"/>
      <c r="K65" s="173">
        <f>ROUND(E65*J65,2)</f>
        <v>0</v>
      </c>
      <c r="L65" s="173">
        <v>21</v>
      </c>
      <c r="M65" s="173">
        <f>G65*(1+L65/100)</f>
        <v>0</v>
      </c>
      <c r="N65" s="171">
        <v>0.06</v>
      </c>
      <c r="O65" s="171">
        <f>ROUND(E65*N65,2)</f>
        <v>0.95</v>
      </c>
      <c r="P65" s="171">
        <v>0</v>
      </c>
      <c r="Q65" s="171">
        <f>ROUND(E65*P65,2)</f>
        <v>0</v>
      </c>
      <c r="R65" s="173" t="s">
        <v>305</v>
      </c>
      <c r="S65" s="173" t="s">
        <v>201</v>
      </c>
      <c r="T65" s="174" t="s">
        <v>246</v>
      </c>
      <c r="U65" s="158">
        <v>0</v>
      </c>
      <c r="V65" s="158">
        <f>ROUND(E65*U65,2)</f>
        <v>0</v>
      </c>
      <c r="W65" s="158"/>
      <c r="X65" s="158" t="s">
        <v>306</v>
      </c>
      <c r="Y65" s="158" t="s">
        <v>185</v>
      </c>
      <c r="Z65" s="147"/>
      <c r="AA65" s="147"/>
      <c r="AB65" s="147"/>
      <c r="AC65" s="147"/>
      <c r="AD65" s="147"/>
      <c r="AE65" s="147"/>
      <c r="AF65" s="147"/>
      <c r="AG65" s="147" t="s">
        <v>307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4"/>
      <c r="B66" s="155"/>
      <c r="C66" s="193" t="s">
        <v>484</v>
      </c>
      <c r="D66" s="189"/>
      <c r="E66" s="190">
        <v>15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7"/>
      <c r="AA66" s="147"/>
      <c r="AB66" s="147"/>
      <c r="AC66" s="147"/>
      <c r="AD66" s="147"/>
      <c r="AE66" s="147"/>
      <c r="AF66" s="147"/>
      <c r="AG66" s="147" t="s">
        <v>260</v>
      </c>
      <c r="AH66" s="147">
        <v>5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">
      <c r="A67" s="154"/>
      <c r="B67" s="155"/>
      <c r="C67" s="194" t="s">
        <v>314</v>
      </c>
      <c r="D67" s="191"/>
      <c r="E67" s="192">
        <v>0.75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7"/>
      <c r="AA67" s="147"/>
      <c r="AB67" s="147"/>
      <c r="AC67" s="147"/>
      <c r="AD67" s="147"/>
      <c r="AE67" s="147"/>
      <c r="AF67" s="147"/>
      <c r="AG67" s="147" t="s">
        <v>260</v>
      </c>
      <c r="AH67" s="147">
        <v>4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x14ac:dyDescent="0.2">
      <c r="A68" s="161" t="s">
        <v>177</v>
      </c>
      <c r="B68" s="162" t="s">
        <v>137</v>
      </c>
      <c r="C68" s="183" t="s">
        <v>138</v>
      </c>
      <c r="D68" s="163"/>
      <c r="E68" s="164"/>
      <c r="F68" s="165"/>
      <c r="G68" s="165">
        <f>SUMIF(AG69:AG69,"&lt;&gt;NOR",G69:G69)</f>
        <v>0</v>
      </c>
      <c r="H68" s="165"/>
      <c r="I68" s="165">
        <f>SUM(I69:I69)</f>
        <v>0</v>
      </c>
      <c r="J68" s="165"/>
      <c r="K68" s="165">
        <f>SUM(K69:K69)</f>
        <v>0</v>
      </c>
      <c r="L68" s="165"/>
      <c r="M68" s="165">
        <f>SUM(M69:M69)</f>
        <v>0</v>
      </c>
      <c r="N68" s="164"/>
      <c r="O68" s="164">
        <f>SUM(O69:O69)</f>
        <v>0</v>
      </c>
      <c r="P68" s="164"/>
      <c r="Q68" s="164">
        <f>SUM(Q69:Q69)</f>
        <v>0</v>
      </c>
      <c r="R68" s="165"/>
      <c r="S68" s="165"/>
      <c r="T68" s="166"/>
      <c r="U68" s="160"/>
      <c r="V68" s="160">
        <f>SUM(V69:V69)</f>
        <v>49.54</v>
      </c>
      <c r="W68" s="160"/>
      <c r="X68" s="160"/>
      <c r="Y68" s="160"/>
      <c r="AG68" t="s">
        <v>178</v>
      </c>
    </row>
    <row r="69" spans="1:60" outlineLevel="1" x14ac:dyDescent="0.2">
      <c r="A69" s="175">
        <v>25</v>
      </c>
      <c r="B69" s="176" t="s">
        <v>400</v>
      </c>
      <c r="C69" s="184" t="s">
        <v>401</v>
      </c>
      <c r="D69" s="177" t="s">
        <v>304</v>
      </c>
      <c r="E69" s="178">
        <v>127.01766000000001</v>
      </c>
      <c r="F69" s="179"/>
      <c r="G69" s="180">
        <f>ROUND(E69*F69,2)</f>
        <v>0</v>
      </c>
      <c r="H69" s="179"/>
      <c r="I69" s="180">
        <f>ROUND(E69*H69,2)</f>
        <v>0</v>
      </c>
      <c r="J69" s="179"/>
      <c r="K69" s="180">
        <f>ROUND(E69*J69,2)</f>
        <v>0</v>
      </c>
      <c r="L69" s="180">
        <v>21</v>
      </c>
      <c r="M69" s="180">
        <f>G69*(1+L69/100)</f>
        <v>0</v>
      </c>
      <c r="N69" s="178">
        <v>0</v>
      </c>
      <c r="O69" s="178">
        <f>ROUND(E69*N69,2)</f>
        <v>0</v>
      </c>
      <c r="P69" s="178">
        <v>0</v>
      </c>
      <c r="Q69" s="178">
        <f>ROUND(E69*P69,2)</f>
        <v>0</v>
      </c>
      <c r="R69" s="180"/>
      <c r="S69" s="180" t="s">
        <v>201</v>
      </c>
      <c r="T69" s="181" t="s">
        <v>246</v>
      </c>
      <c r="U69" s="158">
        <v>0.39</v>
      </c>
      <c r="V69" s="158">
        <f>ROUND(E69*U69,2)</f>
        <v>49.54</v>
      </c>
      <c r="W69" s="158"/>
      <c r="X69" s="158" t="s">
        <v>402</v>
      </c>
      <c r="Y69" s="158" t="s">
        <v>185</v>
      </c>
      <c r="Z69" s="147"/>
      <c r="AA69" s="147"/>
      <c r="AB69" s="147"/>
      <c r="AC69" s="147"/>
      <c r="AD69" s="147"/>
      <c r="AE69" s="147"/>
      <c r="AF69" s="147"/>
      <c r="AG69" s="147" t="s">
        <v>403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x14ac:dyDescent="0.2">
      <c r="A70" s="161" t="s">
        <v>177</v>
      </c>
      <c r="B70" s="162" t="s">
        <v>145</v>
      </c>
      <c r="C70" s="183" t="s">
        <v>146</v>
      </c>
      <c r="D70" s="163"/>
      <c r="E70" s="164"/>
      <c r="F70" s="165"/>
      <c r="G70" s="165">
        <f>SUMIF(AG71:AG78,"&lt;&gt;NOR",G71:G78)</f>
        <v>0</v>
      </c>
      <c r="H70" s="165"/>
      <c r="I70" s="165">
        <f>SUM(I71:I78)</f>
        <v>0</v>
      </c>
      <c r="J70" s="165"/>
      <c r="K70" s="165">
        <f>SUM(K71:K78)</f>
        <v>0</v>
      </c>
      <c r="L70" s="165"/>
      <c r="M70" s="165">
        <f>SUM(M71:M78)</f>
        <v>0</v>
      </c>
      <c r="N70" s="164"/>
      <c r="O70" s="164">
        <f>SUM(O71:O78)</f>
        <v>0</v>
      </c>
      <c r="P70" s="164"/>
      <c r="Q70" s="164">
        <f>SUM(Q71:Q78)</f>
        <v>0</v>
      </c>
      <c r="R70" s="165"/>
      <c r="S70" s="165"/>
      <c r="T70" s="166"/>
      <c r="U70" s="160"/>
      <c r="V70" s="160">
        <f>SUM(V71:V78)</f>
        <v>29.79</v>
      </c>
      <c r="W70" s="160"/>
      <c r="X70" s="160"/>
      <c r="Y70" s="160"/>
      <c r="AG70" t="s">
        <v>178</v>
      </c>
    </row>
    <row r="71" spans="1:60" ht="22.5" outlineLevel="1" x14ac:dyDescent="0.2">
      <c r="A71" s="168">
        <v>26</v>
      </c>
      <c r="B71" s="169" t="s">
        <v>411</v>
      </c>
      <c r="C71" s="185" t="s">
        <v>412</v>
      </c>
      <c r="D71" s="170" t="s">
        <v>304</v>
      </c>
      <c r="E71" s="171">
        <v>14.207599999999999</v>
      </c>
      <c r="F71" s="172"/>
      <c r="G71" s="173">
        <f>ROUND(E71*F71,2)</f>
        <v>0</v>
      </c>
      <c r="H71" s="172"/>
      <c r="I71" s="173">
        <f>ROUND(E71*H71,2)</f>
        <v>0</v>
      </c>
      <c r="J71" s="172"/>
      <c r="K71" s="173">
        <f>ROUND(E71*J71,2)</f>
        <v>0</v>
      </c>
      <c r="L71" s="173">
        <v>21</v>
      </c>
      <c r="M71" s="173">
        <f>G71*(1+L71/100)</f>
        <v>0</v>
      </c>
      <c r="N71" s="171">
        <v>0</v>
      </c>
      <c r="O71" s="171">
        <f>ROUND(E71*N71,2)</f>
        <v>0</v>
      </c>
      <c r="P71" s="171">
        <v>0</v>
      </c>
      <c r="Q71" s="171">
        <f>ROUND(E71*P71,2)</f>
        <v>0</v>
      </c>
      <c r="R71" s="173"/>
      <c r="S71" s="173" t="s">
        <v>201</v>
      </c>
      <c r="T71" s="174" t="s">
        <v>246</v>
      </c>
      <c r="U71" s="158">
        <v>0</v>
      </c>
      <c r="V71" s="158">
        <f>ROUND(E71*U71,2)</f>
        <v>0</v>
      </c>
      <c r="W71" s="158"/>
      <c r="X71" s="158" t="s">
        <v>184</v>
      </c>
      <c r="Y71" s="158" t="s">
        <v>185</v>
      </c>
      <c r="Z71" s="147"/>
      <c r="AA71" s="147"/>
      <c r="AB71" s="147"/>
      <c r="AC71" s="147"/>
      <c r="AD71" s="147"/>
      <c r="AE71" s="147"/>
      <c r="AF71" s="147"/>
      <c r="AG71" s="147" t="s">
        <v>186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2" x14ac:dyDescent="0.2">
      <c r="A72" s="154"/>
      <c r="B72" s="155"/>
      <c r="C72" s="193" t="s">
        <v>485</v>
      </c>
      <c r="D72" s="189"/>
      <c r="E72" s="190">
        <v>14.207599999999999</v>
      </c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7"/>
      <c r="AA72" s="147"/>
      <c r="AB72" s="147"/>
      <c r="AC72" s="147"/>
      <c r="AD72" s="147"/>
      <c r="AE72" s="147"/>
      <c r="AF72" s="147"/>
      <c r="AG72" s="147" t="s">
        <v>260</v>
      </c>
      <c r="AH72" s="147">
        <v>7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68">
        <v>27</v>
      </c>
      <c r="B73" s="169" t="s">
        <v>414</v>
      </c>
      <c r="C73" s="185" t="s">
        <v>415</v>
      </c>
      <c r="D73" s="170" t="s">
        <v>304</v>
      </c>
      <c r="E73" s="171">
        <v>35.518999999999998</v>
      </c>
      <c r="F73" s="172"/>
      <c r="G73" s="173">
        <f>ROUND(E73*F73,2)</f>
        <v>0</v>
      </c>
      <c r="H73" s="172"/>
      <c r="I73" s="173">
        <f>ROUND(E73*H73,2)</f>
        <v>0</v>
      </c>
      <c r="J73" s="172"/>
      <c r="K73" s="173">
        <f>ROUND(E73*J73,2)</f>
        <v>0</v>
      </c>
      <c r="L73" s="173">
        <v>21</v>
      </c>
      <c r="M73" s="173">
        <f>G73*(1+L73/100)</f>
        <v>0</v>
      </c>
      <c r="N73" s="171">
        <v>0</v>
      </c>
      <c r="O73" s="171">
        <f>ROUND(E73*N73,2)</f>
        <v>0</v>
      </c>
      <c r="P73" s="171">
        <v>0</v>
      </c>
      <c r="Q73" s="171">
        <f>ROUND(E73*P73,2)</f>
        <v>0</v>
      </c>
      <c r="R73" s="173"/>
      <c r="S73" s="173" t="s">
        <v>201</v>
      </c>
      <c r="T73" s="174" t="s">
        <v>246</v>
      </c>
      <c r="U73" s="158">
        <v>0</v>
      </c>
      <c r="V73" s="158">
        <f>ROUND(E73*U73,2)</f>
        <v>0</v>
      </c>
      <c r="W73" s="158"/>
      <c r="X73" s="158" t="s">
        <v>184</v>
      </c>
      <c r="Y73" s="158" t="s">
        <v>185</v>
      </c>
      <c r="Z73" s="147"/>
      <c r="AA73" s="147"/>
      <c r="AB73" s="147"/>
      <c r="AC73" s="147"/>
      <c r="AD73" s="147"/>
      <c r="AE73" s="147"/>
      <c r="AF73" s="147"/>
      <c r="AG73" s="147" t="s">
        <v>186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2" x14ac:dyDescent="0.2">
      <c r="A74" s="154"/>
      <c r="B74" s="155"/>
      <c r="C74" s="193" t="s">
        <v>486</v>
      </c>
      <c r="D74" s="189"/>
      <c r="E74" s="190">
        <v>35.518999999999998</v>
      </c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7"/>
      <c r="AA74" s="147"/>
      <c r="AB74" s="147"/>
      <c r="AC74" s="147"/>
      <c r="AD74" s="147"/>
      <c r="AE74" s="147"/>
      <c r="AF74" s="147"/>
      <c r="AG74" s="147" t="s">
        <v>260</v>
      </c>
      <c r="AH74" s="147">
        <v>7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5">
        <v>28</v>
      </c>
      <c r="B75" s="176" t="s">
        <v>417</v>
      </c>
      <c r="C75" s="184" t="s">
        <v>418</v>
      </c>
      <c r="D75" s="177" t="s">
        <v>304</v>
      </c>
      <c r="E75" s="178">
        <v>49.726599999999998</v>
      </c>
      <c r="F75" s="179"/>
      <c r="G75" s="180">
        <f>ROUND(E75*F75,2)</f>
        <v>0</v>
      </c>
      <c r="H75" s="179"/>
      <c r="I75" s="180">
        <f>ROUND(E75*H75,2)</f>
        <v>0</v>
      </c>
      <c r="J75" s="179"/>
      <c r="K75" s="180">
        <f>ROUND(E75*J75,2)</f>
        <v>0</v>
      </c>
      <c r="L75" s="180">
        <v>21</v>
      </c>
      <c r="M75" s="180">
        <f>G75*(1+L75/100)</f>
        <v>0</v>
      </c>
      <c r="N75" s="178">
        <v>0</v>
      </c>
      <c r="O75" s="178">
        <f>ROUND(E75*N75,2)</f>
        <v>0</v>
      </c>
      <c r="P75" s="178">
        <v>0</v>
      </c>
      <c r="Q75" s="178">
        <f>ROUND(E75*P75,2)</f>
        <v>0</v>
      </c>
      <c r="R75" s="180"/>
      <c r="S75" s="180" t="s">
        <v>201</v>
      </c>
      <c r="T75" s="181" t="s">
        <v>246</v>
      </c>
      <c r="U75" s="158">
        <v>9.9000000000000005E-2</v>
      </c>
      <c r="V75" s="158">
        <f>ROUND(E75*U75,2)</f>
        <v>4.92</v>
      </c>
      <c r="W75" s="158"/>
      <c r="X75" s="158" t="s">
        <v>419</v>
      </c>
      <c r="Y75" s="158" t="s">
        <v>185</v>
      </c>
      <c r="Z75" s="147"/>
      <c r="AA75" s="147"/>
      <c r="AB75" s="147"/>
      <c r="AC75" s="147"/>
      <c r="AD75" s="147"/>
      <c r="AE75" s="147"/>
      <c r="AF75" s="147"/>
      <c r="AG75" s="147" t="s">
        <v>420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5">
        <v>29</v>
      </c>
      <c r="B76" s="176" t="s">
        <v>421</v>
      </c>
      <c r="C76" s="184" t="s">
        <v>422</v>
      </c>
      <c r="D76" s="177" t="s">
        <v>304</v>
      </c>
      <c r="E76" s="178">
        <v>49.726599999999998</v>
      </c>
      <c r="F76" s="179"/>
      <c r="G76" s="180">
        <f>ROUND(E76*F76,2)</f>
        <v>0</v>
      </c>
      <c r="H76" s="179"/>
      <c r="I76" s="180">
        <f>ROUND(E76*H76,2)</f>
        <v>0</v>
      </c>
      <c r="J76" s="179"/>
      <c r="K76" s="180">
        <f>ROUND(E76*J76,2)</f>
        <v>0</v>
      </c>
      <c r="L76" s="180">
        <v>21</v>
      </c>
      <c r="M76" s="180">
        <f>G76*(1+L76/100)</f>
        <v>0</v>
      </c>
      <c r="N76" s="178">
        <v>0</v>
      </c>
      <c r="O76" s="178">
        <f>ROUND(E76*N76,2)</f>
        <v>0</v>
      </c>
      <c r="P76" s="178">
        <v>0</v>
      </c>
      <c r="Q76" s="178">
        <f>ROUND(E76*P76,2)</f>
        <v>0</v>
      </c>
      <c r="R76" s="180"/>
      <c r="S76" s="180" t="s">
        <v>201</v>
      </c>
      <c r="T76" s="181" t="s">
        <v>246</v>
      </c>
      <c r="U76" s="158">
        <v>0.49</v>
      </c>
      <c r="V76" s="158">
        <f>ROUND(E76*U76,2)</f>
        <v>24.37</v>
      </c>
      <c r="W76" s="158"/>
      <c r="X76" s="158" t="s">
        <v>419</v>
      </c>
      <c r="Y76" s="158" t="s">
        <v>185</v>
      </c>
      <c r="Z76" s="147"/>
      <c r="AA76" s="147"/>
      <c r="AB76" s="147"/>
      <c r="AC76" s="147"/>
      <c r="AD76" s="147"/>
      <c r="AE76" s="147"/>
      <c r="AF76" s="147"/>
      <c r="AG76" s="147" t="s">
        <v>420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5">
        <v>30</v>
      </c>
      <c r="B77" s="176" t="s">
        <v>423</v>
      </c>
      <c r="C77" s="184" t="s">
        <v>424</v>
      </c>
      <c r="D77" s="177" t="s">
        <v>304</v>
      </c>
      <c r="E77" s="178">
        <v>696.17240000000004</v>
      </c>
      <c r="F77" s="179"/>
      <c r="G77" s="180">
        <f>ROUND(E77*F77,2)</f>
        <v>0</v>
      </c>
      <c r="H77" s="179"/>
      <c r="I77" s="180">
        <f>ROUND(E77*H77,2)</f>
        <v>0</v>
      </c>
      <c r="J77" s="179"/>
      <c r="K77" s="180">
        <f>ROUND(E77*J77,2)</f>
        <v>0</v>
      </c>
      <c r="L77" s="180">
        <v>21</v>
      </c>
      <c r="M77" s="180">
        <f>G77*(1+L77/100)</f>
        <v>0</v>
      </c>
      <c r="N77" s="178">
        <v>0</v>
      </c>
      <c r="O77" s="178">
        <f>ROUND(E77*N77,2)</f>
        <v>0</v>
      </c>
      <c r="P77" s="178">
        <v>0</v>
      </c>
      <c r="Q77" s="178">
        <f>ROUND(E77*P77,2)</f>
        <v>0</v>
      </c>
      <c r="R77" s="180"/>
      <c r="S77" s="180" t="s">
        <v>201</v>
      </c>
      <c r="T77" s="181" t="s">
        <v>246</v>
      </c>
      <c r="U77" s="158">
        <v>0</v>
      </c>
      <c r="V77" s="158">
        <f>ROUND(E77*U77,2)</f>
        <v>0</v>
      </c>
      <c r="W77" s="158"/>
      <c r="X77" s="158" t="s">
        <v>419</v>
      </c>
      <c r="Y77" s="158" t="s">
        <v>185</v>
      </c>
      <c r="Z77" s="147"/>
      <c r="AA77" s="147"/>
      <c r="AB77" s="147"/>
      <c r="AC77" s="147"/>
      <c r="AD77" s="147"/>
      <c r="AE77" s="147"/>
      <c r="AF77" s="147"/>
      <c r="AG77" s="147" t="s">
        <v>420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68">
        <v>31</v>
      </c>
      <c r="B78" s="169" t="s">
        <v>425</v>
      </c>
      <c r="C78" s="185" t="s">
        <v>426</v>
      </c>
      <c r="D78" s="170" t="s">
        <v>304</v>
      </c>
      <c r="E78" s="171">
        <v>49.726599999999998</v>
      </c>
      <c r="F78" s="172"/>
      <c r="G78" s="173">
        <f>ROUND(E78*F78,2)</f>
        <v>0</v>
      </c>
      <c r="H78" s="172"/>
      <c r="I78" s="173">
        <f>ROUND(E78*H78,2)</f>
        <v>0</v>
      </c>
      <c r="J78" s="172"/>
      <c r="K78" s="173">
        <f>ROUND(E78*J78,2)</f>
        <v>0</v>
      </c>
      <c r="L78" s="173">
        <v>21</v>
      </c>
      <c r="M78" s="173">
        <f>G78*(1+L78/100)</f>
        <v>0</v>
      </c>
      <c r="N78" s="171">
        <v>0</v>
      </c>
      <c r="O78" s="171">
        <f>ROUND(E78*N78,2)</f>
        <v>0</v>
      </c>
      <c r="P78" s="171">
        <v>0</v>
      </c>
      <c r="Q78" s="171">
        <f>ROUND(E78*P78,2)</f>
        <v>0</v>
      </c>
      <c r="R78" s="173"/>
      <c r="S78" s="173" t="s">
        <v>201</v>
      </c>
      <c r="T78" s="174" t="s">
        <v>246</v>
      </c>
      <c r="U78" s="158">
        <v>0.01</v>
      </c>
      <c r="V78" s="158">
        <f>ROUND(E78*U78,2)</f>
        <v>0.5</v>
      </c>
      <c r="W78" s="158"/>
      <c r="X78" s="158" t="s">
        <v>419</v>
      </c>
      <c r="Y78" s="158" t="s">
        <v>185</v>
      </c>
      <c r="Z78" s="147"/>
      <c r="AA78" s="147"/>
      <c r="AB78" s="147"/>
      <c r="AC78" s="147"/>
      <c r="AD78" s="147"/>
      <c r="AE78" s="147"/>
      <c r="AF78" s="147"/>
      <c r="AG78" s="147" t="s">
        <v>420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x14ac:dyDescent="0.2">
      <c r="A79" s="3"/>
      <c r="B79" s="4"/>
      <c r="C79" s="186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AE79">
        <v>15</v>
      </c>
      <c r="AF79">
        <v>21</v>
      </c>
      <c r="AG79" t="s">
        <v>163</v>
      </c>
    </row>
    <row r="80" spans="1:60" x14ac:dyDescent="0.2">
      <c r="A80" s="150"/>
      <c r="B80" s="151" t="s">
        <v>31</v>
      </c>
      <c r="C80" s="187"/>
      <c r="D80" s="152"/>
      <c r="E80" s="153"/>
      <c r="F80" s="153"/>
      <c r="G80" s="167">
        <f>G8+G11+G38+G47+G62+G68+G70</f>
        <v>0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AE80">
        <f>SUMIF(L7:L78,AE79,G7:G78)</f>
        <v>0</v>
      </c>
      <c r="AF80">
        <f>SUMIF(L7:L78,AF79,G7:G78)</f>
        <v>0</v>
      </c>
      <c r="AG80" t="s">
        <v>239</v>
      </c>
    </row>
    <row r="81" spans="1:33" x14ac:dyDescent="0.2">
      <c r="A81" s="3"/>
      <c r="B81" s="4"/>
      <c r="C81" s="186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33" x14ac:dyDescent="0.2">
      <c r="A82" s="3"/>
      <c r="B82" s="4"/>
      <c r="C82" s="186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33" x14ac:dyDescent="0.2">
      <c r="A83" s="264" t="s">
        <v>240</v>
      </c>
      <c r="B83" s="264"/>
      <c r="C83" s="265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33" x14ac:dyDescent="0.2">
      <c r="A84" s="266"/>
      <c r="B84" s="267"/>
      <c r="C84" s="268"/>
      <c r="D84" s="267"/>
      <c r="E84" s="267"/>
      <c r="F84" s="267"/>
      <c r="G84" s="269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AG84" t="s">
        <v>241</v>
      </c>
    </row>
    <row r="85" spans="1:33" x14ac:dyDescent="0.2">
      <c r="A85" s="270"/>
      <c r="B85" s="271"/>
      <c r="C85" s="272"/>
      <c r="D85" s="271"/>
      <c r="E85" s="271"/>
      <c r="F85" s="271"/>
      <c r="G85" s="27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33" x14ac:dyDescent="0.2">
      <c r="A86" s="270"/>
      <c r="B86" s="271"/>
      <c r="C86" s="272"/>
      <c r="D86" s="271"/>
      <c r="E86" s="271"/>
      <c r="F86" s="271"/>
      <c r="G86" s="27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33" x14ac:dyDescent="0.2">
      <c r="A87" s="270"/>
      <c r="B87" s="271"/>
      <c r="C87" s="272"/>
      <c r="D87" s="271"/>
      <c r="E87" s="271"/>
      <c r="F87" s="271"/>
      <c r="G87" s="27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33" x14ac:dyDescent="0.2">
      <c r="A88" s="274"/>
      <c r="B88" s="275"/>
      <c r="C88" s="276"/>
      <c r="D88" s="275"/>
      <c r="E88" s="275"/>
      <c r="F88" s="275"/>
      <c r="G88" s="277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33" x14ac:dyDescent="0.2">
      <c r="A89" s="3"/>
      <c r="B89" s="4"/>
      <c r="C89" s="186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33" x14ac:dyDescent="0.2">
      <c r="C90" s="188"/>
      <c r="D90" s="10"/>
      <c r="AG90" t="s">
        <v>242</v>
      </c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/P+Q7OMDh89JGXavVI7xppLHZzV4c8w4xccwRaefIW+jT2Agd9qdP26n6JTk/s1LxFKCl2t8STlyDiKyQOPMw==" saltValue="46S5JlotaG3qD6tzZJssFw==" spinCount="100000" sheet="1" formatRows="0"/>
  <mergeCells count="6">
    <mergeCell ref="A84:G88"/>
    <mergeCell ref="A1:G1"/>
    <mergeCell ref="C2:G2"/>
    <mergeCell ref="C3:G3"/>
    <mergeCell ref="C4:G4"/>
    <mergeCell ref="A83:C83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7" t="s">
        <v>7</v>
      </c>
      <c r="B1" s="257"/>
      <c r="C1" s="257"/>
      <c r="D1" s="257"/>
      <c r="E1" s="257"/>
      <c r="F1" s="257"/>
      <c r="G1" s="257"/>
      <c r="AG1" t="s">
        <v>150</v>
      </c>
    </row>
    <row r="2" spans="1:60" ht="24.95" customHeight="1" x14ac:dyDescent="0.2">
      <c r="A2" s="139" t="s">
        <v>8</v>
      </c>
      <c r="B2" s="48" t="s">
        <v>43</v>
      </c>
      <c r="C2" s="258" t="s">
        <v>44</v>
      </c>
      <c r="D2" s="259"/>
      <c r="E2" s="259"/>
      <c r="F2" s="259"/>
      <c r="G2" s="260"/>
      <c r="AG2" t="s">
        <v>151</v>
      </c>
    </row>
    <row r="3" spans="1:60" ht="24.95" customHeight="1" x14ac:dyDescent="0.2">
      <c r="A3" s="139" t="s">
        <v>9</v>
      </c>
      <c r="B3" s="48" t="s">
        <v>66</v>
      </c>
      <c r="C3" s="258" t="s">
        <v>67</v>
      </c>
      <c r="D3" s="259"/>
      <c r="E3" s="259"/>
      <c r="F3" s="259"/>
      <c r="G3" s="260"/>
      <c r="AC3" s="120" t="s">
        <v>151</v>
      </c>
      <c r="AG3" t="s">
        <v>153</v>
      </c>
    </row>
    <row r="4" spans="1:60" ht="24.95" customHeight="1" x14ac:dyDescent="0.2">
      <c r="A4" s="140" t="s">
        <v>10</v>
      </c>
      <c r="B4" s="141" t="s">
        <v>74</v>
      </c>
      <c r="C4" s="261" t="s">
        <v>75</v>
      </c>
      <c r="D4" s="262"/>
      <c r="E4" s="262"/>
      <c r="F4" s="262"/>
      <c r="G4" s="263"/>
      <c r="AG4" t="s">
        <v>154</v>
      </c>
    </row>
    <row r="5" spans="1:60" x14ac:dyDescent="0.2">
      <c r="D5" s="10"/>
    </row>
    <row r="6" spans="1:60" ht="38.25" x14ac:dyDescent="0.2">
      <c r="A6" s="143" t="s">
        <v>155</v>
      </c>
      <c r="B6" s="145" t="s">
        <v>156</v>
      </c>
      <c r="C6" s="145" t="s">
        <v>157</v>
      </c>
      <c r="D6" s="144" t="s">
        <v>158</v>
      </c>
      <c r="E6" s="143" t="s">
        <v>159</v>
      </c>
      <c r="F6" s="142" t="s">
        <v>160</v>
      </c>
      <c r="G6" s="143" t="s">
        <v>31</v>
      </c>
      <c r="H6" s="146" t="s">
        <v>32</v>
      </c>
      <c r="I6" s="146" t="s">
        <v>161</v>
      </c>
      <c r="J6" s="146" t="s">
        <v>33</v>
      </c>
      <c r="K6" s="146" t="s">
        <v>162</v>
      </c>
      <c r="L6" s="146" t="s">
        <v>163</v>
      </c>
      <c r="M6" s="146" t="s">
        <v>164</v>
      </c>
      <c r="N6" s="146" t="s">
        <v>165</v>
      </c>
      <c r="O6" s="146" t="s">
        <v>166</v>
      </c>
      <c r="P6" s="146" t="s">
        <v>167</v>
      </c>
      <c r="Q6" s="146" t="s">
        <v>168</v>
      </c>
      <c r="R6" s="146" t="s">
        <v>169</v>
      </c>
      <c r="S6" s="146" t="s">
        <v>170</v>
      </c>
      <c r="T6" s="146" t="s">
        <v>171</v>
      </c>
      <c r="U6" s="146" t="s">
        <v>172</v>
      </c>
      <c r="V6" s="146" t="s">
        <v>173</v>
      </c>
      <c r="W6" s="146" t="s">
        <v>174</v>
      </c>
      <c r="X6" s="146" t="s">
        <v>175</v>
      </c>
      <c r="Y6" s="146" t="s">
        <v>176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1" t="s">
        <v>177</v>
      </c>
      <c r="B8" s="162" t="s">
        <v>116</v>
      </c>
      <c r="C8" s="183" t="s">
        <v>117</v>
      </c>
      <c r="D8" s="163"/>
      <c r="E8" s="164"/>
      <c r="F8" s="165"/>
      <c r="G8" s="165">
        <f>SUMIF(AG9:AG31,"&lt;&gt;NOR",G9:G31)</f>
        <v>0</v>
      </c>
      <c r="H8" s="165"/>
      <c r="I8" s="165">
        <f>SUM(I9:I31)</f>
        <v>0</v>
      </c>
      <c r="J8" s="165"/>
      <c r="K8" s="165">
        <f>SUM(K9:K31)</f>
        <v>0</v>
      </c>
      <c r="L8" s="165"/>
      <c r="M8" s="165">
        <f>SUM(M9:M31)</f>
        <v>0</v>
      </c>
      <c r="N8" s="164"/>
      <c r="O8" s="164">
        <f>SUM(O9:O31)</f>
        <v>118.97</v>
      </c>
      <c r="P8" s="164"/>
      <c r="Q8" s="164">
        <f>SUM(Q9:Q31)</f>
        <v>0</v>
      </c>
      <c r="R8" s="165"/>
      <c r="S8" s="165"/>
      <c r="T8" s="166"/>
      <c r="U8" s="160"/>
      <c r="V8" s="160">
        <f>SUM(V9:V31)</f>
        <v>59.699999999999996</v>
      </c>
      <c r="W8" s="160"/>
      <c r="X8" s="160"/>
      <c r="Y8" s="160"/>
      <c r="AG8" t="s">
        <v>178</v>
      </c>
    </row>
    <row r="9" spans="1:60" outlineLevel="1" x14ac:dyDescent="0.2">
      <c r="A9" s="168">
        <v>1</v>
      </c>
      <c r="B9" s="169" t="s">
        <v>487</v>
      </c>
      <c r="C9" s="185" t="s">
        <v>488</v>
      </c>
      <c r="D9" s="170" t="s">
        <v>265</v>
      </c>
      <c r="E9" s="171">
        <v>50.173999999999999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3"/>
      <c r="S9" s="173" t="s">
        <v>201</v>
      </c>
      <c r="T9" s="174" t="s">
        <v>246</v>
      </c>
      <c r="U9" s="158">
        <v>0.1</v>
      </c>
      <c r="V9" s="158">
        <f>ROUND(E9*U9,2)</f>
        <v>5.0199999999999996</v>
      </c>
      <c r="W9" s="158"/>
      <c r="X9" s="158" t="s">
        <v>184</v>
      </c>
      <c r="Y9" s="158" t="s">
        <v>185</v>
      </c>
      <c r="Z9" s="147"/>
      <c r="AA9" s="147"/>
      <c r="AB9" s="147"/>
      <c r="AC9" s="147"/>
      <c r="AD9" s="147"/>
      <c r="AE9" s="147"/>
      <c r="AF9" s="147"/>
      <c r="AG9" s="147" t="s">
        <v>186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93" t="s">
        <v>489</v>
      </c>
      <c r="D10" s="189"/>
      <c r="E10" s="190">
        <v>50.173999999999999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260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8">
        <v>2</v>
      </c>
      <c r="B11" s="169" t="s">
        <v>267</v>
      </c>
      <c r="C11" s="185" t="s">
        <v>268</v>
      </c>
      <c r="D11" s="170" t="s">
        <v>265</v>
      </c>
      <c r="E11" s="171">
        <v>136.36246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21</v>
      </c>
      <c r="M11" s="173">
        <f>G11*(1+L11/100)</f>
        <v>0</v>
      </c>
      <c r="N11" s="171">
        <v>0</v>
      </c>
      <c r="O11" s="171">
        <f>ROUND(E11*N11,2)</f>
        <v>0</v>
      </c>
      <c r="P11" s="171">
        <v>0</v>
      </c>
      <c r="Q11" s="171">
        <f>ROUND(E11*P11,2)</f>
        <v>0</v>
      </c>
      <c r="R11" s="173"/>
      <c r="S11" s="173" t="s">
        <v>201</v>
      </c>
      <c r="T11" s="174" t="s">
        <v>246</v>
      </c>
      <c r="U11" s="158">
        <v>0.223</v>
      </c>
      <c r="V11" s="158">
        <f>ROUND(E11*U11,2)</f>
        <v>30.41</v>
      </c>
      <c r="W11" s="158"/>
      <c r="X11" s="158" t="s">
        <v>184</v>
      </c>
      <c r="Y11" s="158" t="s">
        <v>185</v>
      </c>
      <c r="Z11" s="147"/>
      <c r="AA11" s="147"/>
      <c r="AB11" s="147"/>
      <c r="AC11" s="147"/>
      <c r="AD11" s="147"/>
      <c r="AE11" s="147"/>
      <c r="AF11" s="147"/>
      <c r="AG11" s="147" t="s">
        <v>186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193" t="s">
        <v>490</v>
      </c>
      <c r="D12" s="189"/>
      <c r="E12" s="190">
        <v>132.45936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260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4"/>
      <c r="B13" s="155"/>
      <c r="C13" s="193" t="s">
        <v>491</v>
      </c>
      <c r="D13" s="189"/>
      <c r="E13" s="190">
        <v>-50.173999999999999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260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193" t="s">
        <v>274</v>
      </c>
      <c r="D14" s="189"/>
      <c r="E14" s="190"/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260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4"/>
      <c r="B15" s="155"/>
      <c r="C15" s="193" t="s">
        <v>492</v>
      </c>
      <c r="D15" s="189"/>
      <c r="E15" s="190">
        <v>54.077100000000002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7"/>
      <c r="AA15" s="147"/>
      <c r="AB15" s="147"/>
      <c r="AC15" s="147"/>
      <c r="AD15" s="147"/>
      <c r="AE15" s="147"/>
      <c r="AF15" s="147"/>
      <c r="AG15" s="147" t="s">
        <v>260</v>
      </c>
      <c r="AH15" s="147">
        <v>5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68">
        <v>3</v>
      </c>
      <c r="B16" s="169" t="s">
        <v>276</v>
      </c>
      <c r="C16" s="185" t="s">
        <v>277</v>
      </c>
      <c r="D16" s="170" t="s">
        <v>265</v>
      </c>
      <c r="E16" s="171">
        <v>47.726860000000002</v>
      </c>
      <c r="F16" s="172"/>
      <c r="G16" s="173">
        <f>ROUND(E16*F16,2)</f>
        <v>0</v>
      </c>
      <c r="H16" s="172"/>
      <c r="I16" s="173">
        <f>ROUND(E16*H16,2)</f>
        <v>0</v>
      </c>
      <c r="J16" s="172"/>
      <c r="K16" s="173">
        <f>ROUND(E16*J16,2)</f>
        <v>0</v>
      </c>
      <c r="L16" s="173">
        <v>21</v>
      </c>
      <c r="M16" s="173">
        <f>G16*(1+L16/100)</f>
        <v>0</v>
      </c>
      <c r="N16" s="171">
        <v>0</v>
      </c>
      <c r="O16" s="171">
        <f>ROUND(E16*N16,2)</f>
        <v>0</v>
      </c>
      <c r="P16" s="171">
        <v>0</v>
      </c>
      <c r="Q16" s="171">
        <f>ROUND(E16*P16,2)</f>
        <v>0</v>
      </c>
      <c r="R16" s="173"/>
      <c r="S16" s="173" t="s">
        <v>201</v>
      </c>
      <c r="T16" s="174" t="s">
        <v>246</v>
      </c>
      <c r="U16" s="158">
        <v>0.09</v>
      </c>
      <c r="V16" s="158">
        <f>ROUND(E16*U16,2)</f>
        <v>4.3</v>
      </c>
      <c r="W16" s="158"/>
      <c r="X16" s="158" t="s">
        <v>184</v>
      </c>
      <c r="Y16" s="158" t="s">
        <v>185</v>
      </c>
      <c r="Z16" s="147"/>
      <c r="AA16" s="147"/>
      <c r="AB16" s="147"/>
      <c r="AC16" s="147"/>
      <c r="AD16" s="147"/>
      <c r="AE16" s="147"/>
      <c r="AF16" s="147"/>
      <c r="AG16" s="147" t="s">
        <v>186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193" t="s">
        <v>493</v>
      </c>
      <c r="D17" s="189"/>
      <c r="E17" s="190">
        <v>47.726860000000002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260</v>
      </c>
      <c r="AH17" s="147">
        <v>5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68">
        <v>4</v>
      </c>
      <c r="B18" s="169" t="s">
        <v>285</v>
      </c>
      <c r="C18" s="185" t="s">
        <v>286</v>
      </c>
      <c r="D18" s="170" t="s">
        <v>265</v>
      </c>
      <c r="E18" s="171">
        <v>136.36246</v>
      </c>
      <c r="F18" s="172"/>
      <c r="G18" s="173">
        <f>ROUND(E18*F18,2)</f>
        <v>0</v>
      </c>
      <c r="H18" s="172"/>
      <c r="I18" s="173">
        <f>ROUND(E18*H18,2)</f>
        <v>0</v>
      </c>
      <c r="J18" s="172"/>
      <c r="K18" s="173">
        <f>ROUND(E18*J18,2)</f>
        <v>0</v>
      </c>
      <c r="L18" s="173">
        <v>21</v>
      </c>
      <c r="M18" s="173">
        <f>G18*(1+L18/100)</f>
        <v>0</v>
      </c>
      <c r="N18" s="171">
        <v>0</v>
      </c>
      <c r="O18" s="171">
        <f>ROUND(E18*N18,2)</f>
        <v>0</v>
      </c>
      <c r="P18" s="171">
        <v>0</v>
      </c>
      <c r="Q18" s="171">
        <f>ROUND(E18*P18,2)</f>
        <v>0</v>
      </c>
      <c r="R18" s="173"/>
      <c r="S18" s="173" t="s">
        <v>201</v>
      </c>
      <c r="T18" s="174" t="s">
        <v>246</v>
      </c>
      <c r="U18" s="158">
        <v>0.01</v>
      </c>
      <c r="V18" s="158">
        <f>ROUND(E18*U18,2)</f>
        <v>1.36</v>
      </c>
      <c r="W18" s="158"/>
      <c r="X18" s="158" t="s">
        <v>184</v>
      </c>
      <c r="Y18" s="158" t="s">
        <v>185</v>
      </c>
      <c r="Z18" s="147"/>
      <c r="AA18" s="147"/>
      <c r="AB18" s="147"/>
      <c r="AC18" s="147"/>
      <c r="AD18" s="147"/>
      <c r="AE18" s="147"/>
      <c r="AF18" s="147"/>
      <c r="AG18" s="147" t="s">
        <v>186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193" t="s">
        <v>494</v>
      </c>
      <c r="D19" s="189"/>
      <c r="E19" s="190">
        <v>136.36246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260</v>
      </c>
      <c r="AH19" s="147">
        <v>5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1" x14ac:dyDescent="0.2">
      <c r="A20" s="168">
        <v>5</v>
      </c>
      <c r="B20" s="169" t="s">
        <v>289</v>
      </c>
      <c r="C20" s="185" t="s">
        <v>290</v>
      </c>
      <c r="D20" s="170" t="s">
        <v>265</v>
      </c>
      <c r="E20" s="171">
        <v>136.36246</v>
      </c>
      <c r="F20" s="172"/>
      <c r="G20" s="173">
        <f>ROUND(E20*F20,2)</f>
        <v>0</v>
      </c>
      <c r="H20" s="172"/>
      <c r="I20" s="173">
        <f>ROUND(E20*H20,2)</f>
        <v>0</v>
      </c>
      <c r="J20" s="172"/>
      <c r="K20" s="173">
        <f>ROUND(E20*J20,2)</f>
        <v>0</v>
      </c>
      <c r="L20" s="173">
        <v>21</v>
      </c>
      <c r="M20" s="173">
        <f>G20*(1+L20/100)</f>
        <v>0</v>
      </c>
      <c r="N20" s="171">
        <v>0</v>
      </c>
      <c r="O20" s="171">
        <f>ROUND(E20*N20,2)</f>
        <v>0</v>
      </c>
      <c r="P20" s="171">
        <v>0</v>
      </c>
      <c r="Q20" s="171">
        <f>ROUND(E20*P20,2)</f>
        <v>0</v>
      </c>
      <c r="R20" s="173"/>
      <c r="S20" s="173" t="s">
        <v>201</v>
      </c>
      <c r="T20" s="174" t="s">
        <v>246</v>
      </c>
      <c r="U20" s="158">
        <v>5.2999999999999999E-2</v>
      </c>
      <c r="V20" s="158">
        <f>ROUND(E20*U20,2)</f>
        <v>7.23</v>
      </c>
      <c r="W20" s="158"/>
      <c r="X20" s="158" t="s">
        <v>184</v>
      </c>
      <c r="Y20" s="158" t="s">
        <v>185</v>
      </c>
      <c r="Z20" s="147"/>
      <c r="AA20" s="147"/>
      <c r="AB20" s="147"/>
      <c r="AC20" s="147"/>
      <c r="AD20" s="147"/>
      <c r="AE20" s="147"/>
      <c r="AF20" s="147"/>
      <c r="AG20" s="147" t="s">
        <v>186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193" t="s">
        <v>495</v>
      </c>
      <c r="D21" s="189"/>
      <c r="E21" s="190">
        <v>136.36246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7"/>
      <c r="AA21" s="147"/>
      <c r="AB21" s="147"/>
      <c r="AC21" s="147"/>
      <c r="AD21" s="147"/>
      <c r="AE21" s="147"/>
      <c r="AF21" s="147"/>
      <c r="AG21" s="147" t="s">
        <v>260</v>
      </c>
      <c r="AH21" s="147">
        <v>5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68">
        <v>6</v>
      </c>
      <c r="B22" s="169" t="s">
        <v>292</v>
      </c>
      <c r="C22" s="185" t="s">
        <v>293</v>
      </c>
      <c r="D22" s="170" t="s">
        <v>265</v>
      </c>
      <c r="E22" s="171">
        <v>54.077100000000002</v>
      </c>
      <c r="F22" s="172"/>
      <c r="G22" s="173">
        <f>ROUND(E22*F22,2)</f>
        <v>0</v>
      </c>
      <c r="H22" s="172"/>
      <c r="I22" s="173">
        <f>ROUND(E22*H22,2)</f>
        <v>0</v>
      </c>
      <c r="J22" s="172"/>
      <c r="K22" s="173">
        <f>ROUND(E22*J22,2)</f>
        <v>0</v>
      </c>
      <c r="L22" s="173">
        <v>21</v>
      </c>
      <c r="M22" s="173">
        <f>G22*(1+L22/100)</f>
        <v>0</v>
      </c>
      <c r="N22" s="171">
        <v>0</v>
      </c>
      <c r="O22" s="171">
        <f>ROUND(E22*N22,2)</f>
        <v>0</v>
      </c>
      <c r="P22" s="171">
        <v>0</v>
      </c>
      <c r="Q22" s="171">
        <f>ROUND(E22*P22,2)</f>
        <v>0</v>
      </c>
      <c r="R22" s="173"/>
      <c r="S22" s="173" t="s">
        <v>201</v>
      </c>
      <c r="T22" s="174" t="s">
        <v>246</v>
      </c>
      <c r="U22" s="158">
        <v>0.05</v>
      </c>
      <c r="V22" s="158">
        <f>ROUND(E22*U22,2)</f>
        <v>2.7</v>
      </c>
      <c r="W22" s="158"/>
      <c r="X22" s="158" t="s">
        <v>184</v>
      </c>
      <c r="Y22" s="158" t="s">
        <v>185</v>
      </c>
      <c r="Z22" s="147"/>
      <c r="AA22" s="147"/>
      <c r="AB22" s="147"/>
      <c r="AC22" s="147"/>
      <c r="AD22" s="147"/>
      <c r="AE22" s="147"/>
      <c r="AF22" s="147"/>
      <c r="AG22" s="147" t="s">
        <v>186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2" x14ac:dyDescent="0.2">
      <c r="A23" s="154"/>
      <c r="B23" s="155"/>
      <c r="C23" s="193" t="s">
        <v>496</v>
      </c>
      <c r="D23" s="189"/>
      <c r="E23" s="190">
        <v>54.077100000000002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260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68">
        <v>7</v>
      </c>
      <c r="B24" s="169" t="s">
        <v>295</v>
      </c>
      <c r="C24" s="185" t="s">
        <v>296</v>
      </c>
      <c r="D24" s="170" t="s">
        <v>265</v>
      </c>
      <c r="E24" s="171">
        <v>136.36246</v>
      </c>
      <c r="F24" s="172"/>
      <c r="G24" s="173">
        <f>ROUND(E24*F24,2)</f>
        <v>0</v>
      </c>
      <c r="H24" s="172"/>
      <c r="I24" s="173">
        <f>ROUND(E24*H24,2)</f>
        <v>0</v>
      </c>
      <c r="J24" s="172"/>
      <c r="K24" s="173">
        <f>ROUND(E24*J24,2)</f>
        <v>0</v>
      </c>
      <c r="L24" s="173">
        <v>21</v>
      </c>
      <c r="M24" s="173">
        <f>G24*(1+L24/100)</f>
        <v>0</v>
      </c>
      <c r="N24" s="171">
        <v>0</v>
      </c>
      <c r="O24" s="171">
        <f>ROUND(E24*N24,2)</f>
        <v>0</v>
      </c>
      <c r="P24" s="171">
        <v>0</v>
      </c>
      <c r="Q24" s="171">
        <f>ROUND(E24*P24,2)</f>
        <v>0</v>
      </c>
      <c r="R24" s="173"/>
      <c r="S24" s="173" t="s">
        <v>201</v>
      </c>
      <c r="T24" s="174" t="s">
        <v>246</v>
      </c>
      <c r="U24" s="158">
        <v>8.9999999999999993E-3</v>
      </c>
      <c r="V24" s="158">
        <f>ROUND(E24*U24,2)</f>
        <v>1.23</v>
      </c>
      <c r="W24" s="158"/>
      <c r="X24" s="158" t="s">
        <v>184</v>
      </c>
      <c r="Y24" s="158" t="s">
        <v>185</v>
      </c>
      <c r="Z24" s="147"/>
      <c r="AA24" s="147"/>
      <c r="AB24" s="147"/>
      <c r="AC24" s="147"/>
      <c r="AD24" s="147"/>
      <c r="AE24" s="147"/>
      <c r="AF24" s="147"/>
      <c r="AG24" s="147" t="s">
        <v>186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193" t="s">
        <v>495</v>
      </c>
      <c r="D25" s="189"/>
      <c r="E25" s="190">
        <v>136.36246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7"/>
      <c r="AA25" s="147"/>
      <c r="AB25" s="147"/>
      <c r="AC25" s="147"/>
      <c r="AD25" s="147"/>
      <c r="AE25" s="147"/>
      <c r="AF25" s="147"/>
      <c r="AG25" s="147" t="s">
        <v>260</v>
      </c>
      <c r="AH25" s="147">
        <v>5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68">
        <v>8</v>
      </c>
      <c r="B26" s="169" t="s">
        <v>297</v>
      </c>
      <c r="C26" s="185" t="s">
        <v>298</v>
      </c>
      <c r="D26" s="170" t="s">
        <v>253</v>
      </c>
      <c r="E26" s="171">
        <v>275.95699999999999</v>
      </c>
      <c r="F26" s="172"/>
      <c r="G26" s="173">
        <f>ROUND(E26*F26,2)</f>
        <v>0</v>
      </c>
      <c r="H26" s="172"/>
      <c r="I26" s="173">
        <f>ROUND(E26*H26,2)</f>
        <v>0</v>
      </c>
      <c r="J26" s="172"/>
      <c r="K26" s="173">
        <f>ROUND(E26*J26,2)</f>
        <v>0</v>
      </c>
      <c r="L26" s="173">
        <v>21</v>
      </c>
      <c r="M26" s="173">
        <f>G26*(1+L26/100)</f>
        <v>0</v>
      </c>
      <c r="N26" s="171">
        <v>0</v>
      </c>
      <c r="O26" s="171">
        <f>ROUND(E26*N26,2)</f>
        <v>0</v>
      </c>
      <c r="P26" s="171">
        <v>0</v>
      </c>
      <c r="Q26" s="171">
        <f>ROUND(E26*P26,2)</f>
        <v>0</v>
      </c>
      <c r="R26" s="173"/>
      <c r="S26" s="173" t="s">
        <v>201</v>
      </c>
      <c r="T26" s="174" t="s">
        <v>246</v>
      </c>
      <c r="U26" s="158">
        <v>2.7E-2</v>
      </c>
      <c r="V26" s="158">
        <f>ROUND(E26*U26,2)</f>
        <v>7.45</v>
      </c>
      <c r="W26" s="158"/>
      <c r="X26" s="158" t="s">
        <v>184</v>
      </c>
      <c r="Y26" s="158" t="s">
        <v>185</v>
      </c>
      <c r="Z26" s="147"/>
      <c r="AA26" s="147"/>
      <c r="AB26" s="147"/>
      <c r="AC26" s="147"/>
      <c r="AD26" s="147"/>
      <c r="AE26" s="147"/>
      <c r="AF26" s="147"/>
      <c r="AG26" s="147" t="s">
        <v>186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193" t="s">
        <v>497</v>
      </c>
      <c r="D27" s="189"/>
      <c r="E27" s="190">
        <v>275.95699999999999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7"/>
      <c r="AA27" s="147"/>
      <c r="AB27" s="147"/>
      <c r="AC27" s="147"/>
      <c r="AD27" s="147"/>
      <c r="AE27" s="147"/>
      <c r="AF27" s="147"/>
      <c r="AG27" s="147" t="s">
        <v>260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1" x14ac:dyDescent="0.2">
      <c r="A28" s="168">
        <v>9</v>
      </c>
      <c r="B28" s="169" t="s">
        <v>300</v>
      </c>
      <c r="C28" s="185" t="s">
        <v>301</v>
      </c>
      <c r="D28" s="170" t="s">
        <v>265</v>
      </c>
      <c r="E28" s="171">
        <v>136.36246</v>
      </c>
      <c r="F28" s="172"/>
      <c r="G28" s="173">
        <f>ROUND(E28*F28,2)</f>
        <v>0</v>
      </c>
      <c r="H28" s="172"/>
      <c r="I28" s="173">
        <f>ROUND(E28*H28,2)</f>
        <v>0</v>
      </c>
      <c r="J28" s="172"/>
      <c r="K28" s="173">
        <f>ROUND(E28*J28,2)</f>
        <v>0</v>
      </c>
      <c r="L28" s="173">
        <v>21</v>
      </c>
      <c r="M28" s="173">
        <f>G28*(1+L28/100)</f>
        <v>0</v>
      </c>
      <c r="N28" s="171">
        <v>0</v>
      </c>
      <c r="O28" s="171">
        <f>ROUND(E28*N28,2)</f>
        <v>0</v>
      </c>
      <c r="P28" s="171">
        <v>0</v>
      </c>
      <c r="Q28" s="171">
        <f>ROUND(E28*P28,2)</f>
        <v>0</v>
      </c>
      <c r="R28" s="173"/>
      <c r="S28" s="173" t="s">
        <v>201</v>
      </c>
      <c r="T28" s="174" t="s">
        <v>246</v>
      </c>
      <c r="U28" s="158">
        <v>0</v>
      </c>
      <c r="V28" s="158">
        <f>ROUND(E28*U28,2)</f>
        <v>0</v>
      </c>
      <c r="W28" s="158"/>
      <c r="X28" s="158" t="s">
        <v>184</v>
      </c>
      <c r="Y28" s="158" t="s">
        <v>185</v>
      </c>
      <c r="Z28" s="147"/>
      <c r="AA28" s="147"/>
      <c r="AB28" s="147"/>
      <c r="AC28" s="147"/>
      <c r="AD28" s="147"/>
      <c r="AE28" s="147"/>
      <c r="AF28" s="147"/>
      <c r="AG28" s="147" t="s">
        <v>186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4"/>
      <c r="B29" s="155"/>
      <c r="C29" s="193" t="s">
        <v>495</v>
      </c>
      <c r="D29" s="189"/>
      <c r="E29" s="190">
        <v>136.36246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7"/>
      <c r="AA29" s="147"/>
      <c r="AB29" s="147"/>
      <c r="AC29" s="147"/>
      <c r="AD29" s="147"/>
      <c r="AE29" s="147"/>
      <c r="AF29" s="147"/>
      <c r="AG29" s="147" t="s">
        <v>260</v>
      </c>
      <c r="AH29" s="147">
        <v>5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68">
        <v>10</v>
      </c>
      <c r="B30" s="169" t="s">
        <v>302</v>
      </c>
      <c r="C30" s="185" t="s">
        <v>303</v>
      </c>
      <c r="D30" s="170" t="s">
        <v>304</v>
      </c>
      <c r="E30" s="171">
        <v>118.96962000000001</v>
      </c>
      <c r="F30" s="172"/>
      <c r="G30" s="173">
        <f>ROUND(E30*F30,2)</f>
        <v>0</v>
      </c>
      <c r="H30" s="172"/>
      <c r="I30" s="173">
        <f>ROUND(E30*H30,2)</f>
        <v>0</v>
      </c>
      <c r="J30" s="172"/>
      <c r="K30" s="173">
        <f>ROUND(E30*J30,2)</f>
        <v>0</v>
      </c>
      <c r="L30" s="173">
        <v>21</v>
      </c>
      <c r="M30" s="173">
        <f>G30*(1+L30/100)</f>
        <v>0</v>
      </c>
      <c r="N30" s="171">
        <v>1</v>
      </c>
      <c r="O30" s="171">
        <f>ROUND(E30*N30,2)</f>
        <v>118.97</v>
      </c>
      <c r="P30" s="171">
        <v>0</v>
      </c>
      <c r="Q30" s="171">
        <f>ROUND(E30*P30,2)</f>
        <v>0</v>
      </c>
      <c r="R30" s="173" t="s">
        <v>305</v>
      </c>
      <c r="S30" s="173" t="s">
        <v>201</v>
      </c>
      <c r="T30" s="174" t="s">
        <v>246</v>
      </c>
      <c r="U30" s="158">
        <v>0</v>
      </c>
      <c r="V30" s="158">
        <f>ROUND(E30*U30,2)</f>
        <v>0</v>
      </c>
      <c r="W30" s="158"/>
      <c r="X30" s="158" t="s">
        <v>306</v>
      </c>
      <c r="Y30" s="158" t="s">
        <v>185</v>
      </c>
      <c r="Z30" s="147"/>
      <c r="AA30" s="147"/>
      <c r="AB30" s="147"/>
      <c r="AC30" s="147"/>
      <c r="AD30" s="147"/>
      <c r="AE30" s="147"/>
      <c r="AF30" s="147"/>
      <c r="AG30" s="147" t="s">
        <v>307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193" t="s">
        <v>498</v>
      </c>
      <c r="D31" s="189"/>
      <c r="E31" s="190">
        <v>118.96962000000001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7"/>
      <c r="AA31" s="147"/>
      <c r="AB31" s="147"/>
      <c r="AC31" s="147"/>
      <c r="AD31" s="147"/>
      <c r="AE31" s="147"/>
      <c r="AF31" s="147"/>
      <c r="AG31" s="147" t="s">
        <v>260</v>
      </c>
      <c r="AH31" s="147">
        <v>5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x14ac:dyDescent="0.2">
      <c r="A32" s="161" t="s">
        <v>177</v>
      </c>
      <c r="B32" s="162" t="s">
        <v>76</v>
      </c>
      <c r="C32" s="183" t="s">
        <v>124</v>
      </c>
      <c r="D32" s="163"/>
      <c r="E32" s="164"/>
      <c r="F32" s="165"/>
      <c r="G32" s="165">
        <f>SUMIF(AG33:AG53,"&lt;&gt;NOR",G33:G53)</f>
        <v>0</v>
      </c>
      <c r="H32" s="165"/>
      <c r="I32" s="165">
        <f>SUM(I33:I53)</f>
        <v>0</v>
      </c>
      <c r="J32" s="165"/>
      <c r="K32" s="165">
        <f>SUM(K33:K53)</f>
        <v>0</v>
      </c>
      <c r="L32" s="165"/>
      <c r="M32" s="165">
        <f>SUM(M33:M53)</f>
        <v>0</v>
      </c>
      <c r="N32" s="164"/>
      <c r="O32" s="164">
        <f>SUM(O33:O53)</f>
        <v>285.66000000000003</v>
      </c>
      <c r="P32" s="164"/>
      <c r="Q32" s="164">
        <f>SUM(Q33:Q53)</f>
        <v>0</v>
      </c>
      <c r="R32" s="165"/>
      <c r="S32" s="165"/>
      <c r="T32" s="166"/>
      <c r="U32" s="160"/>
      <c r="V32" s="160">
        <f>SUM(V33:V53)</f>
        <v>187.15000000000003</v>
      </c>
      <c r="W32" s="160"/>
      <c r="X32" s="160"/>
      <c r="Y32" s="160"/>
      <c r="AG32" t="s">
        <v>178</v>
      </c>
    </row>
    <row r="33" spans="1:60" ht="22.5" outlineLevel="1" x14ac:dyDescent="0.2">
      <c r="A33" s="168">
        <v>11</v>
      </c>
      <c r="B33" s="169" t="s">
        <v>319</v>
      </c>
      <c r="C33" s="185" t="s">
        <v>320</v>
      </c>
      <c r="D33" s="170" t="s">
        <v>253</v>
      </c>
      <c r="E33" s="171">
        <v>255.78</v>
      </c>
      <c r="F33" s="172"/>
      <c r="G33" s="173">
        <f>ROUND(E33*F33,2)</f>
        <v>0</v>
      </c>
      <c r="H33" s="172"/>
      <c r="I33" s="173">
        <f>ROUND(E33*H33,2)</f>
        <v>0</v>
      </c>
      <c r="J33" s="172"/>
      <c r="K33" s="173">
        <f>ROUND(E33*J33,2)</f>
        <v>0</v>
      </c>
      <c r="L33" s="173">
        <v>21</v>
      </c>
      <c r="M33" s="173">
        <f>G33*(1+L33/100)</f>
        <v>0</v>
      </c>
      <c r="N33" s="171">
        <v>0.378</v>
      </c>
      <c r="O33" s="171">
        <f>ROUND(E33*N33,2)</f>
        <v>96.68</v>
      </c>
      <c r="P33" s="171">
        <v>0</v>
      </c>
      <c r="Q33" s="171">
        <f>ROUND(E33*P33,2)</f>
        <v>0</v>
      </c>
      <c r="R33" s="173"/>
      <c r="S33" s="173" t="s">
        <v>201</v>
      </c>
      <c r="T33" s="174" t="s">
        <v>246</v>
      </c>
      <c r="U33" s="158">
        <v>2.5999999999999999E-2</v>
      </c>
      <c r="V33" s="158">
        <f>ROUND(E33*U33,2)</f>
        <v>6.65</v>
      </c>
      <c r="W33" s="158"/>
      <c r="X33" s="158" t="s">
        <v>184</v>
      </c>
      <c r="Y33" s="158" t="s">
        <v>185</v>
      </c>
      <c r="Z33" s="147"/>
      <c r="AA33" s="147"/>
      <c r="AB33" s="147"/>
      <c r="AC33" s="147"/>
      <c r="AD33" s="147"/>
      <c r="AE33" s="147"/>
      <c r="AF33" s="147"/>
      <c r="AG33" s="147" t="s">
        <v>186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193" t="s">
        <v>499</v>
      </c>
      <c r="D34" s="189"/>
      <c r="E34" s="190">
        <v>255.78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7"/>
      <c r="AA34" s="147"/>
      <c r="AB34" s="147"/>
      <c r="AC34" s="147"/>
      <c r="AD34" s="147"/>
      <c r="AE34" s="147"/>
      <c r="AF34" s="147"/>
      <c r="AG34" s="147" t="s">
        <v>260</v>
      </c>
      <c r="AH34" s="147">
        <v>5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2.5" outlineLevel="1" x14ac:dyDescent="0.2">
      <c r="A35" s="168">
        <v>12</v>
      </c>
      <c r="B35" s="169" t="s">
        <v>328</v>
      </c>
      <c r="C35" s="185" t="s">
        <v>329</v>
      </c>
      <c r="D35" s="170" t="s">
        <v>253</v>
      </c>
      <c r="E35" s="171">
        <v>267.95999999999998</v>
      </c>
      <c r="F35" s="172"/>
      <c r="G35" s="173">
        <f>ROUND(E35*F35,2)</f>
        <v>0</v>
      </c>
      <c r="H35" s="172"/>
      <c r="I35" s="173">
        <f>ROUND(E35*H35,2)</f>
        <v>0</v>
      </c>
      <c r="J35" s="172"/>
      <c r="K35" s="173">
        <f>ROUND(E35*J35,2)</f>
        <v>0</v>
      </c>
      <c r="L35" s="173">
        <v>21</v>
      </c>
      <c r="M35" s="173">
        <f>G35*(1+L35/100)</f>
        <v>0</v>
      </c>
      <c r="N35" s="171">
        <v>0.441</v>
      </c>
      <c r="O35" s="171">
        <f>ROUND(E35*N35,2)</f>
        <v>118.17</v>
      </c>
      <c r="P35" s="171">
        <v>0</v>
      </c>
      <c r="Q35" s="171">
        <f>ROUND(E35*P35,2)</f>
        <v>0</v>
      </c>
      <c r="R35" s="173"/>
      <c r="S35" s="173" t="s">
        <v>201</v>
      </c>
      <c r="T35" s="174" t="s">
        <v>246</v>
      </c>
      <c r="U35" s="158">
        <v>2.9000000000000001E-2</v>
      </c>
      <c r="V35" s="158">
        <f>ROUND(E35*U35,2)</f>
        <v>7.77</v>
      </c>
      <c r="W35" s="158"/>
      <c r="X35" s="158" t="s">
        <v>184</v>
      </c>
      <c r="Y35" s="158" t="s">
        <v>185</v>
      </c>
      <c r="Z35" s="147"/>
      <c r="AA35" s="147"/>
      <c r="AB35" s="147"/>
      <c r="AC35" s="147"/>
      <c r="AD35" s="147"/>
      <c r="AE35" s="147"/>
      <c r="AF35" s="147"/>
      <c r="AG35" s="147" t="s">
        <v>186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193" t="s">
        <v>500</v>
      </c>
      <c r="D36" s="189"/>
      <c r="E36" s="190">
        <v>267.95999999999998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7"/>
      <c r="AA36" s="147"/>
      <c r="AB36" s="147"/>
      <c r="AC36" s="147"/>
      <c r="AD36" s="147"/>
      <c r="AE36" s="147"/>
      <c r="AF36" s="147"/>
      <c r="AG36" s="147" t="s">
        <v>260</v>
      </c>
      <c r="AH36" s="147">
        <v>5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68">
        <v>13</v>
      </c>
      <c r="B37" s="169" t="s">
        <v>333</v>
      </c>
      <c r="C37" s="185" t="s">
        <v>334</v>
      </c>
      <c r="D37" s="170" t="s">
        <v>253</v>
      </c>
      <c r="E37" s="171">
        <v>267.95999999999998</v>
      </c>
      <c r="F37" s="172"/>
      <c r="G37" s="173">
        <f>ROUND(E37*F37,2)</f>
        <v>0</v>
      </c>
      <c r="H37" s="172"/>
      <c r="I37" s="173">
        <f>ROUND(E37*H37,2)</f>
        <v>0</v>
      </c>
      <c r="J37" s="172"/>
      <c r="K37" s="173">
        <f>ROUND(E37*J37,2)</f>
        <v>0</v>
      </c>
      <c r="L37" s="173">
        <v>21</v>
      </c>
      <c r="M37" s="173">
        <f>G37*(1+L37/100)</f>
        <v>0</v>
      </c>
      <c r="N37" s="171">
        <v>0</v>
      </c>
      <c r="O37" s="171">
        <f>ROUND(E37*N37,2)</f>
        <v>0</v>
      </c>
      <c r="P37" s="171">
        <v>0</v>
      </c>
      <c r="Q37" s="171">
        <f>ROUND(E37*P37,2)</f>
        <v>0</v>
      </c>
      <c r="R37" s="173"/>
      <c r="S37" s="173" t="s">
        <v>201</v>
      </c>
      <c r="T37" s="174" t="s">
        <v>246</v>
      </c>
      <c r="U37" s="158">
        <v>9.0999999999999998E-2</v>
      </c>
      <c r="V37" s="158">
        <f>ROUND(E37*U37,2)</f>
        <v>24.38</v>
      </c>
      <c r="W37" s="158"/>
      <c r="X37" s="158" t="s">
        <v>184</v>
      </c>
      <c r="Y37" s="158" t="s">
        <v>185</v>
      </c>
      <c r="Z37" s="147"/>
      <c r="AA37" s="147"/>
      <c r="AB37" s="147"/>
      <c r="AC37" s="147"/>
      <c r="AD37" s="147"/>
      <c r="AE37" s="147"/>
      <c r="AF37" s="147"/>
      <c r="AG37" s="147" t="s">
        <v>186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4"/>
      <c r="B38" s="155"/>
      <c r="C38" s="193" t="s">
        <v>501</v>
      </c>
      <c r="D38" s="189"/>
      <c r="E38" s="190">
        <v>267.95999999999998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7"/>
      <c r="AA38" s="147"/>
      <c r="AB38" s="147"/>
      <c r="AC38" s="147"/>
      <c r="AD38" s="147"/>
      <c r="AE38" s="147"/>
      <c r="AF38" s="147"/>
      <c r="AG38" s="147" t="s">
        <v>260</v>
      </c>
      <c r="AH38" s="147">
        <v>5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2.5" outlineLevel="1" x14ac:dyDescent="0.2">
      <c r="A39" s="168">
        <v>14</v>
      </c>
      <c r="B39" s="169" t="s">
        <v>339</v>
      </c>
      <c r="C39" s="185" t="s">
        <v>340</v>
      </c>
      <c r="D39" s="170" t="s">
        <v>253</v>
      </c>
      <c r="E39" s="171">
        <v>243.6</v>
      </c>
      <c r="F39" s="172"/>
      <c r="G39" s="173">
        <f>ROUND(E39*F39,2)</f>
        <v>0</v>
      </c>
      <c r="H39" s="172"/>
      <c r="I39" s="173">
        <f>ROUND(E39*H39,2)</f>
        <v>0</v>
      </c>
      <c r="J39" s="172"/>
      <c r="K39" s="173">
        <f>ROUND(E39*J39,2)</f>
        <v>0</v>
      </c>
      <c r="L39" s="173">
        <v>21</v>
      </c>
      <c r="M39" s="173">
        <f>G39*(1+L39/100)</f>
        <v>0</v>
      </c>
      <c r="N39" s="171">
        <v>9.2799999999999994E-2</v>
      </c>
      <c r="O39" s="171">
        <f>ROUND(E39*N39,2)</f>
        <v>22.61</v>
      </c>
      <c r="P39" s="171">
        <v>0</v>
      </c>
      <c r="Q39" s="171">
        <f>ROUND(E39*P39,2)</f>
        <v>0</v>
      </c>
      <c r="R39" s="173"/>
      <c r="S39" s="173" t="s">
        <v>182</v>
      </c>
      <c r="T39" s="174" t="s">
        <v>183</v>
      </c>
      <c r="U39" s="158">
        <v>0.48</v>
      </c>
      <c r="V39" s="158">
        <f>ROUND(E39*U39,2)</f>
        <v>116.93</v>
      </c>
      <c r="W39" s="158"/>
      <c r="X39" s="158" t="s">
        <v>184</v>
      </c>
      <c r="Y39" s="158" t="s">
        <v>185</v>
      </c>
      <c r="Z39" s="147"/>
      <c r="AA39" s="147"/>
      <c r="AB39" s="147"/>
      <c r="AC39" s="147"/>
      <c r="AD39" s="147"/>
      <c r="AE39" s="147"/>
      <c r="AF39" s="147"/>
      <c r="AG39" s="147" t="s">
        <v>186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4"/>
      <c r="B40" s="155"/>
      <c r="C40" s="193" t="s">
        <v>502</v>
      </c>
      <c r="D40" s="189"/>
      <c r="E40" s="190">
        <v>243.6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7"/>
      <c r="AA40" s="147"/>
      <c r="AB40" s="147"/>
      <c r="AC40" s="147"/>
      <c r="AD40" s="147"/>
      <c r="AE40" s="147"/>
      <c r="AF40" s="147"/>
      <c r="AG40" s="147" t="s">
        <v>260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68">
        <v>15</v>
      </c>
      <c r="B41" s="169" t="s">
        <v>346</v>
      </c>
      <c r="C41" s="185" t="s">
        <v>347</v>
      </c>
      <c r="D41" s="170" t="s">
        <v>258</v>
      </c>
      <c r="E41" s="171">
        <v>73.08</v>
      </c>
      <c r="F41" s="172"/>
      <c r="G41" s="173">
        <f>ROUND(E41*F41,2)</f>
        <v>0</v>
      </c>
      <c r="H41" s="172"/>
      <c r="I41" s="173">
        <f>ROUND(E41*H41,2)</f>
        <v>0</v>
      </c>
      <c r="J41" s="172"/>
      <c r="K41" s="173">
        <f>ROUND(E41*J41,2)</f>
        <v>0</v>
      </c>
      <c r="L41" s="173">
        <v>21</v>
      </c>
      <c r="M41" s="173">
        <f>G41*(1+L41/100)</f>
        <v>0</v>
      </c>
      <c r="N41" s="171">
        <v>3.6000000000000002E-4</v>
      </c>
      <c r="O41" s="171">
        <f>ROUND(E41*N41,2)</f>
        <v>0.03</v>
      </c>
      <c r="P41" s="171">
        <v>0</v>
      </c>
      <c r="Q41" s="171">
        <f>ROUND(E41*P41,2)</f>
        <v>0</v>
      </c>
      <c r="R41" s="173"/>
      <c r="S41" s="173" t="s">
        <v>201</v>
      </c>
      <c r="T41" s="174" t="s">
        <v>246</v>
      </c>
      <c r="U41" s="158">
        <v>0.43</v>
      </c>
      <c r="V41" s="158">
        <f>ROUND(E41*U41,2)</f>
        <v>31.42</v>
      </c>
      <c r="W41" s="158"/>
      <c r="X41" s="158" t="s">
        <v>184</v>
      </c>
      <c r="Y41" s="158" t="s">
        <v>185</v>
      </c>
      <c r="Z41" s="147"/>
      <c r="AA41" s="147"/>
      <c r="AB41" s="147"/>
      <c r="AC41" s="147"/>
      <c r="AD41" s="147"/>
      <c r="AE41" s="147"/>
      <c r="AF41" s="147"/>
      <c r="AG41" s="147" t="s">
        <v>186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193" t="s">
        <v>503</v>
      </c>
      <c r="D42" s="189"/>
      <c r="E42" s="190">
        <v>73.08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7"/>
      <c r="AA42" s="147"/>
      <c r="AB42" s="147"/>
      <c r="AC42" s="147"/>
      <c r="AD42" s="147"/>
      <c r="AE42" s="147"/>
      <c r="AF42" s="147"/>
      <c r="AG42" s="147" t="s">
        <v>260</v>
      </c>
      <c r="AH42" s="147">
        <v>5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1" x14ac:dyDescent="0.2">
      <c r="A43" s="175">
        <v>16</v>
      </c>
      <c r="B43" s="176" t="s">
        <v>504</v>
      </c>
      <c r="C43" s="184" t="s">
        <v>505</v>
      </c>
      <c r="D43" s="177" t="s">
        <v>253</v>
      </c>
      <c r="E43" s="178">
        <v>9</v>
      </c>
      <c r="F43" s="179"/>
      <c r="G43" s="180">
        <f>ROUND(E43*F43,2)</f>
        <v>0</v>
      </c>
      <c r="H43" s="179"/>
      <c r="I43" s="180">
        <f>ROUND(E43*H43,2)</f>
        <v>0</v>
      </c>
      <c r="J43" s="179"/>
      <c r="K43" s="180">
        <f>ROUND(E43*J43,2)</f>
        <v>0</v>
      </c>
      <c r="L43" s="180">
        <v>21</v>
      </c>
      <c r="M43" s="180">
        <f>G43*(1+L43/100)</f>
        <v>0</v>
      </c>
      <c r="N43" s="178">
        <v>0</v>
      </c>
      <c r="O43" s="178">
        <f>ROUND(E43*N43,2)</f>
        <v>0</v>
      </c>
      <c r="P43" s="178">
        <v>0</v>
      </c>
      <c r="Q43" s="178">
        <f>ROUND(E43*P43,2)</f>
        <v>0</v>
      </c>
      <c r="R43" s="180"/>
      <c r="S43" s="180" t="s">
        <v>182</v>
      </c>
      <c r="T43" s="181" t="s">
        <v>183</v>
      </c>
      <c r="U43" s="158">
        <v>0</v>
      </c>
      <c r="V43" s="158">
        <f>ROUND(E43*U43,2)</f>
        <v>0</v>
      </c>
      <c r="W43" s="158"/>
      <c r="X43" s="158" t="s">
        <v>184</v>
      </c>
      <c r="Y43" s="158" t="s">
        <v>185</v>
      </c>
      <c r="Z43" s="147"/>
      <c r="AA43" s="147"/>
      <c r="AB43" s="147"/>
      <c r="AC43" s="147"/>
      <c r="AD43" s="147"/>
      <c r="AE43" s="147"/>
      <c r="AF43" s="147"/>
      <c r="AG43" s="147" t="s">
        <v>186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2.5" outlineLevel="1" x14ac:dyDescent="0.2">
      <c r="A44" s="168">
        <v>17</v>
      </c>
      <c r="B44" s="169" t="s">
        <v>349</v>
      </c>
      <c r="C44" s="185" t="s">
        <v>350</v>
      </c>
      <c r="D44" s="170" t="s">
        <v>253</v>
      </c>
      <c r="E44" s="171">
        <v>255.78</v>
      </c>
      <c r="F44" s="172"/>
      <c r="G44" s="173">
        <f>ROUND(E44*F44,2)</f>
        <v>0</v>
      </c>
      <c r="H44" s="172"/>
      <c r="I44" s="173">
        <f>ROUND(E44*H44,2)</f>
        <v>0</v>
      </c>
      <c r="J44" s="172"/>
      <c r="K44" s="173">
        <f>ROUND(E44*J44,2)</f>
        <v>0</v>
      </c>
      <c r="L44" s="173">
        <v>21</v>
      </c>
      <c r="M44" s="173">
        <f>G44*(1+L44/100)</f>
        <v>0</v>
      </c>
      <c r="N44" s="171">
        <v>0.188</v>
      </c>
      <c r="O44" s="171">
        <f>ROUND(E44*N44,2)</f>
        <v>48.09</v>
      </c>
      <c r="P44" s="171">
        <v>0</v>
      </c>
      <c r="Q44" s="171">
        <f>ROUND(E44*P44,2)</f>
        <v>0</v>
      </c>
      <c r="R44" s="173"/>
      <c r="S44" s="173" t="s">
        <v>182</v>
      </c>
      <c r="T44" s="174" t="s">
        <v>183</v>
      </c>
      <c r="U44" s="158">
        <v>0</v>
      </c>
      <c r="V44" s="158">
        <f>ROUND(E44*U44,2)</f>
        <v>0</v>
      </c>
      <c r="W44" s="158"/>
      <c r="X44" s="158" t="s">
        <v>306</v>
      </c>
      <c r="Y44" s="158" t="s">
        <v>185</v>
      </c>
      <c r="Z44" s="147"/>
      <c r="AA44" s="147"/>
      <c r="AB44" s="147"/>
      <c r="AC44" s="147"/>
      <c r="AD44" s="147"/>
      <c r="AE44" s="147"/>
      <c r="AF44" s="147"/>
      <c r="AG44" s="147" t="s">
        <v>307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253" t="s">
        <v>427</v>
      </c>
      <c r="D45" s="254"/>
      <c r="E45" s="254"/>
      <c r="F45" s="254"/>
      <c r="G45" s="254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7"/>
      <c r="AA45" s="147"/>
      <c r="AB45" s="147"/>
      <c r="AC45" s="147"/>
      <c r="AD45" s="147"/>
      <c r="AE45" s="147"/>
      <c r="AF45" s="147"/>
      <c r="AG45" s="147" t="s">
        <v>192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3" x14ac:dyDescent="0.2">
      <c r="A46" s="154"/>
      <c r="B46" s="155"/>
      <c r="C46" s="255" t="s">
        <v>351</v>
      </c>
      <c r="D46" s="256"/>
      <c r="E46" s="256"/>
      <c r="F46" s="256"/>
      <c r="G46" s="256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7"/>
      <c r="AA46" s="147"/>
      <c r="AB46" s="147"/>
      <c r="AC46" s="147"/>
      <c r="AD46" s="147"/>
      <c r="AE46" s="147"/>
      <c r="AF46" s="147"/>
      <c r="AG46" s="147" t="s">
        <v>192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82" t="str">
        <f>C46</f>
        <v>• vodopropustný povrch zajišťující infiltraci srážkových vod s funkcí čistění vod díky zajištěné retenci znečisťujících látek</v>
      </c>
      <c r="BB46" s="147"/>
      <c r="BC46" s="147"/>
      <c r="BD46" s="147"/>
      <c r="BE46" s="147"/>
      <c r="BF46" s="147"/>
      <c r="BG46" s="147"/>
      <c r="BH46" s="147"/>
    </row>
    <row r="47" spans="1:60" ht="22.5" outlineLevel="3" x14ac:dyDescent="0.2">
      <c r="A47" s="154"/>
      <c r="B47" s="155"/>
      <c r="C47" s="255" t="s">
        <v>352</v>
      </c>
      <c r="D47" s="256"/>
      <c r="E47" s="256"/>
      <c r="F47" s="256"/>
      <c r="G47" s="256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7"/>
      <c r="AA47" s="147"/>
      <c r="AB47" s="147"/>
      <c r="AC47" s="147"/>
      <c r="AD47" s="147"/>
      <c r="AE47" s="147"/>
      <c r="AF47" s="147"/>
      <c r="AG47" s="147" t="s">
        <v>192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82" t="str">
        <f>C47</f>
        <v>• propustnost vody jednotlivá hodnota: kf větší nebo rovno 1 x 10-5 m/s, střední hodnota: kf menší nebo rovno 1 x 10-4 m/s.</v>
      </c>
      <c r="BB47" s="147"/>
      <c r="BC47" s="147"/>
      <c r="BD47" s="147"/>
      <c r="BE47" s="147"/>
      <c r="BF47" s="147"/>
      <c r="BG47" s="147"/>
      <c r="BH47" s="147"/>
    </row>
    <row r="48" spans="1:60" outlineLevel="3" x14ac:dyDescent="0.2">
      <c r="A48" s="154"/>
      <c r="B48" s="155"/>
      <c r="C48" s="255" t="s">
        <v>353</v>
      </c>
      <c r="D48" s="256"/>
      <c r="E48" s="256"/>
      <c r="F48" s="256"/>
      <c r="G48" s="256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7"/>
      <c r="AA48" s="147"/>
      <c r="AB48" s="147"/>
      <c r="AC48" s="147"/>
      <c r="AD48" s="147"/>
      <c r="AE48" s="147"/>
      <c r="AF48" s="147"/>
      <c r="AG48" s="147" t="s">
        <v>192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">
      <c r="A49" s="154"/>
      <c r="B49" s="155"/>
      <c r="C49" s="193" t="s">
        <v>506</v>
      </c>
      <c r="D49" s="189"/>
      <c r="E49" s="190">
        <v>243.6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7"/>
      <c r="AA49" s="147"/>
      <c r="AB49" s="147"/>
      <c r="AC49" s="147"/>
      <c r="AD49" s="147"/>
      <c r="AE49" s="147"/>
      <c r="AF49" s="147"/>
      <c r="AG49" s="147" t="s">
        <v>260</v>
      </c>
      <c r="AH49" s="147">
        <v>5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3" x14ac:dyDescent="0.2">
      <c r="A50" s="154"/>
      <c r="B50" s="155"/>
      <c r="C50" s="194" t="s">
        <v>314</v>
      </c>
      <c r="D50" s="191"/>
      <c r="E50" s="192">
        <v>12.18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7"/>
      <c r="AA50" s="147"/>
      <c r="AB50" s="147"/>
      <c r="AC50" s="147"/>
      <c r="AD50" s="147"/>
      <c r="AE50" s="147"/>
      <c r="AF50" s="147"/>
      <c r="AG50" s="147" t="s">
        <v>260</v>
      </c>
      <c r="AH50" s="147">
        <v>4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68">
        <v>18</v>
      </c>
      <c r="B51" s="169" t="s">
        <v>315</v>
      </c>
      <c r="C51" s="185" t="s">
        <v>316</v>
      </c>
      <c r="D51" s="170" t="s">
        <v>253</v>
      </c>
      <c r="E51" s="171">
        <v>321.55200000000002</v>
      </c>
      <c r="F51" s="172"/>
      <c r="G51" s="173">
        <f>ROUND(E51*F51,2)</f>
        <v>0</v>
      </c>
      <c r="H51" s="172"/>
      <c r="I51" s="173">
        <f>ROUND(E51*H51,2)</f>
        <v>0</v>
      </c>
      <c r="J51" s="172"/>
      <c r="K51" s="173">
        <f>ROUND(E51*J51,2)</f>
        <v>0</v>
      </c>
      <c r="L51" s="173">
        <v>21</v>
      </c>
      <c r="M51" s="173">
        <f>G51*(1+L51/100)</f>
        <v>0</v>
      </c>
      <c r="N51" s="171">
        <v>2.5000000000000001E-4</v>
      </c>
      <c r="O51" s="171">
        <f>ROUND(E51*N51,2)</f>
        <v>0.08</v>
      </c>
      <c r="P51" s="171">
        <v>0</v>
      </c>
      <c r="Q51" s="171">
        <f>ROUND(E51*P51,2)</f>
        <v>0</v>
      </c>
      <c r="R51" s="173" t="s">
        <v>305</v>
      </c>
      <c r="S51" s="173" t="s">
        <v>201</v>
      </c>
      <c r="T51" s="174" t="s">
        <v>246</v>
      </c>
      <c r="U51" s="158">
        <v>0</v>
      </c>
      <c r="V51" s="158">
        <f>ROUND(E51*U51,2)</f>
        <v>0</v>
      </c>
      <c r="W51" s="158"/>
      <c r="X51" s="158" t="s">
        <v>306</v>
      </c>
      <c r="Y51" s="158" t="s">
        <v>185</v>
      </c>
      <c r="Z51" s="147"/>
      <c r="AA51" s="147"/>
      <c r="AB51" s="147"/>
      <c r="AC51" s="147"/>
      <c r="AD51" s="147"/>
      <c r="AE51" s="147"/>
      <c r="AF51" s="147"/>
      <c r="AG51" s="147" t="s">
        <v>307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">
      <c r="A52" s="154"/>
      <c r="B52" s="155"/>
      <c r="C52" s="193" t="s">
        <v>507</v>
      </c>
      <c r="D52" s="189"/>
      <c r="E52" s="190">
        <v>267.95999999999998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7"/>
      <c r="AA52" s="147"/>
      <c r="AB52" s="147"/>
      <c r="AC52" s="147"/>
      <c r="AD52" s="147"/>
      <c r="AE52" s="147"/>
      <c r="AF52" s="147"/>
      <c r="AG52" s="147" t="s">
        <v>260</v>
      </c>
      <c r="AH52" s="147">
        <v>5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">
      <c r="A53" s="154"/>
      <c r="B53" s="155"/>
      <c r="C53" s="194" t="s">
        <v>318</v>
      </c>
      <c r="D53" s="191"/>
      <c r="E53" s="192">
        <v>53.591999999999999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7"/>
      <c r="AA53" s="147"/>
      <c r="AB53" s="147"/>
      <c r="AC53" s="147"/>
      <c r="AD53" s="147"/>
      <c r="AE53" s="147"/>
      <c r="AF53" s="147"/>
      <c r="AG53" s="147" t="s">
        <v>260</v>
      </c>
      <c r="AH53" s="147">
        <v>4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x14ac:dyDescent="0.2">
      <c r="A54" s="161" t="s">
        <v>177</v>
      </c>
      <c r="B54" s="162" t="s">
        <v>129</v>
      </c>
      <c r="C54" s="183" t="s">
        <v>130</v>
      </c>
      <c r="D54" s="163"/>
      <c r="E54" s="164"/>
      <c r="F54" s="165"/>
      <c r="G54" s="165">
        <f>SUMIF(AG55:AG65,"&lt;&gt;NOR",G55:G65)</f>
        <v>0</v>
      </c>
      <c r="H54" s="165"/>
      <c r="I54" s="165">
        <f>SUM(I55:I65)</f>
        <v>0</v>
      </c>
      <c r="J54" s="165"/>
      <c r="K54" s="165">
        <f>SUM(K55:K65)</f>
        <v>0</v>
      </c>
      <c r="L54" s="165"/>
      <c r="M54" s="165">
        <f>SUM(M55:M65)</f>
        <v>0</v>
      </c>
      <c r="N54" s="164"/>
      <c r="O54" s="164">
        <f>SUM(O55:O65)</f>
        <v>31.22</v>
      </c>
      <c r="P54" s="164"/>
      <c r="Q54" s="164">
        <f>SUM(Q55:Q65)</f>
        <v>0</v>
      </c>
      <c r="R54" s="165"/>
      <c r="S54" s="165"/>
      <c r="T54" s="166"/>
      <c r="U54" s="160"/>
      <c r="V54" s="160">
        <f>SUM(V55:V65)</f>
        <v>33.11</v>
      </c>
      <c r="W54" s="160"/>
      <c r="X54" s="160"/>
      <c r="Y54" s="160"/>
      <c r="AG54" t="s">
        <v>178</v>
      </c>
    </row>
    <row r="55" spans="1:60" ht="22.5" outlineLevel="1" x14ac:dyDescent="0.2">
      <c r="A55" s="168">
        <v>19</v>
      </c>
      <c r="B55" s="169" t="s">
        <v>369</v>
      </c>
      <c r="C55" s="185" t="s">
        <v>370</v>
      </c>
      <c r="D55" s="170" t="s">
        <v>258</v>
      </c>
      <c r="E55" s="171">
        <v>62</v>
      </c>
      <c r="F55" s="172"/>
      <c r="G55" s="173">
        <f>ROUND(E55*F55,2)</f>
        <v>0</v>
      </c>
      <c r="H55" s="172"/>
      <c r="I55" s="173">
        <f>ROUND(E55*H55,2)</f>
        <v>0</v>
      </c>
      <c r="J55" s="172"/>
      <c r="K55" s="173">
        <f>ROUND(E55*J55,2)</f>
        <v>0</v>
      </c>
      <c r="L55" s="173">
        <v>21</v>
      </c>
      <c r="M55" s="173">
        <f>G55*(1+L55/100)</f>
        <v>0</v>
      </c>
      <c r="N55" s="171">
        <v>0.188</v>
      </c>
      <c r="O55" s="171">
        <f>ROUND(E55*N55,2)</f>
        <v>11.66</v>
      </c>
      <c r="P55" s="171">
        <v>0</v>
      </c>
      <c r="Q55" s="171">
        <f>ROUND(E55*P55,2)</f>
        <v>0</v>
      </c>
      <c r="R55" s="173"/>
      <c r="S55" s="173" t="s">
        <v>201</v>
      </c>
      <c r="T55" s="174" t="s">
        <v>246</v>
      </c>
      <c r="U55" s="158">
        <v>0.27200000000000002</v>
      </c>
      <c r="V55" s="158">
        <f>ROUND(E55*U55,2)</f>
        <v>16.86</v>
      </c>
      <c r="W55" s="158"/>
      <c r="X55" s="158" t="s">
        <v>184</v>
      </c>
      <c r="Y55" s="158" t="s">
        <v>185</v>
      </c>
      <c r="Z55" s="147"/>
      <c r="AA55" s="147"/>
      <c r="AB55" s="147"/>
      <c r="AC55" s="147"/>
      <c r="AD55" s="147"/>
      <c r="AE55" s="147"/>
      <c r="AF55" s="147"/>
      <c r="AG55" s="147" t="s">
        <v>186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193" t="s">
        <v>508</v>
      </c>
      <c r="D56" s="189"/>
      <c r="E56" s="190">
        <v>62</v>
      </c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7"/>
      <c r="AA56" s="147"/>
      <c r="AB56" s="147"/>
      <c r="AC56" s="147"/>
      <c r="AD56" s="147"/>
      <c r="AE56" s="147"/>
      <c r="AF56" s="147"/>
      <c r="AG56" s="147" t="s">
        <v>260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2.5" outlineLevel="1" x14ac:dyDescent="0.2">
      <c r="A57" s="168">
        <v>20</v>
      </c>
      <c r="B57" s="169" t="s">
        <v>369</v>
      </c>
      <c r="C57" s="185" t="s">
        <v>370</v>
      </c>
      <c r="D57" s="170" t="s">
        <v>258</v>
      </c>
      <c r="E57" s="171">
        <v>57.5</v>
      </c>
      <c r="F57" s="172"/>
      <c r="G57" s="173">
        <f>ROUND(E57*F57,2)</f>
        <v>0</v>
      </c>
      <c r="H57" s="172"/>
      <c r="I57" s="173">
        <f>ROUND(E57*H57,2)</f>
        <v>0</v>
      </c>
      <c r="J57" s="172"/>
      <c r="K57" s="173">
        <f>ROUND(E57*J57,2)</f>
        <v>0</v>
      </c>
      <c r="L57" s="173">
        <v>21</v>
      </c>
      <c r="M57" s="173">
        <f>G57*(1+L57/100)</f>
        <v>0</v>
      </c>
      <c r="N57" s="171">
        <v>0.188</v>
      </c>
      <c r="O57" s="171">
        <f>ROUND(E57*N57,2)</f>
        <v>10.81</v>
      </c>
      <c r="P57" s="171">
        <v>0</v>
      </c>
      <c r="Q57" s="171">
        <f>ROUND(E57*P57,2)</f>
        <v>0</v>
      </c>
      <c r="R57" s="173"/>
      <c r="S57" s="173" t="s">
        <v>201</v>
      </c>
      <c r="T57" s="174" t="s">
        <v>246</v>
      </c>
      <c r="U57" s="158">
        <v>0.27200000000000002</v>
      </c>
      <c r="V57" s="158">
        <f>ROUND(E57*U57,2)</f>
        <v>15.64</v>
      </c>
      <c r="W57" s="158"/>
      <c r="X57" s="158" t="s">
        <v>184</v>
      </c>
      <c r="Y57" s="158" t="s">
        <v>185</v>
      </c>
      <c r="Z57" s="147"/>
      <c r="AA57" s="147"/>
      <c r="AB57" s="147"/>
      <c r="AC57" s="147"/>
      <c r="AD57" s="147"/>
      <c r="AE57" s="147"/>
      <c r="AF57" s="147"/>
      <c r="AG57" s="147" t="s">
        <v>186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4"/>
      <c r="B58" s="155"/>
      <c r="C58" s="193" t="s">
        <v>509</v>
      </c>
      <c r="D58" s="189"/>
      <c r="E58" s="190">
        <v>57.5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7"/>
      <c r="AA58" s="147"/>
      <c r="AB58" s="147"/>
      <c r="AC58" s="147"/>
      <c r="AD58" s="147"/>
      <c r="AE58" s="147"/>
      <c r="AF58" s="147"/>
      <c r="AG58" s="147" t="s">
        <v>260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5">
        <v>21</v>
      </c>
      <c r="B59" s="176" t="s">
        <v>383</v>
      </c>
      <c r="C59" s="184" t="s">
        <v>384</v>
      </c>
      <c r="D59" s="177" t="s">
        <v>253</v>
      </c>
      <c r="E59" s="178">
        <v>1.7</v>
      </c>
      <c r="F59" s="179"/>
      <c r="G59" s="180">
        <f>ROUND(E59*F59,2)</f>
        <v>0</v>
      </c>
      <c r="H59" s="179"/>
      <c r="I59" s="180">
        <f>ROUND(E59*H59,2)</f>
        <v>0</v>
      </c>
      <c r="J59" s="179"/>
      <c r="K59" s="180">
        <f>ROUND(E59*J59,2)</f>
        <v>0</v>
      </c>
      <c r="L59" s="180">
        <v>21</v>
      </c>
      <c r="M59" s="180">
        <f>G59*(1+L59/100)</f>
        <v>0</v>
      </c>
      <c r="N59" s="178">
        <v>4.1999999999999997E-3</v>
      </c>
      <c r="O59" s="178">
        <f>ROUND(E59*N59,2)</f>
        <v>0.01</v>
      </c>
      <c r="P59" s="178">
        <v>0</v>
      </c>
      <c r="Q59" s="178">
        <f>ROUND(E59*P59,2)</f>
        <v>0</v>
      </c>
      <c r="R59" s="180"/>
      <c r="S59" s="180" t="s">
        <v>182</v>
      </c>
      <c r="T59" s="181" t="s">
        <v>183</v>
      </c>
      <c r="U59" s="158">
        <v>0.36</v>
      </c>
      <c r="V59" s="158">
        <f>ROUND(E59*U59,2)</f>
        <v>0.61</v>
      </c>
      <c r="W59" s="158"/>
      <c r="X59" s="158" t="s">
        <v>184</v>
      </c>
      <c r="Y59" s="158" t="s">
        <v>185</v>
      </c>
      <c r="Z59" s="147"/>
      <c r="AA59" s="147"/>
      <c r="AB59" s="147"/>
      <c r="AC59" s="147"/>
      <c r="AD59" s="147"/>
      <c r="AE59" s="147"/>
      <c r="AF59" s="147"/>
      <c r="AG59" s="147" t="s">
        <v>186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2.5" outlineLevel="1" x14ac:dyDescent="0.2">
      <c r="A60" s="168">
        <v>22</v>
      </c>
      <c r="B60" s="169" t="s">
        <v>385</v>
      </c>
      <c r="C60" s="185" t="s">
        <v>386</v>
      </c>
      <c r="D60" s="170" t="s">
        <v>245</v>
      </c>
      <c r="E60" s="171">
        <v>65.099999999999994</v>
      </c>
      <c r="F60" s="172"/>
      <c r="G60" s="173">
        <f>ROUND(E60*F60,2)</f>
        <v>0</v>
      </c>
      <c r="H60" s="172"/>
      <c r="I60" s="173">
        <f>ROUND(E60*H60,2)</f>
        <v>0</v>
      </c>
      <c r="J60" s="172"/>
      <c r="K60" s="173">
        <f>ROUND(E60*J60,2)</f>
        <v>0</v>
      </c>
      <c r="L60" s="173">
        <v>21</v>
      </c>
      <c r="M60" s="173">
        <f>G60*(1+L60/100)</f>
        <v>0</v>
      </c>
      <c r="N60" s="171">
        <v>0.06</v>
      </c>
      <c r="O60" s="171">
        <f>ROUND(E60*N60,2)</f>
        <v>3.91</v>
      </c>
      <c r="P60" s="171">
        <v>0</v>
      </c>
      <c r="Q60" s="171">
        <f>ROUND(E60*P60,2)</f>
        <v>0</v>
      </c>
      <c r="R60" s="173" t="s">
        <v>305</v>
      </c>
      <c r="S60" s="173" t="s">
        <v>201</v>
      </c>
      <c r="T60" s="174" t="s">
        <v>246</v>
      </c>
      <c r="U60" s="158">
        <v>0</v>
      </c>
      <c r="V60" s="158">
        <f>ROUND(E60*U60,2)</f>
        <v>0</v>
      </c>
      <c r="W60" s="158"/>
      <c r="X60" s="158" t="s">
        <v>306</v>
      </c>
      <c r="Y60" s="158" t="s">
        <v>185</v>
      </c>
      <c r="Z60" s="147"/>
      <c r="AA60" s="147"/>
      <c r="AB60" s="147"/>
      <c r="AC60" s="147"/>
      <c r="AD60" s="147"/>
      <c r="AE60" s="147"/>
      <c r="AF60" s="147"/>
      <c r="AG60" s="147" t="s">
        <v>307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">
      <c r="A61" s="154"/>
      <c r="B61" s="155"/>
      <c r="C61" s="193" t="s">
        <v>510</v>
      </c>
      <c r="D61" s="189"/>
      <c r="E61" s="190">
        <v>62</v>
      </c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7"/>
      <c r="AA61" s="147"/>
      <c r="AB61" s="147"/>
      <c r="AC61" s="147"/>
      <c r="AD61" s="147"/>
      <c r="AE61" s="147"/>
      <c r="AF61" s="147"/>
      <c r="AG61" s="147" t="s">
        <v>260</v>
      </c>
      <c r="AH61" s="147">
        <v>5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">
      <c r="A62" s="154"/>
      <c r="B62" s="155"/>
      <c r="C62" s="194" t="s">
        <v>314</v>
      </c>
      <c r="D62" s="191"/>
      <c r="E62" s="192">
        <v>3.1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7"/>
      <c r="AA62" s="147"/>
      <c r="AB62" s="147"/>
      <c r="AC62" s="147"/>
      <c r="AD62" s="147"/>
      <c r="AE62" s="147"/>
      <c r="AF62" s="147"/>
      <c r="AG62" s="147" t="s">
        <v>260</v>
      </c>
      <c r="AH62" s="147">
        <v>4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2.5" outlineLevel="1" x14ac:dyDescent="0.2">
      <c r="A63" s="168">
        <v>23</v>
      </c>
      <c r="B63" s="169" t="s">
        <v>388</v>
      </c>
      <c r="C63" s="185" t="s">
        <v>389</v>
      </c>
      <c r="D63" s="170" t="s">
        <v>245</v>
      </c>
      <c r="E63" s="171">
        <v>60.375</v>
      </c>
      <c r="F63" s="172"/>
      <c r="G63" s="173">
        <f>ROUND(E63*F63,2)</f>
        <v>0</v>
      </c>
      <c r="H63" s="172"/>
      <c r="I63" s="173">
        <f>ROUND(E63*H63,2)</f>
        <v>0</v>
      </c>
      <c r="J63" s="172"/>
      <c r="K63" s="173">
        <f>ROUND(E63*J63,2)</f>
        <v>0</v>
      </c>
      <c r="L63" s="173">
        <v>21</v>
      </c>
      <c r="M63" s="173">
        <f>G63*(1+L63/100)</f>
        <v>0</v>
      </c>
      <c r="N63" s="171">
        <v>0.08</v>
      </c>
      <c r="O63" s="171">
        <f>ROUND(E63*N63,2)</f>
        <v>4.83</v>
      </c>
      <c r="P63" s="171">
        <v>0</v>
      </c>
      <c r="Q63" s="171">
        <f>ROUND(E63*P63,2)</f>
        <v>0</v>
      </c>
      <c r="R63" s="173" t="s">
        <v>305</v>
      </c>
      <c r="S63" s="173" t="s">
        <v>201</v>
      </c>
      <c r="T63" s="174" t="s">
        <v>246</v>
      </c>
      <c r="U63" s="158">
        <v>0</v>
      </c>
      <c r="V63" s="158">
        <f>ROUND(E63*U63,2)</f>
        <v>0</v>
      </c>
      <c r="W63" s="158"/>
      <c r="X63" s="158" t="s">
        <v>306</v>
      </c>
      <c r="Y63" s="158" t="s">
        <v>185</v>
      </c>
      <c r="Z63" s="147"/>
      <c r="AA63" s="147"/>
      <c r="AB63" s="147"/>
      <c r="AC63" s="147"/>
      <c r="AD63" s="147"/>
      <c r="AE63" s="147"/>
      <c r="AF63" s="147"/>
      <c r="AG63" s="147" t="s">
        <v>307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4"/>
      <c r="B64" s="155"/>
      <c r="C64" s="193" t="s">
        <v>511</v>
      </c>
      <c r="D64" s="189"/>
      <c r="E64" s="190">
        <v>57.5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7"/>
      <c r="AA64" s="147"/>
      <c r="AB64" s="147"/>
      <c r="AC64" s="147"/>
      <c r="AD64" s="147"/>
      <c r="AE64" s="147"/>
      <c r="AF64" s="147"/>
      <c r="AG64" s="147" t="s">
        <v>260</v>
      </c>
      <c r="AH64" s="147">
        <v>5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">
      <c r="A65" s="154"/>
      <c r="B65" s="155"/>
      <c r="C65" s="194" t="s">
        <v>314</v>
      </c>
      <c r="D65" s="191"/>
      <c r="E65" s="192">
        <v>2.875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7"/>
      <c r="AA65" s="147"/>
      <c r="AB65" s="147"/>
      <c r="AC65" s="147"/>
      <c r="AD65" s="147"/>
      <c r="AE65" s="147"/>
      <c r="AF65" s="147"/>
      <c r="AG65" s="147" t="s">
        <v>260</v>
      </c>
      <c r="AH65" s="147">
        <v>4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x14ac:dyDescent="0.2">
      <c r="A66" s="161" t="s">
        <v>177</v>
      </c>
      <c r="B66" s="162" t="s">
        <v>137</v>
      </c>
      <c r="C66" s="183" t="s">
        <v>138</v>
      </c>
      <c r="D66" s="163"/>
      <c r="E66" s="164"/>
      <c r="F66" s="165"/>
      <c r="G66" s="165">
        <f>SUMIF(AG67:AG67,"&lt;&gt;NOR",G67:G67)</f>
        <v>0</v>
      </c>
      <c r="H66" s="165"/>
      <c r="I66" s="165">
        <f>SUM(I67:I67)</f>
        <v>0</v>
      </c>
      <c r="J66" s="165"/>
      <c r="K66" s="165">
        <f>SUM(K67:K67)</f>
        <v>0</v>
      </c>
      <c r="L66" s="165"/>
      <c r="M66" s="165">
        <f>SUM(M67:M67)</f>
        <v>0</v>
      </c>
      <c r="N66" s="164"/>
      <c r="O66" s="164">
        <f>SUM(O67:O67)</f>
        <v>0</v>
      </c>
      <c r="P66" s="164"/>
      <c r="Q66" s="164">
        <f>SUM(Q67:Q67)</f>
        <v>0</v>
      </c>
      <c r="R66" s="165"/>
      <c r="S66" s="165"/>
      <c r="T66" s="166"/>
      <c r="U66" s="160"/>
      <c r="V66" s="160">
        <f>SUM(V67:V67)</f>
        <v>169.98</v>
      </c>
      <c r="W66" s="160"/>
      <c r="X66" s="160"/>
      <c r="Y66" s="160"/>
      <c r="AG66" t="s">
        <v>178</v>
      </c>
    </row>
    <row r="67" spans="1:60" outlineLevel="1" x14ac:dyDescent="0.2">
      <c r="A67" s="168">
        <v>24</v>
      </c>
      <c r="B67" s="169" t="s">
        <v>400</v>
      </c>
      <c r="C67" s="185" t="s">
        <v>401</v>
      </c>
      <c r="D67" s="170" t="s">
        <v>304</v>
      </c>
      <c r="E67" s="171">
        <v>435.83337999999998</v>
      </c>
      <c r="F67" s="172"/>
      <c r="G67" s="173">
        <f>ROUND(E67*F67,2)</f>
        <v>0</v>
      </c>
      <c r="H67" s="172"/>
      <c r="I67" s="173">
        <f>ROUND(E67*H67,2)</f>
        <v>0</v>
      </c>
      <c r="J67" s="172"/>
      <c r="K67" s="173">
        <f>ROUND(E67*J67,2)</f>
        <v>0</v>
      </c>
      <c r="L67" s="173">
        <v>21</v>
      </c>
      <c r="M67" s="173">
        <f>G67*(1+L67/100)</f>
        <v>0</v>
      </c>
      <c r="N67" s="171">
        <v>0</v>
      </c>
      <c r="O67" s="171">
        <f>ROUND(E67*N67,2)</f>
        <v>0</v>
      </c>
      <c r="P67" s="171">
        <v>0</v>
      </c>
      <c r="Q67" s="171">
        <f>ROUND(E67*P67,2)</f>
        <v>0</v>
      </c>
      <c r="R67" s="173"/>
      <c r="S67" s="173" t="s">
        <v>201</v>
      </c>
      <c r="T67" s="174" t="s">
        <v>246</v>
      </c>
      <c r="U67" s="158">
        <v>0.39</v>
      </c>
      <c r="V67" s="158">
        <f>ROUND(E67*U67,2)</f>
        <v>169.98</v>
      </c>
      <c r="W67" s="158"/>
      <c r="X67" s="158" t="s">
        <v>402</v>
      </c>
      <c r="Y67" s="158" t="s">
        <v>185</v>
      </c>
      <c r="Z67" s="147"/>
      <c r="AA67" s="147"/>
      <c r="AB67" s="147"/>
      <c r="AC67" s="147"/>
      <c r="AD67" s="147"/>
      <c r="AE67" s="147"/>
      <c r="AF67" s="147"/>
      <c r="AG67" s="147" t="s">
        <v>403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x14ac:dyDescent="0.2">
      <c r="A68" s="3"/>
      <c r="B68" s="4"/>
      <c r="C68" s="186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AE68">
        <v>15</v>
      </c>
      <c r="AF68">
        <v>21</v>
      </c>
      <c r="AG68" t="s">
        <v>163</v>
      </c>
    </row>
    <row r="69" spans="1:60" x14ac:dyDescent="0.2">
      <c r="A69" s="150"/>
      <c r="B69" s="151" t="s">
        <v>31</v>
      </c>
      <c r="C69" s="187"/>
      <c r="D69" s="152"/>
      <c r="E69" s="153"/>
      <c r="F69" s="153"/>
      <c r="G69" s="167">
        <f>G8+G32+G54+G66</f>
        <v>0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AE69">
        <f>SUMIF(L7:L67,AE68,G7:G67)</f>
        <v>0</v>
      </c>
      <c r="AF69">
        <f>SUMIF(L7:L67,AF68,G7:G67)</f>
        <v>0</v>
      </c>
      <c r="AG69" t="s">
        <v>239</v>
      </c>
    </row>
    <row r="70" spans="1:60" x14ac:dyDescent="0.2">
      <c r="A70" s="3"/>
      <c r="B70" s="4"/>
      <c r="C70" s="186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60" x14ac:dyDescent="0.2">
      <c r="A71" s="3"/>
      <c r="B71" s="4"/>
      <c r="C71" s="186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60" x14ac:dyDescent="0.2">
      <c r="A72" s="264" t="s">
        <v>240</v>
      </c>
      <c r="B72" s="264"/>
      <c r="C72" s="265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60" x14ac:dyDescent="0.2">
      <c r="A73" s="266"/>
      <c r="B73" s="267"/>
      <c r="C73" s="268"/>
      <c r="D73" s="267"/>
      <c r="E73" s="267"/>
      <c r="F73" s="267"/>
      <c r="G73" s="269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AG73" t="s">
        <v>241</v>
      </c>
    </row>
    <row r="74" spans="1:60" x14ac:dyDescent="0.2">
      <c r="A74" s="270"/>
      <c r="B74" s="271"/>
      <c r="C74" s="272"/>
      <c r="D74" s="271"/>
      <c r="E74" s="271"/>
      <c r="F74" s="271"/>
      <c r="G74" s="27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60" x14ac:dyDescent="0.2">
      <c r="A75" s="270"/>
      <c r="B75" s="271"/>
      <c r="C75" s="272"/>
      <c r="D75" s="271"/>
      <c r="E75" s="271"/>
      <c r="F75" s="271"/>
      <c r="G75" s="27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60" x14ac:dyDescent="0.2">
      <c r="A76" s="270"/>
      <c r="B76" s="271"/>
      <c r="C76" s="272"/>
      <c r="D76" s="271"/>
      <c r="E76" s="271"/>
      <c r="F76" s="271"/>
      <c r="G76" s="27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60" x14ac:dyDescent="0.2">
      <c r="A77" s="274"/>
      <c r="B77" s="275"/>
      <c r="C77" s="276"/>
      <c r="D77" s="275"/>
      <c r="E77" s="275"/>
      <c r="F77" s="275"/>
      <c r="G77" s="277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60" x14ac:dyDescent="0.2">
      <c r="A78" s="3"/>
      <c r="B78" s="4"/>
      <c r="C78" s="186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60" x14ac:dyDescent="0.2">
      <c r="C79" s="188"/>
      <c r="D79" s="10"/>
      <c r="AG79" t="s">
        <v>242</v>
      </c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j2seDRzODnwY5QE+XaZHXSI7U0C421aGMOy+3UQnGUAki2bqbVNE52rNl333yjhSfVuj2sDxUJnczUeqn2x8Q==" saltValue="pR24F+IHwkkbxlNkijcR/Q==" spinCount="100000" sheet="1" formatRows="0"/>
  <mergeCells count="10">
    <mergeCell ref="A73:G77"/>
    <mergeCell ref="C45:G45"/>
    <mergeCell ref="C46:G46"/>
    <mergeCell ref="C47:G47"/>
    <mergeCell ref="C48:G48"/>
    <mergeCell ref="A1:G1"/>
    <mergeCell ref="C2:G2"/>
    <mergeCell ref="C3:G3"/>
    <mergeCell ref="C4:G4"/>
    <mergeCell ref="A72:C72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7</v>
      </c>
      <c r="B1" s="257"/>
      <c r="C1" s="257"/>
      <c r="D1" s="257"/>
      <c r="E1" s="257"/>
      <c r="F1" s="257"/>
      <c r="G1" s="257"/>
      <c r="AG1" t="s">
        <v>150</v>
      </c>
    </row>
    <row r="2" spans="1:60" ht="24.95" customHeight="1" x14ac:dyDescent="0.2">
      <c r="A2" s="139" t="s">
        <v>8</v>
      </c>
      <c r="B2" s="48" t="s">
        <v>43</v>
      </c>
      <c r="C2" s="258" t="s">
        <v>44</v>
      </c>
      <c r="D2" s="259"/>
      <c r="E2" s="259"/>
      <c r="F2" s="259"/>
      <c r="G2" s="260"/>
      <c r="AG2" t="s">
        <v>151</v>
      </c>
    </row>
    <row r="3" spans="1:60" ht="24.95" customHeight="1" x14ac:dyDescent="0.2">
      <c r="A3" s="139" t="s">
        <v>9</v>
      </c>
      <c r="B3" s="48" t="s">
        <v>66</v>
      </c>
      <c r="C3" s="258" t="s">
        <v>67</v>
      </c>
      <c r="D3" s="259"/>
      <c r="E3" s="259"/>
      <c r="F3" s="259"/>
      <c r="G3" s="260"/>
      <c r="AC3" s="120" t="s">
        <v>151</v>
      </c>
      <c r="AG3" t="s">
        <v>153</v>
      </c>
    </row>
    <row r="4" spans="1:60" ht="24.95" customHeight="1" x14ac:dyDescent="0.2">
      <c r="A4" s="140" t="s">
        <v>10</v>
      </c>
      <c r="B4" s="141" t="s">
        <v>76</v>
      </c>
      <c r="C4" s="261" t="s">
        <v>77</v>
      </c>
      <c r="D4" s="262"/>
      <c r="E4" s="262"/>
      <c r="F4" s="262"/>
      <c r="G4" s="263"/>
      <c r="AG4" t="s">
        <v>154</v>
      </c>
    </row>
    <row r="5" spans="1:60" x14ac:dyDescent="0.2">
      <c r="D5" s="10"/>
    </row>
    <row r="6" spans="1:60" ht="38.25" x14ac:dyDescent="0.2">
      <c r="A6" s="143" t="s">
        <v>155</v>
      </c>
      <c r="B6" s="145" t="s">
        <v>156</v>
      </c>
      <c r="C6" s="145" t="s">
        <v>157</v>
      </c>
      <c r="D6" s="144" t="s">
        <v>158</v>
      </c>
      <c r="E6" s="143" t="s">
        <v>159</v>
      </c>
      <c r="F6" s="142" t="s">
        <v>160</v>
      </c>
      <c r="G6" s="143" t="s">
        <v>31</v>
      </c>
      <c r="H6" s="146" t="s">
        <v>32</v>
      </c>
      <c r="I6" s="146" t="s">
        <v>161</v>
      </c>
      <c r="J6" s="146" t="s">
        <v>33</v>
      </c>
      <c r="K6" s="146" t="s">
        <v>162</v>
      </c>
      <c r="L6" s="146" t="s">
        <v>163</v>
      </c>
      <c r="M6" s="146" t="s">
        <v>164</v>
      </c>
      <c r="N6" s="146" t="s">
        <v>165</v>
      </c>
      <c r="O6" s="146" t="s">
        <v>166</v>
      </c>
      <c r="P6" s="146" t="s">
        <v>167</v>
      </c>
      <c r="Q6" s="146" t="s">
        <v>168</v>
      </c>
      <c r="R6" s="146" t="s">
        <v>169</v>
      </c>
      <c r="S6" s="146" t="s">
        <v>170</v>
      </c>
      <c r="T6" s="146" t="s">
        <v>171</v>
      </c>
      <c r="U6" s="146" t="s">
        <v>172</v>
      </c>
      <c r="V6" s="146" t="s">
        <v>173</v>
      </c>
      <c r="W6" s="146" t="s">
        <v>174</v>
      </c>
      <c r="X6" s="146" t="s">
        <v>175</v>
      </c>
      <c r="Y6" s="146" t="s">
        <v>176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1" t="s">
        <v>177</v>
      </c>
      <c r="B8" s="162" t="s">
        <v>114</v>
      </c>
      <c r="C8" s="183" t="s">
        <v>115</v>
      </c>
      <c r="D8" s="163"/>
      <c r="E8" s="164"/>
      <c r="F8" s="165"/>
      <c r="G8" s="165">
        <f>SUMIF(AG9:AG10,"&lt;&gt;NOR",G9:G10)</f>
        <v>0</v>
      </c>
      <c r="H8" s="165"/>
      <c r="I8" s="165">
        <f>SUM(I9:I10)</f>
        <v>0</v>
      </c>
      <c r="J8" s="165"/>
      <c r="K8" s="165">
        <f>SUM(K9:K10)</f>
        <v>0</v>
      </c>
      <c r="L8" s="165"/>
      <c r="M8" s="165">
        <f>SUM(M9:M10)</f>
        <v>0</v>
      </c>
      <c r="N8" s="164"/>
      <c r="O8" s="164">
        <f>SUM(O9:O10)</f>
        <v>0</v>
      </c>
      <c r="P8" s="164"/>
      <c r="Q8" s="164">
        <f>SUM(Q9:Q10)</f>
        <v>11.36</v>
      </c>
      <c r="R8" s="165"/>
      <c r="S8" s="165"/>
      <c r="T8" s="166"/>
      <c r="U8" s="160"/>
      <c r="V8" s="160">
        <f>SUM(V9:V10)</f>
        <v>2.21</v>
      </c>
      <c r="W8" s="160"/>
      <c r="X8" s="160"/>
      <c r="Y8" s="160"/>
      <c r="AG8" t="s">
        <v>178</v>
      </c>
    </row>
    <row r="9" spans="1:60" outlineLevel="1" x14ac:dyDescent="0.2">
      <c r="A9" s="175">
        <v>1</v>
      </c>
      <c r="B9" s="176" t="s">
        <v>251</v>
      </c>
      <c r="C9" s="184" t="s">
        <v>252</v>
      </c>
      <c r="D9" s="177" t="s">
        <v>253</v>
      </c>
      <c r="E9" s="178">
        <v>14.75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78">
        <v>0</v>
      </c>
      <c r="O9" s="178">
        <f>ROUND(E9*N9,2)</f>
        <v>0</v>
      </c>
      <c r="P9" s="178">
        <v>0.55000000000000004</v>
      </c>
      <c r="Q9" s="178">
        <f>ROUND(E9*P9,2)</f>
        <v>8.11</v>
      </c>
      <c r="R9" s="180"/>
      <c r="S9" s="180" t="s">
        <v>201</v>
      </c>
      <c r="T9" s="181" t="s">
        <v>246</v>
      </c>
      <c r="U9" s="158">
        <v>0.09</v>
      </c>
      <c r="V9" s="158">
        <f>ROUND(E9*U9,2)</f>
        <v>1.33</v>
      </c>
      <c r="W9" s="158"/>
      <c r="X9" s="158" t="s">
        <v>184</v>
      </c>
      <c r="Y9" s="158" t="s">
        <v>185</v>
      </c>
      <c r="Z9" s="147"/>
      <c r="AA9" s="147"/>
      <c r="AB9" s="147"/>
      <c r="AC9" s="147"/>
      <c r="AD9" s="147"/>
      <c r="AE9" s="147"/>
      <c r="AF9" s="147"/>
      <c r="AG9" s="147" t="s">
        <v>186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5">
        <v>2</v>
      </c>
      <c r="B10" s="176" t="s">
        <v>254</v>
      </c>
      <c r="C10" s="184" t="s">
        <v>255</v>
      </c>
      <c r="D10" s="177" t="s">
        <v>253</v>
      </c>
      <c r="E10" s="178">
        <v>14.75</v>
      </c>
      <c r="F10" s="179"/>
      <c r="G10" s="180">
        <f>ROUND(E10*F10,2)</f>
        <v>0</v>
      </c>
      <c r="H10" s="179"/>
      <c r="I10" s="180">
        <f>ROUND(E10*H10,2)</f>
        <v>0</v>
      </c>
      <c r="J10" s="179"/>
      <c r="K10" s="180">
        <f>ROUND(E10*J10,2)</f>
        <v>0</v>
      </c>
      <c r="L10" s="180">
        <v>21</v>
      </c>
      <c r="M10" s="180">
        <f>G10*(1+L10/100)</f>
        <v>0</v>
      </c>
      <c r="N10" s="178">
        <v>0</v>
      </c>
      <c r="O10" s="178">
        <f>ROUND(E10*N10,2)</f>
        <v>0</v>
      </c>
      <c r="P10" s="178">
        <v>0.22</v>
      </c>
      <c r="Q10" s="178">
        <f>ROUND(E10*P10,2)</f>
        <v>3.25</v>
      </c>
      <c r="R10" s="180"/>
      <c r="S10" s="180" t="s">
        <v>201</v>
      </c>
      <c r="T10" s="181" t="s">
        <v>246</v>
      </c>
      <c r="U10" s="158">
        <v>5.96E-2</v>
      </c>
      <c r="V10" s="158">
        <f>ROUND(E10*U10,2)</f>
        <v>0.88</v>
      </c>
      <c r="W10" s="158"/>
      <c r="X10" s="158" t="s">
        <v>184</v>
      </c>
      <c r="Y10" s="158" t="s">
        <v>185</v>
      </c>
      <c r="Z10" s="147"/>
      <c r="AA10" s="147"/>
      <c r="AB10" s="147"/>
      <c r="AC10" s="147"/>
      <c r="AD10" s="147"/>
      <c r="AE10" s="147"/>
      <c r="AF10" s="147"/>
      <c r="AG10" s="147" t="s">
        <v>186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x14ac:dyDescent="0.2">
      <c r="A11" s="161" t="s">
        <v>177</v>
      </c>
      <c r="B11" s="162" t="s">
        <v>116</v>
      </c>
      <c r="C11" s="183" t="s">
        <v>117</v>
      </c>
      <c r="D11" s="163"/>
      <c r="E11" s="164"/>
      <c r="F11" s="165"/>
      <c r="G11" s="165">
        <f>SUMIF(AG12:AG32,"&lt;&gt;NOR",G12:G32)</f>
        <v>0</v>
      </c>
      <c r="H11" s="165"/>
      <c r="I11" s="165">
        <f>SUM(I12:I32)</f>
        <v>0</v>
      </c>
      <c r="J11" s="165"/>
      <c r="K11" s="165">
        <f>SUM(K12:K32)</f>
        <v>0</v>
      </c>
      <c r="L11" s="165"/>
      <c r="M11" s="165">
        <f>SUM(M12:M32)</f>
        <v>0</v>
      </c>
      <c r="N11" s="164"/>
      <c r="O11" s="164">
        <f>SUM(O12:O32)</f>
        <v>10.71</v>
      </c>
      <c r="P11" s="164"/>
      <c r="Q11" s="164">
        <f>SUM(Q12:Q32)</f>
        <v>0</v>
      </c>
      <c r="R11" s="165"/>
      <c r="S11" s="165"/>
      <c r="T11" s="166"/>
      <c r="U11" s="160"/>
      <c r="V11" s="160">
        <f>SUM(V12:V32)</f>
        <v>2.96</v>
      </c>
      <c r="W11" s="160"/>
      <c r="X11" s="160"/>
      <c r="Y11" s="160"/>
      <c r="AG11" t="s">
        <v>178</v>
      </c>
    </row>
    <row r="12" spans="1:60" outlineLevel="1" x14ac:dyDescent="0.2">
      <c r="A12" s="168">
        <v>3</v>
      </c>
      <c r="B12" s="169" t="s">
        <v>267</v>
      </c>
      <c r="C12" s="185" t="s">
        <v>268</v>
      </c>
      <c r="D12" s="170" t="s">
        <v>265</v>
      </c>
      <c r="E12" s="171">
        <v>7.0062499999999996</v>
      </c>
      <c r="F12" s="172"/>
      <c r="G12" s="173">
        <f>ROUND(E12*F12,2)</f>
        <v>0</v>
      </c>
      <c r="H12" s="172"/>
      <c r="I12" s="173">
        <f>ROUND(E12*H12,2)</f>
        <v>0</v>
      </c>
      <c r="J12" s="172"/>
      <c r="K12" s="173">
        <f>ROUND(E12*J12,2)</f>
        <v>0</v>
      </c>
      <c r="L12" s="173">
        <v>21</v>
      </c>
      <c r="M12" s="173">
        <f>G12*(1+L12/100)</f>
        <v>0</v>
      </c>
      <c r="N12" s="171">
        <v>0</v>
      </c>
      <c r="O12" s="171">
        <f>ROUND(E12*N12,2)</f>
        <v>0</v>
      </c>
      <c r="P12" s="171">
        <v>0</v>
      </c>
      <c r="Q12" s="171">
        <f>ROUND(E12*P12,2)</f>
        <v>0</v>
      </c>
      <c r="R12" s="173"/>
      <c r="S12" s="173" t="s">
        <v>201</v>
      </c>
      <c r="T12" s="174" t="s">
        <v>246</v>
      </c>
      <c r="U12" s="158">
        <v>0.223</v>
      </c>
      <c r="V12" s="158">
        <f>ROUND(E12*U12,2)</f>
        <v>1.56</v>
      </c>
      <c r="W12" s="158"/>
      <c r="X12" s="158" t="s">
        <v>184</v>
      </c>
      <c r="Y12" s="158" t="s">
        <v>185</v>
      </c>
      <c r="Z12" s="147"/>
      <c r="AA12" s="147"/>
      <c r="AB12" s="147"/>
      <c r="AC12" s="147"/>
      <c r="AD12" s="147"/>
      <c r="AE12" s="147"/>
      <c r="AF12" s="147"/>
      <c r="AG12" s="147" t="s">
        <v>186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193" t="s">
        <v>512</v>
      </c>
      <c r="D13" s="189"/>
      <c r="E13" s="190">
        <v>7.3012499999999996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260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193" t="s">
        <v>513</v>
      </c>
      <c r="D14" s="189"/>
      <c r="E14" s="190">
        <v>-5.1624999999999996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260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4"/>
      <c r="B15" s="155"/>
      <c r="C15" s="193" t="s">
        <v>274</v>
      </c>
      <c r="D15" s="189"/>
      <c r="E15" s="190"/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7"/>
      <c r="AA15" s="147"/>
      <c r="AB15" s="147"/>
      <c r="AC15" s="147"/>
      <c r="AD15" s="147"/>
      <c r="AE15" s="147"/>
      <c r="AF15" s="147"/>
      <c r="AG15" s="147" t="s">
        <v>260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4"/>
      <c r="B16" s="155"/>
      <c r="C16" s="193" t="s">
        <v>514</v>
      </c>
      <c r="D16" s="189"/>
      <c r="E16" s="190">
        <v>4.8674999999999997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260</v>
      </c>
      <c r="AH16" s="147">
        <v>5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68">
        <v>4</v>
      </c>
      <c r="B17" s="169" t="s">
        <v>276</v>
      </c>
      <c r="C17" s="185" t="s">
        <v>277</v>
      </c>
      <c r="D17" s="170" t="s">
        <v>265</v>
      </c>
      <c r="E17" s="171">
        <v>2.4521899999999999</v>
      </c>
      <c r="F17" s="172"/>
      <c r="G17" s="173">
        <f>ROUND(E17*F17,2)</f>
        <v>0</v>
      </c>
      <c r="H17" s="172"/>
      <c r="I17" s="173">
        <f>ROUND(E17*H17,2)</f>
        <v>0</v>
      </c>
      <c r="J17" s="172"/>
      <c r="K17" s="173">
        <f>ROUND(E17*J17,2)</f>
        <v>0</v>
      </c>
      <c r="L17" s="173">
        <v>21</v>
      </c>
      <c r="M17" s="173">
        <f>G17*(1+L17/100)</f>
        <v>0</v>
      </c>
      <c r="N17" s="171">
        <v>0</v>
      </c>
      <c r="O17" s="171">
        <f>ROUND(E17*N17,2)</f>
        <v>0</v>
      </c>
      <c r="P17" s="171">
        <v>0</v>
      </c>
      <c r="Q17" s="171">
        <f>ROUND(E17*P17,2)</f>
        <v>0</v>
      </c>
      <c r="R17" s="173"/>
      <c r="S17" s="173" t="s">
        <v>201</v>
      </c>
      <c r="T17" s="174" t="s">
        <v>246</v>
      </c>
      <c r="U17" s="158">
        <v>0.09</v>
      </c>
      <c r="V17" s="158">
        <f>ROUND(E17*U17,2)</f>
        <v>0.22</v>
      </c>
      <c r="W17" s="158"/>
      <c r="X17" s="158" t="s">
        <v>184</v>
      </c>
      <c r="Y17" s="158" t="s">
        <v>185</v>
      </c>
      <c r="Z17" s="147"/>
      <c r="AA17" s="147"/>
      <c r="AB17" s="147"/>
      <c r="AC17" s="147"/>
      <c r="AD17" s="147"/>
      <c r="AE17" s="147"/>
      <c r="AF17" s="147"/>
      <c r="AG17" s="147" t="s">
        <v>186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193" t="s">
        <v>515</v>
      </c>
      <c r="D18" s="189"/>
      <c r="E18" s="190">
        <v>2.4521899999999999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7"/>
      <c r="AA18" s="147"/>
      <c r="AB18" s="147"/>
      <c r="AC18" s="147"/>
      <c r="AD18" s="147"/>
      <c r="AE18" s="147"/>
      <c r="AF18" s="147"/>
      <c r="AG18" s="147" t="s">
        <v>260</v>
      </c>
      <c r="AH18" s="147">
        <v>5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68">
        <v>5</v>
      </c>
      <c r="B19" s="169" t="s">
        <v>285</v>
      </c>
      <c r="C19" s="185" t="s">
        <v>286</v>
      </c>
      <c r="D19" s="170" t="s">
        <v>265</v>
      </c>
      <c r="E19" s="171">
        <v>7.0062499999999996</v>
      </c>
      <c r="F19" s="172"/>
      <c r="G19" s="173">
        <f>ROUND(E19*F19,2)</f>
        <v>0</v>
      </c>
      <c r="H19" s="172"/>
      <c r="I19" s="173">
        <f>ROUND(E19*H19,2)</f>
        <v>0</v>
      </c>
      <c r="J19" s="172"/>
      <c r="K19" s="173">
        <f>ROUND(E19*J19,2)</f>
        <v>0</v>
      </c>
      <c r="L19" s="173">
        <v>21</v>
      </c>
      <c r="M19" s="173">
        <f>G19*(1+L19/100)</f>
        <v>0</v>
      </c>
      <c r="N19" s="171">
        <v>0</v>
      </c>
      <c r="O19" s="171">
        <f>ROUND(E19*N19,2)</f>
        <v>0</v>
      </c>
      <c r="P19" s="171">
        <v>0</v>
      </c>
      <c r="Q19" s="171">
        <f>ROUND(E19*P19,2)</f>
        <v>0</v>
      </c>
      <c r="R19" s="173"/>
      <c r="S19" s="173" t="s">
        <v>201</v>
      </c>
      <c r="T19" s="174" t="s">
        <v>246</v>
      </c>
      <c r="U19" s="158">
        <v>0.01</v>
      </c>
      <c r="V19" s="158">
        <f>ROUND(E19*U19,2)</f>
        <v>7.0000000000000007E-2</v>
      </c>
      <c r="W19" s="158"/>
      <c r="X19" s="158" t="s">
        <v>184</v>
      </c>
      <c r="Y19" s="158" t="s">
        <v>185</v>
      </c>
      <c r="Z19" s="147"/>
      <c r="AA19" s="147"/>
      <c r="AB19" s="147"/>
      <c r="AC19" s="147"/>
      <c r="AD19" s="147"/>
      <c r="AE19" s="147"/>
      <c r="AF19" s="147"/>
      <c r="AG19" s="147" t="s">
        <v>186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193" t="s">
        <v>516</v>
      </c>
      <c r="D20" s="189"/>
      <c r="E20" s="190">
        <v>7.0062499999999996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7"/>
      <c r="AA20" s="147"/>
      <c r="AB20" s="147"/>
      <c r="AC20" s="147"/>
      <c r="AD20" s="147"/>
      <c r="AE20" s="147"/>
      <c r="AF20" s="147"/>
      <c r="AG20" s="147" t="s">
        <v>260</v>
      </c>
      <c r="AH20" s="147">
        <v>5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68">
        <v>6</v>
      </c>
      <c r="B21" s="169" t="s">
        <v>289</v>
      </c>
      <c r="C21" s="185" t="s">
        <v>290</v>
      </c>
      <c r="D21" s="170" t="s">
        <v>265</v>
      </c>
      <c r="E21" s="171">
        <v>7.0062499999999996</v>
      </c>
      <c r="F21" s="172"/>
      <c r="G21" s="173">
        <f>ROUND(E21*F21,2)</f>
        <v>0</v>
      </c>
      <c r="H21" s="172"/>
      <c r="I21" s="173">
        <f>ROUND(E21*H21,2)</f>
        <v>0</v>
      </c>
      <c r="J21" s="172"/>
      <c r="K21" s="173">
        <f>ROUND(E21*J21,2)</f>
        <v>0</v>
      </c>
      <c r="L21" s="173">
        <v>21</v>
      </c>
      <c r="M21" s="173">
        <f>G21*(1+L21/100)</f>
        <v>0</v>
      </c>
      <c r="N21" s="171">
        <v>0</v>
      </c>
      <c r="O21" s="171">
        <f>ROUND(E21*N21,2)</f>
        <v>0</v>
      </c>
      <c r="P21" s="171">
        <v>0</v>
      </c>
      <c r="Q21" s="171">
        <f>ROUND(E21*P21,2)</f>
        <v>0</v>
      </c>
      <c r="R21" s="173"/>
      <c r="S21" s="173" t="s">
        <v>201</v>
      </c>
      <c r="T21" s="174" t="s">
        <v>246</v>
      </c>
      <c r="U21" s="158">
        <v>5.2999999999999999E-2</v>
      </c>
      <c r="V21" s="158">
        <f>ROUND(E21*U21,2)</f>
        <v>0.37</v>
      </c>
      <c r="W21" s="158"/>
      <c r="X21" s="158" t="s">
        <v>184</v>
      </c>
      <c r="Y21" s="158" t="s">
        <v>185</v>
      </c>
      <c r="Z21" s="147"/>
      <c r="AA21" s="147"/>
      <c r="AB21" s="147"/>
      <c r="AC21" s="147"/>
      <c r="AD21" s="147"/>
      <c r="AE21" s="147"/>
      <c r="AF21" s="147"/>
      <c r="AG21" s="147" t="s">
        <v>186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93" t="s">
        <v>517</v>
      </c>
      <c r="D22" s="189"/>
      <c r="E22" s="190">
        <v>7.0062499999999996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7"/>
      <c r="AA22" s="147"/>
      <c r="AB22" s="147"/>
      <c r="AC22" s="147"/>
      <c r="AD22" s="147"/>
      <c r="AE22" s="147"/>
      <c r="AF22" s="147"/>
      <c r="AG22" s="147" t="s">
        <v>260</v>
      </c>
      <c r="AH22" s="147">
        <v>5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68">
        <v>7</v>
      </c>
      <c r="B23" s="169" t="s">
        <v>292</v>
      </c>
      <c r="C23" s="185" t="s">
        <v>293</v>
      </c>
      <c r="D23" s="170" t="s">
        <v>265</v>
      </c>
      <c r="E23" s="171">
        <v>4.8674999999999997</v>
      </c>
      <c r="F23" s="172"/>
      <c r="G23" s="173">
        <f>ROUND(E23*F23,2)</f>
        <v>0</v>
      </c>
      <c r="H23" s="172"/>
      <c r="I23" s="173">
        <f>ROUND(E23*H23,2)</f>
        <v>0</v>
      </c>
      <c r="J23" s="172"/>
      <c r="K23" s="173">
        <f>ROUND(E23*J23,2)</f>
        <v>0</v>
      </c>
      <c r="L23" s="173">
        <v>21</v>
      </c>
      <c r="M23" s="173">
        <f>G23*(1+L23/100)</f>
        <v>0</v>
      </c>
      <c r="N23" s="171">
        <v>0</v>
      </c>
      <c r="O23" s="171">
        <f>ROUND(E23*N23,2)</f>
        <v>0</v>
      </c>
      <c r="P23" s="171">
        <v>0</v>
      </c>
      <c r="Q23" s="171">
        <f>ROUND(E23*P23,2)</f>
        <v>0</v>
      </c>
      <c r="R23" s="173"/>
      <c r="S23" s="173" t="s">
        <v>201</v>
      </c>
      <c r="T23" s="174" t="s">
        <v>246</v>
      </c>
      <c r="U23" s="158">
        <v>0.05</v>
      </c>
      <c r="V23" s="158">
        <f>ROUND(E23*U23,2)</f>
        <v>0.24</v>
      </c>
      <c r="W23" s="158"/>
      <c r="X23" s="158" t="s">
        <v>184</v>
      </c>
      <c r="Y23" s="158" t="s">
        <v>185</v>
      </c>
      <c r="Z23" s="147"/>
      <c r="AA23" s="147"/>
      <c r="AB23" s="147"/>
      <c r="AC23" s="147"/>
      <c r="AD23" s="147"/>
      <c r="AE23" s="147"/>
      <c r="AF23" s="147"/>
      <c r="AG23" s="147" t="s">
        <v>186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2" x14ac:dyDescent="0.2">
      <c r="A24" s="154"/>
      <c r="B24" s="155"/>
      <c r="C24" s="193" t="s">
        <v>518</v>
      </c>
      <c r="D24" s="189"/>
      <c r="E24" s="190">
        <v>4.8674999999999997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7"/>
      <c r="AA24" s="147"/>
      <c r="AB24" s="147"/>
      <c r="AC24" s="147"/>
      <c r="AD24" s="147"/>
      <c r="AE24" s="147"/>
      <c r="AF24" s="147"/>
      <c r="AG24" s="147" t="s">
        <v>260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68">
        <v>8</v>
      </c>
      <c r="B25" s="169" t="s">
        <v>295</v>
      </c>
      <c r="C25" s="185" t="s">
        <v>296</v>
      </c>
      <c r="D25" s="170" t="s">
        <v>265</v>
      </c>
      <c r="E25" s="171">
        <v>7.0062499999999996</v>
      </c>
      <c r="F25" s="172"/>
      <c r="G25" s="173">
        <f>ROUND(E25*F25,2)</f>
        <v>0</v>
      </c>
      <c r="H25" s="172"/>
      <c r="I25" s="173">
        <f>ROUND(E25*H25,2)</f>
        <v>0</v>
      </c>
      <c r="J25" s="172"/>
      <c r="K25" s="173">
        <f>ROUND(E25*J25,2)</f>
        <v>0</v>
      </c>
      <c r="L25" s="173">
        <v>21</v>
      </c>
      <c r="M25" s="173">
        <f>G25*(1+L25/100)</f>
        <v>0</v>
      </c>
      <c r="N25" s="171">
        <v>0</v>
      </c>
      <c r="O25" s="171">
        <f>ROUND(E25*N25,2)</f>
        <v>0</v>
      </c>
      <c r="P25" s="171">
        <v>0</v>
      </c>
      <c r="Q25" s="171">
        <f>ROUND(E25*P25,2)</f>
        <v>0</v>
      </c>
      <c r="R25" s="173"/>
      <c r="S25" s="173" t="s">
        <v>201</v>
      </c>
      <c r="T25" s="174" t="s">
        <v>246</v>
      </c>
      <c r="U25" s="158">
        <v>8.9999999999999993E-3</v>
      </c>
      <c r="V25" s="158">
        <f>ROUND(E25*U25,2)</f>
        <v>0.06</v>
      </c>
      <c r="W25" s="158"/>
      <c r="X25" s="158" t="s">
        <v>184</v>
      </c>
      <c r="Y25" s="158" t="s">
        <v>185</v>
      </c>
      <c r="Z25" s="147"/>
      <c r="AA25" s="147"/>
      <c r="AB25" s="147"/>
      <c r="AC25" s="147"/>
      <c r="AD25" s="147"/>
      <c r="AE25" s="147"/>
      <c r="AF25" s="147"/>
      <c r="AG25" s="147" t="s">
        <v>186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193" t="s">
        <v>517</v>
      </c>
      <c r="D26" s="189"/>
      <c r="E26" s="190">
        <v>7.0062499999999996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7"/>
      <c r="AA26" s="147"/>
      <c r="AB26" s="147"/>
      <c r="AC26" s="147"/>
      <c r="AD26" s="147"/>
      <c r="AE26" s="147"/>
      <c r="AF26" s="147"/>
      <c r="AG26" s="147" t="s">
        <v>260</v>
      </c>
      <c r="AH26" s="147">
        <v>5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68">
        <v>9</v>
      </c>
      <c r="B27" s="169" t="s">
        <v>297</v>
      </c>
      <c r="C27" s="185" t="s">
        <v>298</v>
      </c>
      <c r="D27" s="170" t="s">
        <v>253</v>
      </c>
      <c r="E27" s="171">
        <v>16.225000000000001</v>
      </c>
      <c r="F27" s="172"/>
      <c r="G27" s="173">
        <f>ROUND(E27*F27,2)</f>
        <v>0</v>
      </c>
      <c r="H27" s="172"/>
      <c r="I27" s="173">
        <f>ROUND(E27*H27,2)</f>
        <v>0</v>
      </c>
      <c r="J27" s="172"/>
      <c r="K27" s="173">
        <f>ROUND(E27*J27,2)</f>
        <v>0</v>
      </c>
      <c r="L27" s="173">
        <v>21</v>
      </c>
      <c r="M27" s="173">
        <f>G27*(1+L27/100)</f>
        <v>0</v>
      </c>
      <c r="N27" s="171">
        <v>0</v>
      </c>
      <c r="O27" s="171">
        <f>ROUND(E27*N27,2)</f>
        <v>0</v>
      </c>
      <c r="P27" s="171">
        <v>0</v>
      </c>
      <c r="Q27" s="171">
        <f>ROUND(E27*P27,2)</f>
        <v>0</v>
      </c>
      <c r="R27" s="173"/>
      <c r="S27" s="173" t="s">
        <v>201</v>
      </c>
      <c r="T27" s="174" t="s">
        <v>246</v>
      </c>
      <c r="U27" s="158">
        <v>2.7E-2</v>
      </c>
      <c r="V27" s="158">
        <f>ROUND(E27*U27,2)</f>
        <v>0.44</v>
      </c>
      <c r="W27" s="158"/>
      <c r="X27" s="158" t="s">
        <v>184</v>
      </c>
      <c r="Y27" s="158" t="s">
        <v>185</v>
      </c>
      <c r="Z27" s="147"/>
      <c r="AA27" s="147"/>
      <c r="AB27" s="147"/>
      <c r="AC27" s="147"/>
      <c r="AD27" s="147"/>
      <c r="AE27" s="147"/>
      <c r="AF27" s="147"/>
      <c r="AG27" s="147" t="s">
        <v>186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193" t="s">
        <v>519</v>
      </c>
      <c r="D28" s="189"/>
      <c r="E28" s="190">
        <v>16.225000000000001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7"/>
      <c r="AA28" s="147"/>
      <c r="AB28" s="147"/>
      <c r="AC28" s="147"/>
      <c r="AD28" s="147"/>
      <c r="AE28" s="147"/>
      <c r="AF28" s="147"/>
      <c r="AG28" s="147" t="s">
        <v>260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68">
        <v>10</v>
      </c>
      <c r="B29" s="169" t="s">
        <v>300</v>
      </c>
      <c r="C29" s="185" t="s">
        <v>301</v>
      </c>
      <c r="D29" s="170" t="s">
        <v>265</v>
      </c>
      <c r="E29" s="171">
        <v>7.0062499999999996</v>
      </c>
      <c r="F29" s="172"/>
      <c r="G29" s="173">
        <f>ROUND(E29*F29,2)</f>
        <v>0</v>
      </c>
      <c r="H29" s="172"/>
      <c r="I29" s="173">
        <f>ROUND(E29*H29,2)</f>
        <v>0</v>
      </c>
      <c r="J29" s="172"/>
      <c r="K29" s="173">
        <f>ROUND(E29*J29,2)</f>
        <v>0</v>
      </c>
      <c r="L29" s="173">
        <v>21</v>
      </c>
      <c r="M29" s="173">
        <f>G29*(1+L29/100)</f>
        <v>0</v>
      </c>
      <c r="N29" s="171">
        <v>0</v>
      </c>
      <c r="O29" s="171">
        <f>ROUND(E29*N29,2)</f>
        <v>0</v>
      </c>
      <c r="P29" s="171">
        <v>0</v>
      </c>
      <c r="Q29" s="171">
        <f>ROUND(E29*P29,2)</f>
        <v>0</v>
      </c>
      <c r="R29" s="173"/>
      <c r="S29" s="173" t="s">
        <v>201</v>
      </c>
      <c r="T29" s="174" t="s">
        <v>246</v>
      </c>
      <c r="U29" s="158">
        <v>0</v>
      </c>
      <c r="V29" s="158">
        <f>ROUND(E29*U29,2)</f>
        <v>0</v>
      </c>
      <c r="W29" s="158"/>
      <c r="X29" s="158" t="s">
        <v>184</v>
      </c>
      <c r="Y29" s="158" t="s">
        <v>185</v>
      </c>
      <c r="Z29" s="147"/>
      <c r="AA29" s="147"/>
      <c r="AB29" s="147"/>
      <c r="AC29" s="147"/>
      <c r="AD29" s="147"/>
      <c r="AE29" s="147"/>
      <c r="AF29" s="147"/>
      <c r="AG29" s="147" t="s">
        <v>186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193" t="s">
        <v>517</v>
      </c>
      <c r="D30" s="189"/>
      <c r="E30" s="190">
        <v>7.0062499999999996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7"/>
      <c r="AA30" s="147"/>
      <c r="AB30" s="147"/>
      <c r="AC30" s="147"/>
      <c r="AD30" s="147"/>
      <c r="AE30" s="147"/>
      <c r="AF30" s="147"/>
      <c r="AG30" s="147" t="s">
        <v>260</v>
      </c>
      <c r="AH30" s="147">
        <v>5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68">
        <v>11</v>
      </c>
      <c r="B31" s="169" t="s">
        <v>302</v>
      </c>
      <c r="C31" s="185" t="s">
        <v>303</v>
      </c>
      <c r="D31" s="170" t="s">
        <v>304</v>
      </c>
      <c r="E31" s="171">
        <v>10.708500000000001</v>
      </c>
      <c r="F31" s="172"/>
      <c r="G31" s="173">
        <f>ROUND(E31*F31,2)</f>
        <v>0</v>
      </c>
      <c r="H31" s="172"/>
      <c r="I31" s="173">
        <f>ROUND(E31*H31,2)</f>
        <v>0</v>
      </c>
      <c r="J31" s="172"/>
      <c r="K31" s="173">
        <f>ROUND(E31*J31,2)</f>
        <v>0</v>
      </c>
      <c r="L31" s="173">
        <v>21</v>
      </c>
      <c r="M31" s="173">
        <f>G31*(1+L31/100)</f>
        <v>0</v>
      </c>
      <c r="N31" s="171">
        <v>1</v>
      </c>
      <c r="O31" s="171">
        <f>ROUND(E31*N31,2)</f>
        <v>10.71</v>
      </c>
      <c r="P31" s="171">
        <v>0</v>
      </c>
      <c r="Q31" s="171">
        <f>ROUND(E31*P31,2)</f>
        <v>0</v>
      </c>
      <c r="R31" s="173" t="s">
        <v>305</v>
      </c>
      <c r="S31" s="173" t="s">
        <v>201</v>
      </c>
      <c r="T31" s="174" t="s">
        <v>246</v>
      </c>
      <c r="U31" s="158">
        <v>0</v>
      </c>
      <c r="V31" s="158">
        <f>ROUND(E31*U31,2)</f>
        <v>0</v>
      </c>
      <c r="W31" s="158"/>
      <c r="X31" s="158" t="s">
        <v>306</v>
      </c>
      <c r="Y31" s="158" t="s">
        <v>185</v>
      </c>
      <c r="Z31" s="147"/>
      <c r="AA31" s="147"/>
      <c r="AB31" s="147"/>
      <c r="AC31" s="147"/>
      <c r="AD31" s="147"/>
      <c r="AE31" s="147"/>
      <c r="AF31" s="147"/>
      <c r="AG31" s="147" t="s">
        <v>307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193" t="s">
        <v>520</v>
      </c>
      <c r="D32" s="189"/>
      <c r="E32" s="190">
        <v>10.708500000000001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7"/>
      <c r="AA32" s="147"/>
      <c r="AB32" s="147"/>
      <c r="AC32" s="147"/>
      <c r="AD32" s="147"/>
      <c r="AE32" s="147"/>
      <c r="AF32" s="147"/>
      <c r="AG32" s="147" t="s">
        <v>260</v>
      </c>
      <c r="AH32" s="147">
        <v>5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x14ac:dyDescent="0.2">
      <c r="A33" s="161" t="s">
        <v>177</v>
      </c>
      <c r="B33" s="162" t="s">
        <v>76</v>
      </c>
      <c r="C33" s="183" t="s">
        <v>124</v>
      </c>
      <c r="D33" s="163"/>
      <c r="E33" s="164"/>
      <c r="F33" s="165"/>
      <c r="G33" s="165">
        <f>SUMIF(AG34:AG47,"&lt;&gt;NOR",G34:G47)</f>
        <v>0</v>
      </c>
      <c r="H33" s="165"/>
      <c r="I33" s="165">
        <f>SUM(I34:I47)</f>
        <v>0</v>
      </c>
      <c r="J33" s="165"/>
      <c r="K33" s="165">
        <f>SUM(K34:K47)</f>
        <v>0</v>
      </c>
      <c r="L33" s="165"/>
      <c r="M33" s="165">
        <f>SUM(M34:M47)</f>
        <v>0</v>
      </c>
      <c r="N33" s="164"/>
      <c r="O33" s="164">
        <f>SUM(O34:O47)</f>
        <v>14.620000000000001</v>
      </c>
      <c r="P33" s="164"/>
      <c r="Q33" s="164">
        <f>SUM(Q34:Q47)</f>
        <v>0</v>
      </c>
      <c r="R33" s="165"/>
      <c r="S33" s="165"/>
      <c r="T33" s="166"/>
      <c r="U33" s="160"/>
      <c r="V33" s="160">
        <f>SUM(V34:V47)</f>
        <v>14.879999999999999</v>
      </c>
      <c r="W33" s="160"/>
      <c r="X33" s="160"/>
      <c r="Y33" s="160"/>
      <c r="AG33" t="s">
        <v>178</v>
      </c>
    </row>
    <row r="34" spans="1:60" ht="22.5" outlineLevel="1" x14ac:dyDescent="0.2">
      <c r="A34" s="168">
        <v>12</v>
      </c>
      <c r="B34" s="169" t="s">
        <v>472</v>
      </c>
      <c r="C34" s="185" t="s">
        <v>473</v>
      </c>
      <c r="D34" s="170" t="s">
        <v>253</v>
      </c>
      <c r="E34" s="171">
        <v>11.978999999999999</v>
      </c>
      <c r="F34" s="172"/>
      <c r="G34" s="173">
        <f>ROUND(E34*F34,2)</f>
        <v>0</v>
      </c>
      <c r="H34" s="172"/>
      <c r="I34" s="173">
        <f>ROUND(E34*H34,2)</f>
        <v>0</v>
      </c>
      <c r="J34" s="172"/>
      <c r="K34" s="173">
        <f>ROUND(E34*J34,2)</f>
        <v>0</v>
      </c>
      <c r="L34" s="173">
        <v>21</v>
      </c>
      <c r="M34" s="173">
        <f>G34*(1+L34/100)</f>
        <v>0</v>
      </c>
      <c r="N34" s="171">
        <v>0.378</v>
      </c>
      <c r="O34" s="171">
        <f>ROUND(E34*N34,2)</f>
        <v>4.53</v>
      </c>
      <c r="P34" s="171">
        <v>0</v>
      </c>
      <c r="Q34" s="171">
        <f>ROUND(E34*P34,2)</f>
        <v>0</v>
      </c>
      <c r="R34" s="173"/>
      <c r="S34" s="173" t="s">
        <v>201</v>
      </c>
      <c r="T34" s="174" t="s">
        <v>246</v>
      </c>
      <c r="U34" s="158">
        <v>2.5999999999999999E-2</v>
      </c>
      <c r="V34" s="158">
        <f>ROUND(E34*U34,2)</f>
        <v>0.31</v>
      </c>
      <c r="W34" s="158"/>
      <c r="X34" s="158" t="s">
        <v>184</v>
      </c>
      <c r="Y34" s="158" t="s">
        <v>185</v>
      </c>
      <c r="Z34" s="147"/>
      <c r="AA34" s="147"/>
      <c r="AB34" s="147"/>
      <c r="AC34" s="147"/>
      <c r="AD34" s="147"/>
      <c r="AE34" s="147"/>
      <c r="AF34" s="147"/>
      <c r="AG34" s="147" t="s">
        <v>186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2" x14ac:dyDescent="0.2">
      <c r="A35" s="154"/>
      <c r="B35" s="155"/>
      <c r="C35" s="193" t="s">
        <v>521</v>
      </c>
      <c r="D35" s="189"/>
      <c r="E35" s="190">
        <v>11.978999999999999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7"/>
      <c r="AA35" s="147"/>
      <c r="AB35" s="147"/>
      <c r="AC35" s="147"/>
      <c r="AD35" s="147"/>
      <c r="AE35" s="147"/>
      <c r="AF35" s="147"/>
      <c r="AG35" s="147" t="s">
        <v>260</v>
      </c>
      <c r="AH35" s="147">
        <v>5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2.5" outlineLevel="1" x14ac:dyDescent="0.2">
      <c r="A36" s="168">
        <v>13</v>
      </c>
      <c r="B36" s="169" t="s">
        <v>522</v>
      </c>
      <c r="C36" s="185" t="s">
        <v>523</v>
      </c>
      <c r="D36" s="170" t="s">
        <v>253</v>
      </c>
      <c r="E36" s="171">
        <v>11.4345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21</v>
      </c>
      <c r="M36" s="173">
        <f>G36*(1+L36/100)</f>
        <v>0</v>
      </c>
      <c r="N36" s="171">
        <v>0.38313999999999998</v>
      </c>
      <c r="O36" s="171">
        <f>ROUND(E36*N36,2)</f>
        <v>4.38</v>
      </c>
      <c r="P36" s="171">
        <v>0</v>
      </c>
      <c r="Q36" s="171">
        <f>ROUND(E36*P36,2)</f>
        <v>0</v>
      </c>
      <c r="R36" s="173"/>
      <c r="S36" s="173" t="s">
        <v>201</v>
      </c>
      <c r="T36" s="174" t="s">
        <v>246</v>
      </c>
      <c r="U36" s="158">
        <v>2.5999999999999999E-2</v>
      </c>
      <c r="V36" s="158">
        <f>ROUND(E36*U36,2)</f>
        <v>0.3</v>
      </c>
      <c r="W36" s="158"/>
      <c r="X36" s="158" t="s">
        <v>184</v>
      </c>
      <c r="Y36" s="158" t="s">
        <v>185</v>
      </c>
      <c r="Z36" s="147"/>
      <c r="AA36" s="147"/>
      <c r="AB36" s="147"/>
      <c r="AC36" s="147"/>
      <c r="AD36" s="147"/>
      <c r="AE36" s="147"/>
      <c r="AF36" s="147"/>
      <c r="AG36" s="147" t="s">
        <v>186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193" t="s">
        <v>524</v>
      </c>
      <c r="D37" s="189"/>
      <c r="E37" s="190">
        <v>11.4345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260</v>
      </c>
      <c r="AH37" s="147">
        <v>5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68">
        <v>14</v>
      </c>
      <c r="B38" s="169" t="s">
        <v>333</v>
      </c>
      <c r="C38" s="185" t="s">
        <v>334</v>
      </c>
      <c r="D38" s="170" t="s">
        <v>253</v>
      </c>
      <c r="E38" s="171">
        <v>11.978999999999999</v>
      </c>
      <c r="F38" s="172"/>
      <c r="G38" s="173">
        <f>ROUND(E38*F38,2)</f>
        <v>0</v>
      </c>
      <c r="H38" s="172"/>
      <c r="I38" s="173">
        <f>ROUND(E38*H38,2)</f>
        <v>0</v>
      </c>
      <c r="J38" s="172"/>
      <c r="K38" s="173">
        <f>ROUND(E38*J38,2)</f>
        <v>0</v>
      </c>
      <c r="L38" s="173">
        <v>21</v>
      </c>
      <c r="M38" s="173">
        <f>G38*(1+L38/100)</f>
        <v>0</v>
      </c>
      <c r="N38" s="171">
        <v>0</v>
      </c>
      <c r="O38" s="171">
        <f>ROUND(E38*N38,2)</f>
        <v>0</v>
      </c>
      <c r="P38" s="171">
        <v>0</v>
      </c>
      <c r="Q38" s="171">
        <f>ROUND(E38*P38,2)</f>
        <v>0</v>
      </c>
      <c r="R38" s="173"/>
      <c r="S38" s="173" t="s">
        <v>201</v>
      </c>
      <c r="T38" s="174" t="s">
        <v>246</v>
      </c>
      <c r="U38" s="158">
        <v>9.0999999999999998E-2</v>
      </c>
      <c r="V38" s="158">
        <f>ROUND(E38*U38,2)</f>
        <v>1.0900000000000001</v>
      </c>
      <c r="W38" s="158"/>
      <c r="X38" s="158" t="s">
        <v>184</v>
      </c>
      <c r="Y38" s="158" t="s">
        <v>185</v>
      </c>
      <c r="Z38" s="147"/>
      <c r="AA38" s="147"/>
      <c r="AB38" s="147"/>
      <c r="AC38" s="147"/>
      <c r="AD38" s="147"/>
      <c r="AE38" s="147"/>
      <c r="AF38" s="147"/>
      <c r="AG38" s="147" t="s">
        <v>186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4"/>
      <c r="B39" s="155"/>
      <c r="C39" s="193" t="s">
        <v>525</v>
      </c>
      <c r="D39" s="189"/>
      <c r="E39" s="190">
        <v>11.978999999999999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7"/>
      <c r="AA39" s="147"/>
      <c r="AB39" s="147"/>
      <c r="AC39" s="147"/>
      <c r="AD39" s="147"/>
      <c r="AE39" s="147"/>
      <c r="AF39" s="147"/>
      <c r="AG39" s="147" t="s">
        <v>260</v>
      </c>
      <c r="AH39" s="147">
        <v>5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68">
        <v>15</v>
      </c>
      <c r="B40" s="169" t="s">
        <v>526</v>
      </c>
      <c r="C40" s="185" t="s">
        <v>527</v>
      </c>
      <c r="D40" s="170" t="s">
        <v>253</v>
      </c>
      <c r="E40" s="171">
        <v>10.89</v>
      </c>
      <c r="F40" s="172"/>
      <c r="G40" s="173">
        <f>ROUND(E40*F40,2)</f>
        <v>0</v>
      </c>
      <c r="H40" s="172"/>
      <c r="I40" s="173">
        <f>ROUND(E40*H40,2)</f>
        <v>0</v>
      </c>
      <c r="J40" s="172"/>
      <c r="K40" s="173">
        <f>ROUND(E40*J40,2)</f>
        <v>0</v>
      </c>
      <c r="L40" s="173">
        <v>21</v>
      </c>
      <c r="M40" s="173">
        <f>G40*(1+L40/100)</f>
        <v>0</v>
      </c>
      <c r="N40" s="171">
        <v>0.31387999999999999</v>
      </c>
      <c r="O40" s="171">
        <f>ROUND(E40*N40,2)</f>
        <v>3.42</v>
      </c>
      <c r="P40" s="171">
        <v>0</v>
      </c>
      <c r="Q40" s="171">
        <f>ROUND(E40*P40,2)</f>
        <v>0</v>
      </c>
      <c r="R40" s="173"/>
      <c r="S40" s="173" t="s">
        <v>201</v>
      </c>
      <c r="T40" s="174" t="s">
        <v>246</v>
      </c>
      <c r="U40" s="158">
        <v>1.21</v>
      </c>
      <c r="V40" s="158">
        <f>ROUND(E40*U40,2)</f>
        <v>13.18</v>
      </c>
      <c r="W40" s="158"/>
      <c r="X40" s="158" t="s">
        <v>184</v>
      </c>
      <c r="Y40" s="158" t="s">
        <v>185</v>
      </c>
      <c r="Z40" s="147"/>
      <c r="AA40" s="147"/>
      <c r="AB40" s="147"/>
      <c r="AC40" s="147"/>
      <c r="AD40" s="147"/>
      <c r="AE40" s="147"/>
      <c r="AF40" s="147"/>
      <c r="AG40" s="147" t="s">
        <v>186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193" t="s">
        <v>528</v>
      </c>
      <c r="D41" s="189"/>
      <c r="E41" s="190">
        <v>10.89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7"/>
      <c r="AA41" s="147"/>
      <c r="AB41" s="147"/>
      <c r="AC41" s="147"/>
      <c r="AD41" s="147"/>
      <c r="AE41" s="147"/>
      <c r="AF41" s="147"/>
      <c r="AG41" s="147" t="s">
        <v>260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1" x14ac:dyDescent="0.2">
      <c r="A42" s="168">
        <v>16</v>
      </c>
      <c r="B42" s="169" t="s">
        <v>479</v>
      </c>
      <c r="C42" s="185" t="s">
        <v>480</v>
      </c>
      <c r="D42" s="170" t="s">
        <v>253</v>
      </c>
      <c r="E42" s="171">
        <v>11.4345</v>
      </c>
      <c r="F42" s="172"/>
      <c r="G42" s="173">
        <f>ROUND(E42*F42,2)</f>
        <v>0</v>
      </c>
      <c r="H42" s="172"/>
      <c r="I42" s="173">
        <f>ROUND(E42*H42,2)</f>
        <v>0</v>
      </c>
      <c r="J42" s="172"/>
      <c r="K42" s="173">
        <f>ROUND(E42*J42,2)</f>
        <v>0</v>
      </c>
      <c r="L42" s="173">
        <v>21</v>
      </c>
      <c r="M42" s="173">
        <f>G42*(1+L42/100)</f>
        <v>0</v>
      </c>
      <c r="N42" s="171">
        <v>0.2</v>
      </c>
      <c r="O42" s="171">
        <f>ROUND(E42*N42,2)</f>
        <v>2.29</v>
      </c>
      <c r="P42" s="171">
        <v>0</v>
      </c>
      <c r="Q42" s="171">
        <f>ROUND(E42*P42,2)</f>
        <v>0</v>
      </c>
      <c r="R42" s="173" t="s">
        <v>305</v>
      </c>
      <c r="S42" s="173" t="s">
        <v>201</v>
      </c>
      <c r="T42" s="174" t="s">
        <v>246</v>
      </c>
      <c r="U42" s="158">
        <v>0</v>
      </c>
      <c r="V42" s="158">
        <f>ROUND(E42*U42,2)</f>
        <v>0</v>
      </c>
      <c r="W42" s="158"/>
      <c r="X42" s="158" t="s">
        <v>306</v>
      </c>
      <c r="Y42" s="158" t="s">
        <v>185</v>
      </c>
      <c r="Z42" s="147"/>
      <c r="AA42" s="147"/>
      <c r="AB42" s="147"/>
      <c r="AC42" s="147"/>
      <c r="AD42" s="147"/>
      <c r="AE42" s="147"/>
      <c r="AF42" s="147"/>
      <c r="AG42" s="147" t="s">
        <v>307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193" t="s">
        <v>529</v>
      </c>
      <c r="D43" s="189"/>
      <c r="E43" s="190">
        <v>10.89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7"/>
      <c r="AA43" s="147"/>
      <c r="AB43" s="147"/>
      <c r="AC43" s="147"/>
      <c r="AD43" s="147"/>
      <c r="AE43" s="147"/>
      <c r="AF43" s="147"/>
      <c r="AG43" s="147" t="s">
        <v>260</v>
      </c>
      <c r="AH43" s="147">
        <v>5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">
      <c r="A44" s="154"/>
      <c r="B44" s="155"/>
      <c r="C44" s="194" t="s">
        <v>314</v>
      </c>
      <c r="D44" s="191"/>
      <c r="E44" s="192">
        <v>0.54449999999999998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7"/>
      <c r="AA44" s="147"/>
      <c r="AB44" s="147"/>
      <c r="AC44" s="147"/>
      <c r="AD44" s="147"/>
      <c r="AE44" s="147"/>
      <c r="AF44" s="147"/>
      <c r="AG44" s="147" t="s">
        <v>260</v>
      </c>
      <c r="AH44" s="147">
        <v>4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68">
        <v>17</v>
      </c>
      <c r="B45" s="169" t="s">
        <v>315</v>
      </c>
      <c r="C45" s="185" t="s">
        <v>316</v>
      </c>
      <c r="D45" s="170" t="s">
        <v>253</v>
      </c>
      <c r="E45" s="171">
        <v>14.3748</v>
      </c>
      <c r="F45" s="172"/>
      <c r="G45" s="173">
        <f>ROUND(E45*F45,2)</f>
        <v>0</v>
      </c>
      <c r="H45" s="172"/>
      <c r="I45" s="173">
        <f>ROUND(E45*H45,2)</f>
        <v>0</v>
      </c>
      <c r="J45" s="172"/>
      <c r="K45" s="173">
        <f>ROUND(E45*J45,2)</f>
        <v>0</v>
      </c>
      <c r="L45" s="173">
        <v>21</v>
      </c>
      <c r="M45" s="173">
        <f>G45*(1+L45/100)</f>
        <v>0</v>
      </c>
      <c r="N45" s="171">
        <v>2.5000000000000001E-4</v>
      </c>
      <c r="O45" s="171">
        <f>ROUND(E45*N45,2)</f>
        <v>0</v>
      </c>
      <c r="P45" s="171">
        <v>0</v>
      </c>
      <c r="Q45" s="171">
        <f>ROUND(E45*P45,2)</f>
        <v>0</v>
      </c>
      <c r="R45" s="173" t="s">
        <v>305</v>
      </c>
      <c r="S45" s="173" t="s">
        <v>201</v>
      </c>
      <c r="T45" s="174" t="s">
        <v>246</v>
      </c>
      <c r="U45" s="158">
        <v>0</v>
      </c>
      <c r="V45" s="158">
        <f>ROUND(E45*U45,2)</f>
        <v>0</v>
      </c>
      <c r="W45" s="158"/>
      <c r="X45" s="158" t="s">
        <v>306</v>
      </c>
      <c r="Y45" s="158" t="s">
        <v>185</v>
      </c>
      <c r="Z45" s="147"/>
      <c r="AA45" s="147"/>
      <c r="AB45" s="147"/>
      <c r="AC45" s="147"/>
      <c r="AD45" s="147"/>
      <c r="AE45" s="147"/>
      <c r="AF45" s="147"/>
      <c r="AG45" s="147" t="s">
        <v>307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4"/>
      <c r="B46" s="155"/>
      <c r="C46" s="193" t="s">
        <v>530</v>
      </c>
      <c r="D46" s="189"/>
      <c r="E46" s="190">
        <v>11.978999999999999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7"/>
      <c r="AA46" s="147"/>
      <c r="AB46" s="147"/>
      <c r="AC46" s="147"/>
      <c r="AD46" s="147"/>
      <c r="AE46" s="147"/>
      <c r="AF46" s="147"/>
      <c r="AG46" s="147" t="s">
        <v>260</v>
      </c>
      <c r="AH46" s="147">
        <v>5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">
      <c r="A47" s="154"/>
      <c r="B47" s="155"/>
      <c r="C47" s="194" t="s">
        <v>318</v>
      </c>
      <c r="D47" s="191"/>
      <c r="E47" s="192">
        <v>2.3957999999999999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7"/>
      <c r="AA47" s="147"/>
      <c r="AB47" s="147"/>
      <c r="AC47" s="147"/>
      <c r="AD47" s="147"/>
      <c r="AE47" s="147"/>
      <c r="AF47" s="147"/>
      <c r="AG47" s="147" t="s">
        <v>260</v>
      </c>
      <c r="AH47" s="147">
        <v>4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x14ac:dyDescent="0.2">
      <c r="A48" s="161" t="s">
        <v>177</v>
      </c>
      <c r="B48" s="162" t="s">
        <v>129</v>
      </c>
      <c r="C48" s="183" t="s">
        <v>130</v>
      </c>
      <c r="D48" s="163"/>
      <c r="E48" s="164"/>
      <c r="F48" s="165"/>
      <c r="G48" s="165">
        <f>SUMIF(AG49:AG53,"&lt;&gt;NOR",G49:G53)</f>
        <v>0</v>
      </c>
      <c r="H48" s="165"/>
      <c r="I48" s="165">
        <f>SUM(I49:I53)</f>
        <v>0</v>
      </c>
      <c r="J48" s="165"/>
      <c r="K48" s="165">
        <f>SUM(K49:K53)</f>
        <v>0</v>
      </c>
      <c r="L48" s="165"/>
      <c r="M48" s="165">
        <f>SUM(M49:M53)</f>
        <v>0</v>
      </c>
      <c r="N48" s="164"/>
      <c r="O48" s="164">
        <f>SUM(O49:O53)</f>
        <v>9.69</v>
      </c>
      <c r="P48" s="164"/>
      <c r="Q48" s="164">
        <f>SUM(Q49:Q53)</f>
        <v>0</v>
      </c>
      <c r="R48" s="165"/>
      <c r="S48" s="165"/>
      <c r="T48" s="166"/>
      <c r="U48" s="160"/>
      <c r="V48" s="160">
        <f>SUM(V49:V53)</f>
        <v>10.5</v>
      </c>
      <c r="W48" s="160"/>
      <c r="X48" s="160"/>
      <c r="Y48" s="160"/>
      <c r="AG48" t="s">
        <v>178</v>
      </c>
    </row>
    <row r="49" spans="1:60" ht="22.5" outlineLevel="1" x14ac:dyDescent="0.2">
      <c r="A49" s="168">
        <v>18</v>
      </c>
      <c r="B49" s="169" t="s">
        <v>369</v>
      </c>
      <c r="C49" s="185" t="s">
        <v>370</v>
      </c>
      <c r="D49" s="170" t="s">
        <v>258</v>
      </c>
      <c r="E49" s="171">
        <v>38.6</v>
      </c>
      <c r="F49" s="172"/>
      <c r="G49" s="173">
        <f>ROUND(E49*F49,2)</f>
        <v>0</v>
      </c>
      <c r="H49" s="172"/>
      <c r="I49" s="173">
        <f>ROUND(E49*H49,2)</f>
        <v>0</v>
      </c>
      <c r="J49" s="172"/>
      <c r="K49" s="173">
        <f>ROUND(E49*J49,2)</f>
        <v>0</v>
      </c>
      <c r="L49" s="173">
        <v>21</v>
      </c>
      <c r="M49" s="173">
        <f>G49*(1+L49/100)</f>
        <v>0</v>
      </c>
      <c r="N49" s="171">
        <v>0.188</v>
      </c>
      <c r="O49" s="171">
        <f>ROUND(E49*N49,2)</f>
        <v>7.26</v>
      </c>
      <c r="P49" s="171">
        <v>0</v>
      </c>
      <c r="Q49" s="171">
        <f>ROUND(E49*P49,2)</f>
        <v>0</v>
      </c>
      <c r="R49" s="173"/>
      <c r="S49" s="173" t="s">
        <v>201</v>
      </c>
      <c r="T49" s="174" t="s">
        <v>246</v>
      </c>
      <c r="U49" s="158">
        <v>0.27200000000000002</v>
      </c>
      <c r="V49" s="158">
        <f>ROUND(E49*U49,2)</f>
        <v>10.5</v>
      </c>
      <c r="W49" s="158"/>
      <c r="X49" s="158" t="s">
        <v>184</v>
      </c>
      <c r="Y49" s="158" t="s">
        <v>185</v>
      </c>
      <c r="Z49" s="147"/>
      <c r="AA49" s="147"/>
      <c r="AB49" s="147"/>
      <c r="AC49" s="147"/>
      <c r="AD49" s="147"/>
      <c r="AE49" s="147"/>
      <c r="AF49" s="147"/>
      <c r="AG49" s="147" t="s">
        <v>186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193" t="s">
        <v>531</v>
      </c>
      <c r="D50" s="189"/>
      <c r="E50" s="190">
        <v>38.6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7"/>
      <c r="AA50" s="147"/>
      <c r="AB50" s="147"/>
      <c r="AC50" s="147"/>
      <c r="AD50" s="147"/>
      <c r="AE50" s="147"/>
      <c r="AF50" s="147"/>
      <c r="AG50" s="147" t="s">
        <v>260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22.5" outlineLevel="1" x14ac:dyDescent="0.2">
      <c r="A51" s="168">
        <v>19</v>
      </c>
      <c r="B51" s="169" t="s">
        <v>385</v>
      </c>
      <c r="C51" s="185" t="s">
        <v>386</v>
      </c>
      <c r="D51" s="170" t="s">
        <v>245</v>
      </c>
      <c r="E51" s="171">
        <v>40.53</v>
      </c>
      <c r="F51" s="172"/>
      <c r="G51" s="173">
        <f>ROUND(E51*F51,2)</f>
        <v>0</v>
      </c>
      <c r="H51" s="172"/>
      <c r="I51" s="173">
        <f>ROUND(E51*H51,2)</f>
        <v>0</v>
      </c>
      <c r="J51" s="172"/>
      <c r="K51" s="173">
        <f>ROUND(E51*J51,2)</f>
        <v>0</v>
      </c>
      <c r="L51" s="173">
        <v>21</v>
      </c>
      <c r="M51" s="173">
        <f>G51*(1+L51/100)</f>
        <v>0</v>
      </c>
      <c r="N51" s="171">
        <v>0.06</v>
      </c>
      <c r="O51" s="171">
        <f>ROUND(E51*N51,2)</f>
        <v>2.4300000000000002</v>
      </c>
      <c r="P51" s="171">
        <v>0</v>
      </c>
      <c r="Q51" s="171">
        <f>ROUND(E51*P51,2)</f>
        <v>0</v>
      </c>
      <c r="R51" s="173" t="s">
        <v>305</v>
      </c>
      <c r="S51" s="173" t="s">
        <v>201</v>
      </c>
      <c r="T51" s="174" t="s">
        <v>246</v>
      </c>
      <c r="U51" s="158">
        <v>0</v>
      </c>
      <c r="V51" s="158">
        <f>ROUND(E51*U51,2)</f>
        <v>0</v>
      </c>
      <c r="W51" s="158"/>
      <c r="X51" s="158" t="s">
        <v>306</v>
      </c>
      <c r="Y51" s="158" t="s">
        <v>185</v>
      </c>
      <c r="Z51" s="147"/>
      <c r="AA51" s="147"/>
      <c r="AB51" s="147"/>
      <c r="AC51" s="147"/>
      <c r="AD51" s="147"/>
      <c r="AE51" s="147"/>
      <c r="AF51" s="147"/>
      <c r="AG51" s="147" t="s">
        <v>307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">
      <c r="A52" s="154"/>
      <c r="B52" s="155"/>
      <c r="C52" s="193" t="s">
        <v>532</v>
      </c>
      <c r="D52" s="189"/>
      <c r="E52" s="190">
        <v>38.6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7"/>
      <c r="AA52" s="147"/>
      <c r="AB52" s="147"/>
      <c r="AC52" s="147"/>
      <c r="AD52" s="147"/>
      <c r="AE52" s="147"/>
      <c r="AF52" s="147"/>
      <c r="AG52" s="147" t="s">
        <v>260</v>
      </c>
      <c r="AH52" s="147">
        <v>5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">
      <c r="A53" s="154"/>
      <c r="B53" s="155"/>
      <c r="C53" s="194" t="s">
        <v>314</v>
      </c>
      <c r="D53" s="191"/>
      <c r="E53" s="192">
        <v>1.93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7"/>
      <c r="AA53" s="147"/>
      <c r="AB53" s="147"/>
      <c r="AC53" s="147"/>
      <c r="AD53" s="147"/>
      <c r="AE53" s="147"/>
      <c r="AF53" s="147"/>
      <c r="AG53" s="147" t="s">
        <v>260</v>
      </c>
      <c r="AH53" s="147">
        <v>4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x14ac:dyDescent="0.2">
      <c r="A54" s="161" t="s">
        <v>177</v>
      </c>
      <c r="B54" s="162" t="s">
        <v>137</v>
      </c>
      <c r="C54" s="183" t="s">
        <v>138</v>
      </c>
      <c r="D54" s="163"/>
      <c r="E54" s="164"/>
      <c r="F54" s="165"/>
      <c r="G54" s="165">
        <f>SUMIF(AG55:AG55,"&lt;&gt;NOR",G55:G55)</f>
        <v>0</v>
      </c>
      <c r="H54" s="165"/>
      <c r="I54" s="165">
        <f>SUM(I55:I55)</f>
        <v>0</v>
      </c>
      <c r="J54" s="165"/>
      <c r="K54" s="165">
        <f>SUM(K55:K55)</f>
        <v>0</v>
      </c>
      <c r="L54" s="165"/>
      <c r="M54" s="165">
        <f>SUM(M55:M55)</f>
        <v>0</v>
      </c>
      <c r="N54" s="164"/>
      <c r="O54" s="164">
        <f>SUM(O55:O55)</f>
        <v>0</v>
      </c>
      <c r="P54" s="164"/>
      <c r="Q54" s="164">
        <f>SUM(Q55:Q55)</f>
        <v>0</v>
      </c>
      <c r="R54" s="165"/>
      <c r="S54" s="165"/>
      <c r="T54" s="166"/>
      <c r="U54" s="160"/>
      <c r="V54" s="160">
        <f>SUM(V55:V55)</f>
        <v>13.66</v>
      </c>
      <c r="W54" s="160"/>
      <c r="X54" s="160"/>
      <c r="Y54" s="160"/>
      <c r="AG54" t="s">
        <v>178</v>
      </c>
    </row>
    <row r="55" spans="1:60" outlineLevel="1" x14ac:dyDescent="0.2">
      <c r="A55" s="175">
        <v>20</v>
      </c>
      <c r="B55" s="176" t="s">
        <v>400</v>
      </c>
      <c r="C55" s="184" t="s">
        <v>401</v>
      </c>
      <c r="D55" s="177" t="s">
        <v>304</v>
      </c>
      <c r="E55" s="178">
        <v>35.01482</v>
      </c>
      <c r="F55" s="179"/>
      <c r="G55" s="180">
        <f>ROUND(E55*F55,2)</f>
        <v>0</v>
      </c>
      <c r="H55" s="179"/>
      <c r="I55" s="180">
        <f>ROUND(E55*H55,2)</f>
        <v>0</v>
      </c>
      <c r="J55" s="179"/>
      <c r="K55" s="180">
        <f>ROUND(E55*J55,2)</f>
        <v>0</v>
      </c>
      <c r="L55" s="180">
        <v>21</v>
      </c>
      <c r="M55" s="180">
        <f>G55*(1+L55/100)</f>
        <v>0</v>
      </c>
      <c r="N55" s="178">
        <v>0</v>
      </c>
      <c r="O55" s="178">
        <f>ROUND(E55*N55,2)</f>
        <v>0</v>
      </c>
      <c r="P55" s="178">
        <v>0</v>
      </c>
      <c r="Q55" s="178">
        <f>ROUND(E55*P55,2)</f>
        <v>0</v>
      </c>
      <c r="R55" s="180"/>
      <c r="S55" s="180" t="s">
        <v>201</v>
      </c>
      <c r="T55" s="181" t="s">
        <v>246</v>
      </c>
      <c r="U55" s="158">
        <v>0.39</v>
      </c>
      <c r="V55" s="158">
        <f>ROUND(E55*U55,2)</f>
        <v>13.66</v>
      </c>
      <c r="W55" s="158"/>
      <c r="X55" s="158" t="s">
        <v>402</v>
      </c>
      <c r="Y55" s="158" t="s">
        <v>185</v>
      </c>
      <c r="Z55" s="147"/>
      <c r="AA55" s="147"/>
      <c r="AB55" s="147"/>
      <c r="AC55" s="147"/>
      <c r="AD55" s="147"/>
      <c r="AE55" s="147"/>
      <c r="AF55" s="147"/>
      <c r="AG55" s="147" t="s">
        <v>403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x14ac:dyDescent="0.2">
      <c r="A56" s="161" t="s">
        <v>177</v>
      </c>
      <c r="B56" s="162" t="s">
        <v>145</v>
      </c>
      <c r="C56" s="183" t="s">
        <v>146</v>
      </c>
      <c r="D56" s="163"/>
      <c r="E56" s="164"/>
      <c r="F56" s="165"/>
      <c r="G56" s="165">
        <f>SUMIF(AG57:AG64,"&lt;&gt;NOR",G57:G64)</f>
        <v>0</v>
      </c>
      <c r="H56" s="165"/>
      <c r="I56" s="165">
        <f>SUM(I57:I64)</f>
        <v>0</v>
      </c>
      <c r="J56" s="165"/>
      <c r="K56" s="165">
        <f>SUM(K57:K64)</f>
        <v>0</v>
      </c>
      <c r="L56" s="165"/>
      <c r="M56" s="165">
        <f>SUM(M57:M64)</f>
        <v>0</v>
      </c>
      <c r="N56" s="164"/>
      <c r="O56" s="164">
        <f>SUM(O57:O64)</f>
        <v>0</v>
      </c>
      <c r="P56" s="164"/>
      <c r="Q56" s="164">
        <f>SUM(Q57:Q64)</f>
        <v>0</v>
      </c>
      <c r="R56" s="165"/>
      <c r="S56" s="165"/>
      <c r="T56" s="166"/>
      <c r="U56" s="160"/>
      <c r="V56" s="160">
        <f>SUM(V57:V64)</f>
        <v>6.8000000000000007</v>
      </c>
      <c r="W56" s="160"/>
      <c r="X56" s="160"/>
      <c r="Y56" s="160"/>
      <c r="AG56" t="s">
        <v>178</v>
      </c>
    </row>
    <row r="57" spans="1:60" ht="22.5" outlineLevel="1" x14ac:dyDescent="0.2">
      <c r="A57" s="168">
        <v>21</v>
      </c>
      <c r="B57" s="169" t="s">
        <v>411</v>
      </c>
      <c r="C57" s="185" t="s">
        <v>412</v>
      </c>
      <c r="D57" s="170" t="s">
        <v>304</v>
      </c>
      <c r="E57" s="171">
        <v>3.2450000000000001</v>
      </c>
      <c r="F57" s="172"/>
      <c r="G57" s="173">
        <f>ROUND(E57*F57,2)</f>
        <v>0</v>
      </c>
      <c r="H57" s="172"/>
      <c r="I57" s="173">
        <f>ROUND(E57*H57,2)</f>
        <v>0</v>
      </c>
      <c r="J57" s="172"/>
      <c r="K57" s="173">
        <f>ROUND(E57*J57,2)</f>
        <v>0</v>
      </c>
      <c r="L57" s="173">
        <v>21</v>
      </c>
      <c r="M57" s="173">
        <f>G57*(1+L57/100)</f>
        <v>0</v>
      </c>
      <c r="N57" s="171">
        <v>0</v>
      </c>
      <c r="O57" s="171">
        <f>ROUND(E57*N57,2)</f>
        <v>0</v>
      </c>
      <c r="P57" s="171">
        <v>0</v>
      </c>
      <c r="Q57" s="171">
        <f>ROUND(E57*P57,2)</f>
        <v>0</v>
      </c>
      <c r="R57" s="173"/>
      <c r="S57" s="173" t="s">
        <v>201</v>
      </c>
      <c r="T57" s="174" t="s">
        <v>246</v>
      </c>
      <c r="U57" s="158">
        <v>0</v>
      </c>
      <c r="V57" s="158">
        <f>ROUND(E57*U57,2)</f>
        <v>0</v>
      </c>
      <c r="W57" s="158"/>
      <c r="X57" s="158" t="s">
        <v>184</v>
      </c>
      <c r="Y57" s="158" t="s">
        <v>185</v>
      </c>
      <c r="Z57" s="147"/>
      <c r="AA57" s="147"/>
      <c r="AB57" s="147"/>
      <c r="AC57" s="147"/>
      <c r="AD57" s="147"/>
      <c r="AE57" s="147"/>
      <c r="AF57" s="147"/>
      <c r="AG57" s="147" t="s">
        <v>186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4"/>
      <c r="B58" s="155"/>
      <c r="C58" s="193" t="s">
        <v>533</v>
      </c>
      <c r="D58" s="189"/>
      <c r="E58" s="190">
        <v>3.2450000000000001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7"/>
      <c r="AA58" s="147"/>
      <c r="AB58" s="147"/>
      <c r="AC58" s="147"/>
      <c r="AD58" s="147"/>
      <c r="AE58" s="147"/>
      <c r="AF58" s="147"/>
      <c r="AG58" s="147" t="s">
        <v>260</v>
      </c>
      <c r="AH58" s="147">
        <v>7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68">
        <v>22</v>
      </c>
      <c r="B59" s="169" t="s">
        <v>414</v>
      </c>
      <c r="C59" s="185" t="s">
        <v>415</v>
      </c>
      <c r="D59" s="170" t="s">
        <v>304</v>
      </c>
      <c r="E59" s="171">
        <v>8.1125000000000007</v>
      </c>
      <c r="F59" s="172"/>
      <c r="G59" s="173">
        <f>ROUND(E59*F59,2)</f>
        <v>0</v>
      </c>
      <c r="H59" s="172"/>
      <c r="I59" s="173">
        <f>ROUND(E59*H59,2)</f>
        <v>0</v>
      </c>
      <c r="J59" s="172"/>
      <c r="K59" s="173">
        <f>ROUND(E59*J59,2)</f>
        <v>0</v>
      </c>
      <c r="L59" s="173">
        <v>21</v>
      </c>
      <c r="M59" s="173">
        <f>G59*(1+L59/100)</f>
        <v>0</v>
      </c>
      <c r="N59" s="171">
        <v>0</v>
      </c>
      <c r="O59" s="171">
        <f>ROUND(E59*N59,2)</f>
        <v>0</v>
      </c>
      <c r="P59" s="171">
        <v>0</v>
      </c>
      <c r="Q59" s="171">
        <f>ROUND(E59*P59,2)</f>
        <v>0</v>
      </c>
      <c r="R59" s="173"/>
      <c r="S59" s="173" t="s">
        <v>201</v>
      </c>
      <c r="T59" s="174" t="s">
        <v>246</v>
      </c>
      <c r="U59" s="158">
        <v>0</v>
      </c>
      <c r="V59" s="158">
        <f>ROUND(E59*U59,2)</f>
        <v>0</v>
      </c>
      <c r="W59" s="158"/>
      <c r="X59" s="158" t="s">
        <v>184</v>
      </c>
      <c r="Y59" s="158" t="s">
        <v>185</v>
      </c>
      <c r="Z59" s="147"/>
      <c r="AA59" s="147"/>
      <c r="AB59" s="147"/>
      <c r="AC59" s="147"/>
      <c r="AD59" s="147"/>
      <c r="AE59" s="147"/>
      <c r="AF59" s="147"/>
      <c r="AG59" s="147" t="s">
        <v>186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">
      <c r="A60" s="154"/>
      <c r="B60" s="155"/>
      <c r="C60" s="193" t="s">
        <v>534</v>
      </c>
      <c r="D60" s="189"/>
      <c r="E60" s="190">
        <v>8.1125000000000007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7"/>
      <c r="AA60" s="147"/>
      <c r="AB60" s="147"/>
      <c r="AC60" s="147"/>
      <c r="AD60" s="147"/>
      <c r="AE60" s="147"/>
      <c r="AF60" s="147"/>
      <c r="AG60" s="147" t="s">
        <v>260</v>
      </c>
      <c r="AH60" s="147">
        <v>7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5">
        <v>23</v>
      </c>
      <c r="B61" s="176" t="s">
        <v>417</v>
      </c>
      <c r="C61" s="184" t="s">
        <v>418</v>
      </c>
      <c r="D61" s="177" t="s">
        <v>304</v>
      </c>
      <c r="E61" s="178">
        <v>11.3575</v>
      </c>
      <c r="F61" s="179"/>
      <c r="G61" s="180">
        <f>ROUND(E61*F61,2)</f>
        <v>0</v>
      </c>
      <c r="H61" s="179"/>
      <c r="I61" s="180">
        <f>ROUND(E61*H61,2)</f>
        <v>0</v>
      </c>
      <c r="J61" s="179"/>
      <c r="K61" s="180">
        <f>ROUND(E61*J61,2)</f>
        <v>0</v>
      </c>
      <c r="L61" s="180">
        <v>21</v>
      </c>
      <c r="M61" s="180">
        <f>G61*(1+L61/100)</f>
        <v>0</v>
      </c>
      <c r="N61" s="178">
        <v>0</v>
      </c>
      <c r="O61" s="178">
        <f>ROUND(E61*N61,2)</f>
        <v>0</v>
      </c>
      <c r="P61" s="178">
        <v>0</v>
      </c>
      <c r="Q61" s="178">
        <f>ROUND(E61*P61,2)</f>
        <v>0</v>
      </c>
      <c r="R61" s="180"/>
      <c r="S61" s="180" t="s">
        <v>201</v>
      </c>
      <c r="T61" s="181" t="s">
        <v>246</v>
      </c>
      <c r="U61" s="158">
        <v>9.9000000000000005E-2</v>
      </c>
      <c r="V61" s="158">
        <f>ROUND(E61*U61,2)</f>
        <v>1.1200000000000001</v>
      </c>
      <c r="W61" s="158"/>
      <c r="X61" s="158" t="s">
        <v>419</v>
      </c>
      <c r="Y61" s="158" t="s">
        <v>185</v>
      </c>
      <c r="Z61" s="147"/>
      <c r="AA61" s="147"/>
      <c r="AB61" s="147"/>
      <c r="AC61" s="147"/>
      <c r="AD61" s="147"/>
      <c r="AE61" s="147"/>
      <c r="AF61" s="147"/>
      <c r="AG61" s="147" t="s">
        <v>420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5">
        <v>24</v>
      </c>
      <c r="B62" s="176" t="s">
        <v>421</v>
      </c>
      <c r="C62" s="184" t="s">
        <v>422</v>
      </c>
      <c r="D62" s="177" t="s">
        <v>304</v>
      </c>
      <c r="E62" s="178">
        <v>11.3575</v>
      </c>
      <c r="F62" s="179"/>
      <c r="G62" s="180">
        <f>ROUND(E62*F62,2)</f>
        <v>0</v>
      </c>
      <c r="H62" s="179"/>
      <c r="I62" s="180">
        <f>ROUND(E62*H62,2)</f>
        <v>0</v>
      </c>
      <c r="J62" s="179"/>
      <c r="K62" s="180">
        <f>ROUND(E62*J62,2)</f>
        <v>0</v>
      </c>
      <c r="L62" s="180">
        <v>21</v>
      </c>
      <c r="M62" s="180">
        <f>G62*(1+L62/100)</f>
        <v>0</v>
      </c>
      <c r="N62" s="178">
        <v>0</v>
      </c>
      <c r="O62" s="178">
        <f>ROUND(E62*N62,2)</f>
        <v>0</v>
      </c>
      <c r="P62" s="178">
        <v>0</v>
      </c>
      <c r="Q62" s="178">
        <f>ROUND(E62*P62,2)</f>
        <v>0</v>
      </c>
      <c r="R62" s="180"/>
      <c r="S62" s="180" t="s">
        <v>201</v>
      </c>
      <c r="T62" s="181" t="s">
        <v>246</v>
      </c>
      <c r="U62" s="158">
        <v>0.49</v>
      </c>
      <c r="V62" s="158">
        <f>ROUND(E62*U62,2)</f>
        <v>5.57</v>
      </c>
      <c r="W62" s="158"/>
      <c r="X62" s="158" t="s">
        <v>419</v>
      </c>
      <c r="Y62" s="158" t="s">
        <v>185</v>
      </c>
      <c r="Z62" s="147"/>
      <c r="AA62" s="147"/>
      <c r="AB62" s="147"/>
      <c r="AC62" s="147"/>
      <c r="AD62" s="147"/>
      <c r="AE62" s="147"/>
      <c r="AF62" s="147"/>
      <c r="AG62" s="147" t="s">
        <v>420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5">
        <v>25</v>
      </c>
      <c r="B63" s="176" t="s">
        <v>423</v>
      </c>
      <c r="C63" s="184" t="s">
        <v>424</v>
      </c>
      <c r="D63" s="177" t="s">
        <v>304</v>
      </c>
      <c r="E63" s="178">
        <v>159.005</v>
      </c>
      <c r="F63" s="179"/>
      <c r="G63" s="180">
        <f>ROUND(E63*F63,2)</f>
        <v>0</v>
      </c>
      <c r="H63" s="179"/>
      <c r="I63" s="180">
        <f>ROUND(E63*H63,2)</f>
        <v>0</v>
      </c>
      <c r="J63" s="179"/>
      <c r="K63" s="180">
        <f>ROUND(E63*J63,2)</f>
        <v>0</v>
      </c>
      <c r="L63" s="180">
        <v>21</v>
      </c>
      <c r="M63" s="180">
        <f>G63*(1+L63/100)</f>
        <v>0</v>
      </c>
      <c r="N63" s="178">
        <v>0</v>
      </c>
      <c r="O63" s="178">
        <f>ROUND(E63*N63,2)</f>
        <v>0</v>
      </c>
      <c r="P63" s="178">
        <v>0</v>
      </c>
      <c r="Q63" s="178">
        <f>ROUND(E63*P63,2)</f>
        <v>0</v>
      </c>
      <c r="R63" s="180"/>
      <c r="S63" s="180" t="s">
        <v>201</v>
      </c>
      <c r="T63" s="181" t="s">
        <v>246</v>
      </c>
      <c r="U63" s="158">
        <v>0</v>
      </c>
      <c r="V63" s="158">
        <f>ROUND(E63*U63,2)</f>
        <v>0</v>
      </c>
      <c r="W63" s="158"/>
      <c r="X63" s="158" t="s">
        <v>419</v>
      </c>
      <c r="Y63" s="158" t="s">
        <v>185</v>
      </c>
      <c r="Z63" s="147"/>
      <c r="AA63" s="147"/>
      <c r="AB63" s="147"/>
      <c r="AC63" s="147"/>
      <c r="AD63" s="147"/>
      <c r="AE63" s="147"/>
      <c r="AF63" s="147"/>
      <c r="AG63" s="147" t="s">
        <v>420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68">
        <v>26</v>
      </c>
      <c r="B64" s="169" t="s">
        <v>425</v>
      </c>
      <c r="C64" s="185" t="s">
        <v>426</v>
      </c>
      <c r="D64" s="170" t="s">
        <v>304</v>
      </c>
      <c r="E64" s="171">
        <v>11.3575</v>
      </c>
      <c r="F64" s="172"/>
      <c r="G64" s="173">
        <f>ROUND(E64*F64,2)</f>
        <v>0</v>
      </c>
      <c r="H64" s="172"/>
      <c r="I64" s="173">
        <f>ROUND(E64*H64,2)</f>
        <v>0</v>
      </c>
      <c r="J64" s="172"/>
      <c r="K64" s="173">
        <f>ROUND(E64*J64,2)</f>
        <v>0</v>
      </c>
      <c r="L64" s="173">
        <v>21</v>
      </c>
      <c r="M64" s="173">
        <f>G64*(1+L64/100)</f>
        <v>0</v>
      </c>
      <c r="N64" s="171">
        <v>0</v>
      </c>
      <c r="O64" s="171">
        <f>ROUND(E64*N64,2)</f>
        <v>0</v>
      </c>
      <c r="P64" s="171">
        <v>0</v>
      </c>
      <c r="Q64" s="171">
        <f>ROUND(E64*P64,2)</f>
        <v>0</v>
      </c>
      <c r="R64" s="173"/>
      <c r="S64" s="173" t="s">
        <v>201</v>
      </c>
      <c r="T64" s="174" t="s">
        <v>246</v>
      </c>
      <c r="U64" s="158">
        <v>0.01</v>
      </c>
      <c r="V64" s="158">
        <f>ROUND(E64*U64,2)</f>
        <v>0.11</v>
      </c>
      <c r="W64" s="158"/>
      <c r="X64" s="158" t="s">
        <v>419</v>
      </c>
      <c r="Y64" s="158" t="s">
        <v>185</v>
      </c>
      <c r="Z64" s="147"/>
      <c r="AA64" s="147"/>
      <c r="AB64" s="147"/>
      <c r="AC64" s="147"/>
      <c r="AD64" s="147"/>
      <c r="AE64" s="147"/>
      <c r="AF64" s="147"/>
      <c r="AG64" s="147" t="s">
        <v>420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33" x14ac:dyDescent="0.2">
      <c r="A65" s="3"/>
      <c r="B65" s="4"/>
      <c r="C65" s="186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AE65">
        <v>15</v>
      </c>
      <c r="AF65">
        <v>21</v>
      </c>
      <c r="AG65" t="s">
        <v>163</v>
      </c>
    </row>
    <row r="66" spans="1:33" x14ac:dyDescent="0.2">
      <c r="A66" s="150"/>
      <c r="B66" s="151" t="s">
        <v>31</v>
      </c>
      <c r="C66" s="187"/>
      <c r="D66" s="152"/>
      <c r="E66" s="153"/>
      <c r="F66" s="153"/>
      <c r="G66" s="167">
        <f>G8+G11+G33+G48+G54+G56</f>
        <v>0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AE66">
        <f>SUMIF(L7:L64,AE65,G7:G64)</f>
        <v>0</v>
      </c>
      <c r="AF66">
        <f>SUMIF(L7:L64,AF65,G7:G64)</f>
        <v>0</v>
      </c>
      <c r="AG66" t="s">
        <v>239</v>
      </c>
    </row>
    <row r="67" spans="1:33" x14ac:dyDescent="0.2">
      <c r="A67" s="3"/>
      <c r="B67" s="4"/>
      <c r="C67" s="186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33" x14ac:dyDescent="0.2">
      <c r="A68" s="3"/>
      <c r="B68" s="4"/>
      <c r="C68" s="186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33" x14ac:dyDescent="0.2">
      <c r="A69" s="264" t="s">
        <v>240</v>
      </c>
      <c r="B69" s="264"/>
      <c r="C69" s="265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33" x14ac:dyDescent="0.2">
      <c r="A70" s="266"/>
      <c r="B70" s="267"/>
      <c r="C70" s="268"/>
      <c r="D70" s="267"/>
      <c r="E70" s="267"/>
      <c r="F70" s="267"/>
      <c r="G70" s="269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AG70" t="s">
        <v>241</v>
      </c>
    </row>
    <row r="71" spans="1:33" x14ac:dyDescent="0.2">
      <c r="A71" s="270"/>
      <c r="B71" s="271"/>
      <c r="C71" s="272"/>
      <c r="D71" s="271"/>
      <c r="E71" s="271"/>
      <c r="F71" s="271"/>
      <c r="G71" s="27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33" x14ac:dyDescent="0.2">
      <c r="A72" s="270"/>
      <c r="B72" s="271"/>
      <c r="C72" s="272"/>
      <c r="D72" s="271"/>
      <c r="E72" s="271"/>
      <c r="F72" s="271"/>
      <c r="G72" s="27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33" x14ac:dyDescent="0.2">
      <c r="A73" s="270"/>
      <c r="B73" s="271"/>
      <c r="C73" s="272"/>
      <c r="D73" s="271"/>
      <c r="E73" s="271"/>
      <c r="F73" s="271"/>
      <c r="G73" s="27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33" x14ac:dyDescent="0.2">
      <c r="A74" s="274"/>
      <c r="B74" s="275"/>
      <c r="C74" s="276"/>
      <c r="D74" s="275"/>
      <c r="E74" s="275"/>
      <c r="F74" s="275"/>
      <c r="G74" s="277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33" x14ac:dyDescent="0.2">
      <c r="A75" s="3"/>
      <c r="B75" s="4"/>
      <c r="C75" s="186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33" x14ac:dyDescent="0.2">
      <c r="C76" s="188"/>
      <c r="D76" s="10"/>
      <c r="AG76" t="s">
        <v>242</v>
      </c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oYnPkFFByAe1DypR1jfA790aozgyzDk+c8P7/ZLJ8L8vyealdMhKuY1e+zIK3WVpX6cWuC2rATFwcu7ueVyTQ==" saltValue="yhi++QDjepWU45cDXAA7dA==" spinCount="100000" sheet="1" formatRows="0"/>
  <mergeCells count="6">
    <mergeCell ref="A70:G74"/>
    <mergeCell ref="A1:G1"/>
    <mergeCell ref="C2:G2"/>
    <mergeCell ref="C3:G3"/>
    <mergeCell ref="C4:G4"/>
    <mergeCell ref="A69:C69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7</v>
      </c>
      <c r="B1" s="257"/>
      <c r="C1" s="257"/>
      <c r="D1" s="257"/>
      <c r="E1" s="257"/>
      <c r="F1" s="257"/>
      <c r="G1" s="257"/>
      <c r="AG1" t="s">
        <v>150</v>
      </c>
    </row>
    <row r="2" spans="1:60" ht="24.95" customHeight="1" x14ac:dyDescent="0.2">
      <c r="A2" s="139" t="s">
        <v>8</v>
      </c>
      <c r="B2" s="48" t="s">
        <v>43</v>
      </c>
      <c r="C2" s="258" t="s">
        <v>44</v>
      </c>
      <c r="D2" s="259"/>
      <c r="E2" s="259"/>
      <c r="F2" s="259"/>
      <c r="G2" s="260"/>
      <c r="AG2" t="s">
        <v>151</v>
      </c>
    </row>
    <row r="3" spans="1:60" ht="24.95" customHeight="1" x14ac:dyDescent="0.2">
      <c r="A3" s="139" t="s">
        <v>9</v>
      </c>
      <c r="B3" s="48" t="s">
        <v>66</v>
      </c>
      <c r="C3" s="258" t="s">
        <v>67</v>
      </c>
      <c r="D3" s="259"/>
      <c r="E3" s="259"/>
      <c r="F3" s="259"/>
      <c r="G3" s="260"/>
      <c r="AC3" s="120" t="s">
        <v>151</v>
      </c>
      <c r="AG3" t="s">
        <v>153</v>
      </c>
    </row>
    <row r="4" spans="1:60" ht="24.95" customHeight="1" x14ac:dyDescent="0.2">
      <c r="A4" s="140" t="s">
        <v>10</v>
      </c>
      <c r="B4" s="141" t="s">
        <v>78</v>
      </c>
      <c r="C4" s="261" t="s">
        <v>79</v>
      </c>
      <c r="D4" s="262"/>
      <c r="E4" s="262"/>
      <c r="F4" s="262"/>
      <c r="G4" s="263"/>
      <c r="AG4" t="s">
        <v>154</v>
      </c>
    </row>
    <row r="5" spans="1:60" x14ac:dyDescent="0.2">
      <c r="D5" s="10"/>
    </row>
    <row r="6" spans="1:60" ht="38.25" x14ac:dyDescent="0.2">
      <c r="A6" s="143" t="s">
        <v>155</v>
      </c>
      <c r="B6" s="145" t="s">
        <v>156</v>
      </c>
      <c r="C6" s="145" t="s">
        <v>157</v>
      </c>
      <c r="D6" s="144" t="s">
        <v>158</v>
      </c>
      <c r="E6" s="143" t="s">
        <v>159</v>
      </c>
      <c r="F6" s="142" t="s">
        <v>160</v>
      </c>
      <c r="G6" s="143" t="s">
        <v>31</v>
      </c>
      <c r="H6" s="146" t="s">
        <v>32</v>
      </c>
      <c r="I6" s="146" t="s">
        <v>161</v>
      </c>
      <c r="J6" s="146" t="s">
        <v>33</v>
      </c>
      <c r="K6" s="146" t="s">
        <v>162</v>
      </c>
      <c r="L6" s="146" t="s">
        <v>163</v>
      </c>
      <c r="M6" s="146" t="s">
        <v>164</v>
      </c>
      <c r="N6" s="146" t="s">
        <v>165</v>
      </c>
      <c r="O6" s="146" t="s">
        <v>166</v>
      </c>
      <c r="P6" s="146" t="s">
        <v>167</v>
      </c>
      <c r="Q6" s="146" t="s">
        <v>168</v>
      </c>
      <c r="R6" s="146" t="s">
        <v>169</v>
      </c>
      <c r="S6" s="146" t="s">
        <v>170</v>
      </c>
      <c r="T6" s="146" t="s">
        <v>171</v>
      </c>
      <c r="U6" s="146" t="s">
        <v>172</v>
      </c>
      <c r="V6" s="146" t="s">
        <v>173</v>
      </c>
      <c r="W6" s="146" t="s">
        <v>174</v>
      </c>
      <c r="X6" s="146" t="s">
        <v>175</v>
      </c>
      <c r="Y6" s="146" t="s">
        <v>176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1" t="s">
        <v>177</v>
      </c>
      <c r="B8" s="162" t="s">
        <v>114</v>
      </c>
      <c r="C8" s="183" t="s">
        <v>115</v>
      </c>
      <c r="D8" s="163"/>
      <c r="E8" s="164"/>
      <c r="F8" s="165"/>
      <c r="G8" s="165">
        <f>SUMIF(AG9:AG10,"&lt;&gt;NOR",G9:G10)</f>
        <v>0</v>
      </c>
      <c r="H8" s="165"/>
      <c r="I8" s="165">
        <f>SUM(I9:I10)</f>
        <v>0</v>
      </c>
      <c r="J8" s="165"/>
      <c r="K8" s="165">
        <f>SUM(K9:K10)</f>
        <v>0</v>
      </c>
      <c r="L8" s="165"/>
      <c r="M8" s="165">
        <f>SUM(M9:M10)</f>
        <v>0</v>
      </c>
      <c r="N8" s="164"/>
      <c r="O8" s="164">
        <f>SUM(O9:O10)</f>
        <v>0</v>
      </c>
      <c r="P8" s="164"/>
      <c r="Q8" s="164">
        <f>SUM(Q9:Q10)</f>
        <v>278.2</v>
      </c>
      <c r="R8" s="165"/>
      <c r="S8" s="165"/>
      <c r="T8" s="166"/>
      <c r="U8" s="160"/>
      <c r="V8" s="160">
        <f>SUM(V9:V10)</f>
        <v>51.49</v>
      </c>
      <c r="W8" s="160"/>
      <c r="X8" s="160"/>
      <c r="Y8" s="160"/>
      <c r="AG8" t="s">
        <v>178</v>
      </c>
    </row>
    <row r="9" spans="1:60" outlineLevel="1" x14ac:dyDescent="0.2">
      <c r="A9" s="175">
        <v>1</v>
      </c>
      <c r="B9" s="176" t="s">
        <v>535</v>
      </c>
      <c r="C9" s="184" t="s">
        <v>536</v>
      </c>
      <c r="D9" s="177" t="s">
        <v>253</v>
      </c>
      <c r="E9" s="178">
        <v>252.91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78">
        <v>0</v>
      </c>
      <c r="O9" s="178">
        <f>ROUND(E9*N9,2)</f>
        <v>0</v>
      </c>
      <c r="P9" s="178">
        <v>0.88</v>
      </c>
      <c r="Q9" s="178">
        <f>ROUND(E9*P9,2)</f>
        <v>222.56</v>
      </c>
      <c r="R9" s="180"/>
      <c r="S9" s="180" t="s">
        <v>201</v>
      </c>
      <c r="T9" s="181" t="s">
        <v>246</v>
      </c>
      <c r="U9" s="158">
        <v>0.14399999999999999</v>
      </c>
      <c r="V9" s="158">
        <f>ROUND(E9*U9,2)</f>
        <v>36.42</v>
      </c>
      <c r="W9" s="158"/>
      <c r="X9" s="158" t="s">
        <v>184</v>
      </c>
      <c r="Y9" s="158" t="s">
        <v>185</v>
      </c>
      <c r="Z9" s="147"/>
      <c r="AA9" s="147"/>
      <c r="AB9" s="147"/>
      <c r="AC9" s="147"/>
      <c r="AD9" s="147"/>
      <c r="AE9" s="147"/>
      <c r="AF9" s="147"/>
      <c r="AG9" s="147" t="s">
        <v>186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5">
        <v>2</v>
      </c>
      <c r="B10" s="176" t="s">
        <v>254</v>
      </c>
      <c r="C10" s="184" t="s">
        <v>255</v>
      </c>
      <c r="D10" s="177" t="s">
        <v>253</v>
      </c>
      <c r="E10" s="178">
        <v>252.91</v>
      </c>
      <c r="F10" s="179"/>
      <c r="G10" s="180">
        <f>ROUND(E10*F10,2)</f>
        <v>0</v>
      </c>
      <c r="H10" s="179"/>
      <c r="I10" s="180">
        <f>ROUND(E10*H10,2)</f>
        <v>0</v>
      </c>
      <c r="J10" s="179"/>
      <c r="K10" s="180">
        <f>ROUND(E10*J10,2)</f>
        <v>0</v>
      </c>
      <c r="L10" s="180">
        <v>21</v>
      </c>
      <c r="M10" s="180">
        <f>G10*(1+L10/100)</f>
        <v>0</v>
      </c>
      <c r="N10" s="178">
        <v>0</v>
      </c>
      <c r="O10" s="178">
        <f>ROUND(E10*N10,2)</f>
        <v>0</v>
      </c>
      <c r="P10" s="178">
        <v>0.22</v>
      </c>
      <c r="Q10" s="178">
        <f>ROUND(E10*P10,2)</f>
        <v>55.64</v>
      </c>
      <c r="R10" s="180"/>
      <c r="S10" s="180" t="s">
        <v>201</v>
      </c>
      <c r="T10" s="181" t="s">
        <v>246</v>
      </c>
      <c r="U10" s="158">
        <v>5.96E-2</v>
      </c>
      <c r="V10" s="158">
        <f>ROUND(E10*U10,2)</f>
        <v>15.07</v>
      </c>
      <c r="W10" s="158"/>
      <c r="X10" s="158" t="s">
        <v>184</v>
      </c>
      <c r="Y10" s="158" t="s">
        <v>185</v>
      </c>
      <c r="Z10" s="147"/>
      <c r="AA10" s="147"/>
      <c r="AB10" s="147"/>
      <c r="AC10" s="147"/>
      <c r="AD10" s="147"/>
      <c r="AE10" s="147"/>
      <c r="AF10" s="147"/>
      <c r="AG10" s="147" t="s">
        <v>186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x14ac:dyDescent="0.2">
      <c r="A11" s="161" t="s">
        <v>177</v>
      </c>
      <c r="B11" s="162" t="s">
        <v>120</v>
      </c>
      <c r="C11" s="183" t="s">
        <v>121</v>
      </c>
      <c r="D11" s="163"/>
      <c r="E11" s="164"/>
      <c r="F11" s="165"/>
      <c r="G11" s="165">
        <f>SUMIF(AG12:AG14,"&lt;&gt;NOR",G12:G14)</f>
        <v>0</v>
      </c>
      <c r="H11" s="165"/>
      <c r="I11" s="165">
        <f>SUM(I12:I14)</f>
        <v>0</v>
      </c>
      <c r="J11" s="165"/>
      <c r="K11" s="165">
        <f>SUM(K12:K14)</f>
        <v>0</v>
      </c>
      <c r="L11" s="165"/>
      <c r="M11" s="165">
        <f>SUM(M12:M14)</f>
        <v>0</v>
      </c>
      <c r="N11" s="164"/>
      <c r="O11" s="164">
        <f>SUM(O12:O14)</f>
        <v>211.18</v>
      </c>
      <c r="P11" s="164"/>
      <c r="Q11" s="164">
        <f>SUM(Q12:Q14)</f>
        <v>0</v>
      </c>
      <c r="R11" s="165"/>
      <c r="S11" s="165"/>
      <c r="T11" s="166"/>
      <c r="U11" s="160"/>
      <c r="V11" s="160">
        <f>SUM(V12:V14)</f>
        <v>156.80000000000001</v>
      </c>
      <c r="W11" s="160"/>
      <c r="X11" s="160"/>
      <c r="Y11" s="160"/>
      <c r="AG11" t="s">
        <v>178</v>
      </c>
    </row>
    <row r="12" spans="1:60" outlineLevel="1" x14ac:dyDescent="0.2">
      <c r="A12" s="175">
        <v>3</v>
      </c>
      <c r="B12" s="176" t="s">
        <v>537</v>
      </c>
      <c r="C12" s="184" t="s">
        <v>538</v>
      </c>
      <c r="D12" s="177" t="s">
        <v>253</v>
      </c>
      <c r="E12" s="178">
        <v>252.91</v>
      </c>
      <c r="F12" s="179"/>
      <c r="G12" s="180">
        <f>ROUND(E12*F12,2)</f>
        <v>0</v>
      </c>
      <c r="H12" s="179"/>
      <c r="I12" s="180">
        <f>ROUND(E12*H12,2)</f>
        <v>0</v>
      </c>
      <c r="J12" s="179"/>
      <c r="K12" s="180">
        <f>ROUND(E12*J12,2)</f>
        <v>0</v>
      </c>
      <c r="L12" s="180">
        <v>21</v>
      </c>
      <c r="M12" s="180">
        <f>G12*(1+L12/100)</f>
        <v>0</v>
      </c>
      <c r="N12" s="178">
        <v>0</v>
      </c>
      <c r="O12" s="178">
        <f>ROUND(E12*N12,2)</f>
        <v>0</v>
      </c>
      <c r="P12" s="178">
        <v>0</v>
      </c>
      <c r="Q12" s="178">
        <f>ROUND(E12*P12,2)</f>
        <v>0</v>
      </c>
      <c r="R12" s="180"/>
      <c r="S12" s="180" t="s">
        <v>201</v>
      </c>
      <c r="T12" s="181" t="s">
        <v>246</v>
      </c>
      <c r="U12" s="158">
        <v>0.62</v>
      </c>
      <c r="V12" s="158">
        <f>ROUND(E12*U12,2)</f>
        <v>156.80000000000001</v>
      </c>
      <c r="W12" s="158"/>
      <c r="X12" s="158" t="s">
        <v>184</v>
      </c>
      <c r="Y12" s="158" t="s">
        <v>185</v>
      </c>
      <c r="Z12" s="147"/>
      <c r="AA12" s="147"/>
      <c r="AB12" s="147"/>
      <c r="AC12" s="147"/>
      <c r="AD12" s="147"/>
      <c r="AE12" s="147"/>
      <c r="AF12" s="147"/>
      <c r="AG12" s="147" t="s">
        <v>539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8">
        <v>4</v>
      </c>
      <c r="B13" s="169" t="s">
        <v>540</v>
      </c>
      <c r="C13" s="185" t="s">
        <v>541</v>
      </c>
      <c r="D13" s="170" t="s">
        <v>265</v>
      </c>
      <c r="E13" s="171">
        <v>126.455</v>
      </c>
      <c r="F13" s="172"/>
      <c r="G13" s="173">
        <f>ROUND(E13*F13,2)</f>
        <v>0</v>
      </c>
      <c r="H13" s="172"/>
      <c r="I13" s="173">
        <f>ROUND(E13*H13,2)</f>
        <v>0</v>
      </c>
      <c r="J13" s="172"/>
      <c r="K13" s="173">
        <f>ROUND(E13*J13,2)</f>
        <v>0</v>
      </c>
      <c r="L13" s="173">
        <v>21</v>
      </c>
      <c r="M13" s="173">
        <f>G13*(1+L13/100)</f>
        <v>0</v>
      </c>
      <c r="N13" s="171">
        <v>1.67</v>
      </c>
      <c r="O13" s="171">
        <f>ROUND(E13*N13,2)</f>
        <v>211.18</v>
      </c>
      <c r="P13" s="171">
        <v>0</v>
      </c>
      <c r="Q13" s="171">
        <f>ROUND(E13*P13,2)</f>
        <v>0</v>
      </c>
      <c r="R13" s="173"/>
      <c r="S13" s="173" t="s">
        <v>182</v>
      </c>
      <c r="T13" s="174" t="s">
        <v>183</v>
      </c>
      <c r="U13" s="158">
        <v>0</v>
      </c>
      <c r="V13" s="158">
        <f>ROUND(E13*U13,2)</f>
        <v>0</v>
      </c>
      <c r="W13" s="158"/>
      <c r="X13" s="158" t="s">
        <v>306</v>
      </c>
      <c r="Y13" s="158" t="s">
        <v>185</v>
      </c>
      <c r="Z13" s="147"/>
      <c r="AA13" s="147"/>
      <c r="AB13" s="147"/>
      <c r="AC13" s="147"/>
      <c r="AD13" s="147"/>
      <c r="AE13" s="147"/>
      <c r="AF13" s="147"/>
      <c r="AG13" s="147" t="s">
        <v>307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193" t="s">
        <v>542</v>
      </c>
      <c r="D14" s="189"/>
      <c r="E14" s="190">
        <v>126.455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260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x14ac:dyDescent="0.2">
      <c r="A15" s="161" t="s">
        <v>177</v>
      </c>
      <c r="B15" s="162" t="s">
        <v>145</v>
      </c>
      <c r="C15" s="183" t="s">
        <v>146</v>
      </c>
      <c r="D15" s="163"/>
      <c r="E15" s="164"/>
      <c r="F15" s="165"/>
      <c r="G15" s="165">
        <f>SUMIF(AG16:AG23,"&lt;&gt;NOR",G16:G23)</f>
        <v>0</v>
      </c>
      <c r="H15" s="165"/>
      <c r="I15" s="165">
        <f>SUM(I16:I23)</f>
        <v>0</v>
      </c>
      <c r="J15" s="165"/>
      <c r="K15" s="165">
        <f>SUM(K16:K23)</f>
        <v>0</v>
      </c>
      <c r="L15" s="165"/>
      <c r="M15" s="165">
        <f>SUM(M16:M23)</f>
        <v>0</v>
      </c>
      <c r="N15" s="164"/>
      <c r="O15" s="164">
        <f>SUM(O16:O23)</f>
        <v>0</v>
      </c>
      <c r="P15" s="164"/>
      <c r="Q15" s="164">
        <f>SUM(Q16:Q23)</f>
        <v>0</v>
      </c>
      <c r="R15" s="165"/>
      <c r="S15" s="165"/>
      <c r="T15" s="166"/>
      <c r="U15" s="160"/>
      <c r="V15" s="160">
        <f>SUM(V16:V23)</f>
        <v>166.64</v>
      </c>
      <c r="W15" s="160"/>
      <c r="X15" s="160"/>
      <c r="Y15" s="160"/>
      <c r="AG15" t="s">
        <v>178</v>
      </c>
    </row>
    <row r="16" spans="1:60" ht="22.5" outlineLevel="1" x14ac:dyDescent="0.2">
      <c r="A16" s="168">
        <v>5</v>
      </c>
      <c r="B16" s="169" t="s">
        <v>411</v>
      </c>
      <c r="C16" s="185" t="s">
        <v>412</v>
      </c>
      <c r="D16" s="170" t="s">
        <v>304</v>
      </c>
      <c r="E16" s="171">
        <v>55.6402</v>
      </c>
      <c r="F16" s="172"/>
      <c r="G16" s="173">
        <f>ROUND(E16*F16,2)</f>
        <v>0</v>
      </c>
      <c r="H16" s="172"/>
      <c r="I16" s="173">
        <f>ROUND(E16*H16,2)</f>
        <v>0</v>
      </c>
      <c r="J16" s="172"/>
      <c r="K16" s="173">
        <f>ROUND(E16*J16,2)</f>
        <v>0</v>
      </c>
      <c r="L16" s="173">
        <v>21</v>
      </c>
      <c r="M16" s="173">
        <f>G16*(1+L16/100)</f>
        <v>0</v>
      </c>
      <c r="N16" s="171">
        <v>0</v>
      </c>
      <c r="O16" s="171">
        <f>ROUND(E16*N16,2)</f>
        <v>0</v>
      </c>
      <c r="P16" s="171">
        <v>0</v>
      </c>
      <c r="Q16" s="171">
        <f>ROUND(E16*P16,2)</f>
        <v>0</v>
      </c>
      <c r="R16" s="173"/>
      <c r="S16" s="173" t="s">
        <v>201</v>
      </c>
      <c r="T16" s="174" t="s">
        <v>246</v>
      </c>
      <c r="U16" s="158">
        <v>0</v>
      </c>
      <c r="V16" s="158">
        <f>ROUND(E16*U16,2)</f>
        <v>0</v>
      </c>
      <c r="W16" s="158"/>
      <c r="X16" s="158" t="s">
        <v>184</v>
      </c>
      <c r="Y16" s="158" t="s">
        <v>185</v>
      </c>
      <c r="Z16" s="147"/>
      <c r="AA16" s="147"/>
      <c r="AB16" s="147"/>
      <c r="AC16" s="147"/>
      <c r="AD16" s="147"/>
      <c r="AE16" s="147"/>
      <c r="AF16" s="147"/>
      <c r="AG16" s="147" t="s">
        <v>186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193" t="s">
        <v>543</v>
      </c>
      <c r="D17" s="189"/>
      <c r="E17" s="190">
        <v>55.6402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260</v>
      </c>
      <c r="AH17" s="147">
        <v>7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68">
        <v>6</v>
      </c>
      <c r="B18" s="169" t="s">
        <v>414</v>
      </c>
      <c r="C18" s="185" t="s">
        <v>415</v>
      </c>
      <c r="D18" s="170" t="s">
        <v>304</v>
      </c>
      <c r="E18" s="171">
        <v>222.5608</v>
      </c>
      <c r="F18" s="172"/>
      <c r="G18" s="173">
        <f>ROUND(E18*F18,2)</f>
        <v>0</v>
      </c>
      <c r="H18" s="172"/>
      <c r="I18" s="173">
        <f>ROUND(E18*H18,2)</f>
        <v>0</v>
      </c>
      <c r="J18" s="172"/>
      <c r="K18" s="173">
        <f>ROUND(E18*J18,2)</f>
        <v>0</v>
      </c>
      <c r="L18" s="173">
        <v>21</v>
      </c>
      <c r="M18" s="173">
        <f>G18*(1+L18/100)</f>
        <v>0</v>
      </c>
      <c r="N18" s="171">
        <v>0</v>
      </c>
      <c r="O18" s="171">
        <f>ROUND(E18*N18,2)</f>
        <v>0</v>
      </c>
      <c r="P18" s="171">
        <v>0</v>
      </c>
      <c r="Q18" s="171">
        <f>ROUND(E18*P18,2)</f>
        <v>0</v>
      </c>
      <c r="R18" s="173"/>
      <c r="S18" s="173" t="s">
        <v>201</v>
      </c>
      <c r="T18" s="174" t="s">
        <v>246</v>
      </c>
      <c r="U18" s="158">
        <v>0</v>
      </c>
      <c r="V18" s="158">
        <f>ROUND(E18*U18,2)</f>
        <v>0</v>
      </c>
      <c r="W18" s="158"/>
      <c r="X18" s="158" t="s">
        <v>184</v>
      </c>
      <c r="Y18" s="158" t="s">
        <v>185</v>
      </c>
      <c r="Z18" s="147"/>
      <c r="AA18" s="147"/>
      <c r="AB18" s="147"/>
      <c r="AC18" s="147"/>
      <c r="AD18" s="147"/>
      <c r="AE18" s="147"/>
      <c r="AF18" s="147"/>
      <c r="AG18" s="147" t="s">
        <v>186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193" t="s">
        <v>544</v>
      </c>
      <c r="D19" s="189"/>
      <c r="E19" s="190">
        <v>222.5608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260</v>
      </c>
      <c r="AH19" s="147">
        <v>7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5">
        <v>7</v>
      </c>
      <c r="B20" s="176" t="s">
        <v>417</v>
      </c>
      <c r="C20" s="184" t="s">
        <v>418</v>
      </c>
      <c r="D20" s="177" t="s">
        <v>304</v>
      </c>
      <c r="E20" s="178">
        <v>278.20100000000002</v>
      </c>
      <c r="F20" s="179"/>
      <c r="G20" s="180">
        <f>ROUND(E20*F20,2)</f>
        <v>0</v>
      </c>
      <c r="H20" s="179"/>
      <c r="I20" s="180">
        <f>ROUND(E20*H20,2)</f>
        <v>0</v>
      </c>
      <c r="J20" s="179"/>
      <c r="K20" s="180">
        <f>ROUND(E20*J20,2)</f>
        <v>0</v>
      </c>
      <c r="L20" s="180">
        <v>21</v>
      </c>
      <c r="M20" s="180">
        <f>G20*(1+L20/100)</f>
        <v>0</v>
      </c>
      <c r="N20" s="178">
        <v>0</v>
      </c>
      <c r="O20" s="178">
        <f>ROUND(E20*N20,2)</f>
        <v>0</v>
      </c>
      <c r="P20" s="178">
        <v>0</v>
      </c>
      <c r="Q20" s="178">
        <f>ROUND(E20*P20,2)</f>
        <v>0</v>
      </c>
      <c r="R20" s="180"/>
      <c r="S20" s="180" t="s">
        <v>201</v>
      </c>
      <c r="T20" s="181" t="s">
        <v>246</v>
      </c>
      <c r="U20" s="158">
        <v>9.9000000000000005E-2</v>
      </c>
      <c r="V20" s="158">
        <f>ROUND(E20*U20,2)</f>
        <v>27.54</v>
      </c>
      <c r="W20" s="158"/>
      <c r="X20" s="158" t="s">
        <v>419</v>
      </c>
      <c r="Y20" s="158" t="s">
        <v>185</v>
      </c>
      <c r="Z20" s="147"/>
      <c r="AA20" s="147"/>
      <c r="AB20" s="147"/>
      <c r="AC20" s="147"/>
      <c r="AD20" s="147"/>
      <c r="AE20" s="147"/>
      <c r="AF20" s="147"/>
      <c r="AG20" s="147" t="s">
        <v>420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5">
        <v>8</v>
      </c>
      <c r="B21" s="176" t="s">
        <v>421</v>
      </c>
      <c r="C21" s="184" t="s">
        <v>422</v>
      </c>
      <c r="D21" s="177" t="s">
        <v>304</v>
      </c>
      <c r="E21" s="178">
        <v>278.20100000000002</v>
      </c>
      <c r="F21" s="179"/>
      <c r="G21" s="180">
        <f>ROUND(E21*F21,2)</f>
        <v>0</v>
      </c>
      <c r="H21" s="179"/>
      <c r="I21" s="180">
        <f>ROUND(E21*H21,2)</f>
        <v>0</v>
      </c>
      <c r="J21" s="179"/>
      <c r="K21" s="180">
        <f>ROUND(E21*J21,2)</f>
        <v>0</v>
      </c>
      <c r="L21" s="180">
        <v>21</v>
      </c>
      <c r="M21" s="180">
        <f>G21*(1+L21/100)</f>
        <v>0</v>
      </c>
      <c r="N21" s="178">
        <v>0</v>
      </c>
      <c r="O21" s="178">
        <f>ROUND(E21*N21,2)</f>
        <v>0</v>
      </c>
      <c r="P21" s="178">
        <v>0</v>
      </c>
      <c r="Q21" s="178">
        <f>ROUND(E21*P21,2)</f>
        <v>0</v>
      </c>
      <c r="R21" s="180"/>
      <c r="S21" s="180" t="s">
        <v>201</v>
      </c>
      <c r="T21" s="181" t="s">
        <v>246</v>
      </c>
      <c r="U21" s="158">
        <v>0.49</v>
      </c>
      <c r="V21" s="158">
        <f>ROUND(E21*U21,2)</f>
        <v>136.32</v>
      </c>
      <c r="W21" s="158"/>
      <c r="X21" s="158" t="s">
        <v>419</v>
      </c>
      <c r="Y21" s="158" t="s">
        <v>185</v>
      </c>
      <c r="Z21" s="147"/>
      <c r="AA21" s="147"/>
      <c r="AB21" s="147"/>
      <c r="AC21" s="147"/>
      <c r="AD21" s="147"/>
      <c r="AE21" s="147"/>
      <c r="AF21" s="147"/>
      <c r="AG21" s="147" t="s">
        <v>420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5">
        <v>9</v>
      </c>
      <c r="B22" s="176" t="s">
        <v>423</v>
      </c>
      <c r="C22" s="184" t="s">
        <v>424</v>
      </c>
      <c r="D22" s="177" t="s">
        <v>304</v>
      </c>
      <c r="E22" s="178">
        <v>3894.8139999999999</v>
      </c>
      <c r="F22" s="179"/>
      <c r="G22" s="180">
        <f>ROUND(E22*F22,2)</f>
        <v>0</v>
      </c>
      <c r="H22" s="179"/>
      <c r="I22" s="180">
        <f>ROUND(E22*H22,2)</f>
        <v>0</v>
      </c>
      <c r="J22" s="179"/>
      <c r="K22" s="180">
        <f>ROUND(E22*J22,2)</f>
        <v>0</v>
      </c>
      <c r="L22" s="180">
        <v>21</v>
      </c>
      <c r="M22" s="180">
        <f>G22*(1+L22/100)</f>
        <v>0</v>
      </c>
      <c r="N22" s="178">
        <v>0</v>
      </c>
      <c r="O22" s="178">
        <f>ROUND(E22*N22,2)</f>
        <v>0</v>
      </c>
      <c r="P22" s="178">
        <v>0</v>
      </c>
      <c r="Q22" s="178">
        <f>ROUND(E22*P22,2)</f>
        <v>0</v>
      </c>
      <c r="R22" s="180"/>
      <c r="S22" s="180" t="s">
        <v>201</v>
      </c>
      <c r="T22" s="181" t="s">
        <v>246</v>
      </c>
      <c r="U22" s="158">
        <v>0</v>
      </c>
      <c r="V22" s="158">
        <f>ROUND(E22*U22,2)</f>
        <v>0</v>
      </c>
      <c r="W22" s="158"/>
      <c r="X22" s="158" t="s">
        <v>419</v>
      </c>
      <c r="Y22" s="158" t="s">
        <v>185</v>
      </c>
      <c r="Z22" s="147"/>
      <c r="AA22" s="147"/>
      <c r="AB22" s="147"/>
      <c r="AC22" s="147"/>
      <c r="AD22" s="147"/>
      <c r="AE22" s="147"/>
      <c r="AF22" s="147"/>
      <c r="AG22" s="147" t="s">
        <v>420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68">
        <v>10</v>
      </c>
      <c r="B23" s="169" t="s">
        <v>425</v>
      </c>
      <c r="C23" s="185" t="s">
        <v>426</v>
      </c>
      <c r="D23" s="170" t="s">
        <v>304</v>
      </c>
      <c r="E23" s="171">
        <v>278.20100000000002</v>
      </c>
      <c r="F23" s="172"/>
      <c r="G23" s="173">
        <f>ROUND(E23*F23,2)</f>
        <v>0</v>
      </c>
      <c r="H23" s="172"/>
      <c r="I23" s="173">
        <f>ROUND(E23*H23,2)</f>
        <v>0</v>
      </c>
      <c r="J23" s="172"/>
      <c r="K23" s="173">
        <f>ROUND(E23*J23,2)</f>
        <v>0</v>
      </c>
      <c r="L23" s="173">
        <v>21</v>
      </c>
      <c r="M23" s="173">
        <f>G23*(1+L23/100)</f>
        <v>0</v>
      </c>
      <c r="N23" s="171">
        <v>0</v>
      </c>
      <c r="O23" s="171">
        <f>ROUND(E23*N23,2)</f>
        <v>0</v>
      </c>
      <c r="P23" s="171">
        <v>0</v>
      </c>
      <c r="Q23" s="171">
        <f>ROUND(E23*P23,2)</f>
        <v>0</v>
      </c>
      <c r="R23" s="173"/>
      <c r="S23" s="173" t="s">
        <v>201</v>
      </c>
      <c r="T23" s="174" t="s">
        <v>246</v>
      </c>
      <c r="U23" s="158">
        <v>0.01</v>
      </c>
      <c r="V23" s="158">
        <f>ROUND(E23*U23,2)</f>
        <v>2.78</v>
      </c>
      <c r="W23" s="158"/>
      <c r="X23" s="158" t="s">
        <v>419</v>
      </c>
      <c r="Y23" s="158" t="s">
        <v>185</v>
      </c>
      <c r="Z23" s="147"/>
      <c r="AA23" s="147"/>
      <c r="AB23" s="147"/>
      <c r="AC23" s="147"/>
      <c r="AD23" s="147"/>
      <c r="AE23" s="147"/>
      <c r="AF23" s="147"/>
      <c r="AG23" s="147" t="s">
        <v>420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x14ac:dyDescent="0.2">
      <c r="A24" s="3"/>
      <c r="B24" s="4"/>
      <c r="C24" s="186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E24">
        <v>15</v>
      </c>
      <c r="AF24">
        <v>21</v>
      </c>
      <c r="AG24" t="s">
        <v>163</v>
      </c>
    </row>
    <row r="25" spans="1:60" x14ac:dyDescent="0.2">
      <c r="A25" s="150"/>
      <c r="B25" s="151" t="s">
        <v>31</v>
      </c>
      <c r="C25" s="187"/>
      <c r="D25" s="152"/>
      <c r="E25" s="153"/>
      <c r="F25" s="153"/>
      <c r="G25" s="167">
        <f>G8+G11+G15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E25">
        <f>SUMIF(L7:L23,AE24,G7:G23)</f>
        <v>0</v>
      </c>
      <c r="AF25">
        <f>SUMIF(L7:L23,AF24,G7:G23)</f>
        <v>0</v>
      </c>
      <c r="AG25" t="s">
        <v>239</v>
      </c>
    </row>
    <row r="26" spans="1:60" x14ac:dyDescent="0.2">
      <c r="A26" s="3"/>
      <c r="B26" s="4"/>
      <c r="C26" s="186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">
      <c r="A27" s="3"/>
      <c r="B27" s="4"/>
      <c r="C27" s="186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">
      <c r="A28" s="264" t="s">
        <v>240</v>
      </c>
      <c r="B28" s="264"/>
      <c r="C28" s="265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A29" s="266"/>
      <c r="B29" s="267"/>
      <c r="C29" s="268"/>
      <c r="D29" s="267"/>
      <c r="E29" s="267"/>
      <c r="F29" s="267"/>
      <c r="G29" s="269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G29" t="s">
        <v>241</v>
      </c>
    </row>
    <row r="30" spans="1:60" x14ac:dyDescent="0.2">
      <c r="A30" s="270"/>
      <c r="B30" s="271"/>
      <c r="C30" s="272"/>
      <c r="D30" s="271"/>
      <c r="E30" s="271"/>
      <c r="F30" s="271"/>
      <c r="G30" s="27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A31" s="270"/>
      <c r="B31" s="271"/>
      <c r="C31" s="272"/>
      <c r="D31" s="271"/>
      <c r="E31" s="271"/>
      <c r="F31" s="271"/>
      <c r="G31" s="27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">
      <c r="A32" s="270"/>
      <c r="B32" s="271"/>
      <c r="C32" s="272"/>
      <c r="D32" s="271"/>
      <c r="E32" s="271"/>
      <c r="F32" s="271"/>
      <c r="G32" s="27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274"/>
      <c r="B33" s="275"/>
      <c r="C33" s="276"/>
      <c r="D33" s="275"/>
      <c r="E33" s="275"/>
      <c r="F33" s="275"/>
      <c r="G33" s="277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">
      <c r="A34" s="3"/>
      <c r="B34" s="4"/>
      <c r="C34" s="186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">
      <c r="C35" s="188"/>
      <c r="D35" s="10"/>
      <c r="AG35" t="s">
        <v>242</v>
      </c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OSaGAOzNq23Nrmvx3yipYWSEp98+St5jnZzdlvwyiIrikrLZEth+I5WqUVwfmuZCx79EI0dzwqPa+TGTqAJdQ==" saltValue="TDxDIWVSub2PdPaZxxmKjA==" spinCount="100000" sheet="1" formatRows="0"/>
  <mergeCells count="6">
    <mergeCell ref="A29:G33"/>
    <mergeCell ref="A1:G1"/>
    <mergeCell ref="C2:G2"/>
    <mergeCell ref="C3:G3"/>
    <mergeCell ref="C4:G4"/>
    <mergeCell ref="A28:C28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7</v>
      </c>
      <c r="B1" s="257"/>
      <c r="C1" s="257"/>
      <c r="D1" s="257"/>
      <c r="E1" s="257"/>
      <c r="F1" s="257"/>
      <c r="G1" s="257"/>
      <c r="AG1" t="s">
        <v>150</v>
      </c>
    </row>
    <row r="2" spans="1:60" ht="24.95" customHeight="1" x14ac:dyDescent="0.2">
      <c r="A2" s="139" t="s">
        <v>8</v>
      </c>
      <c r="B2" s="48" t="s">
        <v>43</v>
      </c>
      <c r="C2" s="258" t="s">
        <v>44</v>
      </c>
      <c r="D2" s="259"/>
      <c r="E2" s="259"/>
      <c r="F2" s="259"/>
      <c r="G2" s="260"/>
      <c r="AG2" t="s">
        <v>151</v>
      </c>
    </row>
    <row r="3" spans="1:60" ht="24.95" customHeight="1" x14ac:dyDescent="0.2">
      <c r="A3" s="139" t="s">
        <v>9</v>
      </c>
      <c r="B3" s="48" t="s">
        <v>66</v>
      </c>
      <c r="C3" s="258" t="s">
        <v>67</v>
      </c>
      <c r="D3" s="259"/>
      <c r="E3" s="259"/>
      <c r="F3" s="259"/>
      <c r="G3" s="260"/>
      <c r="AC3" s="120" t="s">
        <v>151</v>
      </c>
      <c r="AG3" t="s">
        <v>153</v>
      </c>
    </row>
    <row r="4" spans="1:60" ht="24.95" customHeight="1" x14ac:dyDescent="0.2">
      <c r="A4" s="140" t="s">
        <v>10</v>
      </c>
      <c r="B4" s="141" t="s">
        <v>80</v>
      </c>
      <c r="C4" s="261" t="s">
        <v>81</v>
      </c>
      <c r="D4" s="262"/>
      <c r="E4" s="262"/>
      <c r="F4" s="262"/>
      <c r="G4" s="263"/>
      <c r="AG4" t="s">
        <v>154</v>
      </c>
    </row>
    <row r="5" spans="1:60" x14ac:dyDescent="0.2">
      <c r="D5" s="10"/>
    </row>
    <row r="6" spans="1:60" ht="38.25" x14ac:dyDescent="0.2">
      <c r="A6" s="143" t="s">
        <v>155</v>
      </c>
      <c r="B6" s="145" t="s">
        <v>156</v>
      </c>
      <c r="C6" s="145" t="s">
        <v>157</v>
      </c>
      <c r="D6" s="144" t="s">
        <v>158</v>
      </c>
      <c r="E6" s="143" t="s">
        <v>159</v>
      </c>
      <c r="F6" s="142" t="s">
        <v>160</v>
      </c>
      <c r="G6" s="143" t="s">
        <v>31</v>
      </c>
      <c r="H6" s="146" t="s">
        <v>32</v>
      </c>
      <c r="I6" s="146" t="s">
        <v>161</v>
      </c>
      <c r="J6" s="146" t="s">
        <v>33</v>
      </c>
      <c r="K6" s="146" t="s">
        <v>162</v>
      </c>
      <c r="L6" s="146" t="s">
        <v>163</v>
      </c>
      <c r="M6" s="146" t="s">
        <v>164</v>
      </c>
      <c r="N6" s="146" t="s">
        <v>165</v>
      </c>
      <c r="O6" s="146" t="s">
        <v>166</v>
      </c>
      <c r="P6" s="146" t="s">
        <v>167</v>
      </c>
      <c r="Q6" s="146" t="s">
        <v>168</v>
      </c>
      <c r="R6" s="146" t="s">
        <v>169</v>
      </c>
      <c r="S6" s="146" t="s">
        <v>170</v>
      </c>
      <c r="T6" s="146" t="s">
        <v>171</v>
      </c>
      <c r="U6" s="146" t="s">
        <v>172</v>
      </c>
      <c r="V6" s="146" t="s">
        <v>173</v>
      </c>
      <c r="W6" s="146" t="s">
        <v>174</v>
      </c>
      <c r="X6" s="146" t="s">
        <v>175</v>
      </c>
      <c r="Y6" s="146" t="s">
        <v>176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1" t="s">
        <v>177</v>
      </c>
      <c r="B8" s="162" t="s">
        <v>114</v>
      </c>
      <c r="C8" s="183" t="s">
        <v>115</v>
      </c>
      <c r="D8" s="163"/>
      <c r="E8" s="164"/>
      <c r="F8" s="165"/>
      <c r="G8" s="165">
        <f>SUMIF(AG9:AG10,"&lt;&gt;NOR",G9:G10)</f>
        <v>0</v>
      </c>
      <c r="H8" s="165"/>
      <c r="I8" s="165">
        <f>SUM(I9:I10)</f>
        <v>0</v>
      </c>
      <c r="J8" s="165"/>
      <c r="K8" s="165">
        <f>SUM(K9:K10)</f>
        <v>0</v>
      </c>
      <c r="L8" s="165"/>
      <c r="M8" s="165">
        <f>SUM(M9:M10)</f>
        <v>0</v>
      </c>
      <c r="N8" s="164"/>
      <c r="O8" s="164">
        <f>SUM(O9:O10)</f>
        <v>0</v>
      </c>
      <c r="P8" s="164"/>
      <c r="Q8" s="164">
        <f>SUM(Q9:Q10)</f>
        <v>150.76</v>
      </c>
      <c r="R8" s="165"/>
      <c r="S8" s="165"/>
      <c r="T8" s="166"/>
      <c r="U8" s="160"/>
      <c r="V8" s="160">
        <f>SUM(V9:V10)</f>
        <v>29.6</v>
      </c>
      <c r="W8" s="160"/>
      <c r="X8" s="160"/>
      <c r="Y8" s="160"/>
      <c r="AG8" t="s">
        <v>178</v>
      </c>
    </row>
    <row r="9" spans="1:60" outlineLevel="1" x14ac:dyDescent="0.2">
      <c r="A9" s="175">
        <v>1</v>
      </c>
      <c r="B9" s="176" t="s">
        <v>545</v>
      </c>
      <c r="C9" s="184" t="s">
        <v>546</v>
      </c>
      <c r="D9" s="177" t="s">
        <v>253</v>
      </c>
      <c r="E9" s="178">
        <v>228.43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78">
        <v>0</v>
      </c>
      <c r="O9" s="178">
        <f>ROUND(E9*N9,2)</f>
        <v>0</v>
      </c>
      <c r="P9" s="178">
        <v>0.44</v>
      </c>
      <c r="Q9" s="178">
        <f>ROUND(E9*P9,2)</f>
        <v>100.51</v>
      </c>
      <c r="R9" s="180"/>
      <c r="S9" s="180" t="s">
        <v>201</v>
      </c>
      <c r="T9" s="181" t="s">
        <v>246</v>
      </c>
      <c r="U9" s="158">
        <v>7.0000000000000007E-2</v>
      </c>
      <c r="V9" s="158">
        <f>ROUND(E9*U9,2)</f>
        <v>15.99</v>
      </c>
      <c r="W9" s="158"/>
      <c r="X9" s="158" t="s">
        <v>184</v>
      </c>
      <c r="Y9" s="158" t="s">
        <v>185</v>
      </c>
      <c r="Z9" s="147"/>
      <c r="AA9" s="147"/>
      <c r="AB9" s="147"/>
      <c r="AC9" s="147"/>
      <c r="AD9" s="147"/>
      <c r="AE9" s="147"/>
      <c r="AF9" s="147"/>
      <c r="AG9" s="147" t="s">
        <v>186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5">
        <v>2</v>
      </c>
      <c r="B10" s="176" t="s">
        <v>254</v>
      </c>
      <c r="C10" s="184" t="s">
        <v>255</v>
      </c>
      <c r="D10" s="177" t="s">
        <v>253</v>
      </c>
      <c r="E10" s="178">
        <v>228.43</v>
      </c>
      <c r="F10" s="179"/>
      <c r="G10" s="180">
        <f>ROUND(E10*F10,2)</f>
        <v>0</v>
      </c>
      <c r="H10" s="179"/>
      <c r="I10" s="180">
        <f>ROUND(E10*H10,2)</f>
        <v>0</v>
      </c>
      <c r="J10" s="179"/>
      <c r="K10" s="180">
        <f>ROUND(E10*J10,2)</f>
        <v>0</v>
      </c>
      <c r="L10" s="180">
        <v>21</v>
      </c>
      <c r="M10" s="180">
        <f>G10*(1+L10/100)</f>
        <v>0</v>
      </c>
      <c r="N10" s="178">
        <v>0</v>
      </c>
      <c r="O10" s="178">
        <f>ROUND(E10*N10,2)</f>
        <v>0</v>
      </c>
      <c r="P10" s="178">
        <v>0.22</v>
      </c>
      <c r="Q10" s="178">
        <f>ROUND(E10*P10,2)</f>
        <v>50.25</v>
      </c>
      <c r="R10" s="180"/>
      <c r="S10" s="180" t="s">
        <v>201</v>
      </c>
      <c r="T10" s="181" t="s">
        <v>246</v>
      </c>
      <c r="U10" s="158">
        <v>5.96E-2</v>
      </c>
      <c r="V10" s="158">
        <f>ROUND(E10*U10,2)</f>
        <v>13.61</v>
      </c>
      <c r="W10" s="158"/>
      <c r="X10" s="158" t="s">
        <v>184</v>
      </c>
      <c r="Y10" s="158" t="s">
        <v>185</v>
      </c>
      <c r="Z10" s="147"/>
      <c r="AA10" s="147"/>
      <c r="AB10" s="147"/>
      <c r="AC10" s="147"/>
      <c r="AD10" s="147"/>
      <c r="AE10" s="147"/>
      <c r="AF10" s="147"/>
      <c r="AG10" s="147" t="s">
        <v>186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5.5" x14ac:dyDescent="0.2">
      <c r="A11" s="161" t="s">
        <v>177</v>
      </c>
      <c r="B11" s="162" t="s">
        <v>125</v>
      </c>
      <c r="C11" s="183" t="s">
        <v>126</v>
      </c>
      <c r="D11" s="163"/>
      <c r="E11" s="164"/>
      <c r="F11" s="165"/>
      <c r="G11" s="165">
        <f>SUMIF(AG12:AG15,"&lt;&gt;NOR",G12:G15)</f>
        <v>0</v>
      </c>
      <c r="H11" s="165"/>
      <c r="I11" s="165">
        <f>SUM(I12:I15)</f>
        <v>0</v>
      </c>
      <c r="J11" s="165"/>
      <c r="K11" s="165">
        <f>SUM(K12:K15)</f>
        <v>0</v>
      </c>
      <c r="L11" s="165"/>
      <c r="M11" s="165">
        <f>SUM(M12:M15)</f>
        <v>0</v>
      </c>
      <c r="N11" s="164"/>
      <c r="O11" s="164">
        <f>SUM(O12:O15)</f>
        <v>60.09</v>
      </c>
      <c r="P11" s="164"/>
      <c r="Q11" s="164">
        <f>SUM(Q12:Q15)</f>
        <v>0</v>
      </c>
      <c r="R11" s="165"/>
      <c r="S11" s="165"/>
      <c r="T11" s="166"/>
      <c r="U11" s="160"/>
      <c r="V11" s="160">
        <f>SUM(V12:V15)</f>
        <v>10.74</v>
      </c>
      <c r="W11" s="160"/>
      <c r="X11" s="160"/>
      <c r="Y11" s="160"/>
      <c r="AG11" t="s">
        <v>178</v>
      </c>
    </row>
    <row r="12" spans="1:60" ht="22.5" outlineLevel="1" x14ac:dyDescent="0.2">
      <c r="A12" s="175">
        <v>3</v>
      </c>
      <c r="B12" s="176" t="s">
        <v>547</v>
      </c>
      <c r="C12" s="184" t="s">
        <v>548</v>
      </c>
      <c r="D12" s="177" t="s">
        <v>253</v>
      </c>
      <c r="E12" s="178">
        <v>228.43</v>
      </c>
      <c r="F12" s="179"/>
      <c r="G12" s="180">
        <f>ROUND(E12*F12,2)</f>
        <v>0</v>
      </c>
      <c r="H12" s="179"/>
      <c r="I12" s="180">
        <f>ROUND(E12*H12,2)</f>
        <v>0</v>
      </c>
      <c r="J12" s="179"/>
      <c r="K12" s="180">
        <f>ROUND(E12*J12,2)</f>
        <v>0</v>
      </c>
      <c r="L12" s="180">
        <v>21</v>
      </c>
      <c r="M12" s="180">
        <f>G12*(1+L12/100)</f>
        <v>0</v>
      </c>
      <c r="N12" s="178">
        <v>0.13188</v>
      </c>
      <c r="O12" s="178">
        <f>ROUND(E12*N12,2)</f>
        <v>30.13</v>
      </c>
      <c r="P12" s="178">
        <v>0</v>
      </c>
      <c r="Q12" s="178">
        <f>ROUND(E12*P12,2)</f>
        <v>0</v>
      </c>
      <c r="R12" s="180"/>
      <c r="S12" s="180" t="s">
        <v>201</v>
      </c>
      <c r="T12" s="181" t="s">
        <v>246</v>
      </c>
      <c r="U12" s="158">
        <v>2.1000000000000001E-2</v>
      </c>
      <c r="V12" s="158">
        <f>ROUND(E12*U12,2)</f>
        <v>4.8</v>
      </c>
      <c r="W12" s="158"/>
      <c r="X12" s="158" t="s">
        <v>184</v>
      </c>
      <c r="Y12" s="158" t="s">
        <v>185</v>
      </c>
      <c r="Z12" s="147"/>
      <c r="AA12" s="147"/>
      <c r="AB12" s="147"/>
      <c r="AC12" s="147"/>
      <c r="AD12" s="147"/>
      <c r="AE12" s="147"/>
      <c r="AF12" s="147"/>
      <c r="AG12" s="147" t="s">
        <v>186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75">
        <v>4</v>
      </c>
      <c r="B13" s="176" t="s">
        <v>549</v>
      </c>
      <c r="C13" s="184" t="s">
        <v>550</v>
      </c>
      <c r="D13" s="177" t="s">
        <v>253</v>
      </c>
      <c r="E13" s="178">
        <v>228.43</v>
      </c>
      <c r="F13" s="179"/>
      <c r="G13" s="180">
        <f>ROUND(E13*F13,2)</f>
        <v>0</v>
      </c>
      <c r="H13" s="179"/>
      <c r="I13" s="180">
        <f>ROUND(E13*H13,2)</f>
        <v>0</v>
      </c>
      <c r="J13" s="179"/>
      <c r="K13" s="180">
        <f>ROUND(E13*J13,2)</f>
        <v>0</v>
      </c>
      <c r="L13" s="180">
        <v>21</v>
      </c>
      <c r="M13" s="180">
        <f>G13*(1+L13/100)</f>
        <v>0</v>
      </c>
      <c r="N13" s="178">
        <v>1.01E-3</v>
      </c>
      <c r="O13" s="178">
        <f>ROUND(E13*N13,2)</f>
        <v>0.23</v>
      </c>
      <c r="P13" s="178">
        <v>0</v>
      </c>
      <c r="Q13" s="178">
        <f>ROUND(E13*P13,2)</f>
        <v>0</v>
      </c>
      <c r="R13" s="180"/>
      <c r="S13" s="180" t="s">
        <v>201</v>
      </c>
      <c r="T13" s="181" t="s">
        <v>246</v>
      </c>
      <c r="U13" s="158">
        <v>4.0000000000000001E-3</v>
      </c>
      <c r="V13" s="158">
        <f>ROUND(E13*U13,2)</f>
        <v>0.91</v>
      </c>
      <c r="W13" s="158"/>
      <c r="X13" s="158" t="s">
        <v>184</v>
      </c>
      <c r="Y13" s="158" t="s">
        <v>185</v>
      </c>
      <c r="Z13" s="147"/>
      <c r="AA13" s="147"/>
      <c r="AB13" s="147"/>
      <c r="AC13" s="147"/>
      <c r="AD13" s="147"/>
      <c r="AE13" s="147"/>
      <c r="AF13" s="147"/>
      <c r="AG13" s="147" t="s">
        <v>186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 x14ac:dyDescent="0.2">
      <c r="A14" s="175">
        <v>5</v>
      </c>
      <c r="B14" s="176" t="s">
        <v>551</v>
      </c>
      <c r="C14" s="184" t="s">
        <v>552</v>
      </c>
      <c r="D14" s="177" t="s">
        <v>253</v>
      </c>
      <c r="E14" s="178">
        <v>228.43</v>
      </c>
      <c r="F14" s="179"/>
      <c r="G14" s="180">
        <f>ROUND(E14*F14,2)</f>
        <v>0</v>
      </c>
      <c r="H14" s="179"/>
      <c r="I14" s="180">
        <f>ROUND(E14*H14,2)</f>
        <v>0</v>
      </c>
      <c r="J14" s="179"/>
      <c r="K14" s="180">
        <f>ROUND(E14*J14,2)</f>
        <v>0</v>
      </c>
      <c r="L14" s="180">
        <v>21</v>
      </c>
      <c r="M14" s="180">
        <f>G14*(1+L14/100)</f>
        <v>0</v>
      </c>
      <c r="N14" s="178">
        <v>5.0000000000000001E-4</v>
      </c>
      <c r="O14" s="178">
        <f>ROUND(E14*N14,2)</f>
        <v>0.11</v>
      </c>
      <c r="P14" s="178">
        <v>0</v>
      </c>
      <c r="Q14" s="178">
        <f>ROUND(E14*P14,2)</f>
        <v>0</v>
      </c>
      <c r="R14" s="180"/>
      <c r="S14" s="180" t="s">
        <v>201</v>
      </c>
      <c r="T14" s="181" t="s">
        <v>246</v>
      </c>
      <c r="U14" s="158">
        <v>2E-3</v>
      </c>
      <c r="V14" s="158">
        <f>ROUND(E14*U14,2)</f>
        <v>0.46</v>
      </c>
      <c r="W14" s="158"/>
      <c r="X14" s="158" t="s">
        <v>184</v>
      </c>
      <c r="Y14" s="158" t="s">
        <v>185</v>
      </c>
      <c r="Z14" s="147"/>
      <c r="AA14" s="147"/>
      <c r="AB14" s="147"/>
      <c r="AC14" s="147"/>
      <c r="AD14" s="147"/>
      <c r="AE14" s="147"/>
      <c r="AF14" s="147"/>
      <c r="AG14" s="147" t="s">
        <v>186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75">
        <v>6</v>
      </c>
      <c r="B15" s="176" t="s">
        <v>553</v>
      </c>
      <c r="C15" s="184" t="s">
        <v>554</v>
      </c>
      <c r="D15" s="177" t="s">
        <v>253</v>
      </c>
      <c r="E15" s="178">
        <v>228.43</v>
      </c>
      <c r="F15" s="179"/>
      <c r="G15" s="180">
        <f>ROUND(E15*F15,2)</f>
        <v>0</v>
      </c>
      <c r="H15" s="179"/>
      <c r="I15" s="180">
        <f>ROUND(E15*H15,2)</f>
        <v>0</v>
      </c>
      <c r="J15" s="179"/>
      <c r="K15" s="180">
        <f>ROUND(E15*J15,2)</f>
        <v>0</v>
      </c>
      <c r="L15" s="180">
        <v>21</v>
      </c>
      <c r="M15" s="180">
        <f>G15*(1+L15/100)</f>
        <v>0</v>
      </c>
      <c r="N15" s="178">
        <v>0.12966</v>
      </c>
      <c r="O15" s="178">
        <f>ROUND(E15*N15,2)</f>
        <v>29.62</v>
      </c>
      <c r="P15" s="178">
        <v>0</v>
      </c>
      <c r="Q15" s="178">
        <f>ROUND(E15*P15,2)</f>
        <v>0</v>
      </c>
      <c r="R15" s="180"/>
      <c r="S15" s="180" t="s">
        <v>201</v>
      </c>
      <c r="T15" s="181" t="s">
        <v>246</v>
      </c>
      <c r="U15" s="158">
        <v>0.02</v>
      </c>
      <c r="V15" s="158">
        <f>ROUND(E15*U15,2)</f>
        <v>4.57</v>
      </c>
      <c r="W15" s="158"/>
      <c r="X15" s="158" t="s">
        <v>184</v>
      </c>
      <c r="Y15" s="158" t="s">
        <v>185</v>
      </c>
      <c r="Z15" s="147"/>
      <c r="AA15" s="147"/>
      <c r="AB15" s="147"/>
      <c r="AC15" s="147"/>
      <c r="AD15" s="147"/>
      <c r="AE15" s="147"/>
      <c r="AF15" s="147"/>
      <c r="AG15" s="147" t="s">
        <v>186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x14ac:dyDescent="0.2">
      <c r="A16" s="161" t="s">
        <v>177</v>
      </c>
      <c r="B16" s="162" t="s">
        <v>127</v>
      </c>
      <c r="C16" s="183" t="s">
        <v>128</v>
      </c>
      <c r="D16" s="163"/>
      <c r="E16" s="164"/>
      <c r="F16" s="165"/>
      <c r="G16" s="165">
        <f>SUMIF(AG17:AG17,"&lt;&gt;NOR",G17:G17)</f>
        <v>0</v>
      </c>
      <c r="H16" s="165"/>
      <c r="I16" s="165">
        <f>SUM(I17:I17)</f>
        <v>0</v>
      </c>
      <c r="J16" s="165"/>
      <c r="K16" s="165">
        <f>SUM(K17:K17)</f>
        <v>0</v>
      </c>
      <c r="L16" s="165"/>
      <c r="M16" s="165">
        <f>SUM(M17:M17)</f>
        <v>0</v>
      </c>
      <c r="N16" s="164"/>
      <c r="O16" s="164">
        <f>SUM(O17:O17)</f>
        <v>0.86</v>
      </c>
      <c r="P16" s="164"/>
      <c r="Q16" s="164">
        <f>SUM(Q17:Q17)</f>
        <v>0</v>
      </c>
      <c r="R16" s="165"/>
      <c r="S16" s="165"/>
      <c r="T16" s="166"/>
      <c r="U16" s="160"/>
      <c r="V16" s="160">
        <f>SUM(V17:V17)</f>
        <v>7.63</v>
      </c>
      <c r="W16" s="160"/>
      <c r="X16" s="160"/>
      <c r="Y16" s="160"/>
      <c r="AG16" t="s">
        <v>178</v>
      </c>
    </row>
    <row r="17" spans="1:60" outlineLevel="1" x14ac:dyDescent="0.2">
      <c r="A17" s="175">
        <v>7</v>
      </c>
      <c r="B17" s="176" t="s">
        <v>555</v>
      </c>
      <c r="C17" s="184" t="s">
        <v>556</v>
      </c>
      <c r="D17" s="177" t="s">
        <v>245</v>
      </c>
      <c r="E17" s="178">
        <v>2</v>
      </c>
      <c r="F17" s="179"/>
      <c r="G17" s="180">
        <f>ROUND(E17*F17,2)</f>
        <v>0</v>
      </c>
      <c r="H17" s="179"/>
      <c r="I17" s="180">
        <f>ROUND(E17*H17,2)</f>
        <v>0</v>
      </c>
      <c r="J17" s="179"/>
      <c r="K17" s="180">
        <f>ROUND(E17*J17,2)</f>
        <v>0</v>
      </c>
      <c r="L17" s="180">
        <v>21</v>
      </c>
      <c r="M17" s="180">
        <f>G17*(1+L17/100)</f>
        <v>0</v>
      </c>
      <c r="N17" s="178">
        <v>0.43093999999999999</v>
      </c>
      <c r="O17" s="178">
        <f>ROUND(E17*N17,2)</f>
        <v>0.86</v>
      </c>
      <c r="P17" s="178">
        <v>0</v>
      </c>
      <c r="Q17" s="178">
        <f>ROUND(E17*P17,2)</f>
        <v>0</v>
      </c>
      <c r="R17" s="180"/>
      <c r="S17" s="180" t="s">
        <v>201</v>
      </c>
      <c r="T17" s="181" t="s">
        <v>246</v>
      </c>
      <c r="U17" s="158">
        <v>3.8170000000000002</v>
      </c>
      <c r="V17" s="158">
        <f>ROUND(E17*U17,2)</f>
        <v>7.63</v>
      </c>
      <c r="W17" s="158"/>
      <c r="X17" s="158" t="s">
        <v>184</v>
      </c>
      <c r="Y17" s="158" t="s">
        <v>185</v>
      </c>
      <c r="Z17" s="147"/>
      <c r="AA17" s="147"/>
      <c r="AB17" s="147"/>
      <c r="AC17" s="147"/>
      <c r="AD17" s="147"/>
      <c r="AE17" s="147"/>
      <c r="AF17" s="147"/>
      <c r="AG17" s="147" t="s">
        <v>186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x14ac:dyDescent="0.2">
      <c r="A18" s="161" t="s">
        <v>177</v>
      </c>
      <c r="B18" s="162" t="s">
        <v>129</v>
      </c>
      <c r="C18" s="183" t="s">
        <v>130</v>
      </c>
      <c r="D18" s="163"/>
      <c r="E18" s="164"/>
      <c r="F18" s="165"/>
      <c r="G18" s="165">
        <f>SUMIF(AG19:AG33,"&lt;&gt;NOR",G19:G33)</f>
        <v>0</v>
      </c>
      <c r="H18" s="165"/>
      <c r="I18" s="165">
        <f>SUM(I19:I33)</f>
        <v>0</v>
      </c>
      <c r="J18" s="165"/>
      <c r="K18" s="165">
        <f>SUM(K19:K33)</f>
        <v>0</v>
      </c>
      <c r="L18" s="165"/>
      <c r="M18" s="165">
        <f>SUM(M19:M33)</f>
        <v>0</v>
      </c>
      <c r="N18" s="164"/>
      <c r="O18" s="164">
        <f>SUM(O19:O33)</f>
        <v>2.83</v>
      </c>
      <c r="P18" s="164"/>
      <c r="Q18" s="164">
        <f>SUM(Q19:Q33)</f>
        <v>0</v>
      </c>
      <c r="R18" s="165"/>
      <c r="S18" s="165"/>
      <c r="T18" s="166"/>
      <c r="U18" s="160"/>
      <c r="V18" s="160">
        <f>SUM(V19:V33)</f>
        <v>17.059999999999999</v>
      </c>
      <c r="W18" s="160"/>
      <c r="X18" s="160"/>
      <c r="Y18" s="160"/>
      <c r="AG18" t="s">
        <v>178</v>
      </c>
    </row>
    <row r="19" spans="1:60" outlineLevel="1" x14ac:dyDescent="0.2">
      <c r="A19" s="175">
        <v>8</v>
      </c>
      <c r="B19" s="176" t="s">
        <v>557</v>
      </c>
      <c r="C19" s="184" t="s">
        <v>558</v>
      </c>
      <c r="D19" s="177" t="s">
        <v>258</v>
      </c>
      <c r="E19" s="178">
        <v>8</v>
      </c>
      <c r="F19" s="179"/>
      <c r="G19" s="180">
        <f>ROUND(E19*F19,2)</f>
        <v>0</v>
      </c>
      <c r="H19" s="179"/>
      <c r="I19" s="180">
        <f>ROUND(E19*H19,2)</f>
        <v>0</v>
      </c>
      <c r="J19" s="179"/>
      <c r="K19" s="180">
        <f>ROUND(E19*J19,2)</f>
        <v>0</v>
      </c>
      <c r="L19" s="180">
        <v>21</v>
      </c>
      <c r="M19" s="180">
        <f>G19*(1+L19/100)</f>
        <v>0</v>
      </c>
      <c r="N19" s="178">
        <v>9.0000000000000006E-5</v>
      </c>
      <c r="O19" s="178">
        <f>ROUND(E19*N19,2)</f>
        <v>0</v>
      </c>
      <c r="P19" s="178">
        <v>0</v>
      </c>
      <c r="Q19" s="178">
        <f>ROUND(E19*P19,2)</f>
        <v>0</v>
      </c>
      <c r="R19" s="180"/>
      <c r="S19" s="180" t="s">
        <v>201</v>
      </c>
      <c r="T19" s="181" t="s">
        <v>246</v>
      </c>
      <c r="U19" s="158">
        <v>2.1999999999999999E-2</v>
      </c>
      <c r="V19" s="158">
        <f>ROUND(E19*U19,2)</f>
        <v>0.18</v>
      </c>
      <c r="W19" s="158"/>
      <c r="X19" s="158" t="s">
        <v>184</v>
      </c>
      <c r="Y19" s="158" t="s">
        <v>185</v>
      </c>
      <c r="Z19" s="147"/>
      <c r="AA19" s="147"/>
      <c r="AB19" s="147"/>
      <c r="AC19" s="147"/>
      <c r="AD19" s="147"/>
      <c r="AE19" s="147"/>
      <c r="AF19" s="147"/>
      <c r="AG19" s="147" t="s">
        <v>186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68">
        <v>9</v>
      </c>
      <c r="B20" s="169" t="s">
        <v>364</v>
      </c>
      <c r="C20" s="185" t="s">
        <v>365</v>
      </c>
      <c r="D20" s="170" t="s">
        <v>253</v>
      </c>
      <c r="E20" s="171">
        <v>16</v>
      </c>
      <c r="F20" s="172"/>
      <c r="G20" s="173">
        <f>ROUND(E20*F20,2)</f>
        <v>0</v>
      </c>
      <c r="H20" s="172"/>
      <c r="I20" s="173">
        <f>ROUND(E20*H20,2)</f>
        <v>0</v>
      </c>
      <c r="J20" s="172"/>
      <c r="K20" s="173">
        <f>ROUND(E20*J20,2)</f>
        <v>0</v>
      </c>
      <c r="L20" s="173">
        <v>21</v>
      </c>
      <c r="M20" s="173">
        <f>G20*(1+L20/100)</f>
        <v>0</v>
      </c>
      <c r="N20" s="171">
        <v>7.6000000000000004E-4</v>
      </c>
      <c r="O20" s="171">
        <f>ROUND(E20*N20,2)</f>
        <v>0.01</v>
      </c>
      <c r="P20" s="171">
        <v>0</v>
      </c>
      <c r="Q20" s="171">
        <f>ROUND(E20*P20,2)</f>
        <v>0</v>
      </c>
      <c r="R20" s="173"/>
      <c r="S20" s="173" t="s">
        <v>201</v>
      </c>
      <c r="T20" s="174" t="s">
        <v>246</v>
      </c>
      <c r="U20" s="158">
        <v>0.311</v>
      </c>
      <c r="V20" s="158">
        <f>ROUND(E20*U20,2)</f>
        <v>4.9800000000000004</v>
      </c>
      <c r="W20" s="158"/>
      <c r="X20" s="158" t="s">
        <v>184</v>
      </c>
      <c r="Y20" s="158" t="s">
        <v>185</v>
      </c>
      <c r="Z20" s="147"/>
      <c r="AA20" s="147"/>
      <c r="AB20" s="147"/>
      <c r="AC20" s="147"/>
      <c r="AD20" s="147"/>
      <c r="AE20" s="147"/>
      <c r="AF20" s="147"/>
      <c r="AG20" s="147" t="s">
        <v>186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193" t="s">
        <v>559</v>
      </c>
      <c r="D21" s="189"/>
      <c r="E21" s="190">
        <v>16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7"/>
      <c r="AA21" s="147"/>
      <c r="AB21" s="147"/>
      <c r="AC21" s="147"/>
      <c r="AD21" s="147"/>
      <c r="AE21" s="147"/>
      <c r="AF21" s="147"/>
      <c r="AG21" s="147" t="s">
        <v>260</v>
      </c>
      <c r="AH21" s="147">
        <v>5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5">
        <v>10</v>
      </c>
      <c r="B22" s="176" t="s">
        <v>560</v>
      </c>
      <c r="C22" s="184" t="s">
        <v>561</v>
      </c>
      <c r="D22" s="177" t="s">
        <v>258</v>
      </c>
      <c r="E22" s="178">
        <v>8</v>
      </c>
      <c r="F22" s="179"/>
      <c r="G22" s="180">
        <f>ROUND(E22*F22,2)</f>
        <v>0</v>
      </c>
      <c r="H22" s="179"/>
      <c r="I22" s="180">
        <f>ROUND(E22*H22,2)</f>
        <v>0</v>
      </c>
      <c r="J22" s="179"/>
      <c r="K22" s="180">
        <f>ROUND(E22*J22,2)</f>
        <v>0</v>
      </c>
      <c r="L22" s="180">
        <v>21</v>
      </c>
      <c r="M22" s="180">
        <f>G22*(1+L22/100)</f>
        <v>0</v>
      </c>
      <c r="N22" s="178">
        <v>0</v>
      </c>
      <c r="O22" s="178">
        <f>ROUND(E22*N22,2)</f>
        <v>0</v>
      </c>
      <c r="P22" s="178">
        <v>0</v>
      </c>
      <c r="Q22" s="178">
        <f>ROUND(E22*P22,2)</f>
        <v>0</v>
      </c>
      <c r="R22" s="180"/>
      <c r="S22" s="180" t="s">
        <v>201</v>
      </c>
      <c r="T22" s="181" t="s">
        <v>246</v>
      </c>
      <c r="U22" s="158">
        <v>1.2E-2</v>
      </c>
      <c r="V22" s="158">
        <f>ROUND(E22*U22,2)</f>
        <v>0.1</v>
      </c>
      <c r="W22" s="158"/>
      <c r="X22" s="158" t="s">
        <v>184</v>
      </c>
      <c r="Y22" s="158" t="s">
        <v>185</v>
      </c>
      <c r="Z22" s="147"/>
      <c r="AA22" s="147"/>
      <c r="AB22" s="147"/>
      <c r="AC22" s="147"/>
      <c r="AD22" s="147"/>
      <c r="AE22" s="147"/>
      <c r="AF22" s="147"/>
      <c r="AG22" s="147" t="s">
        <v>186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68">
        <v>11</v>
      </c>
      <c r="B23" s="169" t="s">
        <v>366</v>
      </c>
      <c r="C23" s="185" t="s">
        <v>367</v>
      </c>
      <c r="D23" s="170" t="s">
        <v>253</v>
      </c>
      <c r="E23" s="171">
        <v>16</v>
      </c>
      <c r="F23" s="172"/>
      <c r="G23" s="173">
        <f>ROUND(E23*F23,2)</f>
        <v>0</v>
      </c>
      <c r="H23" s="172"/>
      <c r="I23" s="173">
        <f>ROUND(E23*H23,2)</f>
        <v>0</v>
      </c>
      <c r="J23" s="172"/>
      <c r="K23" s="173">
        <f>ROUND(E23*J23,2)</f>
        <v>0</v>
      </c>
      <c r="L23" s="173">
        <v>21</v>
      </c>
      <c r="M23" s="173">
        <f>G23*(1+L23/100)</f>
        <v>0</v>
      </c>
      <c r="N23" s="171">
        <v>0</v>
      </c>
      <c r="O23" s="171">
        <f>ROUND(E23*N23,2)</f>
        <v>0</v>
      </c>
      <c r="P23" s="171">
        <v>0</v>
      </c>
      <c r="Q23" s="171">
        <f>ROUND(E23*P23,2)</f>
        <v>0</v>
      </c>
      <c r="R23" s="173"/>
      <c r="S23" s="173" t="s">
        <v>201</v>
      </c>
      <c r="T23" s="174" t="s">
        <v>246</v>
      </c>
      <c r="U23" s="158">
        <v>0.125</v>
      </c>
      <c r="V23" s="158">
        <f>ROUND(E23*U23,2)</f>
        <v>2</v>
      </c>
      <c r="W23" s="158"/>
      <c r="X23" s="158" t="s">
        <v>184</v>
      </c>
      <c r="Y23" s="158" t="s">
        <v>185</v>
      </c>
      <c r="Z23" s="147"/>
      <c r="AA23" s="147"/>
      <c r="AB23" s="147"/>
      <c r="AC23" s="147"/>
      <c r="AD23" s="147"/>
      <c r="AE23" s="147"/>
      <c r="AF23" s="147"/>
      <c r="AG23" s="147" t="s">
        <v>186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193" t="s">
        <v>562</v>
      </c>
      <c r="D24" s="189"/>
      <c r="E24" s="190">
        <v>10.5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7"/>
      <c r="AA24" s="147"/>
      <c r="AB24" s="147"/>
      <c r="AC24" s="147"/>
      <c r="AD24" s="147"/>
      <c r="AE24" s="147"/>
      <c r="AF24" s="147"/>
      <c r="AG24" s="147" t="s">
        <v>260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4"/>
      <c r="B25" s="155"/>
      <c r="C25" s="193" t="s">
        <v>563</v>
      </c>
      <c r="D25" s="189"/>
      <c r="E25" s="190">
        <v>5.5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7"/>
      <c r="AA25" s="147"/>
      <c r="AB25" s="147"/>
      <c r="AC25" s="147"/>
      <c r="AD25" s="147"/>
      <c r="AE25" s="147"/>
      <c r="AF25" s="147"/>
      <c r="AG25" s="147" t="s">
        <v>260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68">
        <v>12</v>
      </c>
      <c r="B26" s="169" t="s">
        <v>369</v>
      </c>
      <c r="C26" s="185" t="s">
        <v>370</v>
      </c>
      <c r="D26" s="170" t="s">
        <v>258</v>
      </c>
      <c r="E26" s="171">
        <v>10</v>
      </c>
      <c r="F26" s="172"/>
      <c r="G26" s="173">
        <f>ROUND(E26*F26,2)</f>
        <v>0</v>
      </c>
      <c r="H26" s="172"/>
      <c r="I26" s="173">
        <f>ROUND(E26*H26,2)</f>
        <v>0</v>
      </c>
      <c r="J26" s="172"/>
      <c r="K26" s="173">
        <f>ROUND(E26*J26,2)</f>
        <v>0</v>
      </c>
      <c r="L26" s="173">
        <v>21</v>
      </c>
      <c r="M26" s="173">
        <f>G26*(1+L26/100)</f>
        <v>0</v>
      </c>
      <c r="N26" s="171">
        <v>0.188</v>
      </c>
      <c r="O26" s="171">
        <f>ROUND(E26*N26,2)</f>
        <v>1.88</v>
      </c>
      <c r="P26" s="171">
        <v>0</v>
      </c>
      <c r="Q26" s="171">
        <f>ROUND(E26*P26,2)</f>
        <v>0</v>
      </c>
      <c r="R26" s="173"/>
      <c r="S26" s="173" t="s">
        <v>201</v>
      </c>
      <c r="T26" s="174" t="s">
        <v>246</v>
      </c>
      <c r="U26" s="158">
        <v>0.27200000000000002</v>
      </c>
      <c r="V26" s="158">
        <f>ROUND(E26*U26,2)</f>
        <v>2.72</v>
      </c>
      <c r="W26" s="158"/>
      <c r="X26" s="158" t="s">
        <v>184</v>
      </c>
      <c r="Y26" s="158" t="s">
        <v>185</v>
      </c>
      <c r="Z26" s="147"/>
      <c r="AA26" s="147"/>
      <c r="AB26" s="147"/>
      <c r="AC26" s="147"/>
      <c r="AD26" s="147"/>
      <c r="AE26" s="147"/>
      <c r="AF26" s="147"/>
      <c r="AG26" s="147" t="s">
        <v>186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193" t="s">
        <v>564</v>
      </c>
      <c r="D27" s="189"/>
      <c r="E27" s="190">
        <v>10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7"/>
      <c r="AA27" s="147"/>
      <c r="AB27" s="147"/>
      <c r="AC27" s="147"/>
      <c r="AD27" s="147"/>
      <c r="AE27" s="147"/>
      <c r="AF27" s="147"/>
      <c r="AG27" s="147" t="s">
        <v>260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5">
        <v>13</v>
      </c>
      <c r="B28" s="176" t="s">
        <v>374</v>
      </c>
      <c r="C28" s="184" t="s">
        <v>375</v>
      </c>
      <c r="D28" s="177" t="s">
        <v>258</v>
      </c>
      <c r="E28" s="178">
        <v>24</v>
      </c>
      <c r="F28" s="179"/>
      <c r="G28" s="180">
        <f>ROUND(E28*F28,2)</f>
        <v>0</v>
      </c>
      <c r="H28" s="179"/>
      <c r="I28" s="180">
        <f>ROUND(E28*H28,2)</f>
        <v>0</v>
      </c>
      <c r="J28" s="179"/>
      <c r="K28" s="180">
        <f>ROUND(E28*J28,2)</f>
        <v>0</v>
      </c>
      <c r="L28" s="180">
        <v>21</v>
      </c>
      <c r="M28" s="180">
        <f>G28*(1+L28/100)</f>
        <v>0</v>
      </c>
      <c r="N28" s="178">
        <v>4.3E-3</v>
      </c>
      <c r="O28" s="178">
        <f>ROUND(E28*N28,2)</f>
        <v>0.1</v>
      </c>
      <c r="P28" s="178">
        <v>0</v>
      </c>
      <c r="Q28" s="178">
        <f>ROUND(E28*P28,2)</f>
        <v>0</v>
      </c>
      <c r="R28" s="180"/>
      <c r="S28" s="180" t="s">
        <v>201</v>
      </c>
      <c r="T28" s="181" t="s">
        <v>246</v>
      </c>
      <c r="U28" s="158">
        <v>0.20799999999999999</v>
      </c>
      <c r="V28" s="158">
        <f>ROUND(E28*U28,2)</f>
        <v>4.99</v>
      </c>
      <c r="W28" s="158"/>
      <c r="X28" s="158" t="s">
        <v>184</v>
      </c>
      <c r="Y28" s="158" t="s">
        <v>185</v>
      </c>
      <c r="Z28" s="147"/>
      <c r="AA28" s="147"/>
      <c r="AB28" s="147"/>
      <c r="AC28" s="147"/>
      <c r="AD28" s="147"/>
      <c r="AE28" s="147"/>
      <c r="AF28" s="147"/>
      <c r="AG28" s="147" t="s">
        <v>186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5">
        <v>14</v>
      </c>
      <c r="B29" s="176" t="s">
        <v>565</v>
      </c>
      <c r="C29" s="184" t="s">
        <v>566</v>
      </c>
      <c r="D29" s="177" t="s">
        <v>258</v>
      </c>
      <c r="E29" s="178">
        <v>24</v>
      </c>
      <c r="F29" s="179"/>
      <c r="G29" s="180">
        <f>ROUND(E29*F29,2)</f>
        <v>0</v>
      </c>
      <c r="H29" s="179"/>
      <c r="I29" s="180">
        <f>ROUND(E29*H29,2)</f>
        <v>0</v>
      </c>
      <c r="J29" s="179"/>
      <c r="K29" s="180">
        <f>ROUND(E29*J29,2)</f>
        <v>0</v>
      </c>
      <c r="L29" s="180">
        <v>21</v>
      </c>
      <c r="M29" s="180">
        <f>G29*(1+L29/100)</f>
        <v>0</v>
      </c>
      <c r="N29" s="178">
        <v>0</v>
      </c>
      <c r="O29" s="178">
        <f>ROUND(E29*N29,2)</f>
        <v>0</v>
      </c>
      <c r="P29" s="178">
        <v>0</v>
      </c>
      <c r="Q29" s="178">
        <f>ROUND(E29*P29,2)</f>
        <v>0</v>
      </c>
      <c r="R29" s="180"/>
      <c r="S29" s="180" t="s">
        <v>201</v>
      </c>
      <c r="T29" s="181" t="s">
        <v>246</v>
      </c>
      <c r="U29" s="158">
        <v>3.2000000000000001E-2</v>
      </c>
      <c r="V29" s="158">
        <f>ROUND(E29*U29,2)</f>
        <v>0.77</v>
      </c>
      <c r="W29" s="158"/>
      <c r="X29" s="158" t="s">
        <v>184</v>
      </c>
      <c r="Y29" s="158" t="s">
        <v>185</v>
      </c>
      <c r="Z29" s="147"/>
      <c r="AA29" s="147"/>
      <c r="AB29" s="147"/>
      <c r="AC29" s="147"/>
      <c r="AD29" s="147"/>
      <c r="AE29" s="147"/>
      <c r="AF29" s="147"/>
      <c r="AG29" s="147" t="s">
        <v>186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5">
        <v>15</v>
      </c>
      <c r="B30" s="176" t="s">
        <v>380</v>
      </c>
      <c r="C30" s="184" t="s">
        <v>381</v>
      </c>
      <c r="D30" s="177" t="s">
        <v>258</v>
      </c>
      <c r="E30" s="178">
        <v>24</v>
      </c>
      <c r="F30" s="179"/>
      <c r="G30" s="180">
        <f>ROUND(E30*F30,2)</f>
        <v>0</v>
      </c>
      <c r="H30" s="179"/>
      <c r="I30" s="180">
        <f>ROUND(E30*H30,2)</f>
        <v>0</v>
      </c>
      <c r="J30" s="179"/>
      <c r="K30" s="180">
        <f>ROUND(E30*J30,2)</f>
        <v>0</v>
      </c>
      <c r="L30" s="180">
        <v>21</v>
      </c>
      <c r="M30" s="180">
        <f>G30*(1+L30/100)</f>
        <v>0</v>
      </c>
      <c r="N30" s="178">
        <v>0</v>
      </c>
      <c r="O30" s="178">
        <f>ROUND(E30*N30,2)</f>
        <v>0</v>
      </c>
      <c r="P30" s="178">
        <v>0</v>
      </c>
      <c r="Q30" s="178">
        <f>ROUND(E30*P30,2)</f>
        <v>0</v>
      </c>
      <c r="R30" s="180"/>
      <c r="S30" s="180" t="s">
        <v>201</v>
      </c>
      <c r="T30" s="181" t="s">
        <v>246</v>
      </c>
      <c r="U30" s="158">
        <v>5.5E-2</v>
      </c>
      <c r="V30" s="158">
        <f>ROUND(E30*U30,2)</f>
        <v>1.32</v>
      </c>
      <c r="W30" s="158"/>
      <c r="X30" s="158" t="s">
        <v>184</v>
      </c>
      <c r="Y30" s="158" t="s">
        <v>185</v>
      </c>
      <c r="Z30" s="147"/>
      <c r="AA30" s="147"/>
      <c r="AB30" s="147"/>
      <c r="AC30" s="147"/>
      <c r="AD30" s="147"/>
      <c r="AE30" s="147"/>
      <c r="AF30" s="147"/>
      <c r="AG30" s="147" t="s">
        <v>186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68">
        <v>16</v>
      </c>
      <c r="B31" s="169" t="s">
        <v>388</v>
      </c>
      <c r="C31" s="185" t="s">
        <v>389</v>
      </c>
      <c r="D31" s="170" t="s">
        <v>245</v>
      </c>
      <c r="E31" s="171">
        <v>10.5</v>
      </c>
      <c r="F31" s="172"/>
      <c r="G31" s="173">
        <f>ROUND(E31*F31,2)</f>
        <v>0</v>
      </c>
      <c r="H31" s="172"/>
      <c r="I31" s="173">
        <f>ROUND(E31*H31,2)</f>
        <v>0</v>
      </c>
      <c r="J31" s="172"/>
      <c r="K31" s="173">
        <f>ROUND(E31*J31,2)</f>
        <v>0</v>
      </c>
      <c r="L31" s="173">
        <v>21</v>
      </c>
      <c r="M31" s="173">
        <f>G31*(1+L31/100)</f>
        <v>0</v>
      </c>
      <c r="N31" s="171">
        <v>0.08</v>
      </c>
      <c r="O31" s="171">
        <f>ROUND(E31*N31,2)</f>
        <v>0.84</v>
      </c>
      <c r="P31" s="171">
        <v>0</v>
      </c>
      <c r="Q31" s="171">
        <f>ROUND(E31*P31,2)</f>
        <v>0</v>
      </c>
      <c r="R31" s="173" t="s">
        <v>305</v>
      </c>
      <c r="S31" s="173" t="s">
        <v>201</v>
      </c>
      <c r="T31" s="174" t="s">
        <v>246</v>
      </c>
      <c r="U31" s="158">
        <v>0</v>
      </c>
      <c r="V31" s="158">
        <f>ROUND(E31*U31,2)</f>
        <v>0</v>
      </c>
      <c r="W31" s="158"/>
      <c r="X31" s="158" t="s">
        <v>306</v>
      </c>
      <c r="Y31" s="158" t="s">
        <v>185</v>
      </c>
      <c r="Z31" s="147"/>
      <c r="AA31" s="147"/>
      <c r="AB31" s="147"/>
      <c r="AC31" s="147"/>
      <c r="AD31" s="147"/>
      <c r="AE31" s="147"/>
      <c r="AF31" s="147"/>
      <c r="AG31" s="147" t="s">
        <v>307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193" t="s">
        <v>567</v>
      </c>
      <c r="D32" s="189"/>
      <c r="E32" s="190">
        <v>10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7"/>
      <c r="AA32" s="147"/>
      <c r="AB32" s="147"/>
      <c r="AC32" s="147"/>
      <c r="AD32" s="147"/>
      <c r="AE32" s="147"/>
      <c r="AF32" s="147"/>
      <c r="AG32" s="147" t="s">
        <v>260</v>
      </c>
      <c r="AH32" s="147">
        <v>5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3" x14ac:dyDescent="0.2">
      <c r="A33" s="154"/>
      <c r="B33" s="155"/>
      <c r="C33" s="194" t="s">
        <v>314</v>
      </c>
      <c r="D33" s="191"/>
      <c r="E33" s="192">
        <v>0.5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7"/>
      <c r="AA33" s="147"/>
      <c r="AB33" s="147"/>
      <c r="AC33" s="147"/>
      <c r="AD33" s="147"/>
      <c r="AE33" s="147"/>
      <c r="AF33" s="147"/>
      <c r="AG33" s="147" t="s">
        <v>260</v>
      </c>
      <c r="AH33" s="147">
        <v>4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x14ac:dyDescent="0.2">
      <c r="A34" s="161" t="s">
        <v>177</v>
      </c>
      <c r="B34" s="162" t="s">
        <v>131</v>
      </c>
      <c r="C34" s="183" t="s">
        <v>132</v>
      </c>
      <c r="D34" s="163"/>
      <c r="E34" s="164"/>
      <c r="F34" s="165"/>
      <c r="G34" s="165">
        <f>SUMIF(AG35:AG37,"&lt;&gt;NOR",G35:G37)</f>
        <v>0</v>
      </c>
      <c r="H34" s="165"/>
      <c r="I34" s="165">
        <f>SUM(I35:I37)</f>
        <v>0</v>
      </c>
      <c r="J34" s="165"/>
      <c r="K34" s="165">
        <f>SUM(K35:K37)</f>
        <v>0</v>
      </c>
      <c r="L34" s="165"/>
      <c r="M34" s="165">
        <f>SUM(M35:M37)</f>
        <v>0</v>
      </c>
      <c r="N34" s="164"/>
      <c r="O34" s="164">
        <f>SUM(O35:O37)</f>
        <v>1.1200000000000001</v>
      </c>
      <c r="P34" s="164"/>
      <c r="Q34" s="164">
        <f>SUM(Q35:Q37)</f>
        <v>0.64</v>
      </c>
      <c r="R34" s="165"/>
      <c r="S34" s="165"/>
      <c r="T34" s="166"/>
      <c r="U34" s="160"/>
      <c r="V34" s="160">
        <f>SUM(V35:V37)</f>
        <v>10.91</v>
      </c>
      <c r="W34" s="160"/>
      <c r="X34" s="160"/>
      <c r="Y34" s="160"/>
      <c r="AG34" t="s">
        <v>178</v>
      </c>
    </row>
    <row r="35" spans="1:60" outlineLevel="1" x14ac:dyDescent="0.2">
      <c r="A35" s="175">
        <v>17</v>
      </c>
      <c r="B35" s="176" t="s">
        <v>568</v>
      </c>
      <c r="C35" s="184" t="s">
        <v>569</v>
      </c>
      <c r="D35" s="177" t="s">
        <v>253</v>
      </c>
      <c r="E35" s="178">
        <v>228.43</v>
      </c>
      <c r="F35" s="179"/>
      <c r="G35" s="180">
        <f>ROUND(E35*F35,2)</f>
        <v>0</v>
      </c>
      <c r="H35" s="179"/>
      <c r="I35" s="180">
        <f>ROUND(E35*H35,2)</f>
        <v>0</v>
      </c>
      <c r="J35" s="179"/>
      <c r="K35" s="180">
        <f>ROUND(E35*J35,2)</f>
        <v>0</v>
      </c>
      <c r="L35" s="180">
        <v>21</v>
      </c>
      <c r="M35" s="180">
        <f>G35*(1+L35/100)</f>
        <v>0</v>
      </c>
      <c r="N35" s="178">
        <v>1.0000000000000001E-5</v>
      </c>
      <c r="O35" s="178">
        <f>ROUND(E35*N35,2)</f>
        <v>0</v>
      </c>
      <c r="P35" s="178">
        <v>0</v>
      </c>
      <c r="Q35" s="178">
        <f>ROUND(E35*P35,2)</f>
        <v>0</v>
      </c>
      <c r="R35" s="180"/>
      <c r="S35" s="180" t="s">
        <v>201</v>
      </c>
      <c r="T35" s="181" t="s">
        <v>246</v>
      </c>
      <c r="U35" s="158">
        <v>1.6E-2</v>
      </c>
      <c r="V35" s="158">
        <f>ROUND(E35*U35,2)</f>
        <v>3.65</v>
      </c>
      <c r="W35" s="158"/>
      <c r="X35" s="158" t="s">
        <v>184</v>
      </c>
      <c r="Y35" s="158" t="s">
        <v>185</v>
      </c>
      <c r="Z35" s="147"/>
      <c r="AA35" s="147"/>
      <c r="AB35" s="147"/>
      <c r="AC35" s="147"/>
      <c r="AD35" s="147"/>
      <c r="AE35" s="147"/>
      <c r="AF35" s="147"/>
      <c r="AG35" s="147" t="s">
        <v>186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5">
        <v>18</v>
      </c>
      <c r="B36" s="176" t="s">
        <v>570</v>
      </c>
      <c r="C36" s="184" t="s">
        <v>571</v>
      </c>
      <c r="D36" s="177" t="s">
        <v>253</v>
      </c>
      <c r="E36" s="178">
        <v>228.43</v>
      </c>
      <c r="F36" s="179"/>
      <c r="G36" s="180">
        <f>ROUND(E36*F36,2)</f>
        <v>0</v>
      </c>
      <c r="H36" s="179"/>
      <c r="I36" s="180">
        <f>ROUND(E36*H36,2)</f>
        <v>0</v>
      </c>
      <c r="J36" s="179"/>
      <c r="K36" s="180">
        <f>ROUND(E36*J36,2)</f>
        <v>0</v>
      </c>
      <c r="L36" s="180">
        <v>21</v>
      </c>
      <c r="M36" s="180">
        <f>G36*(1+L36/100)</f>
        <v>0</v>
      </c>
      <c r="N36" s="178">
        <v>0</v>
      </c>
      <c r="O36" s="178">
        <f>ROUND(E36*N36,2)</f>
        <v>0</v>
      </c>
      <c r="P36" s="178">
        <v>0</v>
      </c>
      <c r="Q36" s="178">
        <f>ROUND(E36*P36,2)</f>
        <v>0</v>
      </c>
      <c r="R36" s="180"/>
      <c r="S36" s="180" t="s">
        <v>201</v>
      </c>
      <c r="T36" s="181" t="s">
        <v>246</v>
      </c>
      <c r="U36" s="158">
        <v>2E-3</v>
      </c>
      <c r="V36" s="158">
        <f>ROUND(E36*U36,2)</f>
        <v>0.46</v>
      </c>
      <c r="W36" s="158"/>
      <c r="X36" s="158" t="s">
        <v>184</v>
      </c>
      <c r="Y36" s="158" t="s">
        <v>185</v>
      </c>
      <c r="Z36" s="147"/>
      <c r="AA36" s="147"/>
      <c r="AB36" s="147"/>
      <c r="AC36" s="147"/>
      <c r="AD36" s="147"/>
      <c r="AE36" s="147"/>
      <c r="AF36" s="147"/>
      <c r="AG36" s="147" t="s">
        <v>186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75">
        <v>19</v>
      </c>
      <c r="B37" s="176" t="s">
        <v>572</v>
      </c>
      <c r="C37" s="184" t="s">
        <v>573</v>
      </c>
      <c r="D37" s="177" t="s">
        <v>245</v>
      </c>
      <c r="E37" s="178">
        <v>2</v>
      </c>
      <c r="F37" s="179"/>
      <c r="G37" s="180">
        <f>ROUND(E37*F37,2)</f>
        <v>0</v>
      </c>
      <c r="H37" s="179"/>
      <c r="I37" s="180">
        <f>ROUND(E37*H37,2)</f>
        <v>0</v>
      </c>
      <c r="J37" s="179"/>
      <c r="K37" s="180">
        <f>ROUND(E37*J37,2)</f>
        <v>0</v>
      </c>
      <c r="L37" s="180">
        <v>21</v>
      </c>
      <c r="M37" s="180">
        <f>G37*(1+L37/100)</f>
        <v>0</v>
      </c>
      <c r="N37" s="178">
        <v>0.56040999999999996</v>
      </c>
      <c r="O37" s="178">
        <f>ROUND(E37*N37,2)</f>
        <v>1.1200000000000001</v>
      </c>
      <c r="P37" s="178">
        <v>0.32075999999999999</v>
      </c>
      <c r="Q37" s="178">
        <f>ROUND(E37*P37,2)</f>
        <v>0.64</v>
      </c>
      <c r="R37" s="180"/>
      <c r="S37" s="180" t="s">
        <v>182</v>
      </c>
      <c r="T37" s="181" t="s">
        <v>183</v>
      </c>
      <c r="U37" s="158">
        <v>3.4</v>
      </c>
      <c r="V37" s="158">
        <f>ROUND(E37*U37,2)</f>
        <v>6.8</v>
      </c>
      <c r="W37" s="158"/>
      <c r="X37" s="158" t="s">
        <v>184</v>
      </c>
      <c r="Y37" s="158" t="s">
        <v>185</v>
      </c>
      <c r="Z37" s="147"/>
      <c r="AA37" s="147"/>
      <c r="AB37" s="147"/>
      <c r="AC37" s="147"/>
      <c r="AD37" s="147"/>
      <c r="AE37" s="147"/>
      <c r="AF37" s="147"/>
      <c r="AG37" s="147" t="s">
        <v>186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x14ac:dyDescent="0.2">
      <c r="A38" s="161" t="s">
        <v>177</v>
      </c>
      <c r="B38" s="162" t="s">
        <v>137</v>
      </c>
      <c r="C38" s="183" t="s">
        <v>138</v>
      </c>
      <c r="D38" s="163"/>
      <c r="E38" s="164"/>
      <c r="F38" s="165"/>
      <c r="G38" s="165">
        <f>SUMIF(AG39:AG39,"&lt;&gt;NOR",G39:G39)</f>
        <v>0</v>
      </c>
      <c r="H38" s="165"/>
      <c r="I38" s="165">
        <f>SUM(I39:I39)</f>
        <v>0</v>
      </c>
      <c r="J38" s="165"/>
      <c r="K38" s="165">
        <f>SUM(K39:K39)</f>
        <v>0</v>
      </c>
      <c r="L38" s="165"/>
      <c r="M38" s="165">
        <f>SUM(M39:M39)</f>
        <v>0</v>
      </c>
      <c r="N38" s="164"/>
      <c r="O38" s="164">
        <f>SUM(O39:O39)</f>
        <v>0</v>
      </c>
      <c r="P38" s="164"/>
      <c r="Q38" s="164">
        <f>SUM(Q39:Q39)</f>
        <v>0</v>
      </c>
      <c r="R38" s="165"/>
      <c r="S38" s="165"/>
      <c r="T38" s="166"/>
      <c r="U38" s="160"/>
      <c r="V38" s="160">
        <f>SUM(V39:V39)</f>
        <v>1.04</v>
      </c>
      <c r="W38" s="160"/>
      <c r="X38" s="160"/>
      <c r="Y38" s="160"/>
      <c r="AG38" t="s">
        <v>178</v>
      </c>
    </row>
    <row r="39" spans="1:60" outlineLevel="1" x14ac:dyDescent="0.2">
      <c r="A39" s="175">
        <v>20</v>
      </c>
      <c r="B39" s="176" t="s">
        <v>574</v>
      </c>
      <c r="C39" s="184" t="s">
        <v>575</v>
      </c>
      <c r="D39" s="177" t="s">
        <v>304</v>
      </c>
      <c r="E39" s="178">
        <v>64.909580000000005</v>
      </c>
      <c r="F39" s="179"/>
      <c r="G39" s="180">
        <f>ROUND(E39*F39,2)</f>
        <v>0</v>
      </c>
      <c r="H39" s="179"/>
      <c r="I39" s="180">
        <f>ROUND(E39*H39,2)</f>
        <v>0</v>
      </c>
      <c r="J39" s="179"/>
      <c r="K39" s="180">
        <f>ROUND(E39*J39,2)</f>
        <v>0</v>
      </c>
      <c r="L39" s="180">
        <v>21</v>
      </c>
      <c r="M39" s="180">
        <f>G39*(1+L39/100)</f>
        <v>0</v>
      </c>
      <c r="N39" s="178">
        <v>0</v>
      </c>
      <c r="O39" s="178">
        <f>ROUND(E39*N39,2)</f>
        <v>0</v>
      </c>
      <c r="P39" s="178">
        <v>0</v>
      </c>
      <c r="Q39" s="178">
        <f>ROUND(E39*P39,2)</f>
        <v>0</v>
      </c>
      <c r="R39" s="180"/>
      <c r="S39" s="180" t="s">
        <v>201</v>
      </c>
      <c r="T39" s="181" t="s">
        <v>246</v>
      </c>
      <c r="U39" s="158">
        <v>1.6E-2</v>
      </c>
      <c r="V39" s="158">
        <f>ROUND(E39*U39,2)</f>
        <v>1.04</v>
      </c>
      <c r="W39" s="158"/>
      <c r="X39" s="158" t="s">
        <v>402</v>
      </c>
      <c r="Y39" s="158" t="s">
        <v>185</v>
      </c>
      <c r="Z39" s="147"/>
      <c r="AA39" s="147"/>
      <c r="AB39" s="147"/>
      <c r="AC39" s="147"/>
      <c r="AD39" s="147"/>
      <c r="AE39" s="147"/>
      <c r="AF39" s="147"/>
      <c r="AG39" s="147" t="s">
        <v>403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x14ac:dyDescent="0.2">
      <c r="A40" s="161" t="s">
        <v>177</v>
      </c>
      <c r="B40" s="162" t="s">
        <v>145</v>
      </c>
      <c r="C40" s="183" t="s">
        <v>146</v>
      </c>
      <c r="D40" s="163"/>
      <c r="E40" s="164"/>
      <c r="F40" s="165"/>
      <c r="G40" s="165">
        <f>SUMIF(AG41:AG48,"&lt;&gt;NOR",G41:G48)</f>
        <v>0</v>
      </c>
      <c r="H40" s="165"/>
      <c r="I40" s="165">
        <f>SUM(I41:I48)</f>
        <v>0</v>
      </c>
      <c r="J40" s="165"/>
      <c r="K40" s="165">
        <f>SUM(K41:K48)</f>
        <v>0</v>
      </c>
      <c r="L40" s="165"/>
      <c r="M40" s="165">
        <f>SUM(M41:M48)</f>
        <v>0</v>
      </c>
      <c r="N40" s="164"/>
      <c r="O40" s="164">
        <f>SUM(O41:O48)</f>
        <v>0</v>
      </c>
      <c r="P40" s="164"/>
      <c r="Q40" s="164">
        <f>SUM(Q41:Q48)</f>
        <v>0</v>
      </c>
      <c r="R40" s="165"/>
      <c r="S40" s="165"/>
      <c r="T40" s="166"/>
      <c r="U40" s="160"/>
      <c r="V40" s="160">
        <f>SUM(V41:V48)</f>
        <v>90.089999999999989</v>
      </c>
      <c r="W40" s="160"/>
      <c r="X40" s="160"/>
      <c r="Y40" s="160"/>
      <c r="AG40" t="s">
        <v>178</v>
      </c>
    </row>
    <row r="41" spans="1:60" outlineLevel="1" x14ac:dyDescent="0.2">
      <c r="A41" s="168">
        <v>21</v>
      </c>
      <c r="B41" s="169" t="s">
        <v>414</v>
      </c>
      <c r="C41" s="185" t="s">
        <v>415</v>
      </c>
      <c r="D41" s="170" t="s">
        <v>304</v>
      </c>
      <c r="E41" s="171">
        <v>100.50920000000001</v>
      </c>
      <c r="F41" s="172"/>
      <c r="G41" s="173">
        <f>ROUND(E41*F41,2)</f>
        <v>0</v>
      </c>
      <c r="H41" s="172"/>
      <c r="I41" s="173">
        <f>ROUND(E41*H41,2)</f>
        <v>0</v>
      </c>
      <c r="J41" s="172"/>
      <c r="K41" s="173">
        <f>ROUND(E41*J41,2)</f>
        <v>0</v>
      </c>
      <c r="L41" s="173">
        <v>21</v>
      </c>
      <c r="M41" s="173">
        <f>G41*(1+L41/100)</f>
        <v>0</v>
      </c>
      <c r="N41" s="171">
        <v>0</v>
      </c>
      <c r="O41" s="171">
        <f>ROUND(E41*N41,2)</f>
        <v>0</v>
      </c>
      <c r="P41" s="171">
        <v>0</v>
      </c>
      <c r="Q41" s="171">
        <f>ROUND(E41*P41,2)</f>
        <v>0</v>
      </c>
      <c r="R41" s="173"/>
      <c r="S41" s="173" t="s">
        <v>201</v>
      </c>
      <c r="T41" s="174" t="s">
        <v>246</v>
      </c>
      <c r="U41" s="158">
        <v>0</v>
      </c>
      <c r="V41" s="158">
        <f>ROUND(E41*U41,2)</f>
        <v>0</v>
      </c>
      <c r="W41" s="158"/>
      <c r="X41" s="158" t="s">
        <v>184</v>
      </c>
      <c r="Y41" s="158" t="s">
        <v>185</v>
      </c>
      <c r="Z41" s="147"/>
      <c r="AA41" s="147"/>
      <c r="AB41" s="147"/>
      <c r="AC41" s="147"/>
      <c r="AD41" s="147"/>
      <c r="AE41" s="147"/>
      <c r="AF41" s="147"/>
      <c r="AG41" s="147" t="s">
        <v>186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193" t="s">
        <v>576</v>
      </c>
      <c r="D42" s="189"/>
      <c r="E42" s="190">
        <v>100.50920000000001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7"/>
      <c r="AA42" s="147"/>
      <c r="AB42" s="147"/>
      <c r="AC42" s="147"/>
      <c r="AD42" s="147"/>
      <c r="AE42" s="147"/>
      <c r="AF42" s="147"/>
      <c r="AG42" s="147" t="s">
        <v>260</v>
      </c>
      <c r="AH42" s="147">
        <v>7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1" x14ac:dyDescent="0.2">
      <c r="A43" s="168">
        <v>22</v>
      </c>
      <c r="B43" s="169" t="s">
        <v>411</v>
      </c>
      <c r="C43" s="185" t="s">
        <v>412</v>
      </c>
      <c r="D43" s="170" t="s">
        <v>304</v>
      </c>
      <c r="E43" s="171">
        <v>50.254600000000003</v>
      </c>
      <c r="F43" s="172"/>
      <c r="G43" s="173">
        <f>ROUND(E43*F43,2)</f>
        <v>0</v>
      </c>
      <c r="H43" s="172"/>
      <c r="I43" s="173">
        <f>ROUND(E43*H43,2)</f>
        <v>0</v>
      </c>
      <c r="J43" s="172"/>
      <c r="K43" s="173">
        <f>ROUND(E43*J43,2)</f>
        <v>0</v>
      </c>
      <c r="L43" s="173">
        <v>21</v>
      </c>
      <c r="M43" s="173">
        <f>G43*(1+L43/100)</f>
        <v>0</v>
      </c>
      <c r="N43" s="171">
        <v>0</v>
      </c>
      <c r="O43" s="171">
        <f>ROUND(E43*N43,2)</f>
        <v>0</v>
      </c>
      <c r="P43" s="171">
        <v>0</v>
      </c>
      <c r="Q43" s="171">
        <f>ROUND(E43*P43,2)</f>
        <v>0</v>
      </c>
      <c r="R43" s="173"/>
      <c r="S43" s="173" t="s">
        <v>201</v>
      </c>
      <c r="T43" s="174" t="s">
        <v>246</v>
      </c>
      <c r="U43" s="158">
        <v>0</v>
      </c>
      <c r="V43" s="158">
        <f>ROUND(E43*U43,2)</f>
        <v>0</v>
      </c>
      <c r="W43" s="158"/>
      <c r="X43" s="158" t="s">
        <v>184</v>
      </c>
      <c r="Y43" s="158" t="s">
        <v>185</v>
      </c>
      <c r="Z43" s="147"/>
      <c r="AA43" s="147"/>
      <c r="AB43" s="147"/>
      <c r="AC43" s="147"/>
      <c r="AD43" s="147"/>
      <c r="AE43" s="147"/>
      <c r="AF43" s="147"/>
      <c r="AG43" s="147" t="s">
        <v>186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4"/>
      <c r="B44" s="155"/>
      <c r="C44" s="193" t="s">
        <v>577</v>
      </c>
      <c r="D44" s="189"/>
      <c r="E44" s="190">
        <v>50.254600000000003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7"/>
      <c r="AA44" s="147"/>
      <c r="AB44" s="147"/>
      <c r="AC44" s="147"/>
      <c r="AD44" s="147"/>
      <c r="AE44" s="147"/>
      <c r="AF44" s="147"/>
      <c r="AG44" s="147" t="s">
        <v>260</v>
      </c>
      <c r="AH44" s="147">
        <v>7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5">
        <v>23</v>
      </c>
      <c r="B45" s="176" t="s">
        <v>417</v>
      </c>
      <c r="C45" s="184" t="s">
        <v>418</v>
      </c>
      <c r="D45" s="177" t="s">
        <v>304</v>
      </c>
      <c r="E45" s="178">
        <v>151.40531999999999</v>
      </c>
      <c r="F45" s="179"/>
      <c r="G45" s="180">
        <f>ROUND(E45*F45,2)</f>
        <v>0</v>
      </c>
      <c r="H45" s="179"/>
      <c r="I45" s="180">
        <f>ROUND(E45*H45,2)</f>
        <v>0</v>
      </c>
      <c r="J45" s="179"/>
      <c r="K45" s="180">
        <f>ROUND(E45*J45,2)</f>
        <v>0</v>
      </c>
      <c r="L45" s="180">
        <v>21</v>
      </c>
      <c r="M45" s="180">
        <f>G45*(1+L45/100)</f>
        <v>0</v>
      </c>
      <c r="N45" s="178">
        <v>0</v>
      </c>
      <c r="O45" s="178">
        <f>ROUND(E45*N45,2)</f>
        <v>0</v>
      </c>
      <c r="P45" s="178">
        <v>0</v>
      </c>
      <c r="Q45" s="178">
        <f>ROUND(E45*P45,2)</f>
        <v>0</v>
      </c>
      <c r="R45" s="180"/>
      <c r="S45" s="180" t="s">
        <v>201</v>
      </c>
      <c r="T45" s="181" t="s">
        <v>246</v>
      </c>
      <c r="U45" s="158">
        <v>9.9000000000000005E-2</v>
      </c>
      <c r="V45" s="158">
        <f>ROUND(E45*U45,2)</f>
        <v>14.99</v>
      </c>
      <c r="W45" s="158"/>
      <c r="X45" s="158" t="s">
        <v>419</v>
      </c>
      <c r="Y45" s="158" t="s">
        <v>185</v>
      </c>
      <c r="Z45" s="147"/>
      <c r="AA45" s="147"/>
      <c r="AB45" s="147"/>
      <c r="AC45" s="147"/>
      <c r="AD45" s="147"/>
      <c r="AE45" s="147"/>
      <c r="AF45" s="147"/>
      <c r="AG45" s="147" t="s">
        <v>420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5">
        <v>24</v>
      </c>
      <c r="B46" s="176" t="s">
        <v>421</v>
      </c>
      <c r="C46" s="184" t="s">
        <v>422</v>
      </c>
      <c r="D46" s="177" t="s">
        <v>304</v>
      </c>
      <c r="E46" s="178">
        <v>151.40531999999999</v>
      </c>
      <c r="F46" s="179"/>
      <c r="G46" s="180">
        <f>ROUND(E46*F46,2)</f>
        <v>0</v>
      </c>
      <c r="H46" s="179"/>
      <c r="I46" s="180">
        <f>ROUND(E46*H46,2)</f>
        <v>0</v>
      </c>
      <c r="J46" s="179"/>
      <c r="K46" s="180">
        <f>ROUND(E46*J46,2)</f>
        <v>0</v>
      </c>
      <c r="L46" s="180">
        <v>21</v>
      </c>
      <c r="M46" s="180">
        <f>G46*(1+L46/100)</f>
        <v>0</v>
      </c>
      <c r="N46" s="178">
        <v>0</v>
      </c>
      <c r="O46" s="178">
        <f>ROUND(E46*N46,2)</f>
        <v>0</v>
      </c>
      <c r="P46" s="178">
        <v>0</v>
      </c>
      <c r="Q46" s="178">
        <f>ROUND(E46*P46,2)</f>
        <v>0</v>
      </c>
      <c r="R46" s="180"/>
      <c r="S46" s="180" t="s">
        <v>201</v>
      </c>
      <c r="T46" s="181" t="s">
        <v>246</v>
      </c>
      <c r="U46" s="158">
        <v>0.49</v>
      </c>
      <c r="V46" s="158">
        <f>ROUND(E46*U46,2)</f>
        <v>74.19</v>
      </c>
      <c r="W46" s="158"/>
      <c r="X46" s="158" t="s">
        <v>419</v>
      </c>
      <c r="Y46" s="158" t="s">
        <v>185</v>
      </c>
      <c r="Z46" s="147"/>
      <c r="AA46" s="147"/>
      <c r="AB46" s="147"/>
      <c r="AC46" s="147"/>
      <c r="AD46" s="147"/>
      <c r="AE46" s="147"/>
      <c r="AF46" s="147"/>
      <c r="AG46" s="147" t="s">
        <v>420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5">
        <v>25</v>
      </c>
      <c r="B47" s="176" t="s">
        <v>423</v>
      </c>
      <c r="C47" s="184" t="s">
        <v>424</v>
      </c>
      <c r="D47" s="177" t="s">
        <v>304</v>
      </c>
      <c r="E47" s="178">
        <v>1362.64788</v>
      </c>
      <c r="F47" s="179"/>
      <c r="G47" s="180">
        <f>ROUND(E47*F47,2)</f>
        <v>0</v>
      </c>
      <c r="H47" s="179"/>
      <c r="I47" s="180">
        <f>ROUND(E47*H47,2)</f>
        <v>0</v>
      </c>
      <c r="J47" s="179"/>
      <c r="K47" s="180">
        <f>ROUND(E47*J47,2)</f>
        <v>0</v>
      </c>
      <c r="L47" s="180">
        <v>21</v>
      </c>
      <c r="M47" s="180">
        <f>G47*(1+L47/100)</f>
        <v>0</v>
      </c>
      <c r="N47" s="178">
        <v>0</v>
      </c>
      <c r="O47" s="178">
        <f>ROUND(E47*N47,2)</f>
        <v>0</v>
      </c>
      <c r="P47" s="178">
        <v>0</v>
      </c>
      <c r="Q47" s="178">
        <f>ROUND(E47*P47,2)</f>
        <v>0</v>
      </c>
      <c r="R47" s="180"/>
      <c r="S47" s="180" t="s">
        <v>201</v>
      </c>
      <c r="T47" s="181" t="s">
        <v>246</v>
      </c>
      <c r="U47" s="158">
        <v>0</v>
      </c>
      <c r="V47" s="158">
        <f>ROUND(E47*U47,2)</f>
        <v>0</v>
      </c>
      <c r="W47" s="158"/>
      <c r="X47" s="158" t="s">
        <v>419</v>
      </c>
      <c r="Y47" s="158" t="s">
        <v>185</v>
      </c>
      <c r="Z47" s="147"/>
      <c r="AA47" s="147"/>
      <c r="AB47" s="147"/>
      <c r="AC47" s="147"/>
      <c r="AD47" s="147"/>
      <c r="AE47" s="147"/>
      <c r="AF47" s="147"/>
      <c r="AG47" s="147" t="s">
        <v>420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68">
        <v>26</v>
      </c>
      <c r="B48" s="169" t="s">
        <v>425</v>
      </c>
      <c r="C48" s="185" t="s">
        <v>426</v>
      </c>
      <c r="D48" s="170" t="s">
        <v>304</v>
      </c>
      <c r="E48" s="171">
        <v>151.40531999999999</v>
      </c>
      <c r="F48" s="172"/>
      <c r="G48" s="173">
        <f>ROUND(E48*F48,2)</f>
        <v>0</v>
      </c>
      <c r="H48" s="172"/>
      <c r="I48" s="173">
        <f>ROUND(E48*H48,2)</f>
        <v>0</v>
      </c>
      <c r="J48" s="172"/>
      <c r="K48" s="173">
        <f>ROUND(E48*J48,2)</f>
        <v>0</v>
      </c>
      <c r="L48" s="173">
        <v>21</v>
      </c>
      <c r="M48" s="173">
        <f>G48*(1+L48/100)</f>
        <v>0</v>
      </c>
      <c r="N48" s="171">
        <v>0</v>
      </c>
      <c r="O48" s="171">
        <f>ROUND(E48*N48,2)</f>
        <v>0</v>
      </c>
      <c r="P48" s="171">
        <v>0</v>
      </c>
      <c r="Q48" s="171">
        <f>ROUND(E48*P48,2)</f>
        <v>0</v>
      </c>
      <c r="R48" s="173"/>
      <c r="S48" s="173" t="s">
        <v>201</v>
      </c>
      <c r="T48" s="174" t="s">
        <v>246</v>
      </c>
      <c r="U48" s="158">
        <v>6.0000000000000001E-3</v>
      </c>
      <c r="V48" s="158">
        <f>ROUND(E48*U48,2)</f>
        <v>0.91</v>
      </c>
      <c r="W48" s="158"/>
      <c r="X48" s="158" t="s">
        <v>419</v>
      </c>
      <c r="Y48" s="158" t="s">
        <v>185</v>
      </c>
      <c r="Z48" s="147"/>
      <c r="AA48" s="147"/>
      <c r="AB48" s="147"/>
      <c r="AC48" s="147"/>
      <c r="AD48" s="147"/>
      <c r="AE48" s="147"/>
      <c r="AF48" s="147"/>
      <c r="AG48" s="147" t="s">
        <v>420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33" x14ac:dyDescent="0.2">
      <c r="A49" s="3"/>
      <c r="B49" s="4"/>
      <c r="C49" s="186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E49">
        <v>15</v>
      </c>
      <c r="AF49">
        <v>21</v>
      </c>
      <c r="AG49" t="s">
        <v>163</v>
      </c>
    </row>
    <row r="50" spans="1:33" x14ac:dyDescent="0.2">
      <c r="A50" s="150"/>
      <c r="B50" s="151" t="s">
        <v>31</v>
      </c>
      <c r="C50" s="187"/>
      <c r="D50" s="152"/>
      <c r="E50" s="153"/>
      <c r="F50" s="153"/>
      <c r="G50" s="167">
        <f>G8+G11+G16+G18+G34+G38+G40</f>
        <v>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E50">
        <f>SUMIF(L7:L48,AE49,G7:G48)</f>
        <v>0</v>
      </c>
      <c r="AF50">
        <f>SUMIF(L7:L48,AF49,G7:G48)</f>
        <v>0</v>
      </c>
      <c r="AG50" t="s">
        <v>239</v>
      </c>
    </row>
    <row r="51" spans="1:33" x14ac:dyDescent="0.2">
      <c r="A51" s="3"/>
      <c r="B51" s="4"/>
      <c r="C51" s="186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">
      <c r="A52" s="3"/>
      <c r="B52" s="4"/>
      <c r="C52" s="186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33" x14ac:dyDescent="0.2">
      <c r="A53" s="264" t="s">
        <v>240</v>
      </c>
      <c r="B53" s="264"/>
      <c r="C53" s="265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33" x14ac:dyDescent="0.2">
      <c r="A54" s="266"/>
      <c r="B54" s="267"/>
      <c r="C54" s="268"/>
      <c r="D54" s="267"/>
      <c r="E54" s="267"/>
      <c r="F54" s="267"/>
      <c r="G54" s="269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G54" t="s">
        <v>241</v>
      </c>
    </row>
    <row r="55" spans="1:33" x14ac:dyDescent="0.2">
      <c r="A55" s="270"/>
      <c r="B55" s="271"/>
      <c r="C55" s="272"/>
      <c r="D55" s="271"/>
      <c r="E55" s="271"/>
      <c r="F55" s="271"/>
      <c r="G55" s="27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33" x14ac:dyDescent="0.2">
      <c r="A56" s="270"/>
      <c r="B56" s="271"/>
      <c r="C56" s="272"/>
      <c r="D56" s="271"/>
      <c r="E56" s="271"/>
      <c r="F56" s="271"/>
      <c r="G56" s="27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33" x14ac:dyDescent="0.2">
      <c r="A57" s="270"/>
      <c r="B57" s="271"/>
      <c r="C57" s="272"/>
      <c r="D57" s="271"/>
      <c r="E57" s="271"/>
      <c r="F57" s="271"/>
      <c r="G57" s="27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33" x14ac:dyDescent="0.2">
      <c r="A58" s="274"/>
      <c r="B58" s="275"/>
      <c r="C58" s="276"/>
      <c r="D58" s="275"/>
      <c r="E58" s="275"/>
      <c r="F58" s="275"/>
      <c r="G58" s="277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33" x14ac:dyDescent="0.2">
      <c r="A59" s="3"/>
      <c r="B59" s="4"/>
      <c r="C59" s="186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33" x14ac:dyDescent="0.2">
      <c r="C60" s="188"/>
      <c r="D60" s="10"/>
      <c r="AG60" t="s">
        <v>242</v>
      </c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2XkQDvwGT+bsSWnBarKoKuJIuIZoAW9oFxOIBkM5RGxPySxmGWPQTZFcAY6WH/vys1qpXRpOvZsfi0cJVkud+A==" saltValue="Y2R8VmoX7kAhDVenp81ZaQ==" spinCount="100000" sheet="1" formatRows="0"/>
  <mergeCells count="6">
    <mergeCell ref="A54:G58"/>
    <mergeCell ref="A1:G1"/>
    <mergeCell ref="C2:G2"/>
    <mergeCell ref="C3:G3"/>
    <mergeCell ref="C4:G4"/>
    <mergeCell ref="A53:C53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7</v>
      </c>
      <c r="B1" s="257"/>
      <c r="C1" s="257"/>
      <c r="D1" s="257"/>
      <c r="E1" s="257"/>
      <c r="F1" s="257"/>
      <c r="G1" s="257"/>
      <c r="AG1" t="s">
        <v>150</v>
      </c>
    </row>
    <row r="2" spans="1:60" ht="24.95" customHeight="1" x14ac:dyDescent="0.2">
      <c r="A2" s="139" t="s">
        <v>8</v>
      </c>
      <c r="B2" s="48" t="s">
        <v>43</v>
      </c>
      <c r="C2" s="258" t="s">
        <v>44</v>
      </c>
      <c r="D2" s="259"/>
      <c r="E2" s="259"/>
      <c r="F2" s="259"/>
      <c r="G2" s="260"/>
      <c r="AG2" t="s">
        <v>151</v>
      </c>
    </row>
    <row r="3" spans="1:60" ht="24.95" customHeight="1" x14ac:dyDescent="0.2">
      <c r="A3" s="139" t="s">
        <v>9</v>
      </c>
      <c r="B3" s="48" t="s">
        <v>82</v>
      </c>
      <c r="C3" s="258" t="s">
        <v>83</v>
      </c>
      <c r="D3" s="259"/>
      <c r="E3" s="259"/>
      <c r="F3" s="259"/>
      <c r="G3" s="260"/>
      <c r="AC3" s="120" t="s">
        <v>151</v>
      </c>
      <c r="AG3" t="s">
        <v>153</v>
      </c>
    </row>
    <row r="4" spans="1:60" ht="24.95" customHeight="1" x14ac:dyDescent="0.2">
      <c r="A4" s="140" t="s">
        <v>10</v>
      </c>
      <c r="B4" s="141" t="s">
        <v>84</v>
      </c>
      <c r="C4" s="261" t="s">
        <v>85</v>
      </c>
      <c r="D4" s="262"/>
      <c r="E4" s="262"/>
      <c r="F4" s="262"/>
      <c r="G4" s="263"/>
      <c r="AG4" t="s">
        <v>154</v>
      </c>
    </row>
    <row r="5" spans="1:60" x14ac:dyDescent="0.2">
      <c r="D5" s="10"/>
    </row>
    <row r="6" spans="1:60" ht="38.25" x14ac:dyDescent="0.2">
      <c r="A6" s="143" t="s">
        <v>155</v>
      </c>
      <c r="B6" s="145" t="s">
        <v>156</v>
      </c>
      <c r="C6" s="145" t="s">
        <v>157</v>
      </c>
      <c r="D6" s="144" t="s">
        <v>158</v>
      </c>
      <c r="E6" s="143" t="s">
        <v>159</v>
      </c>
      <c r="F6" s="142" t="s">
        <v>160</v>
      </c>
      <c r="G6" s="143" t="s">
        <v>31</v>
      </c>
      <c r="H6" s="146" t="s">
        <v>32</v>
      </c>
      <c r="I6" s="146" t="s">
        <v>161</v>
      </c>
      <c r="J6" s="146" t="s">
        <v>33</v>
      </c>
      <c r="K6" s="146" t="s">
        <v>162</v>
      </c>
      <c r="L6" s="146" t="s">
        <v>163</v>
      </c>
      <c r="M6" s="146" t="s">
        <v>164</v>
      </c>
      <c r="N6" s="146" t="s">
        <v>165</v>
      </c>
      <c r="O6" s="146" t="s">
        <v>166</v>
      </c>
      <c r="P6" s="146" t="s">
        <v>167</v>
      </c>
      <c r="Q6" s="146" t="s">
        <v>168</v>
      </c>
      <c r="R6" s="146" t="s">
        <v>169</v>
      </c>
      <c r="S6" s="146" t="s">
        <v>170</v>
      </c>
      <c r="T6" s="146" t="s">
        <v>171</v>
      </c>
      <c r="U6" s="146" t="s">
        <v>172</v>
      </c>
      <c r="V6" s="146" t="s">
        <v>173</v>
      </c>
      <c r="W6" s="146" t="s">
        <v>174</v>
      </c>
      <c r="X6" s="146" t="s">
        <v>175</v>
      </c>
      <c r="Y6" s="146" t="s">
        <v>176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1" t="s">
        <v>177</v>
      </c>
      <c r="B8" s="162" t="s">
        <v>68</v>
      </c>
      <c r="C8" s="183" t="s">
        <v>113</v>
      </c>
      <c r="D8" s="163"/>
      <c r="E8" s="164"/>
      <c r="F8" s="165"/>
      <c r="G8" s="165">
        <f>SUMIF(AG9:AG34,"&lt;&gt;NOR",G9:G34)</f>
        <v>0</v>
      </c>
      <c r="H8" s="165"/>
      <c r="I8" s="165">
        <f>SUM(I9:I34)</f>
        <v>0</v>
      </c>
      <c r="J8" s="165"/>
      <c r="K8" s="165">
        <f>SUM(K9:K34)</f>
        <v>0</v>
      </c>
      <c r="L8" s="165"/>
      <c r="M8" s="165">
        <f>SUM(M9:M34)</f>
        <v>0</v>
      </c>
      <c r="N8" s="164"/>
      <c r="O8" s="164">
        <f>SUM(O9:O34)</f>
        <v>40.68</v>
      </c>
      <c r="P8" s="164"/>
      <c r="Q8" s="164">
        <f>SUM(Q9:Q34)</f>
        <v>0</v>
      </c>
      <c r="R8" s="165"/>
      <c r="S8" s="165"/>
      <c r="T8" s="166"/>
      <c r="U8" s="160"/>
      <c r="V8" s="160">
        <f>SUM(V9:V34)</f>
        <v>27.63</v>
      </c>
      <c r="W8" s="160"/>
      <c r="X8" s="160"/>
      <c r="Y8" s="160"/>
      <c r="AG8" t="s">
        <v>178</v>
      </c>
    </row>
    <row r="9" spans="1:60" outlineLevel="1" x14ac:dyDescent="0.2">
      <c r="A9" s="168">
        <v>1</v>
      </c>
      <c r="B9" s="169" t="s">
        <v>578</v>
      </c>
      <c r="C9" s="185" t="s">
        <v>579</v>
      </c>
      <c r="D9" s="170" t="s">
        <v>265</v>
      </c>
      <c r="E9" s="171">
        <v>1.0275000000000001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3"/>
      <c r="S9" s="173" t="s">
        <v>201</v>
      </c>
      <c r="T9" s="174" t="s">
        <v>246</v>
      </c>
      <c r="U9" s="158">
        <v>1.76</v>
      </c>
      <c r="V9" s="158">
        <f>ROUND(E9*U9,2)</f>
        <v>1.81</v>
      </c>
      <c r="W9" s="158"/>
      <c r="X9" s="158" t="s">
        <v>184</v>
      </c>
      <c r="Y9" s="158" t="s">
        <v>185</v>
      </c>
      <c r="Z9" s="147"/>
      <c r="AA9" s="147"/>
      <c r="AB9" s="147"/>
      <c r="AC9" s="147"/>
      <c r="AD9" s="147"/>
      <c r="AE9" s="147"/>
      <c r="AF9" s="147"/>
      <c r="AG9" s="147" t="s">
        <v>186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93" t="s">
        <v>580</v>
      </c>
      <c r="D10" s="189"/>
      <c r="E10" s="190">
        <v>1.0275000000000001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260</v>
      </c>
      <c r="AH10" s="147">
        <v>5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8">
        <v>2</v>
      </c>
      <c r="B11" s="169" t="s">
        <v>279</v>
      </c>
      <c r="C11" s="185" t="s">
        <v>280</v>
      </c>
      <c r="D11" s="170" t="s">
        <v>265</v>
      </c>
      <c r="E11" s="171">
        <v>20.55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21</v>
      </c>
      <c r="M11" s="173">
        <f>G11*(1+L11/100)</f>
        <v>0</v>
      </c>
      <c r="N11" s="171">
        <v>0</v>
      </c>
      <c r="O11" s="171">
        <f>ROUND(E11*N11,2)</f>
        <v>0</v>
      </c>
      <c r="P11" s="171">
        <v>0</v>
      </c>
      <c r="Q11" s="171">
        <f>ROUND(E11*P11,2)</f>
        <v>0</v>
      </c>
      <c r="R11" s="173"/>
      <c r="S11" s="173" t="s">
        <v>201</v>
      </c>
      <c r="T11" s="174" t="s">
        <v>246</v>
      </c>
      <c r="U11" s="158">
        <v>0.2</v>
      </c>
      <c r="V11" s="158">
        <f>ROUND(E11*U11,2)</f>
        <v>4.1100000000000003</v>
      </c>
      <c r="W11" s="158"/>
      <c r="X11" s="158" t="s">
        <v>184</v>
      </c>
      <c r="Y11" s="158" t="s">
        <v>185</v>
      </c>
      <c r="Z11" s="147"/>
      <c r="AA11" s="147"/>
      <c r="AB11" s="147"/>
      <c r="AC11" s="147"/>
      <c r="AD11" s="147"/>
      <c r="AE11" s="147"/>
      <c r="AF11" s="147"/>
      <c r="AG11" s="147" t="s">
        <v>186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193" t="s">
        <v>581</v>
      </c>
      <c r="D12" s="189"/>
      <c r="E12" s="190">
        <v>18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260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4"/>
      <c r="B13" s="155"/>
      <c r="C13" s="193" t="s">
        <v>582</v>
      </c>
      <c r="D13" s="189"/>
      <c r="E13" s="190">
        <v>2.5499999999999998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260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68">
        <v>3</v>
      </c>
      <c r="B14" s="169" t="s">
        <v>282</v>
      </c>
      <c r="C14" s="185" t="s">
        <v>283</v>
      </c>
      <c r="D14" s="170" t="s">
        <v>265</v>
      </c>
      <c r="E14" s="171">
        <v>10.275</v>
      </c>
      <c r="F14" s="172"/>
      <c r="G14" s="173">
        <f>ROUND(E14*F14,2)</f>
        <v>0</v>
      </c>
      <c r="H14" s="172"/>
      <c r="I14" s="173">
        <f>ROUND(E14*H14,2)</f>
        <v>0</v>
      </c>
      <c r="J14" s="172"/>
      <c r="K14" s="173">
        <f>ROUND(E14*J14,2)</f>
        <v>0</v>
      </c>
      <c r="L14" s="173">
        <v>21</v>
      </c>
      <c r="M14" s="173">
        <f>G14*(1+L14/100)</f>
        <v>0</v>
      </c>
      <c r="N14" s="171">
        <v>0</v>
      </c>
      <c r="O14" s="171">
        <f>ROUND(E14*N14,2)</f>
        <v>0</v>
      </c>
      <c r="P14" s="171">
        <v>0</v>
      </c>
      <c r="Q14" s="171">
        <f>ROUND(E14*P14,2)</f>
        <v>0</v>
      </c>
      <c r="R14" s="173"/>
      <c r="S14" s="173" t="s">
        <v>201</v>
      </c>
      <c r="T14" s="174" t="s">
        <v>246</v>
      </c>
      <c r="U14" s="158">
        <v>8.4000000000000005E-2</v>
      </c>
      <c r="V14" s="158">
        <f>ROUND(E14*U14,2)</f>
        <v>0.86</v>
      </c>
      <c r="W14" s="158"/>
      <c r="X14" s="158" t="s">
        <v>184</v>
      </c>
      <c r="Y14" s="158" t="s">
        <v>185</v>
      </c>
      <c r="Z14" s="147"/>
      <c r="AA14" s="147"/>
      <c r="AB14" s="147"/>
      <c r="AC14" s="147"/>
      <c r="AD14" s="147"/>
      <c r="AE14" s="147"/>
      <c r="AF14" s="147"/>
      <c r="AG14" s="147" t="s">
        <v>186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193" t="s">
        <v>583</v>
      </c>
      <c r="D15" s="189"/>
      <c r="E15" s="190">
        <v>10.275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7"/>
      <c r="AA15" s="147"/>
      <c r="AB15" s="147"/>
      <c r="AC15" s="147"/>
      <c r="AD15" s="147"/>
      <c r="AE15" s="147"/>
      <c r="AF15" s="147"/>
      <c r="AG15" s="147" t="s">
        <v>260</v>
      </c>
      <c r="AH15" s="147">
        <v>5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68">
        <v>4</v>
      </c>
      <c r="B16" s="169" t="s">
        <v>584</v>
      </c>
      <c r="C16" s="185" t="s">
        <v>585</v>
      </c>
      <c r="D16" s="170" t="s">
        <v>253</v>
      </c>
      <c r="E16" s="171">
        <v>30</v>
      </c>
      <c r="F16" s="172"/>
      <c r="G16" s="173">
        <f>ROUND(E16*F16,2)</f>
        <v>0</v>
      </c>
      <c r="H16" s="172"/>
      <c r="I16" s="173">
        <f>ROUND(E16*H16,2)</f>
        <v>0</v>
      </c>
      <c r="J16" s="172"/>
      <c r="K16" s="173">
        <f>ROUND(E16*J16,2)</f>
        <v>0</v>
      </c>
      <c r="L16" s="173">
        <v>21</v>
      </c>
      <c r="M16" s="173">
        <f>G16*(1+L16/100)</f>
        <v>0</v>
      </c>
      <c r="N16" s="171">
        <v>9.8999999999999999E-4</v>
      </c>
      <c r="O16" s="171">
        <f>ROUND(E16*N16,2)</f>
        <v>0.03</v>
      </c>
      <c r="P16" s="171">
        <v>0</v>
      </c>
      <c r="Q16" s="171">
        <f>ROUND(E16*P16,2)</f>
        <v>0</v>
      </c>
      <c r="R16" s="173"/>
      <c r="S16" s="173" t="s">
        <v>201</v>
      </c>
      <c r="T16" s="174" t="s">
        <v>246</v>
      </c>
      <c r="U16" s="158">
        <v>0.23599999999999999</v>
      </c>
      <c r="V16" s="158">
        <f>ROUND(E16*U16,2)</f>
        <v>7.08</v>
      </c>
      <c r="W16" s="158"/>
      <c r="X16" s="158" t="s">
        <v>184</v>
      </c>
      <c r="Y16" s="158" t="s">
        <v>185</v>
      </c>
      <c r="Z16" s="147"/>
      <c r="AA16" s="147"/>
      <c r="AB16" s="147"/>
      <c r="AC16" s="147"/>
      <c r="AD16" s="147"/>
      <c r="AE16" s="147"/>
      <c r="AF16" s="147"/>
      <c r="AG16" s="147" t="s">
        <v>186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193" t="s">
        <v>586</v>
      </c>
      <c r="D17" s="189"/>
      <c r="E17" s="190">
        <v>30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260</v>
      </c>
      <c r="AH17" s="147">
        <v>5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68">
        <v>5</v>
      </c>
      <c r="B18" s="169" t="s">
        <v>587</v>
      </c>
      <c r="C18" s="185" t="s">
        <v>588</v>
      </c>
      <c r="D18" s="170" t="s">
        <v>253</v>
      </c>
      <c r="E18" s="171">
        <v>30</v>
      </c>
      <c r="F18" s="172"/>
      <c r="G18" s="173">
        <f>ROUND(E18*F18,2)</f>
        <v>0</v>
      </c>
      <c r="H18" s="172"/>
      <c r="I18" s="173">
        <f>ROUND(E18*H18,2)</f>
        <v>0</v>
      </c>
      <c r="J18" s="172"/>
      <c r="K18" s="173">
        <f>ROUND(E18*J18,2)</f>
        <v>0</v>
      </c>
      <c r="L18" s="173">
        <v>21</v>
      </c>
      <c r="M18" s="173">
        <f>G18*(1+L18/100)</f>
        <v>0</v>
      </c>
      <c r="N18" s="171">
        <v>0</v>
      </c>
      <c r="O18" s="171">
        <f>ROUND(E18*N18,2)</f>
        <v>0</v>
      </c>
      <c r="P18" s="171">
        <v>0</v>
      </c>
      <c r="Q18" s="171">
        <f>ROUND(E18*P18,2)</f>
        <v>0</v>
      </c>
      <c r="R18" s="173"/>
      <c r="S18" s="173" t="s">
        <v>201</v>
      </c>
      <c r="T18" s="174" t="s">
        <v>246</v>
      </c>
      <c r="U18" s="158">
        <v>7.0000000000000007E-2</v>
      </c>
      <c r="V18" s="158">
        <f>ROUND(E18*U18,2)</f>
        <v>2.1</v>
      </c>
      <c r="W18" s="158"/>
      <c r="X18" s="158" t="s">
        <v>184</v>
      </c>
      <c r="Y18" s="158" t="s">
        <v>185</v>
      </c>
      <c r="Z18" s="147"/>
      <c r="AA18" s="147"/>
      <c r="AB18" s="147"/>
      <c r="AC18" s="147"/>
      <c r="AD18" s="147"/>
      <c r="AE18" s="147"/>
      <c r="AF18" s="147"/>
      <c r="AG18" s="147" t="s">
        <v>186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193" t="s">
        <v>589</v>
      </c>
      <c r="D19" s="189"/>
      <c r="E19" s="190">
        <v>30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260</v>
      </c>
      <c r="AH19" s="147">
        <v>5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1" x14ac:dyDescent="0.2">
      <c r="A20" s="168">
        <v>6</v>
      </c>
      <c r="B20" s="169" t="s">
        <v>285</v>
      </c>
      <c r="C20" s="185" t="s">
        <v>286</v>
      </c>
      <c r="D20" s="170" t="s">
        <v>265</v>
      </c>
      <c r="E20" s="171">
        <v>20.55</v>
      </c>
      <c r="F20" s="172"/>
      <c r="G20" s="173">
        <f>ROUND(E20*F20,2)</f>
        <v>0</v>
      </c>
      <c r="H20" s="172"/>
      <c r="I20" s="173">
        <f>ROUND(E20*H20,2)</f>
        <v>0</v>
      </c>
      <c r="J20" s="172"/>
      <c r="K20" s="173">
        <f>ROUND(E20*J20,2)</f>
        <v>0</v>
      </c>
      <c r="L20" s="173">
        <v>21</v>
      </c>
      <c r="M20" s="173">
        <f>G20*(1+L20/100)</f>
        <v>0</v>
      </c>
      <c r="N20" s="171">
        <v>0</v>
      </c>
      <c r="O20" s="171">
        <f>ROUND(E20*N20,2)</f>
        <v>0</v>
      </c>
      <c r="P20" s="171">
        <v>0</v>
      </c>
      <c r="Q20" s="171">
        <f>ROUND(E20*P20,2)</f>
        <v>0</v>
      </c>
      <c r="R20" s="173"/>
      <c r="S20" s="173" t="s">
        <v>201</v>
      </c>
      <c r="T20" s="174" t="s">
        <v>246</v>
      </c>
      <c r="U20" s="158">
        <v>1.0999999999999999E-2</v>
      </c>
      <c r="V20" s="158">
        <f>ROUND(E20*U20,2)</f>
        <v>0.23</v>
      </c>
      <c r="W20" s="158"/>
      <c r="X20" s="158" t="s">
        <v>184</v>
      </c>
      <c r="Y20" s="158" t="s">
        <v>185</v>
      </c>
      <c r="Z20" s="147"/>
      <c r="AA20" s="147"/>
      <c r="AB20" s="147"/>
      <c r="AC20" s="147"/>
      <c r="AD20" s="147"/>
      <c r="AE20" s="147"/>
      <c r="AF20" s="147"/>
      <c r="AG20" s="147" t="s">
        <v>186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193" t="s">
        <v>590</v>
      </c>
      <c r="D21" s="189"/>
      <c r="E21" s="190">
        <v>20.55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7"/>
      <c r="AA21" s="147"/>
      <c r="AB21" s="147"/>
      <c r="AC21" s="147"/>
      <c r="AD21" s="147"/>
      <c r="AE21" s="147"/>
      <c r="AF21" s="147"/>
      <c r="AG21" s="147" t="s">
        <v>260</v>
      </c>
      <c r="AH21" s="147">
        <v>5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1" x14ac:dyDescent="0.2">
      <c r="A22" s="168">
        <v>7</v>
      </c>
      <c r="B22" s="169" t="s">
        <v>289</v>
      </c>
      <c r="C22" s="185" t="s">
        <v>290</v>
      </c>
      <c r="D22" s="170" t="s">
        <v>265</v>
      </c>
      <c r="E22" s="171">
        <v>20.55</v>
      </c>
      <c r="F22" s="172"/>
      <c r="G22" s="173">
        <f>ROUND(E22*F22,2)</f>
        <v>0</v>
      </c>
      <c r="H22" s="172"/>
      <c r="I22" s="173">
        <f>ROUND(E22*H22,2)</f>
        <v>0</v>
      </c>
      <c r="J22" s="172"/>
      <c r="K22" s="173">
        <f>ROUND(E22*J22,2)</f>
        <v>0</v>
      </c>
      <c r="L22" s="173">
        <v>21</v>
      </c>
      <c r="M22" s="173">
        <f>G22*(1+L22/100)</f>
        <v>0</v>
      </c>
      <c r="N22" s="171">
        <v>0</v>
      </c>
      <c r="O22" s="171">
        <f>ROUND(E22*N22,2)</f>
        <v>0</v>
      </c>
      <c r="P22" s="171">
        <v>0</v>
      </c>
      <c r="Q22" s="171">
        <f>ROUND(E22*P22,2)</f>
        <v>0</v>
      </c>
      <c r="R22" s="173"/>
      <c r="S22" s="173" t="s">
        <v>201</v>
      </c>
      <c r="T22" s="174" t="s">
        <v>246</v>
      </c>
      <c r="U22" s="158">
        <v>5.2999999999999999E-2</v>
      </c>
      <c r="V22" s="158">
        <f>ROUND(E22*U22,2)</f>
        <v>1.0900000000000001</v>
      </c>
      <c r="W22" s="158"/>
      <c r="X22" s="158" t="s">
        <v>184</v>
      </c>
      <c r="Y22" s="158" t="s">
        <v>185</v>
      </c>
      <c r="Z22" s="147"/>
      <c r="AA22" s="147"/>
      <c r="AB22" s="147"/>
      <c r="AC22" s="147"/>
      <c r="AD22" s="147"/>
      <c r="AE22" s="147"/>
      <c r="AF22" s="147"/>
      <c r="AG22" s="147" t="s">
        <v>186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4"/>
      <c r="B23" s="155"/>
      <c r="C23" s="193" t="s">
        <v>591</v>
      </c>
      <c r="D23" s="189"/>
      <c r="E23" s="190">
        <v>20.55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260</v>
      </c>
      <c r="AH23" s="147">
        <v>5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68">
        <v>8</v>
      </c>
      <c r="B24" s="169" t="s">
        <v>295</v>
      </c>
      <c r="C24" s="185" t="s">
        <v>296</v>
      </c>
      <c r="D24" s="170" t="s">
        <v>265</v>
      </c>
      <c r="E24" s="171">
        <v>20.55</v>
      </c>
      <c r="F24" s="172"/>
      <c r="G24" s="173">
        <f>ROUND(E24*F24,2)</f>
        <v>0</v>
      </c>
      <c r="H24" s="172"/>
      <c r="I24" s="173">
        <f>ROUND(E24*H24,2)</f>
        <v>0</v>
      </c>
      <c r="J24" s="172"/>
      <c r="K24" s="173">
        <f>ROUND(E24*J24,2)</f>
        <v>0</v>
      </c>
      <c r="L24" s="173">
        <v>21</v>
      </c>
      <c r="M24" s="173">
        <f>G24*(1+L24/100)</f>
        <v>0</v>
      </c>
      <c r="N24" s="171">
        <v>0</v>
      </c>
      <c r="O24" s="171">
        <f>ROUND(E24*N24,2)</f>
        <v>0</v>
      </c>
      <c r="P24" s="171">
        <v>0</v>
      </c>
      <c r="Q24" s="171">
        <f>ROUND(E24*P24,2)</f>
        <v>0</v>
      </c>
      <c r="R24" s="173"/>
      <c r="S24" s="173" t="s">
        <v>201</v>
      </c>
      <c r="T24" s="174" t="s">
        <v>246</v>
      </c>
      <c r="U24" s="158">
        <v>8.9999999999999993E-3</v>
      </c>
      <c r="V24" s="158">
        <f>ROUND(E24*U24,2)</f>
        <v>0.18</v>
      </c>
      <c r="W24" s="158"/>
      <c r="X24" s="158" t="s">
        <v>184</v>
      </c>
      <c r="Y24" s="158" t="s">
        <v>185</v>
      </c>
      <c r="Z24" s="147"/>
      <c r="AA24" s="147"/>
      <c r="AB24" s="147"/>
      <c r="AC24" s="147"/>
      <c r="AD24" s="147"/>
      <c r="AE24" s="147"/>
      <c r="AF24" s="147"/>
      <c r="AG24" s="147" t="s">
        <v>186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193" t="s">
        <v>591</v>
      </c>
      <c r="D25" s="189"/>
      <c r="E25" s="190">
        <v>20.55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7"/>
      <c r="AA25" s="147"/>
      <c r="AB25" s="147"/>
      <c r="AC25" s="147"/>
      <c r="AD25" s="147"/>
      <c r="AE25" s="147"/>
      <c r="AF25" s="147"/>
      <c r="AG25" s="147" t="s">
        <v>260</v>
      </c>
      <c r="AH25" s="147">
        <v>5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68">
        <v>9</v>
      </c>
      <c r="B26" s="169" t="s">
        <v>592</v>
      </c>
      <c r="C26" s="185" t="s">
        <v>593</v>
      </c>
      <c r="D26" s="170" t="s">
        <v>265</v>
      </c>
      <c r="E26" s="171">
        <v>15</v>
      </c>
      <c r="F26" s="172"/>
      <c r="G26" s="173">
        <f>ROUND(E26*F26,2)</f>
        <v>0</v>
      </c>
      <c r="H26" s="172"/>
      <c r="I26" s="173">
        <f>ROUND(E26*H26,2)</f>
        <v>0</v>
      </c>
      <c r="J26" s="172"/>
      <c r="K26" s="173">
        <f>ROUND(E26*J26,2)</f>
        <v>0</v>
      </c>
      <c r="L26" s="173">
        <v>21</v>
      </c>
      <c r="M26" s="173">
        <f>G26*(1+L26/100)</f>
        <v>0</v>
      </c>
      <c r="N26" s="171">
        <v>0</v>
      </c>
      <c r="O26" s="171">
        <f>ROUND(E26*N26,2)</f>
        <v>0</v>
      </c>
      <c r="P26" s="171">
        <v>0</v>
      </c>
      <c r="Q26" s="171">
        <f>ROUND(E26*P26,2)</f>
        <v>0</v>
      </c>
      <c r="R26" s="173"/>
      <c r="S26" s="173" t="s">
        <v>201</v>
      </c>
      <c r="T26" s="174" t="s">
        <v>246</v>
      </c>
      <c r="U26" s="158">
        <v>0.20200000000000001</v>
      </c>
      <c r="V26" s="158">
        <f>ROUND(E26*U26,2)</f>
        <v>3.03</v>
      </c>
      <c r="W26" s="158"/>
      <c r="X26" s="158" t="s">
        <v>184</v>
      </c>
      <c r="Y26" s="158" t="s">
        <v>185</v>
      </c>
      <c r="Z26" s="147"/>
      <c r="AA26" s="147"/>
      <c r="AB26" s="147"/>
      <c r="AC26" s="147"/>
      <c r="AD26" s="147"/>
      <c r="AE26" s="147"/>
      <c r="AF26" s="147"/>
      <c r="AG26" s="147" t="s">
        <v>186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193" t="s">
        <v>594</v>
      </c>
      <c r="D27" s="189"/>
      <c r="E27" s="190">
        <v>13.5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7"/>
      <c r="AA27" s="147"/>
      <c r="AB27" s="147"/>
      <c r="AC27" s="147"/>
      <c r="AD27" s="147"/>
      <c r="AE27" s="147"/>
      <c r="AF27" s="147"/>
      <c r="AG27" s="147" t="s">
        <v>260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">
      <c r="A28" s="154"/>
      <c r="B28" s="155"/>
      <c r="C28" s="193" t="s">
        <v>595</v>
      </c>
      <c r="D28" s="189"/>
      <c r="E28" s="190">
        <v>1.5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7"/>
      <c r="AA28" s="147"/>
      <c r="AB28" s="147"/>
      <c r="AC28" s="147"/>
      <c r="AD28" s="147"/>
      <c r="AE28" s="147"/>
      <c r="AF28" s="147"/>
      <c r="AG28" s="147" t="s">
        <v>260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68">
        <v>10</v>
      </c>
      <c r="B29" s="169" t="s">
        <v>596</v>
      </c>
      <c r="C29" s="185" t="s">
        <v>597</v>
      </c>
      <c r="D29" s="170" t="s">
        <v>265</v>
      </c>
      <c r="E29" s="171">
        <v>4.5</v>
      </c>
      <c r="F29" s="172"/>
      <c r="G29" s="173">
        <f>ROUND(E29*F29,2)</f>
        <v>0</v>
      </c>
      <c r="H29" s="172"/>
      <c r="I29" s="173">
        <f>ROUND(E29*H29,2)</f>
        <v>0</v>
      </c>
      <c r="J29" s="172"/>
      <c r="K29" s="173">
        <f>ROUND(E29*J29,2)</f>
        <v>0</v>
      </c>
      <c r="L29" s="173">
        <v>21</v>
      </c>
      <c r="M29" s="173">
        <f>G29*(1+L29/100)</f>
        <v>0</v>
      </c>
      <c r="N29" s="171">
        <v>1.7</v>
      </c>
      <c r="O29" s="171">
        <f>ROUND(E29*N29,2)</f>
        <v>7.65</v>
      </c>
      <c r="P29" s="171">
        <v>0</v>
      </c>
      <c r="Q29" s="171">
        <f>ROUND(E29*P29,2)</f>
        <v>0</v>
      </c>
      <c r="R29" s="173"/>
      <c r="S29" s="173" t="s">
        <v>201</v>
      </c>
      <c r="T29" s="174" t="s">
        <v>246</v>
      </c>
      <c r="U29" s="158">
        <v>1.587</v>
      </c>
      <c r="V29" s="158">
        <f>ROUND(E29*U29,2)</f>
        <v>7.14</v>
      </c>
      <c r="W29" s="158"/>
      <c r="X29" s="158" t="s">
        <v>184</v>
      </c>
      <c r="Y29" s="158" t="s">
        <v>185</v>
      </c>
      <c r="Z29" s="147"/>
      <c r="AA29" s="147"/>
      <c r="AB29" s="147"/>
      <c r="AC29" s="147"/>
      <c r="AD29" s="147"/>
      <c r="AE29" s="147"/>
      <c r="AF29" s="147"/>
      <c r="AG29" s="147" t="s">
        <v>186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193" t="s">
        <v>598</v>
      </c>
      <c r="D30" s="189"/>
      <c r="E30" s="190">
        <v>4.5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7"/>
      <c r="AA30" s="147"/>
      <c r="AB30" s="147"/>
      <c r="AC30" s="147"/>
      <c r="AD30" s="147"/>
      <c r="AE30" s="147"/>
      <c r="AF30" s="147"/>
      <c r="AG30" s="147" t="s">
        <v>260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68">
        <v>11</v>
      </c>
      <c r="B31" s="169" t="s">
        <v>300</v>
      </c>
      <c r="C31" s="185" t="s">
        <v>301</v>
      </c>
      <c r="D31" s="170" t="s">
        <v>265</v>
      </c>
      <c r="E31" s="171">
        <v>20.55</v>
      </c>
      <c r="F31" s="172"/>
      <c r="G31" s="173">
        <f>ROUND(E31*F31,2)</f>
        <v>0</v>
      </c>
      <c r="H31" s="172"/>
      <c r="I31" s="173">
        <f>ROUND(E31*H31,2)</f>
        <v>0</v>
      </c>
      <c r="J31" s="172"/>
      <c r="K31" s="173">
        <f>ROUND(E31*J31,2)</f>
        <v>0</v>
      </c>
      <c r="L31" s="173">
        <v>21</v>
      </c>
      <c r="M31" s="173">
        <f>G31*(1+L31/100)</f>
        <v>0</v>
      </c>
      <c r="N31" s="171">
        <v>0</v>
      </c>
      <c r="O31" s="171">
        <f>ROUND(E31*N31,2)</f>
        <v>0</v>
      </c>
      <c r="P31" s="171">
        <v>0</v>
      </c>
      <c r="Q31" s="171">
        <f>ROUND(E31*P31,2)</f>
        <v>0</v>
      </c>
      <c r="R31" s="173"/>
      <c r="S31" s="173" t="s">
        <v>201</v>
      </c>
      <c r="T31" s="174" t="s">
        <v>246</v>
      </c>
      <c r="U31" s="158">
        <v>0</v>
      </c>
      <c r="V31" s="158">
        <f>ROUND(E31*U31,2)</f>
        <v>0</v>
      </c>
      <c r="W31" s="158"/>
      <c r="X31" s="158" t="s">
        <v>184</v>
      </c>
      <c r="Y31" s="158" t="s">
        <v>185</v>
      </c>
      <c r="Z31" s="147"/>
      <c r="AA31" s="147"/>
      <c r="AB31" s="147"/>
      <c r="AC31" s="147"/>
      <c r="AD31" s="147"/>
      <c r="AE31" s="147"/>
      <c r="AF31" s="147"/>
      <c r="AG31" s="147" t="s">
        <v>186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193" t="s">
        <v>591</v>
      </c>
      <c r="D32" s="189"/>
      <c r="E32" s="190">
        <v>20.55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7"/>
      <c r="AA32" s="147"/>
      <c r="AB32" s="147"/>
      <c r="AC32" s="147"/>
      <c r="AD32" s="147"/>
      <c r="AE32" s="147"/>
      <c r="AF32" s="147"/>
      <c r="AG32" s="147" t="s">
        <v>260</v>
      </c>
      <c r="AH32" s="147">
        <v>5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68">
        <v>12</v>
      </c>
      <c r="B33" s="169" t="s">
        <v>599</v>
      </c>
      <c r="C33" s="185" t="s">
        <v>600</v>
      </c>
      <c r="D33" s="170" t="s">
        <v>304</v>
      </c>
      <c r="E33" s="171">
        <v>33</v>
      </c>
      <c r="F33" s="172"/>
      <c r="G33" s="173">
        <f>ROUND(E33*F33,2)</f>
        <v>0</v>
      </c>
      <c r="H33" s="172"/>
      <c r="I33" s="173">
        <f>ROUND(E33*H33,2)</f>
        <v>0</v>
      </c>
      <c r="J33" s="172"/>
      <c r="K33" s="173">
        <f>ROUND(E33*J33,2)</f>
        <v>0</v>
      </c>
      <c r="L33" s="173">
        <v>21</v>
      </c>
      <c r="M33" s="173">
        <f>G33*(1+L33/100)</f>
        <v>0</v>
      </c>
      <c r="N33" s="171">
        <v>1</v>
      </c>
      <c r="O33" s="171">
        <f>ROUND(E33*N33,2)</f>
        <v>33</v>
      </c>
      <c r="P33" s="171">
        <v>0</v>
      </c>
      <c r="Q33" s="171">
        <f>ROUND(E33*P33,2)</f>
        <v>0</v>
      </c>
      <c r="R33" s="173" t="s">
        <v>305</v>
      </c>
      <c r="S33" s="173" t="s">
        <v>201</v>
      </c>
      <c r="T33" s="174" t="s">
        <v>246</v>
      </c>
      <c r="U33" s="158">
        <v>0</v>
      </c>
      <c r="V33" s="158">
        <f>ROUND(E33*U33,2)</f>
        <v>0</v>
      </c>
      <c r="W33" s="158"/>
      <c r="X33" s="158" t="s">
        <v>306</v>
      </c>
      <c r="Y33" s="158" t="s">
        <v>185</v>
      </c>
      <c r="Z33" s="147"/>
      <c r="AA33" s="147"/>
      <c r="AB33" s="147"/>
      <c r="AC33" s="147"/>
      <c r="AD33" s="147"/>
      <c r="AE33" s="147"/>
      <c r="AF33" s="147"/>
      <c r="AG33" s="147" t="s">
        <v>307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193" t="s">
        <v>601</v>
      </c>
      <c r="D34" s="189"/>
      <c r="E34" s="190">
        <v>33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7"/>
      <c r="AA34" s="147"/>
      <c r="AB34" s="147"/>
      <c r="AC34" s="147"/>
      <c r="AD34" s="147"/>
      <c r="AE34" s="147"/>
      <c r="AF34" s="147"/>
      <c r="AG34" s="147" t="s">
        <v>260</v>
      </c>
      <c r="AH34" s="147">
        <v>5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x14ac:dyDescent="0.2">
      <c r="A35" s="161" t="s">
        <v>177</v>
      </c>
      <c r="B35" s="162" t="s">
        <v>74</v>
      </c>
      <c r="C35" s="183" t="s">
        <v>123</v>
      </c>
      <c r="D35" s="163"/>
      <c r="E35" s="164"/>
      <c r="F35" s="165"/>
      <c r="G35" s="165">
        <f>SUMIF(AG36:AG37,"&lt;&gt;NOR",G36:G37)</f>
        <v>0</v>
      </c>
      <c r="H35" s="165"/>
      <c r="I35" s="165">
        <f>SUM(I36:I37)</f>
        <v>0</v>
      </c>
      <c r="J35" s="165"/>
      <c r="K35" s="165">
        <f>SUM(K36:K37)</f>
        <v>0</v>
      </c>
      <c r="L35" s="165"/>
      <c r="M35" s="165">
        <f>SUM(M36:M37)</f>
        <v>0</v>
      </c>
      <c r="N35" s="164"/>
      <c r="O35" s="164">
        <f>SUM(O36:O37)</f>
        <v>4.25</v>
      </c>
      <c r="P35" s="164"/>
      <c r="Q35" s="164">
        <f>SUM(Q36:Q37)</f>
        <v>0</v>
      </c>
      <c r="R35" s="165"/>
      <c r="S35" s="165"/>
      <c r="T35" s="166"/>
      <c r="U35" s="160"/>
      <c r="V35" s="160">
        <f>SUM(V36:V37)</f>
        <v>3.81</v>
      </c>
      <c r="W35" s="160"/>
      <c r="X35" s="160"/>
      <c r="Y35" s="160"/>
      <c r="AG35" t="s">
        <v>178</v>
      </c>
    </row>
    <row r="36" spans="1:60" outlineLevel="1" x14ac:dyDescent="0.2">
      <c r="A36" s="168">
        <v>13</v>
      </c>
      <c r="B36" s="169" t="s">
        <v>602</v>
      </c>
      <c r="C36" s="185" t="s">
        <v>603</v>
      </c>
      <c r="D36" s="170" t="s">
        <v>265</v>
      </c>
      <c r="E36" s="171">
        <v>2.25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21</v>
      </c>
      <c r="M36" s="173">
        <f>G36*(1+L36/100)</f>
        <v>0</v>
      </c>
      <c r="N36" s="171">
        <v>1.8907700000000001</v>
      </c>
      <c r="O36" s="171">
        <f>ROUND(E36*N36,2)</f>
        <v>4.25</v>
      </c>
      <c r="P36" s="171">
        <v>0</v>
      </c>
      <c r="Q36" s="171">
        <f>ROUND(E36*P36,2)</f>
        <v>0</v>
      </c>
      <c r="R36" s="173"/>
      <c r="S36" s="173" t="s">
        <v>201</v>
      </c>
      <c r="T36" s="174" t="s">
        <v>246</v>
      </c>
      <c r="U36" s="158">
        <v>1.6950000000000001</v>
      </c>
      <c r="V36" s="158">
        <f>ROUND(E36*U36,2)</f>
        <v>3.81</v>
      </c>
      <c r="W36" s="158"/>
      <c r="X36" s="158" t="s">
        <v>184</v>
      </c>
      <c r="Y36" s="158" t="s">
        <v>185</v>
      </c>
      <c r="Z36" s="147"/>
      <c r="AA36" s="147"/>
      <c r="AB36" s="147"/>
      <c r="AC36" s="147"/>
      <c r="AD36" s="147"/>
      <c r="AE36" s="147"/>
      <c r="AF36" s="147"/>
      <c r="AG36" s="147" t="s">
        <v>186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193" t="s">
        <v>604</v>
      </c>
      <c r="D37" s="189"/>
      <c r="E37" s="190">
        <v>2.25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260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x14ac:dyDescent="0.2">
      <c r="A38" s="161" t="s">
        <v>177</v>
      </c>
      <c r="B38" s="162" t="s">
        <v>127</v>
      </c>
      <c r="C38" s="183" t="s">
        <v>128</v>
      </c>
      <c r="D38" s="163"/>
      <c r="E38" s="164"/>
      <c r="F38" s="165"/>
      <c r="G38" s="165">
        <f>SUMIF(AG39:AG71,"&lt;&gt;NOR",G39:G71)</f>
        <v>0</v>
      </c>
      <c r="H38" s="165"/>
      <c r="I38" s="165">
        <f>SUM(I39:I71)</f>
        <v>0</v>
      </c>
      <c r="J38" s="165"/>
      <c r="K38" s="165">
        <f>SUM(K39:K71)</f>
        <v>0</v>
      </c>
      <c r="L38" s="165"/>
      <c r="M38" s="165">
        <f>SUM(M39:M71)</f>
        <v>0</v>
      </c>
      <c r="N38" s="164"/>
      <c r="O38" s="164">
        <f>SUM(O39:O71)</f>
        <v>3.2099999999999991</v>
      </c>
      <c r="P38" s="164"/>
      <c r="Q38" s="164">
        <f>SUM(Q39:Q71)</f>
        <v>0</v>
      </c>
      <c r="R38" s="165"/>
      <c r="S38" s="165"/>
      <c r="T38" s="166"/>
      <c r="U38" s="160"/>
      <c r="V38" s="160">
        <f>SUM(V39:V71)</f>
        <v>28.880000000000003</v>
      </c>
      <c r="W38" s="160"/>
      <c r="X38" s="160"/>
      <c r="Y38" s="160"/>
      <c r="AG38" t="s">
        <v>178</v>
      </c>
    </row>
    <row r="39" spans="1:60" ht="22.5" outlineLevel="1" x14ac:dyDescent="0.2">
      <c r="A39" s="168">
        <v>14</v>
      </c>
      <c r="B39" s="169" t="s">
        <v>605</v>
      </c>
      <c r="C39" s="185" t="s">
        <v>606</v>
      </c>
      <c r="D39" s="170" t="s">
        <v>245</v>
      </c>
      <c r="E39" s="171">
        <v>3</v>
      </c>
      <c r="F39" s="172"/>
      <c r="G39" s="173">
        <f>ROUND(E39*F39,2)</f>
        <v>0</v>
      </c>
      <c r="H39" s="172"/>
      <c r="I39" s="173">
        <f>ROUND(E39*H39,2)</f>
        <v>0</v>
      </c>
      <c r="J39" s="172"/>
      <c r="K39" s="173">
        <f>ROUND(E39*J39,2)</f>
        <v>0</v>
      </c>
      <c r="L39" s="173">
        <v>21</v>
      </c>
      <c r="M39" s="173">
        <f>G39*(1+L39/100)</f>
        <v>0</v>
      </c>
      <c r="N39" s="171">
        <v>6.6E-3</v>
      </c>
      <c r="O39" s="171">
        <f>ROUND(E39*N39,2)</f>
        <v>0.02</v>
      </c>
      <c r="P39" s="171">
        <v>0</v>
      </c>
      <c r="Q39" s="171">
        <f>ROUND(E39*P39,2)</f>
        <v>0</v>
      </c>
      <c r="R39" s="173"/>
      <c r="S39" s="173" t="s">
        <v>201</v>
      </c>
      <c r="T39" s="174" t="s">
        <v>246</v>
      </c>
      <c r="U39" s="158">
        <v>0.28000000000000003</v>
      </c>
      <c r="V39" s="158">
        <f>ROUND(E39*U39,2)</f>
        <v>0.84</v>
      </c>
      <c r="W39" s="158"/>
      <c r="X39" s="158" t="s">
        <v>184</v>
      </c>
      <c r="Y39" s="158" t="s">
        <v>185</v>
      </c>
      <c r="Z39" s="147"/>
      <c r="AA39" s="147"/>
      <c r="AB39" s="147"/>
      <c r="AC39" s="147"/>
      <c r="AD39" s="147"/>
      <c r="AE39" s="147"/>
      <c r="AF39" s="147"/>
      <c r="AG39" s="147" t="s">
        <v>186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4"/>
      <c r="B40" s="155"/>
      <c r="C40" s="193" t="s">
        <v>607</v>
      </c>
      <c r="D40" s="189"/>
      <c r="E40" s="190">
        <v>3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7"/>
      <c r="AA40" s="147"/>
      <c r="AB40" s="147"/>
      <c r="AC40" s="147"/>
      <c r="AD40" s="147"/>
      <c r="AE40" s="147"/>
      <c r="AF40" s="147"/>
      <c r="AG40" s="147" t="s">
        <v>260</v>
      </c>
      <c r="AH40" s="147">
        <v>5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68">
        <v>15</v>
      </c>
      <c r="B41" s="169" t="s">
        <v>608</v>
      </c>
      <c r="C41" s="185" t="s">
        <v>609</v>
      </c>
      <c r="D41" s="170" t="s">
        <v>265</v>
      </c>
      <c r="E41" s="171">
        <v>0.6</v>
      </c>
      <c r="F41" s="172"/>
      <c r="G41" s="173">
        <f>ROUND(E41*F41,2)</f>
        <v>0</v>
      </c>
      <c r="H41" s="172"/>
      <c r="I41" s="173">
        <f>ROUND(E41*H41,2)</f>
        <v>0</v>
      </c>
      <c r="J41" s="172"/>
      <c r="K41" s="173">
        <f>ROUND(E41*J41,2)</f>
        <v>0</v>
      </c>
      <c r="L41" s="173">
        <v>21</v>
      </c>
      <c r="M41" s="173">
        <f>G41*(1+L41/100)</f>
        <v>0</v>
      </c>
      <c r="N41" s="171">
        <v>2.5</v>
      </c>
      <c r="O41" s="171">
        <f>ROUND(E41*N41,2)</f>
        <v>1.5</v>
      </c>
      <c r="P41" s="171">
        <v>0</v>
      </c>
      <c r="Q41" s="171">
        <f>ROUND(E41*P41,2)</f>
        <v>0</v>
      </c>
      <c r="R41" s="173"/>
      <c r="S41" s="173" t="s">
        <v>201</v>
      </c>
      <c r="T41" s="174" t="s">
        <v>246</v>
      </c>
      <c r="U41" s="158">
        <v>1.4490000000000001</v>
      </c>
      <c r="V41" s="158">
        <f>ROUND(E41*U41,2)</f>
        <v>0.87</v>
      </c>
      <c r="W41" s="158"/>
      <c r="X41" s="158" t="s">
        <v>184</v>
      </c>
      <c r="Y41" s="158" t="s">
        <v>185</v>
      </c>
      <c r="Z41" s="147"/>
      <c r="AA41" s="147"/>
      <c r="AB41" s="147"/>
      <c r="AC41" s="147"/>
      <c r="AD41" s="147"/>
      <c r="AE41" s="147"/>
      <c r="AF41" s="147"/>
      <c r="AG41" s="147" t="s">
        <v>186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193" t="s">
        <v>610</v>
      </c>
      <c r="D42" s="189"/>
      <c r="E42" s="190">
        <v>0.6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7"/>
      <c r="AA42" s="147"/>
      <c r="AB42" s="147"/>
      <c r="AC42" s="147"/>
      <c r="AD42" s="147"/>
      <c r="AE42" s="147"/>
      <c r="AF42" s="147"/>
      <c r="AG42" s="147" t="s">
        <v>260</v>
      </c>
      <c r="AH42" s="147">
        <v>5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68">
        <v>16</v>
      </c>
      <c r="B43" s="169" t="s">
        <v>611</v>
      </c>
      <c r="C43" s="185" t="s">
        <v>612</v>
      </c>
      <c r="D43" s="170" t="s">
        <v>258</v>
      </c>
      <c r="E43" s="171">
        <v>15</v>
      </c>
      <c r="F43" s="172"/>
      <c r="G43" s="173">
        <f>ROUND(E43*F43,2)</f>
        <v>0</v>
      </c>
      <c r="H43" s="172"/>
      <c r="I43" s="173">
        <f>ROUND(E43*H43,2)</f>
        <v>0</v>
      </c>
      <c r="J43" s="172"/>
      <c r="K43" s="173">
        <f>ROUND(E43*J43,2)</f>
        <v>0</v>
      </c>
      <c r="L43" s="173">
        <v>21</v>
      </c>
      <c r="M43" s="173">
        <f>G43*(1+L43/100)</f>
        <v>0</v>
      </c>
      <c r="N43" s="171">
        <v>0</v>
      </c>
      <c r="O43" s="171">
        <f>ROUND(E43*N43,2)</f>
        <v>0</v>
      </c>
      <c r="P43" s="171">
        <v>0</v>
      </c>
      <c r="Q43" s="171">
        <f>ROUND(E43*P43,2)</f>
        <v>0</v>
      </c>
      <c r="R43" s="173"/>
      <c r="S43" s="173" t="s">
        <v>201</v>
      </c>
      <c r="T43" s="174" t="s">
        <v>246</v>
      </c>
      <c r="U43" s="158">
        <v>6.6000000000000003E-2</v>
      </c>
      <c r="V43" s="158">
        <f>ROUND(E43*U43,2)</f>
        <v>0.99</v>
      </c>
      <c r="W43" s="158"/>
      <c r="X43" s="158" t="s">
        <v>184</v>
      </c>
      <c r="Y43" s="158" t="s">
        <v>185</v>
      </c>
      <c r="Z43" s="147"/>
      <c r="AA43" s="147"/>
      <c r="AB43" s="147"/>
      <c r="AC43" s="147"/>
      <c r="AD43" s="147"/>
      <c r="AE43" s="147"/>
      <c r="AF43" s="147"/>
      <c r="AG43" s="147" t="s">
        <v>186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4"/>
      <c r="B44" s="155"/>
      <c r="C44" s="193" t="s">
        <v>613</v>
      </c>
      <c r="D44" s="189"/>
      <c r="E44" s="190">
        <v>15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7"/>
      <c r="AA44" s="147"/>
      <c r="AB44" s="147"/>
      <c r="AC44" s="147"/>
      <c r="AD44" s="147"/>
      <c r="AE44" s="147"/>
      <c r="AF44" s="147"/>
      <c r="AG44" s="147" t="s">
        <v>260</v>
      </c>
      <c r="AH44" s="147">
        <v>5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.5" outlineLevel="1" x14ac:dyDescent="0.2">
      <c r="A45" s="168">
        <v>17</v>
      </c>
      <c r="B45" s="169" t="s">
        <v>614</v>
      </c>
      <c r="C45" s="185" t="s">
        <v>615</v>
      </c>
      <c r="D45" s="170" t="s">
        <v>245</v>
      </c>
      <c r="E45" s="171">
        <v>12</v>
      </c>
      <c r="F45" s="172"/>
      <c r="G45" s="173">
        <f>ROUND(E45*F45,2)</f>
        <v>0</v>
      </c>
      <c r="H45" s="172"/>
      <c r="I45" s="173">
        <f>ROUND(E45*H45,2)</f>
        <v>0</v>
      </c>
      <c r="J45" s="172"/>
      <c r="K45" s="173">
        <f>ROUND(E45*J45,2)</f>
        <v>0</v>
      </c>
      <c r="L45" s="173">
        <v>21</v>
      </c>
      <c r="M45" s="173">
        <f>G45*(1+L45/100)</f>
        <v>0</v>
      </c>
      <c r="N45" s="171">
        <v>1.0000000000000001E-5</v>
      </c>
      <c r="O45" s="171">
        <f>ROUND(E45*N45,2)</f>
        <v>0</v>
      </c>
      <c r="P45" s="171">
        <v>0</v>
      </c>
      <c r="Q45" s="171">
        <f>ROUND(E45*P45,2)</f>
        <v>0</v>
      </c>
      <c r="R45" s="173"/>
      <c r="S45" s="173" t="s">
        <v>201</v>
      </c>
      <c r="T45" s="174" t="s">
        <v>246</v>
      </c>
      <c r="U45" s="158">
        <v>0.17599999999999999</v>
      </c>
      <c r="V45" s="158">
        <f>ROUND(E45*U45,2)</f>
        <v>2.11</v>
      </c>
      <c r="W45" s="158"/>
      <c r="X45" s="158" t="s">
        <v>184</v>
      </c>
      <c r="Y45" s="158" t="s">
        <v>185</v>
      </c>
      <c r="Z45" s="147"/>
      <c r="AA45" s="147"/>
      <c r="AB45" s="147"/>
      <c r="AC45" s="147"/>
      <c r="AD45" s="147"/>
      <c r="AE45" s="147"/>
      <c r="AF45" s="147"/>
      <c r="AG45" s="147" t="s">
        <v>186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4"/>
      <c r="B46" s="155"/>
      <c r="C46" s="193" t="s">
        <v>616</v>
      </c>
      <c r="D46" s="189"/>
      <c r="E46" s="190">
        <v>12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7"/>
      <c r="AA46" s="147"/>
      <c r="AB46" s="147"/>
      <c r="AC46" s="147"/>
      <c r="AD46" s="147"/>
      <c r="AE46" s="147"/>
      <c r="AF46" s="147"/>
      <c r="AG46" s="147" t="s">
        <v>260</v>
      </c>
      <c r="AH46" s="147">
        <v>5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68">
        <v>18</v>
      </c>
      <c r="B47" s="169" t="s">
        <v>617</v>
      </c>
      <c r="C47" s="185" t="s">
        <v>618</v>
      </c>
      <c r="D47" s="170" t="s">
        <v>245</v>
      </c>
      <c r="E47" s="171">
        <v>3</v>
      </c>
      <c r="F47" s="172"/>
      <c r="G47" s="173">
        <f>ROUND(E47*F47,2)</f>
        <v>0</v>
      </c>
      <c r="H47" s="172"/>
      <c r="I47" s="173">
        <f>ROUND(E47*H47,2)</f>
        <v>0</v>
      </c>
      <c r="J47" s="172"/>
      <c r="K47" s="173">
        <f>ROUND(E47*J47,2)</f>
        <v>0</v>
      </c>
      <c r="L47" s="173">
        <v>21</v>
      </c>
      <c r="M47" s="173">
        <f>G47*(1+L47/100)</f>
        <v>0</v>
      </c>
      <c r="N47" s="171">
        <v>1.7000000000000001E-4</v>
      </c>
      <c r="O47" s="171">
        <f>ROUND(E47*N47,2)</f>
        <v>0</v>
      </c>
      <c r="P47" s="171">
        <v>0</v>
      </c>
      <c r="Q47" s="171">
        <f>ROUND(E47*P47,2)</f>
        <v>0</v>
      </c>
      <c r="R47" s="173"/>
      <c r="S47" s="173" t="s">
        <v>201</v>
      </c>
      <c r="T47" s="174" t="s">
        <v>246</v>
      </c>
      <c r="U47" s="158">
        <v>1.6870000000000001</v>
      </c>
      <c r="V47" s="158">
        <f>ROUND(E47*U47,2)</f>
        <v>5.0599999999999996</v>
      </c>
      <c r="W47" s="158"/>
      <c r="X47" s="158" t="s">
        <v>184</v>
      </c>
      <c r="Y47" s="158" t="s">
        <v>185</v>
      </c>
      <c r="Z47" s="147"/>
      <c r="AA47" s="147"/>
      <c r="AB47" s="147"/>
      <c r="AC47" s="147"/>
      <c r="AD47" s="147"/>
      <c r="AE47" s="147"/>
      <c r="AF47" s="147"/>
      <c r="AG47" s="147" t="s">
        <v>186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193" t="s">
        <v>607</v>
      </c>
      <c r="D48" s="189"/>
      <c r="E48" s="190">
        <v>3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7"/>
      <c r="AA48" s="147"/>
      <c r="AB48" s="147"/>
      <c r="AC48" s="147"/>
      <c r="AD48" s="147"/>
      <c r="AE48" s="147"/>
      <c r="AF48" s="147"/>
      <c r="AG48" s="147" t="s">
        <v>260</v>
      </c>
      <c r="AH48" s="147">
        <v>5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5">
        <v>19</v>
      </c>
      <c r="B49" s="176" t="s">
        <v>619</v>
      </c>
      <c r="C49" s="184" t="s">
        <v>620</v>
      </c>
      <c r="D49" s="177" t="s">
        <v>245</v>
      </c>
      <c r="E49" s="178">
        <v>3</v>
      </c>
      <c r="F49" s="179"/>
      <c r="G49" s="180">
        <f>ROUND(E49*F49,2)</f>
        <v>0</v>
      </c>
      <c r="H49" s="179"/>
      <c r="I49" s="180">
        <f>ROUND(E49*H49,2)</f>
        <v>0</v>
      </c>
      <c r="J49" s="179"/>
      <c r="K49" s="180">
        <f>ROUND(E49*J49,2)</f>
        <v>0</v>
      </c>
      <c r="L49" s="180">
        <v>21</v>
      </c>
      <c r="M49" s="180">
        <f>G49*(1+L49/100)</f>
        <v>0</v>
      </c>
      <c r="N49" s="178">
        <v>0.14494000000000001</v>
      </c>
      <c r="O49" s="178">
        <f>ROUND(E49*N49,2)</f>
        <v>0.43</v>
      </c>
      <c r="P49" s="178">
        <v>0</v>
      </c>
      <c r="Q49" s="178">
        <f>ROUND(E49*P49,2)</f>
        <v>0</v>
      </c>
      <c r="R49" s="180"/>
      <c r="S49" s="180" t="s">
        <v>201</v>
      </c>
      <c r="T49" s="181" t="s">
        <v>246</v>
      </c>
      <c r="U49" s="158">
        <v>5.024</v>
      </c>
      <c r="V49" s="158">
        <f>ROUND(E49*U49,2)</f>
        <v>15.07</v>
      </c>
      <c r="W49" s="158"/>
      <c r="X49" s="158" t="s">
        <v>184</v>
      </c>
      <c r="Y49" s="158" t="s">
        <v>185</v>
      </c>
      <c r="Z49" s="147"/>
      <c r="AA49" s="147"/>
      <c r="AB49" s="147"/>
      <c r="AC49" s="147"/>
      <c r="AD49" s="147"/>
      <c r="AE49" s="147"/>
      <c r="AF49" s="147"/>
      <c r="AG49" s="147" t="s">
        <v>186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68">
        <v>20</v>
      </c>
      <c r="B50" s="169" t="s">
        <v>621</v>
      </c>
      <c r="C50" s="185" t="s">
        <v>622</v>
      </c>
      <c r="D50" s="170" t="s">
        <v>245</v>
      </c>
      <c r="E50" s="171">
        <v>3</v>
      </c>
      <c r="F50" s="172"/>
      <c r="G50" s="173">
        <f>ROUND(E50*F50,2)</f>
        <v>0</v>
      </c>
      <c r="H50" s="172"/>
      <c r="I50" s="173">
        <f>ROUND(E50*H50,2)</f>
        <v>0</v>
      </c>
      <c r="J50" s="172"/>
      <c r="K50" s="173">
        <f>ROUND(E50*J50,2)</f>
        <v>0</v>
      </c>
      <c r="L50" s="173">
        <v>21</v>
      </c>
      <c r="M50" s="173">
        <f>G50*(1+L50/100)</f>
        <v>0</v>
      </c>
      <c r="N50" s="171">
        <v>9.3600000000000003E-3</v>
      </c>
      <c r="O50" s="171">
        <f>ROUND(E50*N50,2)</f>
        <v>0.03</v>
      </c>
      <c r="P50" s="171">
        <v>0</v>
      </c>
      <c r="Q50" s="171">
        <f>ROUND(E50*P50,2)</f>
        <v>0</v>
      </c>
      <c r="R50" s="173"/>
      <c r="S50" s="173" t="s">
        <v>201</v>
      </c>
      <c r="T50" s="174" t="s">
        <v>246</v>
      </c>
      <c r="U50" s="158">
        <v>1.3140000000000001</v>
      </c>
      <c r="V50" s="158">
        <f>ROUND(E50*U50,2)</f>
        <v>3.94</v>
      </c>
      <c r="W50" s="158"/>
      <c r="X50" s="158" t="s">
        <v>184</v>
      </c>
      <c r="Y50" s="158" t="s">
        <v>185</v>
      </c>
      <c r="Z50" s="147"/>
      <c r="AA50" s="147"/>
      <c r="AB50" s="147"/>
      <c r="AC50" s="147"/>
      <c r="AD50" s="147"/>
      <c r="AE50" s="147"/>
      <c r="AF50" s="147"/>
      <c r="AG50" s="147" t="s">
        <v>186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4"/>
      <c r="B51" s="155"/>
      <c r="C51" s="193" t="s">
        <v>607</v>
      </c>
      <c r="D51" s="189"/>
      <c r="E51" s="190">
        <v>3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7"/>
      <c r="AA51" s="147"/>
      <c r="AB51" s="147"/>
      <c r="AC51" s="147"/>
      <c r="AD51" s="147"/>
      <c r="AE51" s="147"/>
      <c r="AF51" s="147"/>
      <c r="AG51" s="147" t="s">
        <v>260</v>
      </c>
      <c r="AH51" s="147">
        <v>5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68">
        <v>21</v>
      </c>
      <c r="B52" s="169" t="s">
        <v>623</v>
      </c>
      <c r="C52" s="185" t="s">
        <v>624</v>
      </c>
      <c r="D52" s="170" t="s">
        <v>245</v>
      </c>
      <c r="E52" s="171">
        <v>15.45</v>
      </c>
      <c r="F52" s="172"/>
      <c r="G52" s="173">
        <f>ROUND(E52*F52,2)</f>
        <v>0</v>
      </c>
      <c r="H52" s="172"/>
      <c r="I52" s="173">
        <f>ROUND(E52*H52,2)</f>
        <v>0</v>
      </c>
      <c r="J52" s="172"/>
      <c r="K52" s="173">
        <f>ROUND(E52*J52,2)</f>
        <v>0</v>
      </c>
      <c r="L52" s="173">
        <v>21</v>
      </c>
      <c r="M52" s="173">
        <f>G52*(1+L52/100)</f>
        <v>0</v>
      </c>
      <c r="N52" s="171">
        <v>3.2100000000000002E-3</v>
      </c>
      <c r="O52" s="171">
        <f>ROUND(E52*N52,2)</f>
        <v>0.05</v>
      </c>
      <c r="P52" s="171">
        <v>0</v>
      </c>
      <c r="Q52" s="171">
        <f>ROUND(E52*P52,2)</f>
        <v>0</v>
      </c>
      <c r="R52" s="173" t="s">
        <v>305</v>
      </c>
      <c r="S52" s="173" t="s">
        <v>201</v>
      </c>
      <c r="T52" s="174" t="s">
        <v>246</v>
      </c>
      <c r="U52" s="158">
        <v>0</v>
      </c>
      <c r="V52" s="158">
        <f>ROUND(E52*U52,2)</f>
        <v>0</v>
      </c>
      <c r="W52" s="158"/>
      <c r="X52" s="158" t="s">
        <v>306</v>
      </c>
      <c r="Y52" s="158" t="s">
        <v>185</v>
      </c>
      <c r="Z52" s="147"/>
      <c r="AA52" s="147"/>
      <c r="AB52" s="147"/>
      <c r="AC52" s="147"/>
      <c r="AD52" s="147"/>
      <c r="AE52" s="147"/>
      <c r="AF52" s="147"/>
      <c r="AG52" s="147" t="s">
        <v>307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193" t="s">
        <v>625</v>
      </c>
      <c r="D53" s="189"/>
      <c r="E53" s="190">
        <v>15.45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7"/>
      <c r="AA53" s="147"/>
      <c r="AB53" s="147"/>
      <c r="AC53" s="147"/>
      <c r="AD53" s="147"/>
      <c r="AE53" s="147"/>
      <c r="AF53" s="147"/>
      <c r="AG53" s="147" t="s">
        <v>260</v>
      </c>
      <c r="AH53" s="147">
        <v>5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68">
        <v>22</v>
      </c>
      <c r="B54" s="169" t="s">
        <v>626</v>
      </c>
      <c r="C54" s="185" t="s">
        <v>627</v>
      </c>
      <c r="D54" s="170" t="s">
        <v>245</v>
      </c>
      <c r="E54" s="171">
        <v>12</v>
      </c>
      <c r="F54" s="172"/>
      <c r="G54" s="173">
        <f>ROUND(E54*F54,2)</f>
        <v>0</v>
      </c>
      <c r="H54" s="172"/>
      <c r="I54" s="173">
        <f>ROUND(E54*H54,2)</f>
        <v>0</v>
      </c>
      <c r="J54" s="172"/>
      <c r="K54" s="173">
        <f>ROUND(E54*J54,2)</f>
        <v>0</v>
      </c>
      <c r="L54" s="173">
        <v>21</v>
      </c>
      <c r="M54" s="173">
        <f>G54*(1+L54/100)</f>
        <v>0</v>
      </c>
      <c r="N54" s="171">
        <v>6.6E-4</v>
      </c>
      <c r="O54" s="171">
        <f>ROUND(E54*N54,2)</f>
        <v>0.01</v>
      </c>
      <c r="P54" s="171">
        <v>0</v>
      </c>
      <c r="Q54" s="171">
        <f>ROUND(E54*P54,2)</f>
        <v>0</v>
      </c>
      <c r="R54" s="173" t="s">
        <v>305</v>
      </c>
      <c r="S54" s="173" t="s">
        <v>201</v>
      </c>
      <c r="T54" s="174" t="s">
        <v>246</v>
      </c>
      <c r="U54" s="158">
        <v>0</v>
      </c>
      <c r="V54" s="158">
        <f>ROUND(E54*U54,2)</f>
        <v>0</v>
      </c>
      <c r="W54" s="158"/>
      <c r="X54" s="158" t="s">
        <v>306</v>
      </c>
      <c r="Y54" s="158" t="s">
        <v>185</v>
      </c>
      <c r="Z54" s="147"/>
      <c r="AA54" s="147"/>
      <c r="AB54" s="147"/>
      <c r="AC54" s="147"/>
      <c r="AD54" s="147"/>
      <c r="AE54" s="147"/>
      <c r="AF54" s="147"/>
      <c r="AG54" s="147" t="s">
        <v>307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">
      <c r="A55" s="154"/>
      <c r="B55" s="155"/>
      <c r="C55" s="193" t="s">
        <v>628</v>
      </c>
      <c r="D55" s="189"/>
      <c r="E55" s="190">
        <v>12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7"/>
      <c r="AA55" s="147"/>
      <c r="AB55" s="147"/>
      <c r="AC55" s="147"/>
      <c r="AD55" s="147"/>
      <c r="AE55" s="147"/>
      <c r="AF55" s="147"/>
      <c r="AG55" s="147" t="s">
        <v>260</v>
      </c>
      <c r="AH55" s="147">
        <v>5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68">
        <v>23</v>
      </c>
      <c r="B56" s="169" t="s">
        <v>629</v>
      </c>
      <c r="C56" s="185" t="s">
        <v>630</v>
      </c>
      <c r="D56" s="170" t="s">
        <v>245</v>
      </c>
      <c r="E56" s="171">
        <v>3</v>
      </c>
      <c r="F56" s="172"/>
      <c r="G56" s="173">
        <f>ROUND(E56*F56,2)</f>
        <v>0</v>
      </c>
      <c r="H56" s="172"/>
      <c r="I56" s="173">
        <f>ROUND(E56*H56,2)</f>
        <v>0</v>
      </c>
      <c r="J56" s="172"/>
      <c r="K56" s="173">
        <f>ROUND(E56*J56,2)</f>
        <v>0</v>
      </c>
      <c r="L56" s="173">
        <v>21</v>
      </c>
      <c r="M56" s="173">
        <f>G56*(1+L56/100)</f>
        <v>0</v>
      </c>
      <c r="N56" s="171">
        <v>4.7099999999999998E-3</v>
      </c>
      <c r="O56" s="171">
        <f>ROUND(E56*N56,2)</f>
        <v>0.01</v>
      </c>
      <c r="P56" s="171">
        <v>0</v>
      </c>
      <c r="Q56" s="171">
        <f>ROUND(E56*P56,2)</f>
        <v>0</v>
      </c>
      <c r="R56" s="173" t="s">
        <v>305</v>
      </c>
      <c r="S56" s="173" t="s">
        <v>201</v>
      </c>
      <c r="T56" s="174" t="s">
        <v>246</v>
      </c>
      <c r="U56" s="158">
        <v>0</v>
      </c>
      <c r="V56" s="158">
        <f>ROUND(E56*U56,2)</f>
        <v>0</v>
      </c>
      <c r="W56" s="158"/>
      <c r="X56" s="158" t="s">
        <v>306</v>
      </c>
      <c r="Y56" s="158" t="s">
        <v>185</v>
      </c>
      <c r="Z56" s="147"/>
      <c r="AA56" s="147"/>
      <c r="AB56" s="147"/>
      <c r="AC56" s="147"/>
      <c r="AD56" s="147"/>
      <c r="AE56" s="147"/>
      <c r="AF56" s="147"/>
      <c r="AG56" s="147" t="s">
        <v>307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">
      <c r="A57" s="154"/>
      <c r="B57" s="155"/>
      <c r="C57" s="193" t="s">
        <v>607</v>
      </c>
      <c r="D57" s="189"/>
      <c r="E57" s="190">
        <v>3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7"/>
      <c r="AA57" s="147"/>
      <c r="AB57" s="147"/>
      <c r="AC57" s="147"/>
      <c r="AD57" s="147"/>
      <c r="AE57" s="147"/>
      <c r="AF57" s="147"/>
      <c r="AG57" s="147" t="s">
        <v>260</v>
      </c>
      <c r="AH57" s="147">
        <v>5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68">
        <v>24</v>
      </c>
      <c r="B58" s="169" t="s">
        <v>631</v>
      </c>
      <c r="C58" s="185" t="s">
        <v>632</v>
      </c>
      <c r="D58" s="170" t="s">
        <v>245</v>
      </c>
      <c r="E58" s="171">
        <v>3</v>
      </c>
      <c r="F58" s="172"/>
      <c r="G58" s="173">
        <f>ROUND(E58*F58,2)</f>
        <v>0</v>
      </c>
      <c r="H58" s="172"/>
      <c r="I58" s="173">
        <f>ROUND(E58*H58,2)</f>
        <v>0</v>
      </c>
      <c r="J58" s="172"/>
      <c r="K58" s="173">
        <f>ROUND(E58*J58,2)</f>
        <v>0</v>
      </c>
      <c r="L58" s="173">
        <v>21</v>
      </c>
      <c r="M58" s="173">
        <f>G58*(1+L58/100)</f>
        <v>0</v>
      </c>
      <c r="N58" s="171">
        <v>0.105</v>
      </c>
      <c r="O58" s="171">
        <f>ROUND(E58*N58,2)</f>
        <v>0.32</v>
      </c>
      <c r="P58" s="171">
        <v>0</v>
      </c>
      <c r="Q58" s="171">
        <f>ROUND(E58*P58,2)</f>
        <v>0</v>
      </c>
      <c r="R58" s="173" t="s">
        <v>305</v>
      </c>
      <c r="S58" s="173" t="s">
        <v>246</v>
      </c>
      <c r="T58" s="174" t="s">
        <v>246</v>
      </c>
      <c r="U58" s="158">
        <v>0</v>
      </c>
      <c r="V58" s="158">
        <f>ROUND(E58*U58,2)</f>
        <v>0</v>
      </c>
      <c r="W58" s="158"/>
      <c r="X58" s="158" t="s">
        <v>306</v>
      </c>
      <c r="Y58" s="158" t="s">
        <v>185</v>
      </c>
      <c r="Z58" s="147"/>
      <c r="AA58" s="147"/>
      <c r="AB58" s="147"/>
      <c r="AC58" s="147"/>
      <c r="AD58" s="147"/>
      <c r="AE58" s="147"/>
      <c r="AF58" s="147"/>
      <c r="AG58" s="147" t="s">
        <v>307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 x14ac:dyDescent="0.2">
      <c r="A59" s="154"/>
      <c r="B59" s="155"/>
      <c r="C59" s="193" t="s">
        <v>607</v>
      </c>
      <c r="D59" s="189"/>
      <c r="E59" s="190">
        <v>3</v>
      </c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7"/>
      <c r="AA59" s="147"/>
      <c r="AB59" s="147"/>
      <c r="AC59" s="147"/>
      <c r="AD59" s="147"/>
      <c r="AE59" s="147"/>
      <c r="AF59" s="147"/>
      <c r="AG59" s="147" t="s">
        <v>260</v>
      </c>
      <c r="AH59" s="147">
        <v>5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2.5" outlineLevel="1" x14ac:dyDescent="0.2">
      <c r="A60" s="168">
        <v>25</v>
      </c>
      <c r="B60" s="169" t="s">
        <v>633</v>
      </c>
      <c r="C60" s="185" t="s">
        <v>634</v>
      </c>
      <c r="D60" s="170" t="s">
        <v>245</v>
      </c>
      <c r="E60" s="171">
        <v>3</v>
      </c>
      <c r="F60" s="172"/>
      <c r="G60" s="173">
        <f>ROUND(E60*F60,2)</f>
        <v>0</v>
      </c>
      <c r="H60" s="172"/>
      <c r="I60" s="173">
        <f>ROUND(E60*H60,2)</f>
        <v>0</v>
      </c>
      <c r="J60" s="172"/>
      <c r="K60" s="173">
        <f>ROUND(E60*J60,2)</f>
        <v>0</v>
      </c>
      <c r="L60" s="173">
        <v>21</v>
      </c>
      <c r="M60" s="173">
        <f>G60*(1+L60/100)</f>
        <v>0</v>
      </c>
      <c r="N60" s="171">
        <v>4.0000000000000001E-3</v>
      </c>
      <c r="O60" s="171">
        <f>ROUND(E60*N60,2)</f>
        <v>0.01</v>
      </c>
      <c r="P60" s="171">
        <v>0</v>
      </c>
      <c r="Q60" s="171">
        <f>ROUND(E60*P60,2)</f>
        <v>0</v>
      </c>
      <c r="R60" s="173" t="s">
        <v>305</v>
      </c>
      <c r="S60" s="173" t="s">
        <v>246</v>
      </c>
      <c r="T60" s="174" t="s">
        <v>246</v>
      </c>
      <c r="U60" s="158">
        <v>0</v>
      </c>
      <c r="V60" s="158">
        <f>ROUND(E60*U60,2)</f>
        <v>0</v>
      </c>
      <c r="W60" s="158"/>
      <c r="X60" s="158" t="s">
        <v>306</v>
      </c>
      <c r="Y60" s="158" t="s">
        <v>185</v>
      </c>
      <c r="Z60" s="147"/>
      <c r="AA60" s="147"/>
      <c r="AB60" s="147"/>
      <c r="AC60" s="147"/>
      <c r="AD60" s="147"/>
      <c r="AE60" s="147"/>
      <c r="AF60" s="147"/>
      <c r="AG60" s="147" t="s">
        <v>307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">
      <c r="A61" s="154"/>
      <c r="B61" s="155"/>
      <c r="C61" s="193" t="s">
        <v>607</v>
      </c>
      <c r="D61" s="189"/>
      <c r="E61" s="190">
        <v>3</v>
      </c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7"/>
      <c r="AA61" s="147"/>
      <c r="AB61" s="147"/>
      <c r="AC61" s="147"/>
      <c r="AD61" s="147"/>
      <c r="AE61" s="147"/>
      <c r="AF61" s="147"/>
      <c r="AG61" s="147" t="s">
        <v>260</v>
      </c>
      <c r="AH61" s="147">
        <v>5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2.5" outlineLevel="1" x14ac:dyDescent="0.2">
      <c r="A62" s="168">
        <v>26</v>
      </c>
      <c r="B62" s="169" t="s">
        <v>635</v>
      </c>
      <c r="C62" s="185" t="s">
        <v>636</v>
      </c>
      <c r="D62" s="170" t="s">
        <v>245</v>
      </c>
      <c r="E62" s="171">
        <v>3</v>
      </c>
      <c r="F62" s="172"/>
      <c r="G62" s="173">
        <f>ROUND(E62*F62,2)</f>
        <v>0</v>
      </c>
      <c r="H62" s="172"/>
      <c r="I62" s="173">
        <f>ROUND(E62*H62,2)</f>
        <v>0</v>
      </c>
      <c r="J62" s="172"/>
      <c r="K62" s="173">
        <f>ROUND(E62*J62,2)</f>
        <v>0</v>
      </c>
      <c r="L62" s="173">
        <v>21</v>
      </c>
      <c r="M62" s="173">
        <f>G62*(1+L62/100)</f>
        <v>0</v>
      </c>
      <c r="N62" s="171">
        <v>7.1999999999999995E-2</v>
      </c>
      <c r="O62" s="171">
        <f>ROUND(E62*N62,2)</f>
        <v>0.22</v>
      </c>
      <c r="P62" s="171">
        <v>0</v>
      </c>
      <c r="Q62" s="171">
        <f>ROUND(E62*P62,2)</f>
        <v>0</v>
      </c>
      <c r="R62" s="173" t="s">
        <v>305</v>
      </c>
      <c r="S62" s="173" t="s">
        <v>246</v>
      </c>
      <c r="T62" s="174" t="s">
        <v>246</v>
      </c>
      <c r="U62" s="158">
        <v>0</v>
      </c>
      <c r="V62" s="158">
        <f>ROUND(E62*U62,2)</f>
        <v>0</v>
      </c>
      <c r="W62" s="158"/>
      <c r="X62" s="158" t="s">
        <v>306</v>
      </c>
      <c r="Y62" s="158" t="s">
        <v>185</v>
      </c>
      <c r="Z62" s="147"/>
      <c r="AA62" s="147"/>
      <c r="AB62" s="147"/>
      <c r="AC62" s="147"/>
      <c r="AD62" s="147"/>
      <c r="AE62" s="147"/>
      <c r="AF62" s="147"/>
      <c r="AG62" s="147" t="s">
        <v>307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 x14ac:dyDescent="0.2">
      <c r="A63" s="154"/>
      <c r="B63" s="155"/>
      <c r="C63" s="193" t="s">
        <v>607</v>
      </c>
      <c r="D63" s="189"/>
      <c r="E63" s="190">
        <v>3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7"/>
      <c r="AA63" s="147"/>
      <c r="AB63" s="147"/>
      <c r="AC63" s="147"/>
      <c r="AD63" s="147"/>
      <c r="AE63" s="147"/>
      <c r="AF63" s="147"/>
      <c r="AG63" s="147" t="s">
        <v>260</v>
      </c>
      <c r="AH63" s="147">
        <v>5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68">
        <v>27</v>
      </c>
      <c r="B64" s="169" t="s">
        <v>637</v>
      </c>
      <c r="C64" s="185" t="s">
        <v>638</v>
      </c>
      <c r="D64" s="170" t="s">
        <v>245</v>
      </c>
      <c r="E64" s="171">
        <v>3</v>
      </c>
      <c r="F64" s="172"/>
      <c r="G64" s="173">
        <f>ROUND(E64*F64,2)</f>
        <v>0</v>
      </c>
      <c r="H64" s="172"/>
      <c r="I64" s="173">
        <f>ROUND(E64*H64,2)</f>
        <v>0</v>
      </c>
      <c r="J64" s="172"/>
      <c r="K64" s="173">
        <f>ROUND(E64*J64,2)</f>
        <v>0</v>
      </c>
      <c r="L64" s="173">
        <v>21</v>
      </c>
      <c r="M64" s="173">
        <f>G64*(1+L64/100)</f>
        <v>0</v>
      </c>
      <c r="N64" s="171">
        <v>0.04</v>
      </c>
      <c r="O64" s="171">
        <f>ROUND(E64*N64,2)</f>
        <v>0.12</v>
      </c>
      <c r="P64" s="171">
        <v>0</v>
      </c>
      <c r="Q64" s="171">
        <f>ROUND(E64*P64,2)</f>
        <v>0</v>
      </c>
      <c r="R64" s="173" t="s">
        <v>305</v>
      </c>
      <c r="S64" s="173" t="s">
        <v>246</v>
      </c>
      <c r="T64" s="174" t="s">
        <v>246</v>
      </c>
      <c r="U64" s="158">
        <v>0</v>
      </c>
      <c r="V64" s="158">
        <f>ROUND(E64*U64,2)</f>
        <v>0</v>
      </c>
      <c r="W64" s="158"/>
      <c r="X64" s="158" t="s">
        <v>306</v>
      </c>
      <c r="Y64" s="158" t="s">
        <v>185</v>
      </c>
      <c r="Z64" s="147"/>
      <c r="AA64" s="147"/>
      <c r="AB64" s="147"/>
      <c r="AC64" s="147"/>
      <c r="AD64" s="147"/>
      <c r="AE64" s="147"/>
      <c r="AF64" s="147"/>
      <c r="AG64" s="147" t="s">
        <v>307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 x14ac:dyDescent="0.2">
      <c r="A65" s="154"/>
      <c r="B65" s="155"/>
      <c r="C65" s="193" t="s">
        <v>607</v>
      </c>
      <c r="D65" s="189"/>
      <c r="E65" s="190">
        <v>3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7"/>
      <c r="AA65" s="147"/>
      <c r="AB65" s="147"/>
      <c r="AC65" s="147"/>
      <c r="AD65" s="147"/>
      <c r="AE65" s="147"/>
      <c r="AF65" s="147"/>
      <c r="AG65" s="147" t="s">
        <v>260</v>
      </c>
      <c r="AH65" s="147">
        <v>5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68">
        <v>28</v>
      </c>
      <c r="B66" s="169" t="s">
        <v>639</v>
      </c>
      <c r="C66" s="185" t="s">
        <v>640</v>
      </c>
      <c r="D66" s="170" t="s">
        <v>245</v>
      </c>
      <c r="E66" s="171">
        <v>3</v>
      </c>
      <c r="F66" s="172"/>
      <c r="G66" s="173">
        <f>ROUND(E66*F66,2)</f>
        <v>0</v>
      </c>
      <c r="H66" s="172"/>
      <c r="I66" s="173">
        <f>ROUND(E66*H66,2)</f>
        <v>0</v>
      </c>
      <c r="J66" s="172"/>
      <c r="K66" s="173">
        <f>ROUND(E66*J66,2)</f>
        <v>0</v>
      </c>
      <c r="L66" s="173">
        <v>21</v>
      </c>
      <c r="M66" s="173">
        <f>G66*(1+L66/100)</f>
        <v>0</v>
      </c>
      <c r="N66" s="171">
        <v>5.7000000000000002E-2</v>
      </c>
      <c r="O66" s="171">
        <f>ROUND(E66*N66,2)</f>
        <v>0.17</v>
      </c>
      <c r="P66" s="171">
        <v>0</v>
      </c>
      <c r="Q66" s="171">
        <f>ROUND(E66*P66,2)</f>
        <v>0</v>
      </c>
      <c r="R66" s="173" t="s">
        <v>305</v>
      </c>
      <c r="S66" s="173" t="s">
        <v>246</v>
      </c>
      <c r="T66" s="174" t="s">
        <v>246</v>
      </c>
      <c r="U66" s="158">
        <v>0</v>
      </c>
      <c r="V66" s="158">
        <f>ROUND(E66*U66,2)</f>
        <v>0</v>
      </c>
      <c r="W66" s="158"/>
      <c r="X66" s="158" t="s">
        <v>306</v>
      </c>
      <c r="Y66" s="158" t="s">
        <v>185</v>
      </c>
      <c r="Z66" s="147"/>
      <c r="AA66" s="147"/>
      <c r="AB66" s="147"/>
      <c r="AC66" s="147"/>
      <c r="AD66" s="147"/>
      <c r="AE66" s="147"/>
      <c r="AF66" s="147"/>
      <c r="AG66" s="147" t="s">
        <v>307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2" x14ac:dyDescent="0.2">
      <c r="A67" s="154"/>
      <c r="B67" s="155"/>
      <c r="C67" s="193" t="s">
        <v>607</v>
      </c>
      <c r="D67" s="189"/>
      <c r="E67" s="190">
        <v>3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7"/>
      <c r="AA67" s="147"/>
      <c r="AB67" s="147"/>
      <c r="AC67" s="147"/>
      <c r="AD67" s="147"/>
      <c r="AE67" s="147"/>
      <c r="AF67" s="147"/>
      <c r="AG67" s="147" t="s">
        <v>260</v>
      </c>
      <c r="AH67" s="147">
        <v>5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22.5" outlineLevel="1" x14ac:dyDescent="0.2">
      <c r="A68" s="168">
        <v>29</v>
      </c>
      <c r="B68" s="169" t="s">
        <v>641</v>
      </c>
      <c r="C68" s="185" t="s">
        <v>642</v>
      </c>
      <c r="D68" s="170" t="s">
        <v>245</v>
      </c>
      <c r="E68" s="171">
        <v>3</v>
      </c>
      <c r="F68" s="172"/>
      <c r="G68" s="173">
        <f>ROUND(E68*F68,2)</f>
        <v>0</v>
      </c>
      <c r="H68" s="172"/>
      <c r="I68" s="173">
        <f>ROUND(E68*H68,2)</f>
        <v>0</v>
      </c>
      <c r="J68" s="172"/>
      <c r="K68" s="173">
        <f>ROUND(E68*J68,2)</f>
        <v>0</v>
      </c>
      <c r="L68" s="173">
        <v>21</v>
      </c>
      <c r="M68" s="173">
        <f>G68*(1+L68/100)</f>
        <v>0</v>
      </c>
      <c r="N68" s="171">
        <v>0.08</v>
      </c>
      <c r="O68" s="171">
        <f>ROUND(E68*N68,2)</f>
        <v>0.24</v>
      </c>
      <c r="P68" s="171">
        <v>0</v>
      </c>
      <c r="Q68" s="171">
        <f>ROUND(E68*P68,2)</f>
        <v>0</v>
      </c>
      <c r="R68" s="173" t="s">
        <v>305</v>
      </c>
      <c r="S68" s="173" t="s">
        <v>246</v>
      </c>
      <c r="T68" s="174" t="s">
        <v>246</v>
      </c>
      <c r="U68" s="158">
        <v>0</v>
      </c>
      <c r="V68" s="158">
        <f>ROUND(E68*U68,2)</f>
        <v>0</v>
      </c>
      <c r="W68" s="158"/>
      <c r="X68" s="158" t="s">
        <v>306</v>
      </c>
      <c r="Y68" s="158" t="s">
        <v>185</v>
      </c>
      <c r="Z68" s="147"/>
      <c r="AA68" s="147"/>
      <c r="AB68" s="147"/>
      <c r="AC68" s="147"/>
      <c r="AD68" s="147"/>
      <c r="AE68" s="147"/>
      <c r="AF68" s="147"/>
      <c r="AG68" s="147" t="s">
        <v>307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">
      <c r="A69" s="154"/>
      <c r="B69" s="155"/>
      <c r="C69" s="193" t="s">
        <v>607</v>
      </c>
      <c r="D69" s="189"/>
      <c r="E69" s="190">
        <v>3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7"/>
      <c r="AA69" s="147"/>
      <c r="AB69" s="147"/>
      <c r="AC69" s="147"/>
      <c r="AD69" s="147"/>
      <c r="AE69" s="147"/>
      <c r="AF69" s="147"/>
      <c r="AG69" s="147" t="s">
        <v>260</v>
      </c>
      <c r="AH69" s="147">
        <v>5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68">
        <v>30</v>
      </c>
      <c r="B70" s="169" t="s">
        <v>643</v>
      </c>
      <c r="C70" s="185" t="s">
        <v>644</v>
      </c>
      <c r="D70" s="170" t="s">
        <v>245</v>
      </c>
      <c r="E70" s="171">
        <v>3</v>
      </c>
      <c r="F70" s="172"/>
      <c r="G70" s="173">
        <f>ROUND(E70*F70,2)</f>
        <v>0</v>
      </c>
      <c r="H70" s="172"/>
      <c r="I70" s="173">
        <f>ROUND(E70*H70,2)</f>
        <v>0</v>
      </c>
      <c r="J70" s="172"/>
      <c r="K70" s="173">
        <f>ROUND(E70*J70,2)</f>
        <v>0</v>
      </c>
      <c r="L70" s="173">
        <v>21</v>
      </c>
      <c r="M70" s="173">
        <f>G70*(1+L70/100)</f>
        <v>0</v>
      </c>
      <c r="N70" s="171">
        <v>2.7E-2</v>
      </c>
      <c r="O70" s="171">
        <f>ROUND(E70*N70,2)</f>
        <v>0.08</v>
      </c>
      <c r="P70" s="171">
        <v>0</v>
      </c>
      <c r="Q70" s="171">
        <f>ROUND(E70*P70,2)</f>
        <v>0</v>
      </c>
      <c r="R70" s="173" t="s">
        <v>305</v>
      </c>
      <c r="S70" s="173" t="s">
        <v>246</v>
      </c>
      <c r="T70" s="174" t="s">
        <v>246</v>
      </c>
      <c r="U70" s="158">
        <v>0</v>
      </c>
      <c r="V70" s="158">
        <f>ROUND(E70*U70,2)</f>
        <v>0</v>
      </c>
      <c r="W70" s="158"/>
      <c r="X70" s="158" t="s">
        <v>306</v>
      </c>
      <c r="Y70" s="158" t="s">
        <v>185</v>
      </c>
      <c r="Z70" s="147"/>
      <c r="AA70" s="147"/>
      <c r="AB70" s="147"/>
      <c r="AC70" s="147"/>
      <c r="AD70" s="147"/>
      <c r="AE70" s="147"/>
      <c r="AF70" s="147"/>
      <c r="AG70" s="147" t="s">
        <v>307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">
      <c r="A71" s="154"/>
      <c r="B71" s="155"/>
      <c r="C71" s="193" t="s">
        <v>607</v>
      </c>
      <c r="D71" s="189"/>
      <c r="E71" s="190">
        <v>3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7"/>
      <c r="AA71" s="147"/>
      <c r="AB71" s="147"/>
      <c r="AC71" s="147"/>
      <c r="AD71" s="147"/>
      <c r="AE71" s="147"/>
      <c r="AF71" s="147"/>
      <c r="AG71" s="147" t="s">
        <v>260</v>
      </c>
      <c r="AH71" s="147">
        <v>5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x14ac:dyDescent="0.2">
      <c r="A72" s="161" t="s">
        <v>177</v>
      </c>
      <c r="B72" s="162" t="s">
        <v>133</v>
      </c>
      <c r="C72" s="183" t="s">
        <v>134</v>
      </c>
      <c r="D72" s="163"/>
      <c r="E72" s="164"/>
      <c r="F72" s="165"/>
      <c r="G72" s="165">
        <f>SUMIF(AG73:AG73,"&lt;&gt;NOR",G73:G73)</f>
        <v>0</v>
      </c>
      <c r="H72" s="165"/>
      <c r="I72" s="165">
        <f>SUM(I73:I73)</f>
        <v>0</v>
      </c>
      <c r="J72" s="165"/>
      <c r="K72" s="165">
        <f>SUM(K73:K73)</f>
        <v>0</v>
      </c>
      <c r="L72" s="165"/>
      <c r="M72" s="165">
        <f>SUM(M73:M73)</f>
        <v>0</v>
      </c>
      <c r="N72" s="164"/>
      <c r="O72" s="164">
        <f>SUM(O73:O73)</f>
        <v>0</v>
      </c>
      <c r="P72" s="164"/>
      <c r="Q72" s="164">
        <f>SUM(Q73:Q73)</f>
        <v>2.06</v>
      </c>
      <c r="R72" s="165"/>
      <c r="S72" s="165"/>
      <c r="T72" s="166"/>
      <c r="U72" s="160"/>
      <c r="V72" s="160">
        <f>SUM(V73:V73)</f>
        <v>0</v>
      </c>
      <c r="W72" s="160"/>
      <c r="X72" s="160"/>
      <c r="Y72" s="160"/>
      <c r="AG72" t="s">
        <v>178</v>
      </c>
    </row>
    <row r="73" spans="1:60" outlineLevel="1" x14ac:dyDescent="0.2">
      <c r="A73" s="175">
        <v>31</v>
      </c>
      <c r="B73" s="176" t="s">
        <v>645</v>
      </c>
      <c r="C73" s="184" t="s">
        <v>646</v>
      </c>
      <c r="D73" s="177" t="s">
        <v>647</v>
      </c>
      <c r="E73" s="178">
        <v>2</v>
      </c>
      <c r="F73" s="179"/>
      <c r="G73" s="180">
        <f>ROUND(E73*F73,2)</f>
        <v>0</v>
      </c>
      <c r="H73" s="179"/>
      <c r="I73" s="180">
        <f>ROUND(E73*H73,2)</f>
        <v>0</v>
      </c>
      <c r="J73" s="179"/>
      <c r="K73" s="180">
        <f>ROUND(E73*J73,2)</f>
        <v>0</v>
      </c>
      <c r="L73" s="180">
        <v>21</v>
      </c>
      <c r="M73" s="180">
        <f>G73*(1+L73/100)</f>
        <v>0</v>
      </c>
      <c r="N73" s="178">
        <v>0</v>
      </c>
      <c r="O73" s="178">
        <f>ROUND(E73*N73,2)</f>
        <v>0</v>
      </c>
      <c r="P73" s="178">
        <v>1.03</v>
      </c>
      <c r="Q73" s="178">
        <f>ROUND(E73*P73,2)</f>
        <v>2.06</v>
      </c>
      <c r="R73" s="180"/>
      <c r="S73" s="180" t="s">
        <v>182</v>
      </c>
      <c r="T73" s="181" t="s">
        <v>183</v>
      </c>
      <c r="U73" s="158">
        <v>0</v>
      </c>
      <c r="V73" s="158">
        <f>ROUND(E73*U73,2)</f>
        <v>0</v>
      </c>
      <c r="W73" s="158"/>
      <c r="X73" s="158" t="s">
        <v>184</v>
      </c>
      <c r="Y73" s="158" t="s">
        <v>185</v>
      </c>
      <c r="Z73" s="147"/>
      <c r="AA73" s="147"/>
      <c r="AB73" s="147"/>
      <c r="AC73" s="147"/>
      <c r="AD73" s="147"/>
      <c r="AE73" s="147"/>
      <c r="AF73" s="147"/>
      <c r="AG73" s="147" t="s">
        <v>186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x14ac:dyDescent="0.2">
      <c r="A74" s="161" t="s">
        <v>177</v>
      </c>
      <c r="B74" s="162" t="s">
        <v>137</v>
      </c>
      <c r="C74" s="183" t="s">
        <v>138</v>
      </c>
      <c r="D74" s="163"/>
      <c r="E74" s="164"/>
      <c r="F74" s="165"/>
      <c r="G74" s="165">
        <f>SUMIF(AG75:AG75,"&lt;&gt;NOR",G75:G75)</f>
        <v>0</v>
      </c>
      <c r="H74" s="165"/>
      <c r="I74" s="165">
        <f>SUM(I75:I75)</f>
        <v>0</v>
      </c>
      <c r="J74" s="165"/>
      <c r="K74" s="165">
        <f>SUM(K75:K75)</f>
        <v>0</v>
      </c>
      <c r="L74" s="165"/>
      <c r="M74" s="165">
        <f>SUM(M75:M75)</f>
        <v>0</v>
      </c>
      <c r="N74" s="164"/>
      <c r="O74" s="164">
        <f>SUM(O75:O75)</f>
        <v>0</v>
      </c>
      <c r="P74" s="164"/>
      <c r="Q74" s="164">
        <f>SUM(Q75:Q75)</f>
        <v>0</v>
      </c>
      <c r="R74" s="165"/>
      <c r="S74" s="165"/>
      <c r="T74" s="166"/>
      <c r="U74" s="160"/>
      <c r="V74" s="160">
        <f>SUM(V75:V75)</f>
        <v>10.18</v>
      </c>
      <c r="W74" s="160"/>
      <c r="X74" s="160"/>
      <c r="Y74" s="160"/>
      <c r="AG74" t="s">
        <v>178</v>
      </c>
    </row>
    <row r="75" spans="1:60" outlineLevel="1" x14ac:dyDescent="0.2">
      <c r="A75" s="175">
        <v>32</v>
      </c>
      <c r="B75" s="176" t="s">
        <v>648</v>
      </c>
      <c r="C75" s="184" t="s">
        <v>649</v>
      </c>
      <c r="D75" s="177" t="s">
        <v>304</v>
      </c>
      <c r="E75" s="178">
        <v>48.143909999999998</v>
      </c>
      <c r="F75" s="179"/>
      <c r="G75" s="180">
        <f>ROUND(E75*F75,2)</f>
        <v>0</v>
      </c>
      <c r="H75" s="179"/>
      <c r="I75" s="180">
        <f>ROUND(E75*H75,2)</f>
        <v>0</v>
      </c>
      <c r="J75" s="179"/>
      <c r="K75" s="180">
        <f>ROUND(E75*J75,2)</f>
        <v>0</v>
      </c>
      <c r="L75" s="180">
        <v>21</v>
      </c>
      <c r="M75" s="180">
        <f>G75*(1+L75/100)</f>
        <v>0</v>
      </c>
      <c r="N75" s="178">
        <v>0</v>
      </c>
      <c r="O75" s="178">
        <f>ROUND(E75*N75,2)</f>
        <v>0</v>
      </c>
      <c r="P75" s="178">
        <v>0</v>
      </c>
      <c r="Q75" s="178">
        <f>ROUND(E75*P75,2)</f>
        <v>0</v>
      </c>
      <c r="R75" s="180"/>
      <c r="S75" s="180" t="s">
        <v>201</v>
      </c>
      <c r="T75" s="181" t="s">
        <v>246</v>
      </c>
      <c r="U75" s="158">
        <v>0.21149999999999999</v>
      </c>
      <c r="V75" s="158">
        <f>ROUND(E75*U75,2)</f>
        <v>10.18</v>
      </c>
      <c r="W75" s="158"/>
      <c r="X75" s="158" t="s">
        <v>402</v>
      </c>
      <c r="Y75" s="158" t="s">
        <v>185</v>
      </c>
      <c r="Z75" s="147"/>
      <c r="AA75" s="147"/>
      <c r="AB75" s="147"/>
      <c r="AC75" s="147"/>
      <c r="AD75" s="147"/>
      <c r="AE75" s="147"/>
      <c r="AF75" s="147"/>
      <c r="AG75" s="147" t="s">
        <v>403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x14ac:dyDescent="0.2">
      <c r="A76" s="161" t="s">
        <v>177</v>
      </c>
      <c r="B76" s="162" t="s">
        <v>145</v>
      </c>
      <c r="C76" s="183" t="s">
        <v>146</v>
      </c>
      <c r="D76" s="163"/>
      <c r="E76" s="164"/>
      <c r="F76" s="165"/>
      <c r="G76" s="165">
        <f>SUMIF(AG77:AG81,"&lt;&gt;NOR",G77:G81)</f>
        <v>0</v>
      </c>
      <c r="H76" s="165"/>
      <c r="I76" s="165">
        <f>SUM(I77:I81)</f>
        <v>0</v>
      </c>
      <c r="J76" s="165"/>
      <c r="K76" s="165">
        <f>SUM(K77:K81)</f>
        <v>0</v>
      </c>
      <c r="L76" s="165"/>
      <c r="M76" s="165">
        <f>SUM(M77:M81)</f>
        <v>0</v>
      </c>
      <c r="N76" s="164"/>
      <c r="O76" s="164">
        <f>SUM(O77:O81)</f>
        <v>0</v>
      </c>
      <c r="P76" s="164"/>
      <c r="Q76" s="164">
        <f>SUM(Q77:Q81)</f>
        <v>0</v>
      </c>
      <c r="R76" s="165"/>
      <c r="S76" s="165"/>
      <c r="T76" s="166"/>
      <c r="U76" s="160"/>
      <c r="V76" s="160">
        <f>SUM(V77:V81)</f>
        <v>1.23</v>
      </c>
      <c r="W76" s="160"/>
      <c r="X76" s="160"/>
      <c r="Y76" s="160"/>
      <c r="AG76" t="s">
        <v>178</v>
      </c>
    </row>
    <row r="77" spans="1:60" outlineLevel="1" x14ac:dyDescent="0.2">
      <c r="A77" s="175">
        <v>33</v>
      </c>
      <c r="B77" s="176" t="s">
        <v>417</v>
      </c>
      <c r="C77" s="184" t="s">
        <v>418</v>
      </c>
      <c r="D77" s="177" t="s">
        <v>304</v>
      </c>
      <c r="E77" s="178">
        <v>2.06</v>
      </c>
      <c r="F77" s="179"/>
      <c r="G77" s="180">
        <f>ROUND(E77*F77,2)</f>
        <v>0</v>
      </c>
      <c r="H77" s="179"/>
      <c r="I77" s="180">
        <f>ROUND(E77*H77,2)</f>
        <v>0</v>
      </c>
      <c r="J77" s="179"/>
      <c r="K77" s="180">
        <f>ROUND(E77*J77,2)</f>
        <v>0</v>
      </c>
      <c r="L77" s="180">
        <v>21</v>
      </c>
      <c r="M77" s="180">
        <f>G77*(1+L77/100)</f>
        <v>0</v>
      </c>
      <c r="N77" s="178">
        <v>0</v>
      </c>
      <c r="O77" s="178">
        <f>ROUND(E77*N77,2)</f>
        <v>0</v>
      </c>
      <c r="P77" s="178">
        <v>0</v>
      </c>
      <c r="Q77" s="178">
        <f>ROUND(E77*P77,2)</f>
        <v>0</v>
      </c>
      <c r="R77" s="180"/>
      <c r="S77" s="180" t="s">
        <v>201</v>
      </c>
      <c r="T77" s="181" t="s">
        <v>246</v>
      </c>
      <c r="U77" s="158">
        <v>9.9000000000000005E-2</v>
      </c>
      <c r="V77" s="158">
        <f>ROUND(E77*U77,2)</f>
        <v>0.2</v>
      </c>
      <c r="W77" s="158"/>
      <c r="X77" s="158" t="s">
        <v>419</v>
      </c>
      <c r="Y77" s="158" t="s">
        <v>185</v>
      </c>
      <c r="Z77" s="147"/>
      <c r="AA77" s="147"/>
      <c r="AB77" s="147"/>
      <c r="AC77" s="147"/>
      <c r="AD77" s="147"/>
      <c r="AE77" s="147"/>
      <c r="AF77" s="147"/>
      <c r="AG77" s="147" t="s">
        <v>420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5">
        <v>34</v>
      </c>
      <c r="B78" s="176" t="s">
        <v>421</v>
      </c>
      <c r="C78" s="184" t="s">
        <v>422</v>
      </c>
      <c r="D78" s="177" t="s">
        <v>304</v>
      </c>
      <c r="E78" s="178">
        <v>2.06</v>
      </c>
      <c r="F78" s="179"/>
      <c r="G78" s="180">
        <f>ROUND(E78*F78,2)</f>
        <v>0</v>
      </c>
      <c r="H78" s="179"/>
      <c r="I78" s="180">
        <f>ROUND(E78*H78,2)</f>
        <v>0</v>
      </c>
      <c r="J78" s="179"/>
      <c r="K78" s="180">
        <f>ROUND(E78*J78,2)</f>
        <v>0</v>
      </c>
      <c r="L78" s="180">
        <v>21</v>
      </c>
      <c r="M78" s="180">
        <f>G78*(1+L78/100)</f>
        <v>0</v>
      </c>
      <c r="N78" s="178">
        <v>0</v>
      </c>
      <c r="O78" s="178">
        <f>ROUND(E78*N78,2)</f>
        <v>0</v>
      </c>
      <c r="P78" s="178">
        <v>0</v>
      </c>
      <c r="Q78" s="178">
        <f>ROUND(E78*P78,2)</f>
        <v>0</v>
      </c>
      <c r="R78" s="180"/>
      <c r="S78" s="180" t="s">
        <v>201</v>
      </c>
      <c r="T78" s="181" t="s">
        <v>246</v>
      </c>
      <c r="U78" s="158">
        <v>0.49</v>
      </c>
      <c r="V78" s="158">
        <f>ROUND(E78*U78,2)</f>
        <v>1.01</v>
      </c>
      <c r="W78" s="158"/>
      <c r="X78" s="158" t="s">
        <v>419</v>
      </c>
      <c r="Y78" s="158" t="s">
        <v>185</v>
      </c>
      <c r="Z78" s="147"/>
      <c r="AA78" s="147"/>
      <c r="AB78" s="147"/>
      <c r="AC78" s="147"/>
      <c r="AD78" s="147"/>
      <c r="AE78" s="147"/>
      <c r="AF78" s="147"/>
      <c r="AG78" s="147" t="s">
        <v>420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5">
        <v>35</v>
      </c>
      <c r="B79" s="176" t="s">
        <v>423</v>
      </c>
      <c r="C79" s="184" t="s">
        <v>424</v>
      </c>
      <c r="D79" s="177" t="s">
        <v>304</v>
      </c>
      <c r="E79" s="178">
        <v>18.54</v>
      </c>
      <c r="F79" s="179"/>
      <c r="G79" s="180">
        <f>ROUND(E79*F79,2)</f>
        <v>0</v>
      </c>
      <c r="H79" s="179"/>
      <c r="I79" s="180">
        <f>ROUND(E79*H79,2)</f>
        <v>0</v>
      </c>
      <c r="J79" s="179"/>
      <c r="K79" s="180">
        <f>ROUND(E79*J79,2)</f>
        <v>0</v>
      </c>
      <c r="L79" s="180">
        <v>21</v>
      </c>
      <c r="M79" s="180">
        <f>G79*(1+L79/100)</f>
        <v>0</v>
      </c>
      <c r="N79" s="178">
        <v>0</v>
      </c>
      <c r="O79" s="178">
        <f>ROUND(E79*N79,2)</f>
        <v>0</v>
      </c>
      <c r="P79" s="178">
        <v>0</v>
      </c>
      <c r="Q79" s="178">
        <f>ROUND(E79*P79,2)</f>
        <v>0</v>
      </c>
      <c r="R79" s="180"/>
      <c r="S79" s="180" t="s">
        <v>201</v>
      </c>
      <c r="T79" s="181" t="s">
        <v>246</v>
      </c>
      <c r="U79" s="158">
        <v>0</v>
      </c>
      <c r="V79" s="158">
        <f>ROUND(E79*U79,2)</f>
        <v>0</v>
      </c>
      <c r="W79" s="158"/>
      <c r="X79" s="158" t="s">
        <v>419</v>
      </c>
      <c r="Y79" s="158" t="s">
        <v>185</v>
      </c>
      <c r="Z79" s="147"/>
      <c r="AA79" s="147"/>
      <c r="AB79" s="147"/>
      <c r="AC79" s="147"/>
      <c r="AD79" s="147"/>
      <c r="AE79" s="147"/>
      <c r="AF79" s="147"/>
      <c r="AG79" s="147" t="s">
        <v>420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22.5" outlineLevel="1" x14ac:dyDescent="0.2">
      <c r="A80" s="175">
        <v>36</v>
      </c>
      <c r="B80" s="176" t="s">
        <v>407</v>
      </c>
      <c r="C80" s="184" t="s">
        <v>408</v>
      </c>
      <c r="D80" s="177" t="s">
        <v>304</v>
      </c>
      <c r="E80" s="178">
        <v>2.06</v>
      </c>
      <c r="F80" s="179"/>
      <c r="G80" s="180">
        <f>ROUND(E80*F80,2)</f>
        <v>0</v>
      </c>
      <c r="H80" s="179"/>
      <c r="I80" s="180">
        <f>ROUND(E80*H80,2)</f>
        <v>0</v>
      </c>
      <c r="J80" s="179"/>
      <c r="K80" s="180">
        <f>ROUND(E80*J80,2)</f>
        <v>0</v>
      </c>
      <c r="L80" s="180">
        <v>21</v>
      </c>
      <c r="M80" s="180">
        <f>G80*(1+L80/100)</f>
        <v>0</v>
      </c>
      <c r="N80" s="178">
        <v>0</v>
      </c>
      <c r="O80" s="178">
        <f>ROUND(E80*N80,2)</f>
        <v>0</v>
      </c>
      <c r="P80" s="178">
        <v>0</v>
      </c>
      <c r="Q80" s="178">
        <f>ROUND(E80*P80,2)</f>
        <v>0</v>
      </c>
      <c r="R80" s="180"/>
      <c r="S80" s="180" t="s">
        <v>246</v>
      </c>
      <c r="T80" s="181" t="s">
        <v>246</v>
      </c>
      <c r="U80" s="158">
        <v>0</v>
      </c>
      <c r="V80" s="158">
        <f>ROUND(E80*U80,2)</f>
        <v>0</v>
      </c>
      <c r="W80" s="158"/>
      <c r="X80" s="158" t="s">
        <v>419</v>
      </c>
      <c r="Y80" s="158" t="s">
        <v>185</v>
      </c>
      <c r="Z80" s="147"/>
      <c r="AA80" s="147"/>
      <c r="AB80" s="147"/>
      <c r="AC80" s="147"/>
      <c r="AD80" s="147"/>
      <c r="AE80" s="147"/>
      <c r="AF80" s="147"/>
      <c r="AG80" s="147" t="s">
        <v>420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68">
        <v>37</v>
      </c>
      <c r="B81" s="169" t="s">
        <v>425</v>
      </c>
      <c r="C81" s="185" t="s">
        <v>426</v>
      </c>
      <c r="D81" s="170" t="s">
        <v>304</v>
      </c>
      <c r="E81" s="171">
        <v>2.06</v>
      </c>
      <c r="F81" s="172"/>
      <c r="G81" s="173">
        <f>ROUND(E81*F81,2)</f>
        <v>0</v>
      </c>
      <c r="H81" s="172"/>
      <c r="I81" s="173">
        <f>ROUND(E81*H81,2)</f>
        <v>0</v>
      </c>
      <c r="J81" s="172"/>
      <c r="K81" s="173">
        <f>ROUND(E81*J81,2)</f>
        <v>0</v>
      </c>
      <c r="L81" s="173">
        <v>21</v>
      </c>
      <c r="M81" s="173">
        <f>G81*(1+L81/100)</f>
        <v>0</v>
      </c>
      <c r="N81" s="171">
        <v>0</v>
      </c>
      <c r="O81" s="171">
        <f>ROUND(E81*N81,2)</f>
        <v>0</v>
      </c>
      <c r="P81" s="171">
        <v>0</v>
      </c>
      <c r="Q81" s="171">
        <f>ROUND(E81*P81,2)</f>
        <v>0</v>
      </c>
      <c r="R81" s="173"/>
      <c r="S81" s="173" t="s">
        <v>201</v>
      </c>
      <c r="T81" s="174" t="s">
        <v>246</v>
      </c>
      <c r="U81" s="158">
        <v>0.01</v>
      </c>
      <c r="V81" s="158">
        <f>ROUND(E81*U81,2)</f>
        <v>0.02</v>
      </c>
      <c r="W81" s="158"/>
      <c r="X81" s="158" t="s">
        <v>419</v>
      </c>
      <c r="Y81" s="158" t="s">
        <v>185</v>
      </c>
      <c r="Z81" s="147"/>
      <c r="AA81" s="147"/>
      <c r="AB81" s="147"/>
      <c r="AC81" s="147"/>
      <c r="AD81" s="147"/>
      <c r="AE81" s="147"/>
      <c r="AF81" s="147"/>
      <c r="AG81" s="147" t="s">
        <v>420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x14ac:dyDescent="0.2">
      <c r="A82" s="3"/>
      <c r="B82" s="4"/>
      <c r="C82" s="186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AE82">
        <v>15</v>
      </c>
      <c r="AF82">
        <v>21</v>
      </c>
      <c r="AG82" t="s">
        <v>163</v>
      </c>
    </row>
    <row r="83" spans="1:60" x14ac:dyDescent="0.2">
      <c r="A83" s="150"/>
      <c r="B83" s="151" t="s">
        <v>31</v>
      </c>
      <c r="C83" s="187"/>
      <c r="D83" s="152"/>
      <c r="E83" s="153"/>
      <c r="F83" s="153"/>
      <c r="G83" s="167">
        <f>G8+G35+G38+G72+G74+G76</f>
        <v>0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AE83">
        <f>SUMIF(L7:L81,AE82,G7:G81)</f>
        <v>0</v>
      </c>
      <c r="AF83">
        <f>SUMIF(L7:L81,AF82,G7:G81)</f>
        <v>0</v>
      </c>
      <c r="AG83" t="s">
        <v>239</v>
      </c>
    </row>
    <row r="84" spans="1:60" x14ac:dyDescent="0.2">
      <c r="A84" s="3"/>
      <c r="B84" s="4"/>
      <c r="C84" s="186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60" x14ac:dyDescent="0.2">
      <c r="A85" s="3"/>
      <c r="B85" s="4"/>
      <c r="C85" s="186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60" x14ac:dyDescent="0.2">
      <c r="A86" s="264" t="s">
        <v>240</v>
      </c>
      <c r="B86" s="264"/>
      <c r="C86" s="265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60" x14ac:dyDescent="0.2">
      <c r="A87" s="266"/>
      <c r="B87" s="267"/>
      <c r="C87" s="268"/>
      <c r="D87" s="267"/>
      <c r="E87" s="267"/>
      <c r="F87" s="267"/>
      <c r="G87" s="269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AG87" t="s">
        <v>241</v>
      </c>
    </row>
    <row r="88" spans="1:60" x14ac:dyDescent="0.2">
      <c r="A88" s="270"/>
      <c r="B88" s="271"/>
      <c r="C88" s="272"/>
      <c r="D88" s="271"/>
      <c r="E88" s="271"/>
      <c r="F88" s="271"/>
      <c r="G88" s="27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60" x14ac:dyDescent="0.2">
      <c r="A89" s="270"/>
      <c r="B89" s="271"/>
      <c r="C89" s="272"/>
      <c r="D89" s="271"/>
      <c r="E89" s="271"/>
      <c r="F89" s="271"/>
      <c r="G89" s="27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60" x14ac:dyDescent="0.2">
      <c r="A90" s="270"/>
      <c r="B90" s="271"/>
      <c r="C90" s="272"/>
      <c r="D90" s="271"/>
      <c r="E90" s="271"/>
      <c r="F90" s="271"/>
      <c r="G90" s="27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60" x14ac:dyDescent="0.2">
      <c r="A91" s="274"/>
      <c r="B91" s="275"/>
      <c r="C91" s="276"/>
      <c r="D91" s="275"/>
      <c r="E91" s="275"/>
      <c r="F91" s="275"/>
      <c r="G91" s="277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60" x14ac:dyDescent="0.2">
      <c r="A92" s="3"/>
      <c r="B92" s="4"/>
      <c r="C92" s="186"/>
      <c r="D92" s="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60" x14ac:dyDescent="0.2">
      <c r="C93" s="188"/>
      <c r="D93" s="10"/>
      <c r="AG93" t="s">
        <v>242</v>
      </c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NMr9AvzdYgsmjFiyDVAYwXZK2d9FrBrrDrPIrsBpIPMuabwVN+4SORlllQsG2ag0UJSQK7pH1UW0mxq6DpC9w==" saltValue="Jdv4/49E5s/xXgzjm+y25Q==" spinCount="100000" sheet="1" formatRows="0"/>
  <mergeCells count="6">
    <mergeCell ref="A87:G91"/>
    <mergeCell ref="A1:G1"/>
    <mergeCell ref="C2:G2"/>
    <mergeCell ref="C3:G3"/>
    <mergeCell ref="C4:G4"/>
    <mergeCell ref="A86:C86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7</v>
      </c>
      <c r="B1" s="257"/>
      <c r="C1" s="257"/>
      <c r="D1" s="257"/>
      <c r="E1" s="257"/>
      <c r="F1" s="257"/>
      <c r="G1" s="257"/>
      <c r="AG1" t="s">
        <v>150</v>
      </c>
    </row>
    <row r="2" spans="1:60" ht="24.95" customHeight="1" x14ac:dyDescent="0.2">
      <c r="A2" s="139" t="s">
        <v>8</v>
      </c>
      <c r="B2" s="48" t="s">
        <v>43</v>
      </c>
      <c r="C2" s="258" t="s">
        <v>44</v>
      </c>
      <c r="D2" s="259"/>
      <c r="E2" s="259"/>
      <c r="F2" s="259"/>
      <c r="G2" s="260"/>
      <c r="AG2" t="s">
        <v>151</v>
      </c>
    </row>
    <row r="3" spans="1:60" ht="24.95" customHeight="1" x14ac:dyDescent="0.2">
      <c r="A3" s="139" t="s">
        <v>9</v>
      </c>
      <c r="B3" s="48" t="s">
        <v>86</v>
      </c>
      <c r="C3" s="258" t="s">
        <v>87</v>
      </c>
      <c r="D3" s="259"/>
      <c r="E3" s="259"/>
      <c r="F3" s="259"/>
      <c r="G3" s="260"/>
      <c r="AC3" s="120" t="s">
        <v>151</v>
      </c>
      <c r="AG3" t="s">
        <v>153</v>
      </c>
    </row>
    <row r="4" spans="1:60" ht="24.95" customHeight="1" x14ac:dyDescent="0.2">
      <c r="A4" s="140" t="s">
        <v>10</v>
      </c>
      <c r="B4" s="141" t="s">
        <v>88</v>
      </c>
      <c r="C4" s="261" t="s">
        <v>87</v>
      </c>
      <c r="D4" s="262"/>
      <c r="E4" s="262"/>
      <c r="F4" s="262"/>
      <c r="G4" s="263"/>
      <c r="AG4" t="s">
        <v>154</v>
      </c>
    </row>
    <row r="5" spans="1:60" x14ac:dyDescent="0.2">
      <c r="D5" s="10"/>
    </row>
    <row r="6" spans="1:60" ht="38.25" x14ac:dyDescent="0.2">
      <c r="A6" s="143" t="s">
        <v>155</v>
      </c>
      <c r="B6" s="145" t="s">
        <v>156</v>
      </c>
      <c r="C6" s="145" t="s">
        <v>157</v>
      </c>
      <c r="D6" s="144" t="s">
        <v>158</v>
      </c>
      <c r="E6" s="143" t="s">
        <v>159</v>
      </c>
      <c r="F6" s="142" t="s">
        <v>160</v>
      </c>
      <c r="G6" s="143" t="s">
        <v>31</v>
      </c>
      <c r="H6" s="146" t="s">
        <v>32</v>
      </c>
      <c r="I6" s="146" t="s">
        <v>161</v>
      </c>
      <c r="J6" s="146" t="s">
        <v>33</v>
      </c>
      <c r="K6" s="146" t="s">
        <v>162</v>
      </c>
      <c r="L6" s="146" t="s">
        <v>163</v>
      </c>
      <c r="M6" s="146" t="s">
        <v>164</v>
      </c>
      <c r="N6" s="146" t="s">
        <v>165</v>
      </c>
      <c r="O6" s="146" t="s">
        <v>166</v>
      </c>
      <c r="P6" s="146" t="s">
        <v>167</v>
      </c>
      <c r="Q6" s="146" t="s">
        <v>168</v>
      </c>
      <c r="R6" s="146" t="s">
        <v>169</v>
      </c>
      <c r="S6" s="146" t="s">
        <v>170</v>
      </c>
      <c r="T6" s="146" t="s">
        <v>171</v>
      </c>
      <c r="U6" s="146" t="s">
        <v>172</v>
      </c>
      <c r="V6" s="146" t="s">
        <v>173</v>
      </c>
      <c r="W6" s="146" t="s">
        <v>174</v>
      </c>
      <c r="X6" s="146" t="s">
        <v>175</v>
      </c>
      <c r="Y6" s="146" t="s">
        <v>176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1" t="s">
        <v>177</v>
      </c>
      <c r="B8" s="162" t="s">
        <v>118</v>
      </c>
      <c r="C8" s="183" t="s">
        <v>119</v>
      </c>
      <c r="D8" s="163"/>
      <c r="E8" s="164"/>
      <c r="F8" s="165"/>
      <c r="G8" s="165">
        <f>SUMIF(AG9:AG18,"&lt;&gt;NOR",G9:G18)</f>
        <v>0</v>
      </c>
      <c r="H8" s="165"/>
      <c r="I8" s="165">
        <f>SUM(I9:I18)</f>
        <v>0</v>
      </c>
      <c r="J8" s="165"/>
      <c r="K8" s="165">
        <f>SUM(K9:K18)</f>
        <v>0</v>
      </c>
      <c r="L8" s="165"/>
      <c r="M8" s="165">
        <f>SUM(M9:M18)</f>
        <v>0</v>
      </c>
      <c r="N8" s="164"/>
      <c r="O8" s="164">
        <f>SUM(O9:O18)</f>
        <v>0</v>
      </c>
      <c r="P8" s="164"/>
      <c r="Q8" s="164">
        <f>SUM(Q9:Q18)</f>
        <v>0</v>
      </c>
      <c r="R8" s="165"/>
      <c r="S8" s="165"/>
      <c r="T8" s="166"/>
      <c r="U8" s="160"/>
      <c r="V8" s="160">
        <f>SUM(V9:V18)</f>
        <v>2.2099999999999995</v>
      </c>
      <c r="W8" s="160"/>
      <c r="X8" s="160"/>
      <c r="Y8" s="160"/>
      <c r="AG8" t="s">
        <v>178</v>
      </c>
    </row>
    <row r="9" spans="1:60" outlineLevel="1" x14ac:dyDescent="0.2">
      <c r="A9" s="168">
        <v>1</v>
      </c>
      <c r="B9" s="169" t="s">
        <v>650</v>
      </c>
      <c r="C9" s="185" t="s">
        <v>651</v>
      </c>
      <c r="D9" s="170" t="s">
        <v>265</v>
      </c>
      <c r="E9" s="171">
        <v>0.61250000000000004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3"/>
      <c r="S9" s="173" t="s">
        <v>201</v>
      </c>
      <c r="T9" s="174" t="s">
        <v>246</v>
      </c>
      <c r="U9" s="158">
        <v>3.5329999999999999</v>
      </c>
      <c r="V9" s="158">
        <f>ROUND(E9*U9,2)</f>
        <v>2.16</v>
      </c>
      <c r="W9" s="158"/>
      <c r="X9" s="158" t="s">
        <v>184</v>
      </c>
      <c r="Y9" s="158" t="s">
        <v>185</v>
      </c>
      <c r="Z9" s="147"/>
      <c r="AA9" s="147"/>
      <c r="AB9" s="147"/>
      <c r="AC9" s="147"/>
      <c r="AD9" s="147"/>
      <c r="AE9" s="147"/>
      <c r="AF9" s="147"/>
      <c r="AG9" s="147" t="s">
        <v>186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93" t="s">
        <v>652</v>
      </c>
      <c r="D10" s="189"/>
      <c r="E10" s="190">
        <v>0.61250000000000004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260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68">
        <v>2</v>
      </c>
      <c r="B11" s="169" t="s">
        <v>285</v>
      </c>
      <c r="C11" s="185" t="s">
        <v>286</v>
      </c>
      <c r="D11" s="170" t="s">
        <v>265</v>
      </c>
      <c r="E11" s="171">
        <v>0.61250000000000004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21</v>
      </c>
      <c r="M11" s="173">
        <f>G11*(1+L11/100)</f>
        <v>0</v>
      </c>
      <c r="N11" s="171">
        <v>0</v>
      </c>
      <c r="O11" s="171">
        <f>ROUND(E11*N11,2)</f>
        <v>0</v>
      </c>
      <c r="P11" s="171">
        <v>0</v>
      </c>
      <c r="Q11" s="171">
        <f>ROUND(E11*P11,2)</f>
        <v>0</v>
      </c>
      <c r="R11" s="173"/>
      <c r="S11" s="173" t="s">
        <v>201</v>
      </c>
      <c r="T11" s="174" t="s">
        <v>246</v>
      </c>
      <c r="U11" s="158">
        <v>0.01</v>
      </c>
      <c r="V11" s="158">
        <f>ROUND(E11*U11,2)</f>
        <v>0.01</v>
      </c>
      <c r="W11" s="158"/>
      <c r="X11" s="158" t="s">
        <v>184</v>
      </c>
      <c r="Y11" s="158" t="s">
        <v>185</v>
      </c>
      <c r="Z11" s="147"/>
      <c r="AA11" s="147"/>
      <c r="AB11" s="147"/>
      <c r="AC11" s="147"/>
      <c r="AD11" s="147"/>
      <c r="AE11" s="147"/>
      <c r="AF11" s="147"/>
      <c r="AG11" s="147" t="s">
        <v>186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193" t="s">
        <v>653</v>
      </c>
      <c r="D12" s="189"/>
      <c r="E12" s="190">
        <v>0.61250000000000004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260</v>
      </c>
      <c r="AH12" s="147">
        <v>5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68">
        <v>3</v>
      </c>
      <c r="B13" s="169" t="s">
        <v>289</v>
      </c>
      <c r="C13" s="185" t="s">
        <v>290</v>
      </c>
      <c r="D13" s="170" t="s">
        <v>265</v>
      </c>
      <c r="E13" s="171">
        <v>0.61250000000000004</v>
      </c>
      <c r="F13" s="172"/>
      <c r="G13" s="173">
        <f>ROUND(E13*F13,2)</f>
        <v>0</v>
      </c>
      <c r="H13" s="172"/>
      <c r="I13" s="173">
        <f>ROUND(E13*H13,2)</f>
        <v>0</v>
      </c>
      <c r="J13" s="172"/>
      <c r="K13" s="173">
        <f>ROUND(E13*J13,2)</f>
        <v>0</v>
      </c>
      <c r="L13" s="173">
        <v>21</v>
      </c>
      <c r="M13" s="173">
        <f>G13*(1+L13/100)</f>
        <v>0</v>
      </c>
      <c r="N13" s="171">
        <v>0</v>
      </c>
      <c r="O13" s="171">
        <f>ROUND(E13*N13,2)</f>
        <v>0</v>
      </c>
      <c r="P13" s="171">
        <v>0</v>
      </c>
      <c r="Q13" s="171">
        <f>ROUND(E13*P13,2)</f>
        <v>0</v>
      </c>
      <c r="R13" s="173"/>
      <c r="S13" s="173" t="s">
        <v>201</v>
      </c>
      <c r="T13" s="174" t="s">
        <v>246</v>
      </c>
      <c r="U13" s="158">
        <v>5.2999999999999999E-2</v>
      </c>
      <c r="V13" s="158">
        <f>ROUND(E13*U13,2)</f>
        <v>0.03</v>
      </c>
      <c r="W13" s="158"/>
      <c r="X13" s="158" t="s">
        <v>184</v>
      </c>
      <c r="Y13" s="158" t="s">
        <v>185</v>
      </c>
      <c r="Z13" s="147"/>
      <c r="AA13" s="147"/>
      <c r="AB13" s="147"/>
      <c r="AC13" s="147"/>
      <c r="AD13" s="147"/>
      <c r="AE13" s="147"/>
      <c r="AF13" s="147"/>
      <c r="AG13" s="147" t="s">
        <v>186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193" t="s">
        <v>654</v>
      </c>
      <c r="D14" s="189"/>
      <c r="E14" s="190">
        <v>0.61250000000000004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260</v>
      </c>
      <c r="AH14" s="147">
        <v>5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68">
        <v>4</v>
      </c>
      <c r="B15" s="169" t="s">
        <v>295</v>
      </c>
      <c r="C15" s="185" t="s">
        <v>296</v>
      </c>
      <c r="D15" s="170" t="s">
        <v>265</v>
      </c>
      <c r="E15" s="171">
        <v>0.61250000000000004</v>
      </c>
      <c r="F15" s="172"/>
      <c r="G15" s="173">
        <f>ROUND(E15*F15,2)</f>
        <v>0</v>
      </c>
      <c r="H15" s="172"/>
      <c r="I15" s="173">
        <f>ROUND(E15*H15,2)</f>
        <v>0</v>
      </c>
      <c r="J15" s="172"/>
      <c r="K15" s="173">
        <f>ROUND(E15*J15,2)</f>
        <v>0</v>
      </c>
      <c r="L15" s="173">
        <v>21</v>
      </c>
      <c r="M15" s="173">
        <f>G15*(1+L15/100)</f>
        <v>0</v>
      </c>
      <c r="N15" s="171">
        <v>0</v>
      </c>
      <c r="O15" s="171">
        <f>ROUND(E15*N15,2)</f>
        <v>0</v>
      </c>
      <c r="P15" s="171">
        <v>0</v>
      </c>
      <c r="Q15" s="171">
        <f>ROUND(E15*P15,2)</f>
        <v>0</v>
      </c>
      <c r="R15" s="173"/>
      <c r="S15" s="173" t="s">
        <v>201</v>
      </c>
      <c r="T15" s="174" t="s">
        <v>246</v>
      </c>
      <c r="U15" s="158">
        <v>8.9999999999999993E-3</v>
      </c>
      <c r="V15" s="158">
        <f>ROUND(E15*U15,2)</f>
        <v>0.01</v>
      </c>
      <c r="W15" s="158"/>
      <c r="X15" s="158" t="s">
        <v>184</v>
      </c>
      <c r="Y15" s="158" t="s">
        <v>185</v>
      </c>
      <c r="Z15" s="147"/>
      <c r="AA15" s="147"/>
      <c r="AB15" s="147"/>
      <c r="AC15" s="147"/>
      <c r="AD15" s="147"/>
      <c r="AE15" s="147"/>
      <c r="AF15" s="147"/>
      <c r="AG15" s="147" t="s">
        <v>186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93" t="s">
        <v>654</v>
      </c>
      <c r="D16" s="189"/>
      <c r="E16" s="190">
        <v>0.61250000000000004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260</v>
      </c>
      <c r="AH16" s="147">
        <v>5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68">
        <v>5</v>
      </c>
      <c r="B17" s="169" t="s">
        <v>300</v>
      </c>
      <c r="C17" s="185" t="s">
        <v>301</v>
      </c>
      <c r="D17" s="170" t="s">
        <v>265</v>
      </c>
      <c r="E17" s="171">
        <v>0.61250000000000004</v>
      </c>
      <c r="F17" s="172"/>
      <c r="G17" s="173">
        <f>ROUND(E17*F17,2)</f>
        <v>0</v>
      </c>
      <c r="H17" s="172"/>
      <c r="I17" s="173">
        <f>ROUND(E17*H17,2)</f>
        <v>0</v>
      </c>
      <c r="J17" s="172"/>
      <c r="K17" s="173">
        <f>ROUND(E17*J17,2)</f>
        <v>0</v>
      </c>
      <c r="L17" s="173">
        <v>21</v>
      </c>
      <c r="M17" s="173">
        <f>G17*(1+L17/100)</f>
        <v>0</v>
      </c>
      <c r="N17" s="171">
        <v>0</v>
      </c>
      <c r="O17" s="171">
        <f>ROUND(E17*N17,2)</f>
        <v>0</v>
      </c>
      <c r="P17" s="171">
        <v>0</v>
      </c>
      <c r="Q17" s="171">
        <f>ROUND(E17*P17,2)</f>
        <v>0</v>
      </c>
      <c r="R17" s="173"/>
      <c r="S17" s="173" t="s">
        <v>201</v>
      </c>
      <c r="T17" s="174" t="s">
        <v>246</v>
      </c>
      <c r="U17" s="158">
        <v>0</v>
      </c>
      <c r="V17" s="158">
        <f>ROUND(E17*U17,2)</f>
        <v>0</v>
      </c>
      <c r="W17" s="158"/>
      <c r="X17" s="158" t="s">
        <v>184</v>
      </c>
      <c r="Y17" s="158" t="s">
        <v>185</v>
      </c>
      <c r="Z17" s="147"/>
      <c r="AA17" s="147"/>
      <c r="AB17" s="147"/>
      <c r="AC17" s="147"/>
      <c r="AD17" s="147"/>
      <c r="AE17" s="147"/>
      <c r="AF17" s="147"/>
      <c r="AG17" s="147" t="s">
        <v>186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193" t="s">
        <v>654</v>
      </c>
      <c r="D18" s="189"/>
      <c r="E18" s="190">
        <v>0.61250000000000004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7"/>
      <c r="AA18" s="147"/>
      <c r="AB18" s="147"/>
      <c r="AC18" s="147"/>
      <c r="AD18" s="147"/>
      <c r="AE18" s="147"/>
      <c r="AF18" s="147"/>
      <c r="AG18" s="147" t="s">
        <v>260</v>
      </c>
      <c r="AH18" s="147">
        <v>5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x14ac:dyDescent="0.2">
      <c r="A19" s="161" t="s">
        <v>177</v>
      </c>
      <c r="B19" s="162" t="s">
        <v>129</v>
      </c>
      <c r="C19" s="183" t="s">
        <v>130</v>
      </c>
      <c r="D19" s="163"/>
      <c r="E19" s="164"/>
      <c r="F19" s="165"/>
      <c r="G19" s="165">
        <f>SUMIF(AG20:AG37,"&lt;&gt;NOR",G20:G37)</f>
        <v>0</v>
      </c>
      <c r="H19" s="165"/>
      <c r="I19" s="165">
        <f>SUM(I20:I37)</f>
        <v>0</v>
      </c>
      <c r="J19" s="165"/>
      <c r="K19" s="165">
        <f>SUM(K20:K37)</f>
        <v>0</v>
      </c>
      <c r="L19" s="165"/>
      <c r="M19" s="165">
        <f>SUM(M20:M37)</f>
        <v>0</v>
      </c>
      <c r="N19" s="164"/>
      <c r="O19" s="164">
        <f>SUM(O20:O37)</f>
        <v>3.9899999999999989</v>
      </c>
      <c r="P19" s="164"/>
      <c r="Q19" s="164">
        <f>SUM(Q20:Q37)</f>
        <v>0</v>
      </c>
      <c r="R19" s="165"/>
      <c r="S19" s="165"/>
      <c r="T19" s="166"/>
      <c r="U19" s="160"/>
      <c r="V19" s="160">
        <f>SUM(V20:V37)</f>
        <v>15.02</v>
      </c>
      <c r="W19" s="160"/>
      <c r="X19" s="160"/>
      <c r="Y19" s="160"/>
      <c r="AG19" t="s">
        <v>178</v>
      </c>
    </row>
    <row r="20" spans="1:60" ht="22.5" outlineLevel="1" x14ac:dyDescent="0.2">
      <c r="A20" s="175">
        <v>6</v>
      </c>
      <c r="B20" s="176" t="s">
        <v>655</v>
      </c>
      <c r="C20" s="184" t="s">
        <v>656</v>
      </c>
      <c r="D20" s="177" t="s">
        <v>245</v>
      </c>
      <c r="E20" s="178">
        <v>1</v>
      </c>
      <c r="F20" s="179"/>
      <c r="G20" s="180">
        <f>ROUND(E20*F20,2)</f>
        <v>0</v>
      </c>
      <c r="H20" s="179"/>
      <c r="I20" s="180">
        <f>ROUND(E20*H20,2)</f>
        <v>0</v>
      </c>
      <c r="J20" s="179"/>
      <c r="K20" s="180">
        <f>ROUND(E20*J20,2)</f>
        <v>0</v>
      </c>
      <c r="L20" s="180">
        <v>21</v>
      </c>
      <c r="M20" s="180">
        <f>G20*(1+L20/100)</f>
        <v>0</v>
      </c>
      <c r="N20" s="178">
        <v>0</v>
      </c>
      <c r="O20" s="178">
        <f>ROUND(E20*N20,2)</f>
        <v>0</v>
      </c>
      <c r="P20" s="178">
        <v>0</v>
      </c>
      <c r="Q20" s="178">
        <f>ROUND(E20*P20,2)</f>
        <v>0</v>
      </c>
      <c r="R20" s="180"/>
      <c r="S20" s="180" t="s">
        <v>201</v>
      </c>
      <c r="T20" s="181" t="s">
        <v>246</v>
      </c>
      <c r="U20" s="158">
        <v>0.2</v>
      </c>
      <c r="V20" s="158">
        <f>ROUND(E20*U20,2)</f>
        <v>0.2</v>
      </c>
      <c r="W20" s="158"/>
      <c r="X20" s="158" t="s">
        <v>184</v>
      </c>
      <c r="Y20" s="158" t="s">
        <v>185</v>
      </c>
      <c r="Z20" s="147"/>
      <c r="AA20" s="147"/>
      <c r="AB20" s="147"/>
      <c r="AC20" s="147"/>
      <c r="AD20" s="147"/>
      <c r="AE20" s="147"/>
      <c r="AF20" s="147"/>
      <c r="AG20" s="147" t="s">
        <v>186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75">
        <v>7</v>
      </c>
      <c r="B21" s="176" t="s">
        <v>657</v>
      </c>
      <c r="C21" s="184" t="s">
        <v>658</v>
      </c>
      <c r="D21" s="177" t="s">
        <v>245</v>
      </c>
      <c r="E21" s="178">
        <v>8</v>
      </c>
      <c r="F21" s="179"/>
      <c r="G21" s="180">
        <f>ROUND(E21*F21,2)</f>
        <v>0</v>
      </c>
      <c r="H21" s="179"/>
      <c r="I21" s="180">
        <f>ROUND(E21*H21,2)</f>
        <v>0</v>
      </c>
      <c r="J21" s="179"/>
      <c r="K21" s="180">
        <f>ROUND(E21*J21,2)</f>
        <v>0</v>
      </c>
      <c r="L21" s="180">
        <v>21</v>
      </c>
      <c r="M21" s="180">
        <f>G21*(1+L21/100)</f>
        <v>0</v>
      </c>
      <c r="N21" s="178">
        <v>0.1772</v>
      </c>
      <c r="O21" s="178">
        <f>ROUND(E21*N21,2)</f>
        <v>1.42</v>
      </c>
      <c r="P21" s="178">
        <v>0</v>
      </c>
      <c r="Q21" s="178">
        <f>ROUND(E21*P21,2)</f>
        <v>0</v>
      </c>
      <c r="R21" s="180"/>
      <c r="S21" s="180" t="s">
        <v>182</v>
      </c>
      <c r="T21" s="181" t="s">
        <v>183</v>
      </c>
      <c r="U21" s="158">
        <v>0.83</v>
      </c>
      <c r="V21" s="158">
        <f>ROUND(E21*U21,2)</f>
        <v>6.64</v>
      </c>
      <c r="W21" s="158"/>
      <c r="X21" s="158" t="s">
        <v>184</v>
      </c>
      <c r="Y21" s="158" t="s">
        <v>185</v>
      </c>
      <c r="Z21" s="147"/>
      <c r="AA21" s="147"/>
      <c r="AB21" s="147"/>
      <c r="AC21" s="147"/>
      <c r="AD21" s="147"/>
      <c r="AE21" s="147"/>
      <c r="AF21" s="147"/>
      <c r="AG21" s="147" t="s">
        <v>186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5">
        <v>8</v>
      </c>
      <c r="B22" s="176" t="s">
        <v>659</v>
      </c>
      <c r="C22" s="184" t="s">
        <v>660</v>
      </c>
      <c r="D22" s="177" t="s">
        <v>245</v>
      </c>
      <c r="E22" s="178">
        <v>10</v>
      </c>
      <c r="F22" s="179"/>
      <c r="G22" s="180">
        <f>ROUND(E22*F22,2)</f>
        <v>0</v>
      </c>
      <c r="H22" s="179"/>
      <c r="I22" s="180">
        <f>ROUND(E22*H22,2)</f>
        <v>0</v>
      </c>
      <c r="J22" s="179"/>
      <c r="K22" s="180">
        <f>ROUND(E22*J22,2)</f>
        <v>0</v>
      </c>
      <c r="L22" s="180">
        <v>21</v>
      </c>
      <c r="M22" s="180">
        <f>G22*(1+L22/100)</f>
        <v>0</v>
      </c>
      <c r="N22" s="178">
        <v>0.25080000000000002</v>
      </c>
      <c r="O22" s="178">
        <f>ROUND(E22*N22,2)</f>
        <v>2.5099999999999998</v>
      </c>
      <c r="P22" s="178">
        <v>0</v>
      </c>
      <c r="Q22" s="178">
        <f>ROUND(E22*P22,2)</f>
        <v>0</v>
      </c>
      <c r="R22" s="180"/>
      <c r="S22" s="180" t="s">
        <v>201</v>
      </c>
      <c r="T22" s="181" t="s">
        <v>246</v>
      </c>
      <c r="U22" s="158">
        <v>0.81799999999999995</v>
      </c>
      <c r="V22" s="158">
        <f>ROUND(E22*U22,2)</f>
        <v>8.18</v>
      </c>
      <c r="W22" s="158"/>
      <c r="X22" s="158" t="s">
        <v>184</v>
      </c>
      <c r="Y22" s="158" t="s">
        <v>185</v>
      </c>
      <c r="Z22" s="147"/>
      <c r="AA22" s="147"/>
      <c r="AB22" s="147"/>
      <c r="AC22" s="147"/>
      <c r="AD22" s="147"/>
      <c r="AE22" s="147"/>
      <c r="AF22" s="147"/>
      <c r="AG22" s="147" t="s">
        <v>186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 x14ac:dyDescent="0.2">
      <c r="A23" s="168">
        <v>9</v>
      </c>
      <c r="B23" s="169" t="s">
        <v>661</v>
      </c>
      <c r="C23" s="185" t="s">
        <v>662</v>
      </c>
      <c r="D23" s="170" t="s">
        <v>245</v>
      </c>
      <c r="E23" s="171">
        <v>2</v>
      </c>
      <c r="F23" s="172"/>
      <c r="G23" s="173">
        <f>ROUND(E23*F23,2)</f>
        <v>0</v>
      </c>
      <c r="H23" s="172"/>
      <c r="I23" s="173">
        <f>ROUND(E23*H23,2)</f>
        <v>0</v>
      </c>
      <c r="J23" s="172"/>
      <c r="K23" s="173">
        <f>ROUND(E23*J23,2)</f>
        <v>0</v>
      </c>
      <c r="L23" s="173">
        <v>21</v>
      </c>
      <c r="M23" s="173">
        <f>G23*(1+L23/100)</f>
        <v>0</v>
      </c>
      <c r="N23" s="171">
        <v>5.1000000000000004E-3</v>
      </c>
      <c r="O23" s="171">
        <f>ROUND(E23*N23,2)</f>
        <v>0.01</v>
      </c>
      <c r="P23" s="171">
        <v>0</v>
      </c>
      <c r="Q23" s="171">
        <f>ROUND(E23*P23,2)</f>
        <v>0</v>
      </c>
      <c r="R23" s="173" t="s">
        <v>305</v>
      </c>
      <c r="S23" s="173" t="s">
        <v>201</v>
      </c>
      <c r="T23" s="174" t="s">
        <v>246</v>
      </c>
      <c r="U23" s="158">
        <v>0</v>
      </c>
      <c r="V23" s="158">
        <f>ROUND(E23*U23,2)</f>
        <v>0</v>
      </c>
      <c r="W23" s="158"/>
      <c r="X23" s="158" t="s">
        <v>306</v>
      </c>
      <c r="Y23" s="158" t="s">
        <v>185</v>
      </c>
      <c r="Z23" s="147"/>
      <c r="AA23" s="147"/>
      <c r="AB23" s="147"/>
      <c r="AC23" s="147"/>
      <c r="AD23" s="147"/>
      <c r="AE23" s="147"/>
      <c r="AF23" s="147"/>
      <c r="AG23" s="147" t="s">
        <v>307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193" t="s">
        <v>663</v>
      </c>
      <c r="D24" s="189"/>
      <c r="E24" s="190">
        <v>2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7"/>
      <c r="AA24" s="147"/>
      <c r="AB24" s="147"/>
      <c r="AC24" s="147"/>
      <c r="AD24" s="147"/>
      <c r="AE24" s="147"/>
      <c r="AF24" s="147"/>
      <c r="AG24" s="147" t="s">
        <v>260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1" x14ac:dyDescent="0.2">
      <c r="A25" s="168">
        <v>10</v>
      </c>
      <c r="B25" s="169" t="s">
        <v>664</v>
      </c>
      <c r="C25" s="185" t="s">
        <v>665</v>
      </c>
      <c r="D25" s="170" t="s">
        <v>245</v>
      </c>
      <c r="E25" s="171">
        <v>2</v>
      </c>
      <c r="F25" s="172"/>
      <c r="G25" s="173">
        <f>ROUND(E25*F25,2)</f>
        <v>0</v>
      </c>
      <c r="H25" s="172"/>
      <c r="I25" s="173">
        <f>ROUND(E25*H25,2)</f>
        <v>0</v>
      </c>
      <c r="J25" s="172"/>
      <c r="K25" s="173">
        <f>ROUND(E25*J25,2)</f>
        <v>0</v>
      </c>
      <c r="L25" s="173">
        <v>21</v>
      </c>
      <c r="M25" s="173">
        <f>G25*(1+L25/100)</f>
        <v>0</v>
      </c>
      <c r="N25" s="171">
        <v>5.1000000000000004E-3</v>
      </c>
      <c r="O25" s="171">
        <f>ROUND(E25*N25,2)</f>
        <v>0.01</v>
      </c>
      <c r="P25" s="171">
        <v>0</v>
      </c>
      <c r="Q25" s="171">
        <f>ROUND(E25*P25,2)</f>
        <v>0</v>
      </c>
      <c r="R25" s="173" t="s">
        <v>305</v>
      </c>
      <c r="S25" s="173" t="s">
        <v>201</v>
      </c>
      <c r="T25" s="174" t="s">
        <v>246</v>
      </c>
      <c r="U25" s="158">
        <v>0</v>
      </c>
      <c r="V25" s="158">
        <f>ROUND(E25*U25,2)</f>
        <v>0</v>
      </c>
      <c r="W25" s="158"/>
      <c r="X25" s="158" t="s">
        <v>306</v>
      </c>
      <c r="Y25" s="158" t="s">
        <v>185</v>
      </c>
      <c r="Z25" s="147"/>
      <c r="AA25" s="147"/>
      <c r="AB25" s="147"/>
      <c r="AC25" s="147"/>
      <c r="AD25" s="147"/>
      <c r="AE25" s="147"/>
      <c r="AF25" s="147"/>
      <c r="AG25" s="147" t="s">
        <v>307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193" t="s">
        <v>666</v>
      </c>
      <c r="D26" s="189"/>
      <c r="E26" s="190">
        <v>2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7"/>
      <c r="AA26" s="147"/>
      <c r="AB26" s="147"/>
      <c r="AC26" s="147"/>
      <c r="AD26" s="147"/>
      <c r="AE26" s="147"/>
      <c r="AF26" s="147"/>
      <c r="AG26" s="147" t="s">
        <v>260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68">
        <v>11</v>
      </c>
      <c r="B27" s="169" t="s">
        <v>667</v>
      </c>
      <c r="C27" s="185" t="s">
        <v>668</v>
      </c>
      <c r="D27" s="170" t="s">
        <v>245</v>
      </c>
      <c r="E27" s="171">
        <v>5</v>
      </c>
      <c r="F27" s="172"/>
      <c r="G27" s="173">
        <f>ROUND(E27*F27,2)</f>
        <v>0</v>
      </c>
      <c r="H27" s="172"/>
      <c r="I27" s="173">
        <f>ROUND(E27*H27,2)</f>
        <v>0</v>
      </c>
      <c r="J27" s="172"/>
      <c r="K27" s="173">
        <f>ROUND(E27*J27,2)</f>
        <v>0</v>
      </c>
      <c r="L27" s="173">
        <v>21</v>
      </c>
      <c r="M27" s="173">
        <f>G27*(1+L27/100)</f>
        <v>0</v>
      </c>
      <c r="N27" s="171">
        <v>5.1000000000000004E-3</v>
      </c>
      <c r="O27" s="171">
        <f>ROUND(E27*N27,2)</f>
        <v>0.03</v>
      </c>
      <c r="P27" s="171">
        <v>0</v>
      </c>
      <c r="Q27" s="171">
        <f>ROUND(E27*P27,2)</f>
        <v>0</v>
      </c>
      <c r="R27" s="173" t="s">
        <v>305</v>
      </c>
      <c r="S27" s="173" t="s">
        <v>201</v>
      </c>
      <c r="T27" s="174" t="s">
        <v>246</v>
      </c>
      <c r="U27" s="158">
        <v>0</v>
      </c>
      <c r="V27" s="158">
        <f>ROUND(E27*U27,2)</f>
        <v>0</v>
      </c>
      <c r="W27" s="158"/>
      <c r="X27" s="158" t="s">
        <v>306</v>
      </c>
      <c r="Y27" s="158" t="s">
        <v>185</v>
      </c>
      <c r="Z27" s="147"/>
      <c r="AA27" s="147"/>
      <c r="AB27" s="147"/>
      <c r="AC27" s="147"/>
      <c r="AD27" s="147"/>
      <c r="AE27" s="147"/>
      <c r="AF27" s="147"/>
      <c r="AG27" s="147" t="s">
        <v>307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193" t="s">
        <v>669</v>
      </c>
      <c r="D28" s="189"/>
      <c r="E28" s="190">
        <v>1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7"/>
      <c r="AA28" s="147"/>
      <c r="AB28" s="147"/>
      <c r="AC28" s="147"/>
      <c r="AD28" s="147"/>
      <c r="AE28" s="147"/>
      <c r="AF28" s="147"/>
      <c r="AG28" s="147" t="s">
        <v>260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">
      <c r="A29" s="154"/>
      <c r="B29" s="155"/>
      <c r="C29" s="193" t="s">
        <v>670</v>
      </c>
      <c r="D29" s="189"/>
      <c r="E29" s="190">
        <v>4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7"/>
      <c r="AA29" s="147"/>
      <c r="AB29" s="147"/>
      <c r="AC29" s="147"/>
      <c r="AD29" s="147"/>
      <c r="AE29" s="147"/>
      <c r="AF29" s="147"/>
      <c r="AG29" s="147" t="s">
        <v>260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1" x14ac:dyDescent="0.2">
      <c r="A30" s="168">
        <v>12</v>
      </c>
      <c r="B30" s="169" t="s">
        <v>671</v>
      </c>
      <c r="C30" s="185" t="s">
        <v>672</v>
      </c>
      <c r="D30" s="170" t="s">
        <v>245</v>
      </c>
      <c r="E30" s="171">
        <v>2</v>
      </c>
      <c r="F30" s="172"/>
      <c r="G30" s="173">
        <f>ROUND(E30*F30,2)</f>
        <v>0</v>
      </c>
      <c r="H30" s="172"/>
      <c r="I30" s="173">
        <f>ROUND(E30*H30,2)</f>
        <v>0</v>
      </c>
      <c r="J30" s="172"/>
      <c r="K30" s="173">
        <f>ROUND(E30*J30,2)</f>
        <v>0</v>
      </c>
      <c r="L30" s="173">
        <v>21</v>
      </c>
      <c r="M30" s="173">
        <f>G30*(1+L30/100)</f>
        <v>0</v>
      </c>
      <c r="N30" s="171">
        <v>5.1000000000000004E-3</v>
      </c>
      <c r="O30" s="171">
        <f>ROUND(E30*N30,2)</f>
        <v>0.01</v>
      </c>
      <c r="P30" s="171">
        <v>0</v>
      </c>
      <c r="Q30" s="171">
        <f>ROUND(E30*P30,2)</f>
        <v>0</v>
      </c>
      <c r="R30" s="173" t="s">
        <v>305</v>
      </c>
      <c r="S30" s="173" t="s">
        <v>201</v>
      </c>
      <c r="T30" s="174" t="s">
        <v>246</v>
      </c>
      <c r="U30" s="158">
        <v>0</v>
      </c>
      <c r="V30" s="158">
        <f>ROUND(E30*U30,2)</f>
        <v>0</v>
      </c>
      <c r="W30" s="158"/>
      <c r="X30" s="158" t="s">
        <v>306</v>
      </c>
      <c r="Y30" s="158" t="s">
        <v>185</v>
      </c>
      <c r="Z30" s="147"/>
      <c r="AA30" s="147"/>
      <c r="AB30" s="147"/>
      <c r="AC30" s="147"/>
      <c r="AD30" s="147"/>
      <c r="AE30" s="147"/>
      <c r="AF30" s="147"/>
      <c r="AG30" s="147" t="s">
        <v>307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193" t="s">
        <v>673</v>
      </c>
      <c r="D31" s="189"/>
      <c r="E31" s="190">
        <v>2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7"/>
      <c r="AA31" s="147"/>
      <c r="AB31" s="147"/>
      <c r="AC31" s="147"/>
      <c r="AD31" s="147"/>
      <c r="AE31" s="147"/>
      <c r="AF31" s="147"/>
      <c r="AG31" s="147" t="s">
        <v>260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68">
        <v>13</v>
      </c>
      <c r="B32" s="169" t="s">
        <v>674</v>
      </c>
      <c r="C32" s="185" t="s">
        <v>675</v>
      </c>
      <c r="D32" s="170" t="s">
        <v>245</v>
      </c>
      <c r="E32" s="171">
        <v>10</v>
      </c>
      <c r="F32" s="172"/>
      <c r="G32" s="173">
        <f>ROUND(E32*F32,2)</f>
        <v>0</v>
      </c>
      <c r="H32" s="172"/>
      <c r="I32" s="173">
        <f>ROUND(E32*H32,2)</f>
        <v>0</v>
      </c>
      <c r="J32" s="172"/>
      <c r="K32" s="173">
        <f>ROUND(E32*J32,2)</f>
        <v>0</v>
      </c>
      <c r="L32" s="173">
        <v>21</v>
      </c>
      <c r="M32" s="173">
        <f>G32*(1+L32/100)</f>
        <v>0</v>
      </c>
      <c r="N32" s="171">
        <v>0</v>
      </c>
      <c r="O32" s="171">
        <f>ROUND(E32*N32,2)</f>
        <v>0</v>
      </c>
      <c r="P32" s="171">
        <v>0</v>
      </c>
      <c r="Q32" s="171">
        <f>ROUND(E32*P32,2)</f>
        <v>0</v>
      </c>
      <c r="R32" s="173" t="s">
        <v>305</v>
      </c>
      <c r="S32" s="173" t="s">
        <v>201</v>
      </c>
      <c r="T32" s="174" t="s">
        <v>246</v>
      </c>
      <c r="U32" s="158">
        <v>0</v>
      </c>
      <c r="V32" s="158">
        <f>ROUND(E32*U32,2)</f>
        <v>0</v>
      </c>
      <c r="W32" s="158"/>
      <c r="X32" s="158" t="s">
        <v>306</v>
      </c>
      <c r="Y32" s="158" t="s">
        <v>185</v>
      </c>
      <c r="Z32" s="147"/>
      <c r="AA32" s="147"/>
      <c r="AB32" s="147"/>
      <c r="AC32" s="147"/>
      <c r="AD32" s="147"/>
      <c r="AE32" s="147"/>
      <c r="AF32" s="147"/>
      <c r="AG32" s="147" t="s">
        <v>307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193" t="s">
        <v>676</v>
      </c>
      <c r="D33" s="189"/>
      <c r="E33" s="190">
        <v>10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7"/>
      <c r="AA33" s="147"/>
      <c r="AB33" s="147"/>
      <c r="AC33" s="147"/>
      <c r="AD33" s="147"/>
      <c r="AE33" s="147"/>
      <c r="AF33" s="147"/>
      <c r="AG33" s="147" t="s">
        <v>260</v>
      </c>
      <c r="AH33" s="147">
        <v>5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68">
        <v>14</v>
      </c>
      <c r="B34" s="169" t="s">
        <v>677</v>
      </c>
      <c r="C34" s="185" t="s">
        <v>678</v>
      </c>
      <c r="D34" s="170" t="s">
        <v>245</v>
      </c>
      <c r="E34" s="171">
        <v>10</v>
      </c>
      <c r="F34" s="172"/>
      <c r="G34" s="173">
        <f>ROUND(E34*F34,2)</f>
        <v>0</v>
      </c>
      <c r="H34" s="172"/>
      <c r="I34" s="173">
        <f>ROUND(E34*H34,2)</f>
        <v>0</v>
      </c>
      <c r="J34" s="172"/>
      <c r="K34" s="173">
        <f>ROUND(E34*J34,2)</f>
        <v>0</v>
      </c>
      <c r="L34" s="173">
        <v>21</v>
      </c>
      <c r="M34" s="173">
        <f>G34*(1+L34/100)</f>
        <v>0</v>
      </c>
      <c r="N34" s="171">
        <v>0</v>
      </c>
      <c r="O34" s="171">
        <f>ROUND(E34*N34,2)</f>
        <v>0</v>
      </c>
      <c r="P34" s="171">
        <v>0</v>
      </c>
      <c r="Q34" s="171">
        <f>ROUND(E34*P34,2)</f>
        <v>0</v>
      </c>
      <c r="R34" s="173" t="s">
        <v>305</v>
      </c>
      <c r="S34" s="173" t="s">
        <v>201</v>
      </c>
      <c r="T34" s="174" t="s">
        <v>246</v>
      </c>
      <c r="U34" s="158">
        <v>0</v>
      </c>
      <c r="V34" s="158">
        <f>ROUND(E34*U34,2)</f>
        <v>0</v>
      </c>
      <c r="W34" s="158"/>
      <c r="X34" s="158" t="s">
        <v>306</v>
      </c>
      <c r="Y34" s="158" t="s">
        <v>185</v>
      </c>
      <c r="Z34" s="147"/>
      <c r="AA34" s="147"/>
      <c r="AB34" s="147"/>
      <c r="AC34" s="147"/>
      <c r="AD34" s="147"/>
      <c r="AE34" s="147"/>
      <c r="AF34" s="147"/>
      <c r="AG34" s="147" t="s">
        <v>307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2" x14ac:dyDescent="0.2">
      <c r="A35" s="154"/>
      <c r="B35" s="155"/>
      <c r="C35" s="193" t="s">
        <v>676</v>
      </c>
      <c r="D35" s="189"/>
      <c r="E35" s="190">
        <v>10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7"/>
      <c r="AA35" s="147"/>
      <c r="AB35" s="147"/>
      <c r="AC35" s="147"/>
      <c r="AD35" s="147"/>
      <c r="AE35" s="147"/>
      <c r="AF35" s="147"/>
      <c r="AG35" s="147" t="s">
        <v>260</v>
      </c>
      <c r="AH35" s="147">
        <v>5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68">
        <v>15</v>
      </c>
      <c r="B36" s="169" t="s">
        <v>679</v>
      </c>
      <c r="C36" s="185" t="s">
        <v>680</v>
      </c>
      <c r="D36" s="170" t="s">
        <v>245</v>
      </c>
      <c r="E36" s="171">
        <v>2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21</v>
      </c>
      <c r="M36" s="173">
        <f>G36*(1+L36/100)</f>
        <v>0</v>
      </c>
      <c r="N36" s="171">
        <v>0</v>
      </c>
      <c r="O36" s="171">
        <f>ROUND(E36*N36,2)</f>
        <v>0</v>
      </c>
      <c r="P36" s="171">
        <v>0</v>
      </c>
      <c r="Q36" s="171">
        <f>ROUND(E36*P36,2)</f>
        <v>0</v>
      </c>
      <c r="R36" s="173" t="s">
        <v>305</v>
      </c>
      <c r="S36" s="173" t="s">
        <v>201</v>
      </c>
      <c r="T36" s="174" t="s">
        <v>246</v>
      </c>
      <c r="U36" s="158">
        <v>0</v>
      </c>
      <c r="V36" s="158">
        <f>ROUND(E36*U36,2)</f>
        <v>0</v>
      </c>
      <c r="W36" s="158"/>
      <c r="X36" s="158" t="s">
        <v>306</v>
      </c>
      <c r="Y36" s="158" t="s">
        <v>185</v>
      </c>
      <c r="Z36" s="147"/>
      <c r="AA36" s="147"/>
      <c r="AB36" s="147"/>
      <c r="AC36" s="147"/>
      <c r="AD36" s="147"/>
      <c r="AE36" s="147"/>
      <c r="AF36" s="147"/>
      <c r="AG36" s="147" t="s">
        <v>307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193" t="s">
        <v>681</v>
      </c>
      <c r="D37" s="189"/>
      <c r="E37" s="190">
        <v>2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260</v>
      </c>
      <c r="AH37" s="147">
        <v>5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x14ac:dyDescent="0.2">
      <c r="A38" s="161" t="s">
        <v>177</v>
      </c>
      <c r="B38" s="162" t="s">
        <v>133</v>
      </c>
      <c r="C38" s="183" t="s">
        <v>134</v>
      </c>
      <c r="D38" s="163"/>
      <c r="E38" s="164"/>
      <c r="F38" s="165"/>
      <c r="G38" s="165">
        <f>SUMIF(AG39:AG40,"&lt;&gt;NOR",G39:G40)</f>
        <v>0</v>
      </c>
      <c r="H38" s="165"/>
      <c r="I38" s="165">
        <f>SUM(I39:I40)</f>
        <v>0</v>
      </c>
      <c r="J38" s="165"/>
      <c r="K38" s="165">
        <f>SUM(K39:K40)</f>
        <v>0</v>
      </c>
      <c r="L38" s="165"/>
      <c r="M38" s="165">
        <f>SUM(M39:M40)</f>
        <v>0</v>
      </c>
      <c r="N38" s="164"/>
      <c r="O38" s="164">
        <f>SUM(O39:O40)</f>
        <v>0</v>
      </c>
      <c r="P38" s="164"/>
      <c r="Q38" s="164">
        <f>SUM(Q39:Q40)</f>
        <v>0.18</v>
      </c>
      <c r="R38" s="165"/>
      <c r="S38" s="165"/>
      <c r="T38" s="166"/>
      <c r="U38" s="160"/>
      <c r="V38" s="160">
        <f>SUM(V39:V40)</f>
        <v>1.88</v>
      </c>
      <c r="W38" s="160"/>
      <c r="X38" s="160"/>
      <c r="Y38" s="160"/>
      <c r="AG38" t="s">
        <v>178</v>
      </c>
    </row>
    <row r="39" spans="1:60" outlineLevel="1" x14ac:dyDescent="0.2">
      <c r="A39" s="175">
        <v>16</v>
      </c>
      <c r="B39" s="176" t="s">
        <v>682</v>
      </c>
      <c r="C39" s="184" t="s">
        <v>683</v>
      </c>
      <c r="D39" s="177" t="s">
        <v>245</v>
      </c>
      <c r="E39" s="178">
        <v>4</v>
      </c>
      <c r="F39" s="179"/>
      <c r="G39" s="180">
        <f>ROUND(E39*F39,2)</f>
        <v>0</v>
      </c>
      <c r="H39" s="179"/>
      <c r="I39" s="180">
        <f>ROUND(E39*H39,2)</f>
        <v>0</v>
      </c>
      <c r="J39" s="179"/>
      <c r="K39" s="180">
        <f>ROUND(E39*J39,2)</f>
        <v>0</v>
      </c>
      <c r="L39" s="180">
        <v>21</v>
      </c>
      <c r="M39" s="180">
        <f>G39*(1+L39/100)</f>
        <v>0</v>
      </c>
      <c r="N39" s="178">
        <v>0</v>
      </c>
      <c r="O39" s="178">
        <f>ROUND(E39*N39,2)</f>
        <v>0</v>
      </c>
      <c r="P39" s="178">
        <v>4.0000000000000001E-3</v>
      </c>
      <c r="Q39" s="178">
        <f>ROUND(E39*P39,2)</f>
        <v>0.02</v>
      </c>
      <c r="R39" s="180"/>
      <c r="S39" s="180" t="s">
        <v>201</v>
      </c>
      <c r="T39" s="181" t="s">
        <v>246</v>
      </c>
      <c r="U39" s="158">
        <v>0.17399999999999999</v>
      </c>
      <c r="V39" s="158">
        <f>ROUND(E39*U39,2)</f>
        <v>0.7</v>
      </c>
      <c r="W39" s="158"/>
      <c r="X39" s="158" t="s">
        <v>184</v>
      </c>
      <c r="Y39" s="158" t="s">
        <v>185</v>
      </c>
      <c r="Z39" s="147"/>
      <c r="AA39" s="147"/>
      <c r="AB39" s="147"/>
      <c r="AC39" s="147"/>
      <c r="AD39" s="147"/>
      <c r="AE39" s="147"/>
      <c r="AF39" s="147"/>
      <c r="AG39" s="147" t="s">
        <v>186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1" x14ac:dyDescent="0.2">
      <c r="A40" s="175">
        <v>17</v>
      </c>
      <c r="B40" s="176" t="s">
        <v>684</v>
      </c>
      <c r="C40" s="184" t="s">
        <v>685</v>
      </c>
      <c r="D40" s="177" t="s">
        <v>245</v>
      </c>
      <c r="E40" s="178">
        <v>2</v>
      </c>
      <c r="F40" s="179"/>
      <c r="G40" s="180">
        <f>ROUND(E40*F40,2)</f>
        <v>0</v>
      </c>
      <c r="H40" s="179"/>
      <c r="I40" s="180">
        <f>ROUND(E40*H40,2)</f>
        <v>0</v>
      </c>
      <c r="J40" s="179"/>
      <c r="K40" s="180">
        <f>ROUND(E40*J40,2)</f>
        <v>0</v>
      </c>
      <c r="L40" s="180">
        <v>21</v>
      </c>
      <c r="M40" s="180">
        <f>G40*(1+L40/100)</f>
        <v>0</v>
      </c>
      <c r="N40" s="178">
        <v>0</v>
      </c>
      <c r="O40" s="178">
        <f>ROUND(E40*N40,2)</f>
        <v>0</v>
      </c>
      <c r="P40" s="178">
        <v>8.2000000000000003E-2</v>
      </c>
      <c r="Q40" s="178">
        <f>ROUND(E40*P40,2)</f>
        <v>0.16</v>
      </c>
      <c r="R40" s="180"/>
      <c r="S40" s="180" t="s">
        <v>182</v>
      </c>
      <c r="T40" s="181" t="s">
        <v>183</v>
      </c>
      <c r="U40" s="158">
        <v>0.59</v>
      </c>
      <c r="V40" s="158">
        <f>ROUND(E40*U40,2)</f>
        <v>1.18</v>
      </c>
      <c r="W40" s="158"/>
      <c r="X40" s="158" t="s">
        <v>184</v>
      </c>
      <c r="Y40" s="158" t="s">
        <v>185</v>
      </c>
      <c r="Z40" s="147"/>
      <c r="AA40" s="147"/>
      <c r="AB40" s="147"/>
      <c r="AC40" s="147"/>
      <c r="AD40" s="147"/>
      <c r="AE40" s="147"/>
      <c r="AF40" s="147"/>
      <c r="AG40" s="147" t="s">
        <v>186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x14ac:dyDescent="0.2">
      <c r="A41" s="161" t="s">
        <v>177</v>
      </c>
      <c r="B41" s="162" t="s">
        <v>137</v>
      </c>
      <c r="C41" s="183" t="s">
        <v>138</v>
      </c>
      <c r="D41" s="163"/>
      <c r="E41" s="164"/>
      <c r="F41" s="165"/>
      <c r="G41" s="165">
        <f>SUMIF(AG42:AG42,"&lt;&gt;NOR",G42:G42)</f>
        <v>0</v>
      </c>
      <c r="H41" s="165"/>
      <c r="I41" s="165">
        <f>SUM(I42:I42)</f>
        <v>0</v>
      </c>
      <c r="J41" s="165"/>
      <c r="K41" s="165">
        <f>SUM(K42:K42)</f>
        <v>0</v>
      </c>
      <c r="L41" s="165"/>
      <c r="M41" s="165">
        <f>SUM(M42:M42)</f>
        <v>0</v>
      </c>
      <c r="N41" s="164"/>
      <c r="O41" s="164">
        <f>SUM(O42:O42)</f>
        <v>0</v>
      </c>
      <c r="P41" s="164"/>
      <c r="Q41" s="164">
        <f>SUM(Q42:Q42)</f>
        <v>0</v>
      </c>
      <c r="R41" s="165"/>
      <c r="S41" s="165"/>
      <c r="T41" s="166"/>
      <c r="U41" s="160"/>
      <c r="V41" s="160">
        <f>SUM(V42:V42)</f>
        <v>1.55</v>
      </c>
      <c r="W41" s="160"/>
      <c r="X41" s="160"/>
      <c r="Y41" s="160"/>
      <c r="AG41" t="s">
        <v>178</v>
      </c>
    </row>
    <row r="42" spans="1:60" outlineLevel="1" x14ac:dyDescent="0.2">
      <c r="A42" s="168">
        <v>18</v>
      </c>
      <c r="B42" s="169" t="s">
        <v>400</v>
      </c>
      <c r="C42" s="185" t="s">
        <v>686</v>
      </c>
      <c r="D42" s="170" t="s">
        <v>304</v>
      </c>
      <c r="E42" s="171">
        <v>3.9817</v>
      </c>
      <c r="F42" s="172"/>
      <c r="G42" s="173">
        <f>ROUND(E42*F42,2)</f>
        <v>0</v>
      </c>
      <c r="H42" s="172"/>
      <c r="I42" s="173">
        <f>ROUND(E42*H42,2)</f>
        <v>0</v>
      </c>
      <c r="J42" s="172"/>
      <c r="K42" s="173">
        <f>ROUND(E42*J42,2)</f>
        <v>0</v>
      </c>
      <c r="L42" s="173">
        <v>21</v>
      </c>
      <c r="M42" s="173">
        <f>G42*(1+L42/100)</f>
        <v>0</v>
      </c>
      <c r="N42" s="171">
        <v>0</v>
      </c>
      <c r="O42" s="171">
        <f>ROUND(E42*N42,2)</f>
        <v>0</v>
      </c>
      <c r="P42" s="171">
        <v>0</v>
      </c>
      <c r="Q42" s="171">
        <f>ROUND(E42*P42,2)</f>
        <v>0</v>
      </c>
      <c r="R42" s="173"/>
      <c r="S42" s="173" t="s">
        <v>201</v>
      </c>
      <c r="T42" s="174" t="s">
        <v>246</v>
      </c>
      <c r="U42" s="158">
        <v>0.39</v>
      </c>
      <c r="V42" s="158">
        <f>ROUND(E42*U42,2)</f>
        <v>1.55</v>
      </c>
      <c r="W42" s="158"/>
      <c r="X42" s="158" t="s">
        <v>402</v>
      </c>
      <c r="Y42" s="158" t="s">
        <v>185</v>
      </c>
      <c r="Z42" s="147"/>
      <c r="AA42" s="147"/>
      <c r="AB42" s="147"/>
      <c r="AC42" s="147"/>
      <c r="AD42" s="147"/>
      <c r="AE42" s="147"/>
      <c r="AF42" s="147"/>
      <c r="AG42" s="147" t="s">
        <v>403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x14ac:dyDescent="0.2">
      <c r="A43" s="3"/>
      <c r="B43" s="4"/>
      <c r="C43" s="186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E43">
        <v>15</v>
      </c>
      <c r="AF43">
        <v>21</v>
      </c>
      <c r="AG43" t="s">
        <v>163</v>
      </c>
    </row>
    <row r="44" spans="1:60" x14ac:dyDescent="0.2">
      <c r="A44" s="150"/>
      <c r="B44" s="151" t="s">
        <v>31</v>
      </c>
      <c r="C44" s="187"/>
      <c r="D44" s="152"/>
      <c r="E44" s="153"/>
      <c r="F44" s="153"/>
      <c r="G44" s="167">
        <f>G8+G19+G38+G41</f>
        <v>0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E44">
        <f>SUMIF(L7:L42,AE43,G7:G42)</f>
        <v>0</v>
      </c>
      <c r="AF44">
        <f>SUMIF(L7:L42,AF43,G7:G42)</f>
        <v>0</v>
      </c>
      <c r="AG44" t="s">
        <v>239</v>
      </c>
    </row>
    <row r="45" spans="1:60" x14ac:dyDescent="0.2">
      <c r="A45" s="3"/>
      <c r="B45" s="4"/>
      <c r="C45" s="186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 x14ac:dyDescent="0.2">
      <c r="A46" s="3"/>
      <c r="B46" s="4"/>
      <c r="C46" s="186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 x14ac:dyDescent="0.2">
      <c r="A47" s="264" t="s">
        <v>240</v>
      </c>
      <c r="B47" s="264"/>
      <c r="C47" s="265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">
      <c r="A48" s="266"/>
      <c r="B48" s="267"/>
      <c r="C48" s="268"/>
      <c r="D48" s="267"/>
      <c r="E48" s="267"/>
      <c r="F48" s="267"/>
      <c r="G48" s="269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G48" t="s">
        <v>241</v>
      </c>
    </row>
    <row r="49" spans="1:33" x14ac:dyDescent="0.2">
      <c r="A49" s="270"/>
      <c r="B49" s="271"/>
      <c r="C49" s="272"/>
      <c r="D49" s="271"/>
      <c r="E49" s="271"/>
      <c r="F49" s="271"/>
      <c r="G49" s="27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">
      <c r="A50" s="270"/>
      <c r="B50" s="271"/>
      <c r="C50" s="272"/>
      <c r="D50" s="271"/>
      <c r="E50" s="271"/>
      <c r="F50" s="271"/>
      <c r="G50" s="27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">
      <c r="A51" s="270"/>
      <c r="B51" s="271"/>
      <c r="C51" s="272"/>
      <c r="D51" s="271"/>
      <c r="E51" s="271"/>
      <c r="F51" s="271"/>
      <c r="G51" s="27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">
      <c r="A52" s="274"/>
      <c r="B52" s="275"/>
      <c r="C52" s="276"/>
      <c r="D52" s="275"/>
      <c r="E52" s="275"/>
      <c r="F52" s="275"/>
      <c r="G52" s="277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33" x14ac:dyDescent="0.2">
      <c r="A53" s="3"/>
      <c r="B53" s="4"/>
      <c r="C53" s="186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33" x14ac:dyDescent="0.2">
      <c r="C54" s="188"/>
      <c r="D54" s="10"/>
      <c r="AG54" t="s">
        <v>242</v>
      </c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vuy1KBKyDQ3usOlBAqFGMtbv1klnKnqYp6+ajFmkNiiF0F/HDMHhgxHIy7SC3C7TCCIU8rhk0tYz+mKbN2ePg==" saltValue="izxle++uhnML2G4iQskxHg==" spinCount="100000" sheet="1" formatRows="0"/>
  <mergeCells count="6">
    <mergeCell ref="A48:G52"/>
    <mergeCell ref="A1:G1"/>
    <mergeCell ref="C2:G2"/>
    <mergeCell ref="C3:G3"/>
    <mergeCell ref="C4:G4"/>
    <mergeCell ref="A47:C47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7</v>
      </c>
      <c r="B1" s="257"/>
      <c r="C1" s="257"/>
      <c r="D1" s="257"/>
      <c r="E1" s="257"/>
      <c r="F1" s="257"/>
      <c r="G1" s="257"/>
      <c r="AG1" t="s">
        <v>150</v>
      </c>
    </row>
    <row r="2" spans="1:60" ht="24.95" customHeight="1" x14ac:dyDescent="0.2">
      <c r="A2" s="139" t="s">
        <v>8</v>
      </c>
      <c r="B2" s="48" t="s">
        <v>43</v>
      </c>
      <c r="C2" s="258" t="s">
        <v>44</v>
      </c>
      <c r="D2" s="259"/>
      <c r="E2" s="259"/>
      <c r="F2" s="259"/>
      <c r="G2" s="260"/>
      <c r="AG2" t="s">
        <v>151</v>
      </c>
    </row>
    <row r="3" spans="1:60" ht="24.95" customHeight="1" x14ac:dyDescent="0.2">
      <c r="A3" s="139" t="s">
        <v>9</v>
      </c>
      <c r="B3" s="48" t="s">
        <v>89</v>
      </c>
      <c r="C3" s="258" t="s">
        <v>90</v>
      </c>
      <c r="D3" s="259"/>
      <c r="E3" s="259"/>
      <c r="F3" s="259"/>
      <c r="G3" s="260"/>
      <c r="AC3" s="120" t="s">
        <v>151</v>
      </c>
      <c r="AG3" t="s">
        <v>153</v>
      </c>
    </row>
    <row r="4" spans="1:60" ht="24.95" customHeight="1" x14ac:dyDescent="0.2">
      <c r="A4" s="140" t="s">
        <v>10</v>
      </c>
      <c r="B4" s="141" t="s">
        <v>91</v>
      </c>
      <c r="C4" s="261" t="s">
        <v>92</v>
      </c>
      <c r="D4" s="262"/>
      <c r="E4" s="262"/>
      <c r="F4" s="262"/>
      <c r="G4" s="263"/>
      <c r="AG4" t="s">
        <v>154</v>
      </c>
    </row>
    <row r="5" spans="1:60" x14ac:dyDescent="0.2">
      <c r="D5" s="10"/>
    </row>
    <row r="6" spans="1:60" ht="38.25" x14ac:dyDescent="0.2">
      <c r="A6" s="143" t="s">
        <v>155</v>
      </c>
      <c r="B6" s="145" t="s">
        <v>156</v>
      </c>
      <c r="C6" s="145" t="s">
        <v>157</v>
      </c>
      <c r="D6" s="144" t="s">
        <v>158</v>
      </c>
      <c r="E6" s="143" t="s">
        <v>159</v>
      </c>
      <c r="F6" s="142" t="s">
        <v>160</v>
      </c>
      <c r="G6" s="143" t="s">
        <v>31</v>
      </c>
      <c r="H6" s="146" t="s">
        <v>32</v>
      </c>
      <c r="I6" s="146" t="s">
        <v>161</v>
      </c>
      <c r="J6" s="146" t="s">
        <v>33</v>
      </c>
      <c r="K6" s="146" t="s">
        <v>162</v>
      </c>
      <c r="L6" s="146" t="s">
        <v>163</v>
      </c>
      <c r="M6" s="146" t="s">
        <v>164</v>
      </c>
      <c r="N6" s="146" t="s">
        <v>165</v>
      </c>
      <c r="O6" s="146" t="s">
        <v>166</v>
      </c>
      <c r="P6" s="146" t="s">
        <v>167</v>
      </c>
      <c r="Q6" s="146" t="s">
        <v>168</v>
      </c>
      <c r="R6" s="146" t="s">
        <v>169</v>
      </c>
      <c r="S6" s="146" t="s">
        <v>170</v>
      </c>
      <c r="T6" s="146" t="s">
        <v>171</v>
      </c>
      <c r="U6" s="146" t="s">
        <v>172</v>
      </c>
      <c r="V6" s="146" t="s">
        <v>173</v>
      </c>
      <c r="W6" s="146" t="s">
        <v>174</v>
      </c>
      <c r="X6" s="146" t="s">
        <v>175</v>
      </c>
      <c r="Y6" s="146" t="s">
        <v>176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1" t="s">
        <v>177</v>
      </c>
      <c r="B8" s="162" t="s">
        <v>141</v>
      </c>
      <c r="C8" s="183" t="s">
        <v>142</v>
      </c>
      <c r="D8" s="163"/>
      <c r="E8" s="164"/>
      <c r="F8" s="165"/>
      <c r="G8" s="165">
        <f>SUMIF(AG9:AG29,"&lt;&gt;NOR",G9:G29)</f>
        <v>0</v>
      </c>
      <c r="H8" s="165"/>
      <c r="I8" s="165">
        <f>SUM(I9:I29)</f>
        <v>0</v>
      </c>
      <c r="J8" s="165"/>
      <c r="K8" s="165">
        <f>SUM(K9:K29)</f>
        <v>0</v>
      </c>
      <c r="L8" s="165"/>
      <c r="M8" s="165">
        <f>SUM(M9:M29)</f>
        <v>0</v>
      </c>
      <c r="N8" s="164"/>
      <c r="O8" s="164">
        <f>SUM(O9:O29)</f>
        <v>0.24</v>
      </c>
      <c r="P8" s="164"/>
      <c r="Q8" s="164">
        <f>SUM(Q9:Q29)</f>
        <v>0</v>
      </c>
      <c r="R8" s="165"/>
      <c r="S8" s="165"/>
      <c r="T8" s="166"/>
      <c r="U8" s="160"/>
      <c r="V8" s="160">
        <f>SUM(V9:V29)</f>
        <v>57.61</v>
      </c>
      <c r="W8" s="160"/>
      <c r="X8" s="160"/>
      <c r="Y8" s="160"/>
      <c r="AG8" t="s">
        <v>178</v>
      </c>
    </row>
    <row r="9" spans="1:60" ht="22.5" outlineLevel="1" x14ac:dyDescent="0.2">
      <c r="A9" s="175">
        <v>1</v>
      </c>
      <c r="B9" s="176" t="s">
        <v>687</v>
      </c>
      <c r="C9" s="184" t="s">
        <v>688</v>
      </c>
      <c r="D9" s="177" t="s">
        <v>258</v>
      </c>
      <c r="E9" s="178">
        <v>12</v>
      </c>
      <c r="F9" s="179"/>
      <c r="G9" s="180">
        <f t="shared" ref="G9:G27" si="0">ROUND(E9*F9,2)</f>
        <v>0</v>
      </c>
      <c r="H9" s="179"/>
      <c r="I9" s="180">
        <f t="shared" ref="I9:I27" si="1">ROUND(E9*H9,2)</f>
        <v>0</v>
      </c>
      <c r="J9" s="179"/>
      <c r="K9" s="180">
        <f t="shared" ref="K9:K27" si="2">ROUND(E9*J9,2)</f>
        <v>0</v>
      </c>
      <c r="L9" s="180">
        <v>21</v>
      </c>
      <c r="M9" s="180">
        <f t="shared" ref="M9:M27" si="3">G9*(1+L9/100)</f>
        <v>0</v>
      </c>
      <c r="N9" s="178">
        <v>1.2E-4</v>
      </c>
      <c r="O9" s="178">
        <f t="shared" ref="O9:O27" si="4">ROUND(E9*N9,2)</f>
        <v>0</v>
      </c>
      <c r="P9" s="178">
        <v>0</v>
      </c>
      <c r="Q9" s="178">
        <f t="shared" ref="Q9:Q27" si="5">ROUND(E9*P9,2)</f>
        <v>0</v>
      </c>
      <c r="R9" s="180"/>
      <c r="S9" s="180" t="s">
        <v>201</v>
      </c>
      <c r="T9" s="181" t="s">
        <v>246</v>
      </c>
      <c r="U9" s="158">
        <v>8.6999999999999994E-2</v>
      </c>
      <c r="V9" s="158">
        <f t="shared" ref="V9:V27" si="6">ROUND(E9*U9,2)</f>
        <v>1.04</v>
      </c>
      <c r="W9" s="158"/>
      <c r="X9" s="158" t="s">
        <v>184</v>
      </c>
      <c r="Y9" s="158" t="s">
        <v>185</v>
      </c>
      <c r="Z9" s="147"/>
      <c r="AA9" s="147"/>
      <c r="AB9" s="147"/>
      <c r="AC9" s="147"/>
      <c r="AD9" s="147"/>
      <c r="AE9" s="147"/>
      <c r="AF9" s="147"/>
      <c r="AG9" s="147" t="s">
        <v>186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5">
        <v>2</v>
      </c>
      <c r="B10" s="176" t="s">
        <v>689</v>
      </c>
      <c r="C10" s="184" t="s">
        <v>690</v>
      </c>
      <c r="D10" s="177" t="s">
        <v>245</v>
      </c>
      <c r="E10" s="178">
        <v>12</v>
      </c>
      <c r="F10" s="179"/>
      <c r="G10" s="180">
        <f t="shared" si="0"/>
        <v>0</v>
      </c>
      <c r="H10" s="179"/>
      <c r="I10" s="180">
        <f t="shared" si="1"/>
        <v>0</v>
      </c>
      <c r="J10" s="179"/>
      <c r="K10" s="180">
        <f t="shared" si="2"/>
        <v>0</v>
      </c>
      <c r="L10" s="180">
        <v>21</v>
      </c>
      <c r="M10" s="180">
        <f t="shared" si="3"/>
        <v>0</v>
      </c>
      <c r="N10" s="178">
        <v>0</v>
      </c>
      <c r="O10" s="178">
        <f t="shared" si="4"/>
        <v>0</v>
      </c>
      <c r="P10" s="178">
        <v>0</v>
      </c>
      <c r="Q10" s="178">
        <f t="shared" si="5"/>
        <v>0</v>
      </c>
      <c r="R10" s="180"/>
      <c r="S10" s="180" t="s">
        <v>201</v>
      </c>
      <c r="T10" s="181" t="s">
        <v>246</v>
      </c>
      <c r="U10" s="158">
        <v>5.0500000000000003E-2</v>
      </c>
      <c r="V10" s="158">
        <f t="shared" si="6"/>
        <v>0.61</v>
      </c>
      <c r="W10" s="158"/>
      <c r="X10" s="158" t="s">
        <v>184</v>
      </c>
      <c r="Y10" s="158" t="s">
        <v>185</v>
      </c>
      <c r="Z10" s="147"/>
      <c r="AA10" s="147"/>
      <c r="AB10" s="147"/>
      <c r="AC10" s="147"/>
      <c r="AD10" s="147"/>
      <c r="AE10" s="147"/>
      <c r="AF10" s="147"/>
      <c r="AG10" s="147" t="s">
        <v>186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5">
        <v>3</v>
      </c>
      <c r="B11" s="176" t="s">
        <v>691</v>
      </c>
      <c r="C11" s="184" t="s">
        <v>692</v>
      </c>
      <c r="D11" s="177" t="s">
        <v>245</v>
      </c>
      <c r="E11" s="178">
        <v>2</v>
      </c>
      <c r="F11" s="179"/>
      <c r="G11" s="180">
        <f t="shared" si="0"/>
        <v>0</v>
      </c>
      <c r="H11" s="179"/>
      <c r="I11" s="180">
        <f t="shared" si="1"/>
        <v>0</v>
      </c>
      <c r="J11" s="179"/>
      <c r="K11" s="180">
        <f t="shared" si="2"/>
        <v>0</v>
      </c>
      <c r="L11" s="180">
        <v>21</v>
      </c>
      <c r="M11" s="180">
        <f t="shared" si="3"/>
        <v>0</v>
      </c>
      <c r="N11" s="178">
        <v>0</v>
      </c>
      <c r="O11" s="178">
        <f t="shared" si="4"/>
        <v>0</v>
      </c>
      <c r="P11" s="178">
        <v>0</v>
      </c>
      <c r="Q11" s="178">
        <f t="shared" si="5"/>
        <v>0</v>
      </c>
      <c r="R11" s="180"/>
      <c r="S11" s="180" t="s">
        <v>201</v>
      </c>
      <c r="T11" s="181" t="s">
        <v>246</v>
      </c>
      <c r="U11" s="158">
        <v>1.17</v>
      </c>
      <c r="V11" s="158">
        <f t="shared" si="6"/>
        <v>2.34</v>
      </c>
      <c r="W11" s="158"/>
      <c r="X11" s="158" t="s">
        <v>184</v>
      </c>
      <c r="Y11" s="158" t="s">
        <v>185</v>
      </c>
      <c r="Z11" s="147"/>
      <c r="AA11" s="147"/>
      <c r="AB11" s="147"/>
      <c r="AC11" s="147"/>
      <c r="AD11" s="147"/>
      <c r="AE11" s="147"/>
      <c r="AF11" s="147"/>
      <c r="AG11" s="147" t="s">
        <v>186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75">
        <v>4</v>
      </c>
      <c r="B12" s="176" t="s">
        <v>693</v>
      </c>
      <c r="C12" s="184" t="s">
        <v>694</v>
      </c>
      <c r="D12" s="177" t="s">
        <v>245</v>
      </c>
      <c r="E12" s="178">
        <v>2</v>
      </c>
      <c r="F12" s="179"/>
      <c r="G12" s="180">
        <f t="shared" si="0"/>
        <v>0</v>
      </c>
      <c r="H12" s="179"/>
      <c r="I12" s="180">
        <f t="shared" si="1"/>
        <v>0</v>
      </c>
      <c r="J12" s="179"/>
      <c r="K12" s="180">
        <f t="shared" si="2"/>
        <v>0</v>
      </c>
      <c r="L12" s="180">
        <v>21</v>
      </c>
      <c r="M12" s="180">
        <f t="shared" si="3"/>
        <v>0</v>
      </c>
      <c r="N12" s="178">
        <v>0</v>
      </c>
      <c r="O12" s="178">
        <f t="shared" si="4"/>
        <v>0</v>
      </c>
      <c r="P12" s="178">
        <v>0</v>
      </c>
      <c r="Q12" s="178">
        <f t="shared" si="5"/>
        <v>0</v>
      </c>
      <c r="R12" s="180"/>
      <c r="S12" s="180" t="s">
        <v>201</v>
      </c>
      <c r="T12" s="181" t="s">
        <v>246</v>
      </c>
      <c r="U12" s="158">
        <v>3.4166699999999999</v>
      </c>
      <c r="V12" s="158">
        <f t="shared" si="6"/>
        <v>6.83</v>
      </c>
      <c r="W12" s="158"/>
      <c r="X12" s="158" t="s">
        <v>184</v>
      </c>
      <c r="Y12" s="158" t="s">
        <v>185</v>
      </c>
      <c r="Z12" s="147"/>
      <c r="AA12" s="147"/>
      <c r="AB12" s="147"/>
      <c r="AC12" s="147"/>
      <c r="AD12" s="147"/>
      <c r="AE12" s="147"/>
      <c r="AF12" s="147"/>
      <c r="AG12" s="147" t="s">
        <v>186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75">
        <v>5</v>
      </c>
      <c r="B13" s="176" t="s">
        <v>695</v>
      </c>
      <c r="C13" s="184" t="s">
        <v>696</v>
      </c>
      <c r="D13" s="177" t="s">
        <v>245</v>
      </c>
      <c r="E13" s="178">
        <v>2</v>
      </c>
      <c r="F13" s="179"/>
      <c r="G13" s="180">
        <f t="shared" si="0"/>
        <v>0</v>
      </c>
      <c r="H13" s="179"/>
      <c r="I13" s="180">
        <f t="shared" si="1"/>
        <v>0</v>
      </c>
      <c r="J13" s="179"/>
      <c r="K13" s="180">
        <f t="shared" si="2"/>
        <v>0</v>
      </c>
      <c r="L13" s="180">
        <v>21</v>
      </c>
      <c r="M13" s="180">
        <f t="shared" si="3"/>
        <v>0</v>
      </c>
      <c r="N13" s="178">
        <v>0</v>
      </c>
      <c r="O13" s="178">
        <f t="shared" si="4"/>
        <v>0</v>
      </c>
      <c r="P13" s="178">
        <v>0</v>
      </c>
      <c r="Q13" s="178">
        <f t="shared" si="5"/>
        <v>0</v>
      </c>
      <c r="R13" s="180"/>
      <c r="S13" s="180" t="s">
        <v>201</v>
      </c>
      <c r="T13" s="181" t="s">
        <v>246</v>
      </c>
      <c r="U13" s="158">
        <v>1.81667</v>
      </c>
      <c r="V13" s="158">
        <f t="shared" si="6"/>
        <v>3.63</v>
      </c>
      <c r="W13" s="158"/>
      <c r="X13" s="158" t="s">
        <v>184</v>
      </c>
      <c r="Y13" s="158" t="s">
        <v>185</v>
      </c>
      <c r="Z13" s="147"/>
      <c r="AA13" s="147"/>
      <c r="AB13" s="147"/>
      <c r="AC13" s="147"/>
      <c r="AD13" s="147"/>
      <c r="AE13" s="147"/>
      <c r="AF13" s="147"/>
      <c r="AG13" s="147" t="s">
        <v>186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5">
        <v>6</v>
      </c>
      <c r="B14" s="176" t="s">
        <v>697</v>
      </c>
      <c r="C14" s="184" t="s">
        <v>698</v>
      </c>
      <c r="D14" s="177" t="s">
        <v>245</v>
      </c>
      <c r="E14" s="178">
        <v>2</v>
      </c>
      <c r="F14" s="179"/>
      <c r="G14" s="180">
        <f t="shared" si="0"/>
        <v>0</v>
      </c>
      <c r="H14" s="179"/>
      <c r="I14" s="180">
        <f t="shared" si="1"/>
        <v>0</v>
      </c>
      <c r="J14" s="179"/>
      <c r="K14" s="180">
        <f t="shared" si="2"/>
        <v>0</v>
      </c>
      <c r="L14" s="180">
        <v>21</v>
      </c>
      <c r="M14" s="180">
        <f t="shared" si="3"/>
        <v>0</v>
      </c>
      <c r="N14" s="178">
        <v>0</v>
      </c>
      <c r="O14" s="178">
        <f t="shared" si="4"/>
        <v>0</v>
      </c>
      <c r="P14" s="178">
        <v>0</v>
      </c>
      <c r="Q14" s="178">
        <f t="shared" si="5"/>
        <v>0</v>
      </c>
      <c r="R14" s="180"/>
      <c r="S14" s="180" t="s">
        <v>201</v>
      </c>
      <c r="T14" s="181" t="s">
        <v>246</v>
      </c>
      <c r="U14" s="158">
        <v>1.3666700000000001</v>
      </c>
      <c r="V14" s="158">
        <f t="shared" si="6"/>
        <v>2.73</v>
      </c>
      <c r="W14" s="158"/>
      <c r="X14" s="158" t="s">
        <v>184</v>
      </c>
      <c r="Y14" s="158" t="s">
        <v>185</v>
      </c>
      <c r="Z14" s="147"/>
      <c r="AA14" s="147"/>
      <c r="AB14" s="147"/>
      <c r="AC14" s="147"/>
      <c r="AD14" s="147"/>
      <c r="AE14" s="147"/>
      <c r="AF14" s="147"/>
      <c r="AG14" s="147" t="s">
        <v>186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75">
        <v>7</v>
      </c>
      <c r="B15" s="176" t="s">
        <v>699</v>
      </c>
      <c r="C15" s="184" t="s">
        <v>700</v>
      </c>
      <c r="D15" s="177" t="s">
        <v>258</v>
      </c>
      <c r="E15" s="178">
        <v>30</v>
      </c>
      <c r="F15" s="179"/>
      <c r="G15" s="180">
        <f t="shared" si="0"/>
        <v>0</v>
      </c>
      <c r="H15" s="179"/>
      <c r="I15" s="180">
        <f t="shared" si="1"/>
        <v>0</v>
      </c>
      <c r="J15" s="179"/>
      <c r="K15" s="180">
        <f t="shared" si="2"/>
        <v>0</v>
      </c>
      <c r="L15" s="180">
        <v>21</v>
      </c>
      <c r="M15" s="180">
        <f t="shared" si="3"/>
        <v>0</v>
      </c>
      <c r="N15" s="178">
        <v>9.8999999999999999E-4</v>
      </c>
      <c r="O15" s="178">
        <f t="shared" si="4"/>
        <v>0.03</v>
      </c>
      <c r="P15" s="178">
        <v>0</v>
      </c>
      <c r="Q15" s="178">
        <f t="shared" si="5"/>
        <v>0</v>
      </c>
      <c r="R15" s="180"/>
      <c r="S15" s="180" t="s">
        <v>201</v>
      </c>
      <c r="T15" s="181" t="s">
        <v>246</v>
      </c>
      <c r="U15" s="158">
        <v>0.13</v>
      </c>
      <c r="V15" s="158">
        <f t="shared" si="6"/>
        <v>3.9</v>
      </c>
      <c r="W15" s="158"/>
      <c r="X15" s="158" t="s">
        <v>184</v>
      </c>
      <c r="Y15" s="158" t="s">
        <v>185</v>
      </c>
      <c r="Z15" s="147"/>
      <c r="AA15" s="147"/>
      <c r="AB15" s="147"/>
      <c r="AC15" s="147"/>
      <c r="AD15" s="147"/>
      <c r="AE15" s="147"/>
      <c r="AF15" s="147"/>
      <c r="AG15" s="147" t="s">
        <v>186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75">
        <v>8</v>
      </c>
      <c r="B16" s="176" t="s">
        <v>701</v>
      </c>
      <c r="C16" s="184" t="s">
        <v>702</v>
      </c>
      <c r="D16" s="177" t="s">
        <v>258</v>
      </c>
      <c r="E16" s="178">
        <v>3</v>
      </c>
      <c r="F16" s="179"/>
      <c r="G16" s="180">
        <f t="shared" si="0"/>
        <v>0</v>
      </c>
      <c r="H16" s="179"/>
      <c r="I16" s="180">
        <f t="shared" si="1"/>
        <v>0</v>
      </c>
      <c r="J16" s="179"/>
      <c r="K16" s="180">
        <f t="shared" si="2"/>
        <v>0</v>
      </c>
      <c r="L16" s="180">
        <v>21</v>
      </c>
      <c r="M16" s="180">
        <f t="shared" si="3"/>
        <v>0</v>
      </c>
      <c r="N16" s="178">
        <v>1.0499999999999999E-3</v>
      </c>
      <c r="O16" s="178">
        <f t="shared" si="4"/>
        <v>0</v>
      </c>
      <c r="P16" s="178">
        <v>0</v>
      </c>
      <c r="Q16" s="178">
        <f t="shared" si="5"/>
        <v>0</v>
      </c>
      <c r="R16" s="180"/>
      <c r="S16" s="180" t="s">
        <v>201</v>
      </c>
      <c r="T16" s="181" t="s">
        <v>246</v>
      </c>
      <c r="U16" s="158">
        <v>0.16</v>
      </c>
      <c r="V16" s="158">
        <f t="shared" si="6"/>
        <v>0.48</v>
      </c>
      <c r="W16" s="158"/>
      <c r="X16" s="158" t="s">
        <v>184</v>
      </c>
      <c r="Y16" s="158" t="s">
        <v>185</v>
      </c>
      <c r="Z16" s="147"/>
      <c r="AA16" s="147"/>
      <c r="AB16" s="147"/>
      <c r="AC16" s="147"/>
      <c r="AD16" s="147"/>
      <c r="AE16" s="147"/>
      <c r="AF16" s="147"/>
      <c r="AG16" s="147" t="s">
        <v>186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33.75" outlineLevel="1" x14ac:dyDescent="0.2">
      <c r="A17" s="175">
        <v>9</v>
      </c>
      <c r="B17" s="176" t="s">
        <v>703</v>
      </c>
      <c r="C17" s="184" t="s">
        <v>704</v>
      </c>
      <c r="D17" s="177" t="s">
        <v>245</v>
      </c>
      <c r="E17" s="178">
        <v>2</v>
      </c>
      <c r="F17" s="179"/>
      <c r="G17" s="180">
        <f t="shared" si="0"/>
        <v>0</v>
      </c>
      <c r="H17" s="179"/>
      <c r="I17" s="180">
        <f t="shared" si="1"/>
        <v>0</v>
      </c>
      <c r="J17" s="179"/>
      <c r="K17" s="180">
        <f t="shared" si="2"/>
        <v>0</v>
      </c>
      <c r="L17" s="180">
        <v>21</v>
      </c>
      <c r="M17" s="180">
        <f t="shared" si="3"/>
        <v>0</v>
      </c>
      <c r="N17" s="178">
        <v>2.1000000000000001E-4</v>
      </c>
      <c r="O17" s="178">
        <f t="shared" si="4"/>
        <v>0</v>
      </c>
      <c r="P17" s="178">
        <v>0</v>
      </c>
      <c r="Q17" s="178">
        <f t="shared" si="5"/>
        <v>0</v>
      </c>
      <c r="R17" s="180"/>
      <c r="S17" s="180" t="s">
        <v>201</v>
      </c>
      <c r="T17" s="181" t="s">
        <v>246</v>
      </c>
      <c r="U17" s="158">
        <v>0.35216999999999998</v>
      </c>
      <c r="V17" s="158">
        <f t="shared" si="6"/>
        <v>0.7</v>
      </c>
      <c r="W17" s="158"/>
      <c r="X17" s="158" t="s">
        <v>184</v>
      </c>
      <c r="Y17" s="158" t="s">
        <v>185</v>
      </c>
      <c r="Z17" s="147"/>
      <c r="AA17" s="147"/>
      <c r="AB17" s="147"/>
      <c r="AC17" s="147"/>
      <c r="AD17" s="147"/>
      <c r="AE17" s="147"/>
      <c r="AF17" s="147"/>
      <c r="AG17" s="147" t="s">
        <v>186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75">
        <v>10</v>
      </c>
      <c r="B18" s="176" t="s">
        <v>705</v>
      </c>
      <c r="C18" s="184" t="s">
        <v>706</v>
      </c>
      <c r="D18" s="177" t="s">
        <v>245</v>
      </c>
      <c r="E18" s="178">
        <v>2</v>
      </c>
      <c r="F18" s="179"/>
      <c r="G18" s="180">
        <f t="shared" si="0"/>
        <v>0</v>
      </c>
      <c r="H18" s="179"/>
      <c r="I18" s="180">
        <f t="shared" si="1"/>
        <v>0</v>
      </c>
      <c r="J18" s="179"/>
      <c r="K18" s="180">
        <f t="shared" si="2"/>
        <v>0</v>
      </c>
      <c r="L18" s="180">
        <v>21</v>
      </c>
      <c r="M18" s="180">
        <f t="shared" si="3"/>
        <v>0</v>
      </c>
      <c r="N18" s="178">
        <v>2.9999999999999997E-4</v>
      </c>
      <c r="O18" s="178">
        <f t="shared" si="4"/>
        <v>0</v>
      </c>
      <c r="P18" s="178">
        <v>0</v>
      </c>
      <c r="Q18" s="178">
        <f t="shared" si="5"/>
        <v>0</v>
      </c>
      <c r="R18" s="180"/>
      <c r="S18" s="180" t="s">
        <v>201</v>
      </c>
      <c r="T18" s="181" t="s">
        <v>246</v>
      </c>
      <c r="U18" s="158">
        <v>0.35216999999999998</v>
      </c>
      <c r="V18" s="158">
        <f t="shared" si="6"/>
        <v>0.7</v>
      </c>
      <c r="W18" s="158"/>
      <c r="X18" s="158" t="s">
        <v>184</v>
      </c>
      <c r="Y18" s="158" t="s">
        <v>185</v>
      </c>
      <c r="Z18" s="147"/>
      <c r="AA18" s="147"/>
      <c r="AB18" s="147"/>
      <c r="AC18" s="147"/>
      <c r="AD18" s="147"/>
      <c r="AE18" s="147"/>
      <c r="AF18" s="147"/>
      <c r="AG18" s="147" t="s">
        <v>186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33.75" outlineLevel="1" x14ac:dyDescent="0.2">
      <c r="A19" s="175">
        <v>11</v>
      </c>
      <c r="B19" s="176" t="s">
        <v>707</v>
      </c>
      <c r="C19" s="184" t="s">
        <v>708</v>
      </c>
      <c r="D19" s="177" t="s">
        <v>245</v>
      </c>
      <c r="E19" s="178">
        <v>2</v>
      </c>
      <c r="F19" s="179"/>
      <c r="G19" s="180">
        <f t="shared" si="0"/>
        <v>0</v>
      </c>
      <c r="H19" s="179"/>
      <c r="I19" s="180">
        <f t="shared" si="1"/>
        <v>0</v>
      </c>
      <c r="J19" s="179"/>
      <c r="K19" s="180">
        <f t="shared" si="2"/>
        <v>0</v>
      </c>
      <c r="L19" s="180">
        <v>21</v>
      </c>
      <c r="M19" s="180">
        <f t="shared" si="3"/>
        <v>0</v>
      </c>
      <c r="N19" s="178">
        <v>1.2999999999999999E-4</v>
      </c>
      <c r="O19" s="178">
        <f t="shared" si="4"/>
        <v>0</v>
      </c>
      <c r="P19" s="178">
        <v>0</v>
      </c>
      <c r="Q19" s="178">
        <f t="shared" si="5"/>
        <v>0</v>
      </c>
      <c r="R19" s="180"/>
      <c r="S19" s="180" t="s">
        <v>201</v>
      </c>
      <c r="T19" s="181" t="s">
        <v>246</v>
      </c>
      <c r="U19" s="158">
        <v>0.35216999999999998</v>
      </c>
      <c r="V19" s="158">
        <f t="shared" si="6"/>
        <v>0.7</v>
      </c>
      <c r="W19" s="158"/>
      <c r="X19" s="158" t="s">
        <v>184</v>
      </c>
      <c r="Y19" s="158" t="s">
        <v>185</v>
      </c>
      <c r="Z19" s="147"/>
      <c r="AA19" s="147"/>
      <c r="AB19" s="147"/>
      <c r="AC19" s="147"/>
      <c r="AD19" s="147"/>
      <c r="AE19" s="147"/>
      <c r="AF19" s="147"/>
      <c r="AG19" s="147" t="s">
        <v>186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1" x14ac:dyDescent="0.2">
      <c r="A20" s="175">
        <v>12</v>
      </c>
      <c r="B20" s="176" t="s">
        <v>709</v>
      </c>
      <c r="C20" s="184" t="s">
        <v>710</v>
      </c>
      <c r="D20" s="177" t="s">
        <v>258</v>
      </c>
      <c r="E20" s="178">
        <v>30</v>
      </c>
      <c r="F20" s="179"/>
      <c r="G20" s="180">
        <f t="shared" si="0"/>
        <v>0</v>
      </c>
      <c r="H20" s="179"/>
      <c r="I20" s="180">
        <f t="shared" si="1"/>
        <v>0</v>
      </c>
      <c r="J20" s="179"/>
      <c r="K20" s="180">
        <f t="shared" si="2"/>
        <v>0</v>
      </c>
      <c r="L20" s="180">
        <v>21</v>
      </c>
      <c r="M20" s="180">
        <f t="shared" si="3"/>
        <v>0</v>
      </c>
      <c r="N20" s="178">
        <v>1.6000000000000001E-4</v>
      </c>
      <c r="O20" s="178">
        <f t="shared" si="4"/>
        <v>0</v>
      </c>
      <c r="P20" s="178">
        <v>0</v>
      </c>
      <c r="Q20" s="178">
        <f t="shared" si="5"/>
        <v>0</v>
      </c>
      <c r="R20" s="180"/>
      <c r="S20" s="180" t="s">
        <v>201</v>
      </c>
      <c r="T20" s="181" t="s">
        <v>246</v>
      </c>
      <c r="U20" s="158">
        <v>9.955E-2</v>
      </c>
      <c r="V20" s="158">
        <f t="shared" si="6"/>
        <v>2.99</v>
      </c>
      <c r="W20" s="158"/>
      <c r="X20" s="158" t="s">
        <v>184</v>
      </c>
      <c r="Y20" s="158" t="s">
        <v>185</v>
      </c>
      <c r="Z20" s="147"/>
      <c r="AA20" s="147"/>
      <c r="AB20" s="147"/>
      <c r="AC20" s="147"/>
      <c r="AD20" s="147"/>
      <c r="AE20" s="147"/>
      <c r="AF20" s="147"/>
      <c r="AG20" s="147" t="s">
        <v>186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75">
        <v>13</v>
      </c>
      <c r="B21" s="176" t="s">
        <v>711</v>
      </c>
      <c r="C21" s="184" t="s">
        <v>712</v>
      </c>
      <c r="D21" s="177" t="s">
        <v>258</v>
      </c>
      <c r="E21" s="178">
        <v>50</v>
      </c>
      <c r="F21" s="179"/>
      <c r="G21" s="180">
        <f t="shared" si="0"/>
        <v>0</v>
      </c>
      <c r="H21" s="179"/>
      <c r="I21" s="180">
        <f t="shared" si="1"/>
        <v>0</v>
      </c>
      <c r="J21" s="179"/>
      <c r="K21" s="180">
        <f t="shared" si="2"/>
        <v>0</v>
      </c>
      <c r="L21" s="180">
        <v>21</v>
      </c>
      <c r="M21" s="180">
        <f t="shared" si="3"/>
        <v>0</v>
      </c>
      <c r="N21" s="178">
        <v>9.3000000000000005E-4</v>
      </c>
      <c r="O21" s="178">
        <f t="shared" si="4"/>
        <v>0.05</v>
      </c>
      <c r="P21" s="178">
        <v>0</v>
      </c>
      <c r="Q21" s="178">
        <f t="shared" si="5"/>
        <v>0</v>
      </c>
      <c r="R21" s="180"/>
      <c r="S21" s="180" t="s">
        <v>201</v>
      </c>
      <c r="T21" s="181" t="s">
        <v>246</v>
      </c>
      <c r="U21" s="158">
        <v>0.13915</v>
      </c>
      <c r="V21" s="158">
        <f t="shared" si="6"/>
        <v>6.96</v>
      </c>
      <c r="W21" s="158"/>
      <c r="X21" s="158" t="s">
        <v>184</v>
      </c>
      <c r="Y21" s="158" t="s">
        <v>185</v>
      </c>
      <c r="Z21" s="147"/>
      <c r="AA21" s="147"/>
      <c r="AB21" s="147"/>
      <c r="AC21" s="147"/>
      <c r="AD21" s="147"/>
      <c r="AE21" s="147"/>
      <c r="AF21" s="147"/>
      <c r="AG21" s="147" t="s">
        <v>186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5">
        <v>14</v>
      </c>
      <c r="B22" s="176" t="s">
        <v>713</v>
      </c>
      <c r="C22" s="184" t="s">
        <v>714</v>
      </c>
      <c r="D22" s="177" t="s">
        <v>715</v>
      </c>
      <c r="E22" s="178">
        <v>8</v>
      </c>
      <c r="F22" s="179"/>
      <c r="G22" s="180">
        <f t="shared" si="0"/>
        <v>0</v>
      </c>
      <c r="H22" s="179"/>
      <c r="I22" s="180">
        <f t="shared" si="1"/>
        <v>0</v>
      </c>
      <c r="J22" s="179"/>
      <c r="K22" s="180">
        <f t="shared" si="2"/>
        <v>0</v>
      </c>
      <c r="L22" s="180">
        <v>21</v>
      </c>
      <c r="M22" s="180">
        <f t="shared" si="3"/>
        <v>0</v>
      </c>
      <c r="N22" s="178">
        <v>0</v>
      </c>
      <c r="O22" s="178">
        <f t="shared" si="4"/>
        <v>0</v>
      </c>
      <c r="P22" s="178">
        <v>0</v>
      </c>
      <c r="Q22" s="178">
        <f t="shared" si="5"/>
        <v>0</v>
      </c>
      <c r="R22" s="180"/>
      <c r="S22" s="180" t="s">
        <v>182</v>
      </c>
      <c r="T22" s="181" t="s">
        <v>183</v>
      </c>
      <c r="U22" s="158">
        <v>1</v>
      </c>
      <c r="V22" s="158">
        <f t="shared" si="6"/>
        <v>8</v>
      </c>
      <c r="W22" s="158"/>
      <c r="X22" s="158" t="s">
        <v>184</v>
      </c>
      <c r="Y22" s="158" t="s">
        <v>185</v>
      </c>
      <c r="Z22" s="147"/>
      <c r="AA22" s="147"/>
      <c r="AB22" s="147"/>
      <c r="AC22" s="147"/>
      <c r="AD22" s="147"/>
      <c r="AE22" s="147"/>
      <c r="AF22" s="147"/>
      <c r="AG22" s="147" t="s">
        <v>186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5">
        <v>15</v>
      </c>
      <c r="B23" s="176" t="s">
        <v>716</v>
      </c>
      <c r="C23" s="184" t="s">
        <v>717</v>
      </c>
      <c r="D23" s="177" t="s">
        <v>715</v>
      </c>
      <c r="E23" s="178">
        <v>8</v>
      </c>
      <c r="F23" s="179"/>
      <c r="G23" s="180">
        <f t="shared" si="0"/>
        <v>0</v>
      </c>
      <c r="H23" s="179"/>
      <c r="I23" s="180">
        <f t="shared" si="1"/>
        <v>0</v>
      </c>
      <c r="J23" s="179"/>
      <c r="K23" s="180">
        <f t="shared" si="2"/>
        <v>0</v>
      </c>
      <c r="L23" s="180">
        <v>21</v>
      </c>
      <c r="M23" s="180">
        <f t="shared" si="3"/>
        <v>0</v>
      </c>
      <c r="N23" s="178">
        <v>0</v>
      </c>
      <c r="O23" s="178">
        <f t="shared" si="4"/>
        <v>0</v>
      </c>
      <c r="P23" s="178">
        <v>0</v>
      </c>
      <c r="Q23" s="178">
        <f t="shared" si="5"/>
        <v>0</v>
      </c>
      <c r="R23" s="180"/>
      <c r="S23" s="180" t="s">
        <v>182</v>
      </c>
      <c r="T23" s="181" t="s">
        <v>183</v>
      </c>
      <c r="U23" s="158">
        <v>1</v>
      </c>
      <c r="V23" s="158">
        <f t="shared" si="6"/>
        <v>8</v>
      </c>
      <c r="W23" s="158"/>
      <c r="X23" s="158" t="s">
        <v>184</v>
      </c>
      <c r="Y23" s="158" t="s">
        <v>185</v>
      </c>
      <c r="Z23" s="147"/>
      <c r="AA23" s="147"/>
      <c r="AB23" s="147"/>
      <c r="AC23" s="147"/>
      <c r="AD23" s="147"/>
      <c r="AE23" s="147"/>
      <c r="AF23" s="147"/>
      <c r="AG23" s="147" t="s">
        <v>186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5">
        <v>16</v>
      </c>
      <c r="B24" s="176" t="s">
        <v>718</v>
      </c>
      <c r="C24" s="184" t="s">
        <v>719</v>
      </c>
      <c r="D24" s="177" t="s">
        <v>715</v>
      </c>
      <c r="E24" s="178">
        <v>8</v>
      </c>
      <c r="F24" s="179"/>
      <c r="G24" s="180">
        <f t="shared" si="0"/>
        <v>0</v>
      </c>
      <c r="H24" s="179"/>
      <c r="I24" s="180">
        <f t="shared" si="1"/>
        <v>0</v>
      </c>
      <c r="J24" s="179"/>
      <c r="K24" s="180">
        <f t="shared" si="2"/>
        <v>0</v>
      </c>
      <c r="L24" s="180">
        <v>21</v>
      </c>
      <c r="M24" s="180">
        <f t="shared" si="3"/>
        <v>0</v>
      </c>
      <c r="N24" s="178">
        <v>0</v>
      </c>
      <c r="O24" s="178">
        <f t="shared" si="4"/>
        <v>0</v>
      </c>
      <c r="P24" s="178">
        <v>0</v>
      </c>
      <c r="Q24" s="178">
        <f t="shared" si="5"/>
        <v>0</v>
      </c>
      <c r="R24" s="180" t="s">
        <v>720</v>
      </c>
      <c r="S24" s="180" t="s">
        <v>201</v>
      </c>
      <c r="T24" s="181" t="s">
        <v>246</v>
      </c>
      <c r="U24" s="158">
        <v>1</v>
      </c>
      <c r="V24" s="158">
        <f t="shared" si="6"/>
        <v>8</v>
      </c>
      <c r="W24" s="158"/>
      <c r="X24" s="158" t="s">
        <v>721</v>
      </c>
      <c r="Y24" s="158" t="s">
        <v>185</v>
      </c>
      <c r="Z24" s="147"/>
      <c r="AA24" s="147"/>
      <c r="AB24" s="147"/>
      <c r="AC24" s="147"/>
      <c r="AD24" s="147"/>
      <c r="AE24" s="147"/>
      <c r="AF24" s="147"/>
      <c r="AG24" s="147" t="s">
        <v>722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5">
        <v>17</v>
      </c>
      <c r="B25" s="176" t="s">
        <v>723</v>
      </c>
      <c r="C25" s="184" t="s">
        <v>724</v>
      </c>
      <c r="D25" s="177" t="s">
        <v>245</v>
      </c>
      <c r="E25" s="178">
        <v>2</v>
      </c>
      <c r="F25" s="179"/>
      <c r="G25" s="180">
        <f t="shared" si="0"/>
        <v>0</v>
      </c>
      <c r="H25" s="179"/>
      <c r="I25" s="180">
        <f t="shared" si="1"/>
        <v>0</v>
      </c>
      <c r="J25" s="179"/>
      <c r="K25" s="180">
        <f t="shared" si="2"/>
        <v>0</v>
      </c>
      <c r="L25" s="180">
        <v>21</v>
      </c>
      <c r="M25" s="180">
        <f t="shared" si="3"/>
        <v>0</v>
      </c>
      <c r="N25" s="178">
        <v>5.6000000000000001E-2</v>
      </c>
      <c r="O25" s="178">
        <f t="shared" si="4"/>
        <v>0.11</v>
      </c>
      <c r="P25" s="178">
        <v>0</v>
      </c>
      <c r="Q25" s="178">
        <f t="shared" si="5"/>
        <v>0</v>
      </c>
      <c r="R25" s="180" t="s">
        <v>305</v>
      </c>
      <c r="S25" s="180" t="s">
        <v>201</v>
      </c>
      <c r="T25" s="181" t="s">
        <v>246</v>
      </c>
      <c r="U25" s="158">
        <v>0</v>
      </c>
      <c r="V25" s="158">
        <f t="shared" si="6"/>
        <v>0</v>
      </c>
      <c r="W25" s="158"/>
      <c r="X25" s="158" t="s">
        <v>306</v>
      </c>
      <c r="Y25" s="158" t="s">
        <v>185</v>
      </c>
      <c r="Z25" s="147"/>
      <c r="AA25" s="147"/>
      <c r="AB25" s="147"/>
      <c r="AC25" s="147"/>
      <c r="AD25" s="147"/>
      <c r="AE25" s="147"/>
      <c r="AF25" s="147"/>
      <c r="AG25" s="147" t="s">
        <v>307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75">
        <v>18</v>
      </c>
      <c r="B26" s="176" t="s">
        <v>725</v>
      </c>
      <c r="C26" s="184" t="s">
        <v>726</v>
      </c>
      <c r="D26" s="177" t="s">
        <v>245</v>
      </c>
      <c r="E26" s="178">
        <v>2</v>
      </c>
      <c r="F26" s="179"/>
      <c r="G26" s="180">
        <f t="shared" si="0"/>
        <v>0</v>
      </c>
      <c r="H26" s="179"/>
      <c r="I26" s="180">
        <f t="shared" si="1"/>
        <v>0</v>
      </c>
      <c r="J26" s="179"/>
      <c r="K26" s="180">
        <f t="shared" si="2"/>
        <v>0</v>
      </c>
      <c r="L26" s="180">
        <v>21</v>
      </c>
      <c r="M26" s="180">
        <f t="shared" si="3"/>
        <v>0</v>
      </c>
      <c r="N26" s="178">
        <v>2.2880000000000001E-2</v>
      </c>
      <c r="O26" s="178">
        <f t="shared" si="4"/>
        <v>0.05</v>
      </c>
      <c r="P26" s="178">
        <v>0</v>
      </c>
      <c r="Q26" s="178">
        <f t="shared" si="5"/>
        <v>0</v>
      </c>
      <c r="R26" s="180" t="s">
        <v>305</v>
      </c>
      <c r="S26" s="180" t="s">
        <v>201</v>
      </c>
      <c r="T26" s="181" t="s">
        <v>246</v>
      </c>
      <c r="U26" s="158">
        <v>0</v>
      </c>
      <c r="V26" s="158">
        <f t="shared" si="6"/>
        <v>0</v>
      </c>
      <c r="W26" s="158"/>
      <c r="X26" s="158" t="s">
        <v>306</v>
      </c>
      <c r="Y26" s="158" t="s">
        <v>185</v>
      </c>
      <c r="Z26" s="147"/>
      <c r="AA26" s="147"/>
      <c r="AB26" s="147"/>
      <c r="AC26" s="147"/>
      <c r="AD26" s="147"/>
      <c r="AE26" s="147"/>
      <c r="AF26" s="147"/>
      <c r="AG26" s="147" t="s">
        <v>307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68">
        <v>19</v>
      </c>
      <c r="B27" s="169" t="s">
        <v>727</v>
      </c>
      <c r="C27" s="185" t="s">
        <v>728</v>
      </c>
      <c r="D27" s="170" t="s">
        <v>647</v>
      </c>
      <c r="E27" s="171">
        <v>2</v>
      </c>
      <c r="F27" s="172"/>
      <c r="G27" s="173">
        <f t="shared" si="0"/>
        <v>0</v>
      </c>
      <c r="H27" s="172"/>
      <c r="I27" s="173">
        <f t="shared" si="1"/>
        <v>0</v>
      </c>
      <c r="J27" s="172"/>
      <c r="K27" s="173">
        <f t="shared" si="2"/>
        <v>0</v>
      </c>
      <c r="L27" s="173">
        <v>21</v>
      </c>
      <c r="M27" s="173">
        <f t="shared" si="3"/>
        <v>0</v>
      </c>
      <c r="N27" s="171">
        <v>0</v>
      </c>
      <c r="O27" s="171">
        <f t="shared" si="4"/>
        <v>0</v>
      </c>
      <c r="P27" s="171">
        <v>0</v>
      </c>
      <c r="Q27" s="171">
        <f t="shared" si="5"/>
        <v>0</v>
      </c>
      <c r="R27" s="173"/>
      <c r="S27" s="173" t="s">
        <v>182</v>
      </c>
      <c r="T27" s="174" t="s">
        <v>183</v>
      </c>
      <c r="U27" s="158">
        <v>0</v>
      </c>
      <c r="V27" s="158">
        <f t="shared" si="6"/>
        <v>0</v>
      </c>
      <c r="W27" s="158"/>
      <c r="X27" s="158" t="s">
        <v>306</v>
      </c>
      <c r="Y27" s="158" t="s">
        <v>185</v>
      </c>
      <c r="Z27" s="147"/>
      <c r="AA27" s="147"/>
      <c r="AB27" s="147"/>
      <c r="AC27" s="147"/>
      <c r="AD27" s="147"/>
      <c r="AE27" s="147"/>
      <c r="AF27" s="147"/>
      <c r="AG27" s="147" t="s">
        <v>307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253" t="s">
        <v>729</v>
      </c>
      <c r="D28" s="254"/>
      <c r="E28" s="254"/>
      <c r="F28" s="254"/>
      <c r="G28" s="254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7"/>
      <c r="AA28" s="147"/>
      <c r="AB28" s="147"/>
      <c r="AC28" s="147"/>
      <c r="AD28" s="147"/>
      <c r="AE28" s="147"/>
      <c r="AF28" s="147"/>
      <c r="AG28" s="147" t="s">
        <v>192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5">
        <v>20</v>
      </c>
      <c r="B29" s="176" t="s">
        <v>730</v>
      </c>
      <c r="C29" s="184" t="s">
        <v>731</v>
      </c>
      <c r="D29" s="177" t="s">
        <v>245</v>
      </c>
      <c r="E29" s="178">
        <v>2</v>
      </c>
      <c r="F29" s="179"/>
      <c r="G29" s="180">
        <f>ROUND(E29*F29,2)</f>
        <v>0</v>
      </c>
      <c r="H29" s="179"/>
      <c r="I29" s="180">
        <f>ROUND(E29*H29,2)</f>
        <v>0</v>
      </c>
      <c r="J29" s="179"/>
      <c r="K29" s="180">
        <f>ROUND(E29*J29,2)</f>
        <v>0</v>
      </c>
      <c r="L29" s="180">
        <v>21</v>
      </c>
      <c r="M29" s="180">
        <f>G29*(1+L29/100)</f>
        <v>0</v>
      </c>
      <c r="N29" s="178">
        <v>2.5000000000000001E-4</v>
      </c>
      <c r="O29" s="178">
        <f>ROUND(E29*N29,2)</f>
        <v>0</v>
      </c>
      <c r="P29" s="178">
        <v>0</v>
      </c>
      <c r="Q29" s="178">
        <f>ROUND(E29*P29,2)</f>
        <v>0</v>
      </c>
      <c r="R29" s="180"/>
      <c r="S29" s="180" t="s">
        <v>182</v>
      </c>
      <c r="T29" s="181" t="s">
        <v>183</v>
      </c>
      <c r="U29" s="158">
        <v>0</v>
      </c>
      <c r="V29" s="158">
        <f>ROUND(E29*U29,2)</f>
        <v>0</v>
      </c>
      <c r="W29" s="158"/>
      <c r="X29" s="158" t="s">
        <v>306</v>
      </c>
      <c r="Y29" s="158" t="s">
        <v>185</v>
      </c>
      <c r="Z29" s="147"/>
      <c r="AA29" s="147"/>
      <c r="AB29" s="147"/>
      <c r="AC29" s="147"/>
      <c r="AD29" s="147"/>
      <c r="AE29" s="147"/>
      <c r="AF29" s="147"/>
      <c r="AG29" s="147" t="s">
        <v>307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x14ac:dyDescent="0.2">
      <c r="A30" s="161" t="s">
        <v>177</v>
      </c>
      <c r="B30" s="162" t="s">
        <v>143</v>
      </c>
      <c r="C30" s="183" t="s">
        <v>144</v>
      </c>
      <c r="D30" s="163"/>
      <c r="E30" s="164"/>
      <c r="F30" s="165"/>
      <c r="G30" s="165">
        <f>SUMIF(AG31:AG43,"&lt;&gt;NOR",G31:G43)</f>
        <v>0</v>
      </c>
      <c r="H30" s="165"/>
      <c r="I30" s="165">
        <f>SUM(I31:I43)</f>
        <v>0</v>
      </c>
      <c r="J30" s="165"/>
      <c r="K30" s="165">
        <f>SUM(K31:K43)</f>
        <v>0</v>
      </c>
      <c r="L30" s="165"/>
      <c r="M30" s="165">
        <f>SUM(M31:M43)</f>
        <v>0</v>
      </c>
      <c r="N30" s="164"/>
      <c r="O30" s="164">
        <f>SUM(O31:O43)</f>
        <v>7.93</v>
      </c>
      <c r="P30" s="164"/>
      <c r="Q30" s="164">
        <f>SUM(Q31:Q43)</f>
        <v>0</v>
      </c>
      <c r="R30" s="165"/>
      <c r="S30" s="165"/>
      <c r="T30" s="166"/>
      <c r="U30" s="160"/>
      <c r="V30" s="160">
        <f>SUM(V31:V43)</f>
        <v>31.89</v>
      </c>
      <c r="W30" s="160"/>
      <c r="X30" s="160"/>
      <c r="Y30" s="160"/>
      <c r="AG30" t="s">
        <v>178</v>
      </c>
    </row>
    <row r="31" spans="1:60" ht="22.5" outlineLevel="1" x14ac:dyDescent="0.2">
      <c r="A31" s="175">
        <v>21</v>
      </c>
      <c r="B31" s="176" t="s">
        <v>732</v>
      </c>
      <c r="C31" s="184" t="s">
        <v>733</v>
      </c>
      <c r="D31" s="177" t="s">
        <v>265</v>
      </c>
      <c r="E31" s="178">
        <v>2.5</v>
      </c>
      <c r="F31" s="179"/>
      <c r="G31" s="180">
        <f t="shared" ref="G31:G43" si="7">ROUND(E31*F31,2)</f>
        <v>0</v>
      </c>
      <c r="H31" s="179"/>
      <c r="I31" s="180">
        <f t="shared" ref="I31:I43" si="8">ROUND(E31*H31,2)</f>
        <v>0</v>
      </c>
      <c r="J31" s="179"/>
      <c r="K31" s="180">
        <f t="shared" ref="K31:K43" si="9">ROUND(E31*J31,2)</f>
        <v>0</v>
      </c>
      <c r="L31" s="180">
        <v>21</v>
      </c>
      <c r="M31" s="180">
        <f t="shared" ref="M31:M43" si="10">G31*(1+L31/100)</f>
        <v>0</v>
      </c>
      <c r="N31" s="178">
        <v>0</v>
      </c>
      <c r="O31" s="178">
        <f t="shared" ref="O31:O43" si="11">ROUND(E31*N31,2)</f>
        <v>0</v>
      </c>
      <c r="P31" s="178">
        <v>0</v>
      </c>
      <c r="Q31" s="178">
        <f t="shared" ref="Q31:Q43" si="12">ROUND(E31*P31,2)</f>
        <v>0</v>
      </c>
      <c r="R31" s="180"/>
      <c r="S31" s="180" t="s">
        <v>201</v>
      </c>
      <c r="T31" s="181" t="s">
        <v>246</v>
      </c>
      <c r="U31" s="158">
        <v>3.44</v>
      </c>
      <c r="V31" s="158">
        <f t="shared" ref="V31:V43" si="13">ROUND(E31*U31,2)</f>
        <v>8.6</v>
      </c>
      <c r="W31" s="158"/>
      <c r="X31" s="158" t="s">
        <v>184</v>
      </c>
      <c r="Y31" s="158" t="s">
        <v>185</v>
      </c>
      <c r="Z31" s="147"/>
      <c r="AA31" s="147"/>
      <c r="AB31" s="147"/>
      <c r="AC31" s="147"/>
      <c r="AD31" s="147"/>
      <c r="AE31" s="147"/>
      <c r="AF31" s="147"/>
      <c r="AG31" s="147" t="s">
        <v>186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5">
        <v>22</v>
      </c>
      <c r="B32" s="176" t="s">
        <v>734</v>
      </c>
      <c r="C32" s="184" t="s">
        <v>735</v>
      </c>
      <c r="D32" s="177" t="s">
        <v>258</v>
      </c>
      <c r="E32" s="178">
        <v>30</v>
      </c>
      <c r="F32" s="179"/>
      <c r="G32" s="180">
        <f t="shared" si="7"/>
        <v>0</v>
      </c>
      <c r="H32" s="179"/>
      <c r="I32" s="180">
        <f t="shared" si="8"/>
        <v>0</v>
      </c>
      <c r="J32" s="179"/>
      <c r="K32" s="180">
        <f t="shared" si="9"/>
        <v>0</v>
      </c>
      <c r="L32" s="180">
        <v>21</v>
      </c>
      <c r="M32" s="180">
        <f t="shared" si="10"/>
        <v>0</v>
      </c>
      <c r="N32" s="178">
        <v>0</v>
      </c>
      <c r="O32" s="178">
        <f t="shared" si="11"/>
        <v>0</v>
      </c>
      <c r="P32" s="178">
        <v>0</v>
      </c>
      <c r="Q32" s="178">
        <f t="shared" si="12"/>
        <v>0</v>
      </c>
      <c r="R32" s="180"/>
      <c r="S32" s="180" t="s">
        <v>201</v>
      </c>
      <c r="T32" s="181" t="s">
        <v>246</v>
      </c>
      <c r="U32" s="158">
        <v>8.1759999999999999E-2</v>
      </c>
      <c r="V32" s="158">
        <f t="shared" si="13"/>
        <v>2.4500000000000002</v>
      </c>
      <c r="W32" s="158"/>
      <c r="X32" s="158" t="s">
        <v>184</v>
      </c>
      <c r="Y32" s="158" t="s">
        <v>185</v>
      </c>
      <c r="Z32" s="147"/>
      <c r="AA32" s="147"/>
      <c r="AB32" s="147"/>
      <c r="AC32" s="147"/>
      <c r="AD32" s="147"/>
      <c r="AE32" s="147"/>
      <c r="AF32" s="147"/>
      <c r="AG32" s="147" t="s">
        <v>186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75">
        <v>23</v>
      </c>
      <c r="B33" s="176" t="s">
        <v>736</v>
      </c>
      <c r="C33" s="184" t="s">
        <v>737</v>
      </c>
      <c r="D33" s="177" t="s">
        <v>258</v>
      </c>
      <c r="E33" s="178">
        <v>20</v>
      </c>
      <c r="F33" s="179"/>
      <c r="G33" s="180">
        <f t="shared" si="7"/>
        <v>0</v>
      </c>
      <c r="H33" s="179"/>
      <c r="I33" s="180">
        <f t="shared" si="8"/>
        <v>0</v>
      </c>
      <c r="J33" s="179"/>
      <c r="K33" s="180">
        <f t="shared" si="9"/>
        <v>0</v>
      </c>
      <c r="L33" s="180">
        <v>21</v>
      </c>
      <c r="M33" s="180">
        <f t="shared" si="10"/>
        <v>0</v>
      </c>
      <c r="N33" s="178">
        <v>0.27300000000000002</v>
      </c>
      <c r="O33" s="178">
        <f t="shared" si="11"/>
        <v>5.46</v>
      </c>
      <c r="P33" s="178">
        <v>0</v>
      </c>
      <c r="Q33" s="178">
        <f t="shared" si="12"/>
        <v>0</v>
      </c>
      <c r="R33" s="180"/>
      <c r="S33" s="180" t="s">
        <v>201</v>
      </c>
      <c r="T33" s="181" t="s">
        <v>246</v>
      </c>
      <c r="U33" s="158">
        <v>0.111</v>
      </c>
      <c r="V33" s="158">
        <f t="shared" si="13"/>
        <v>2.2200000000000002</v>
      </c>
      <c r="W33" s="158"/>
      <c r="X33" s="158" t="s">
        <v>184</v>
      </c>
      <c r="Y33" s="158" t="s">
        <v>185</v>
      </c>
      <c r="Z33" s="147"/>
      <c r="AA33" s="147"/>
      <c r="AB33" s="147"/>
      <c r="AC33" s="147"/>
      <c r="AD33" s="147"/>
      <c r="AE33" s="147"/>
      <c r="AF33" s="147"/>
      <c r="AG33" s="147" t="s">
        <v>186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1" x14ac:dyDescent="0.2">
      <c r="A34" s="175">
        <v>24</v>
      </c>
      <c r="B34" s="176" t="s">
        <v>738</v>
      </c>
      <c r="C34" s="184" t="s">
        <v>739</v>
      </c>
      <c r="D34" s="177" t="s">
        <v>258</v>
      </c>
      <c r="E34" s="178">
        <v>20</v>
      </c>
      <c r="F34" s="179"/>
      <c r="G34" s="180">
        <f t="shared" si="7"/>
        <v>0</v>
      </c>
      <c r="H34" s="179"/>
      <c r="I34" s="180">
        <f t="shared" si="8"/>
        <v>0</v>
      </c>
      <c r="J34" s="179"/>
      <c r="K34" s="180">
        <f t="shared" si="9"/>
        <v>0</v>
      </c>
      <c r="L34" s="180">
        <v>21</v>
      </c>
      <c r="M34" s="180">
        <f t="shared" si="10"/>
        <v>0</v>
      </c>
      <c r="N34" s="178">
        <v>6.0000000000000002E-5</v>
      </c>
      <c r="O34" s="178">
        <f t="shared" si="11"/>
        <v>0</v>
      </c>
      <c r="P34" s="178">
        <v>0</v>
      </c>
      <c r="Q34" s="178">
        <f t="shared" si="12"/>
        <v>0</v>
      </c>
      <c r="R34" s="180"/>
      <c r="S34" s="180" t="s">
        <v>201</v>
      </c>
      <c r="T34" s="181" t="s">
        <v>246</v>
      </c>
      <c r="U34" s="158">
        <v>2.5999999999999999E-2</v>
      </c>
      <c r="V34" s="158">
        <f t="shared" si="13"/>
        <v>0.52</v>
      </c>
      <c r="W34" s="158"/>
      <c r="X34" s="158" t="s">
        <v>184</v>
      </c>
      <c r="Y34" s="158" t="s">
        <v>185</v>
      </c>
      <c r="Z34" s="147"/>
      <c r="AA34" s="147"/>
      <c r="AB34" s="147"/>
      <c r="AC34" s="147"/>
      <c r="AD34" s="147"/>
      <c r="AE34" s="147"/>
      <c r="AF34" s="147"/>
      <c r="AG34" s="147" t="s">
        <v>186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2.5" outlineLevel="1" x14ac:dyDescent="0.2">
      <c r="A35" s="175">
        <v>25</v>
      </c>
      <c r="B35" s="176" t="s">
        <v>740</v>
      </c>
      <c r="C35" s="184" t="s">
        <v>741</v>
      </c>
      <c r="D35" s="177" t="s">
        <v>258</v>
      </c>
      <c r="E35" s="178">
        <v>20</v>
      </c>
      <c r="F35" s="179"/>
      <c r="G35" s="180">
        <f t="shared" si="7"/>
        <v>0</v>
      </c>
      <c r="H35" s="179"/>
      <c r="I35" s="180">
        <f t="shared" si="8"/>
        <v>0</v>
      </c>
      <c r="J35" s="179"/>
      <c r="K35" s="180">
        <f t="shared" si="9"/>
        <v>0</v>
      </c>
      <c r="L35" s="180">
        <v>21</v>
      </c>
      <c r="M35" s="180">
        <f t="shared" si="10"/>
        <v>0</v>
      </c>
      <c r="N35" s="178">
        <v>0</v>
      </c>
      <c r="O35" s="178">
        <f t="shared" si="11"/>
        <v>0</v>
      </c>
      <c r="P35" s="178">
        <v>0</v>
      </c>
      <c r="Q35" s="178">
        <f t="shared" si="12"/>
        <v>0</v>
      </c>
      <c r="R35" s="180"/>
      <c r="S35" s="180" t="s">
        <v>201</v>
      </c>
      <c r="T35" s="181" t="s">
        <v>246</v>
      </c>
      <c r="U35" s="158">
        <v>0.13</v>
      </c>
      <c r="V35" s="158">
        <f t="shared" si="13"/>
        <v>2.6</v>
      </c>
      <c r="W35" s="158"/>
      <c r="X35" s="158" t="s">
        <v>184</v>
      </c>
      <c r="Y35" s="158" t="s">
        <v>185</v>
      </c>
      <c r="Z35" s="147"/>
      <c r="AA35" s="147"/>
      <c r="AB35" s="147"/>
      <c r="AC35" s="147"/>
      <c r="AD35" s="147"/>
      <c r="AE35" s="147"/>
      <c r="AF35" s="147"/>
      <c r="AG35" s="147" t="s">
        <v>186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5">
        <v>26</v>
      </c>
      <c r="B36" s="176" t="s">
        <v>742</v>
      </c>
      <c r="C36" s="184" t="s">
        <v>743</v>
      </c>
      <c r="D36" s="177" t="s">
        <v>258</v>
      </c>
      <c r="E36" s="178">
        <v>8</v>
      </c>
      <c r="F36" s="179"/>
      <c r="G36" s="180">
        <f t="shared" si="7"/>
        <v>0</v>
      </c>
      <c r="H36" s="179"/>
      <c r="I36" s="180">
        <f t="shared" si="8"/>
        <v>0</v>
      </c>
      <c r="J36" s="179"/>
      <c r="K36" s="180">
        <f t="shared" si="9"/>
        <v>0</v>
      </c>
      <c r="L36" s="180">
        <v>21</v>
      </c>
      <c r="M36" s="180">
        <f t="shared" si="10"/>
        <v>0</v>
      </c>
      <c r="N36" s="178">
        <v>0</v>
      </c>
      <c r="O36" s="178">
        <f t="shared" si="11"/>
        <v>0</v>
      </c>
      <c r="P36" s="178">
        <v>0</v>
      </c>
      <c r="Q36" s="178">
        <f t="shared" si="12"/>
        <v>0</v>
      </c>
      <c r="R36" s="180"/>
      <c r="S36" s="180" t="s">
        <v>201</v>
      </c>
      <c r="T36" s="181" t="s">
        <v>246</v>
      </c>
      <c r="U36" s="158">
        <v>0.28100000000000003</v>
      </c>
      <c r="V36" s="158">
        <f t="shared" si="13"/>
        <v>2.25</v>
      </c>
      <c r="W36" s="158"/>
      <c r="X36" s="158" t="s">
        <v>184</v>
      </c>
      <c r="Y36" s="158" t="s">
        <v>185</v>
      </c>
      <c r="Z36" s="147"/>
      <c r="AA36" s="147"/>
      <c r="AB36" s="147"/>
      <c r="AC36" s="147"/>
      <c r="AD36" s="147"/>
      <c r="AE36" s="147"/>
      <c r="AF36" s="147"/>
      <c r="AG36" s="147" t="s">
        <v>186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75">
        <v>27</v>
      </c>
      <c r="B37" s="176" t="s">
        <v>744</v>
      </c>
      <c r="C37" s="184" t="s">
        <v>745</v>
      </c>
      <c r="D37" s="177" t="s">
        <v>265</v>
      </c>
      <c r="E37" s="178">
        <v>3</v>
      </c>
      <c r="F37" s="179"/>
      <c r="G37" s="180">
        <f t="shared" si="7"/>
        <v>0</v>
      </c>
      <c r="H37" s="179"/>
      <c r="I37" s="180">
        <f t="shared" si="8"/>
        <v>0</v>
      </c>
      <c r="J37" s="179"/>
      <c r="K37" s="180">
        <f t="shared" si="9"/>
        <v>0</v>
      </c>
      <c r="L37" s="180">
        <v>21</v>
      </c>
      <c r="M37" s="180">
        <f t="shared" si="10"/>
        <v>0</v>
      </c>
      <c r="N37" s="178">
        <v>0</v>
      </c>
      <c r="O37" s="178">
        <f t="shared" si="11"/>
        <v>0</v>
      </c>
      <c r="P37" s="178">
        <v>0</v>
      </c>
      <c r="Q37" s="178">
        <f t="shared" si="12"/>
        <v>0</v>
      </c>
      <c r="R37" s="180"/>
      <c r="S37" s="180" t="s">
        <v>201</v>
      </c>
      <c r="T37" s="181" t="s">
        <v>246</v>
      </c>
      <c r="U37" s="158">
        <v>0.66300000000000003</v>
      </c>
      <c r="V37" s="158">
        <f t="shared" si="13"/>
        <v>1.99</v>
      </c>
      <c r="W37" s="158"/>
      <c r="X37" s="158" t="s">
        <v>184</v>
      </c>
      <c r="Y37" s="158" t="s">
        <v>185</v>
      </c>
      <c r="Z37" s="147"/>
      <c r="AA37" s="147"/>
      <c r="AB37" s="147"/>
      <c r="AC37" s="147"/>
      <c r="AD37" s="147"/>
      <c r="AE37" s="147"/>
      <c r="AF37" s="147"/>
      <c r="AG37" s="147" t="s">
        <v>186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75">
        <v>28</v>
      </c>
      <c r="B38" s="176" t="s">
        <v>746</v>
      </c>
      <c r="C38" s="184" t="s">
        <v>747</v>
      </c>
      <c r="D38" s="177" t="s">
        <v>253</v>
      </c>
      <c r="E38" s="178">
        <v>20</v>
      </c>
      <c r="F38" s="179"/>
      <c r="G38" s="180">
        <f t="shared" si="7"/>
        <v>0</v>
      </c>
      <c r="H38" s="179"/>
      <c r="I38" s="180">
        <f t="shared" si="8"/>
        <v>0</v>
      </c>
      <c r="J38" s="179"/>
      <c r="K38" s="180">
        <f t="shared" si="9"/>
        <v>0</v>
      </c>
      <c r="L38" s="180">
        <v>21</v>
      </c>
      <c r="M38" s="180">
        <f t="shared" si="10"/>
        <v>0</v>
      </c>
      <c r="N38" s="178">
        <v>0</v>
      </c>
      <c r="O38" s="178">
        <f t="shared" si="11"/>
        <v>0</v>
      </c>
      <c r="P38" s="178">
        <v>0</v>
      </c>
      <c r="Q38" s="178">
        <f t="shared" si="12"/>
        <v>0</v>
      </c>
      <c r="R38" s="180"/>
      <c r="S38" s="180" t="s">
        <v>201</v>
      </c>
      <c r="T38" s="181" t="s">
        <v>246</v>
      </c>
      <c r="U38" s="158">
        <v>0.129</v>
      </c>
      <c r="V38" s="158">
        <f t="shared" si="13"/>
        <v>2.58</v>
      </c>
      <c r="W38" s="158"/>
      <c r="X38" s="158" t="s">
        <v>184</v>
      </c>
      <c r="Y38" s="158" t="s">
        <v>185</v>
      </c>
      <c r="Z38" s="147"/>
      <c r="AA38" s="147"/>
      <c r="AB38" s="147"/>
      <c r="AC38" s="147"/>
      <c r="AD38" s="147"/>
      <c r="AE38" s="147"/>
      <c r="AF38" s="147"/>
      <c r="AG38" s="147" t="s">
        <v>186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5">
        <v>29</v>
      </c>
      <c r="B39" s="176" t="s">
        <v>748</v>
      </c>
      <c r="C39" s="184" t="s">
        <v>749</v>
      </c>
      <c r="D39" s="177" t="s">
        <v>750</v>
      </c>
      <c r="E39" s="178">
        <v>4</v>
      </c>
      <c r="F39" s="179"/>
      <c r="G39" s="180">
        <f t="shared" si="7"/>
        <v>0</v>
      </c>
      <c r="H39" s="179"/>
      <c r="I39" s="180">
        <f t="shared" si="8"/>
        <v>0</v>
      </c>
      <c r="J39" s="179"/>
      <c r="K39" s="180">
        <f t="shared" si="9"/>
        <v>0</v>
      </c>
      <c r="L39" s="180">
        <v>21</v>
      </c>
      <c r="M39" s="180">
        <f t="shared" si="10"/>
        <v>0</v>
      </c>
      <c r="N39" s="178">
        <v>0</v>
      </c>
      <c r="O39" s="178">
        <f t="shared" si="11"/>
        <v>0</v>
      </c>
      <c r="P39" s="178">
        <v>0</v>
      </c>
      <c r="Q39" s="178">
        <f t="shared" si="12"/>
        <v>0</v>
      </c>
      <c r="R39" s="180"/>
      <c r="S39" s="180" t="s">
        <v>182</v>
      </c>
      <c r="T39" s="181" t="s">
        <v>183</v>
      </c>
      <c r="U39" s="158">
        <v>0</v>
      </c>
      <c r="V39" s="158">
        <f t="shared" si="13"/>
        <v>0</v>
      </c>
      <c r="W39" s="158"/>
      <c r="X39" s="158" t="s">
        <v>184</v>
      </c>
      <c r="Y39" s="158" t="s">
        <v>185</v>
      </c>
      <c r="Z39" s="147"/>
      <c r="AA39" s="147"/>
      <c r="AB39" s="147"/>
      <c r="AC39" s="147"/>
      <c r="AD39" s="147"/>
      <c r="AE39" s="147"/>
      <c r="AF39" s="147"/>
      <c r="AG39" s="147" t="s">
        <v>186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5">
        <v>30</v>
      </c>
      <c r="B40" s="176" t="s">
        <v>751</v>
      </c>
      <c r="C40" s="184" t="s">
        <v>752</v>
      </c>
      <c r="D40" s="177" t="s">
        <v>750</v>
      </c>
      <c r="E40" s="178">
        <v>6</v>
      </c>
      <c r="F40" s="179"/>
      <c r="G40" s="180">
        <f t="shared" si="7"/>
        <v>0</v>
      </c>
      <c r="H40" s="179"/>
      <c r="I40" s="180">
        <f t="shared" si="8"/>
        <v>0</v>
      </c>
      <c r="J40" s="179"/>
      <c r="K40" s="180">
        <f t="shared" si="9"/>
        <v>0</v>
      </c>
      <c r="L40" s="180">
        <v>21</v>
      </c>
      <c r="M40" s="180">
        <f t="shared" si="10"/>
        <v>0</v>
      </c>
      <c r="N40" s="178">
        <v>0</v>
      </c>
      <c r="O40" s="178">
        <f t="shared" si="11"/>
        <v>0</v>
      </c>
      <c r="P40" s="178">
        <v>0</v>
      </c>
      <c r="Q40" s="178">
        <f t="shared" si="12"/>
        <v>0</v>
      </c>
      <c r="R40" s="180"/>
      <c r="S40" s="180" t="s">
        <v>182</v>
      </c>
      <c r="T40" s="181" t="s">
        <v>183</v>
      </c>
      <c r="U40" s="158">
        <v>0</v>
      </c>
      <c r="V40" s="158">
        <f t="shared" si="13"/>
        <v>0</v>
      </c>
      <c r="W40" s="158"/>
      <c r="X40" s="158" t="s">
        <v>184</v>
      </c>
      <c r="Y40" s="158" t="s">
        <v>185</v>
      </c>
      <c r="Z40" s="147"/>
      <c r="AA40" s="147"/>
      <c r="AB40" s="147"/>
      <c r="AC40" s="147"/>
      <c r="AD40" s="147"/>
      <c r="AE40" s="147"/>
      <c r="AF40" s="147"/>
      <c r="AG40" s="147" t="s">
        <v>186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2.5" outlineLevel="1" x14ac:dyDescent="0.2">
      <c r="A41" s="175">
        <v>31</v>
      </c>
      <c r="B41" s="176" t="s">
        <v>753</v>
      </c>
      <c r="C41" s="184" t="s">
        <v>754</v>
      </c>
      <c r="D41" s="177" t="s">
        <v>245</v>
      </c>
      <c r="E41" s="178">
        <v>2</v>
      </c>
      <c r="F41" s="179"/>
      <c r="G41" s="180">
        <f t="shared" si="7"/>
        <v>0</v>
      </c>
      <c r="H41" s="179"/>
      <c r="I41" s="180">
        <f t="shared" si="8"/>
        <v>0</v>
      </c>
      <c r="J41" s="179"/>
      <c r="K41" s="180">
        <f t="shared" si="9"/>
        <v>0</v>
      </c>
      <c r="L41" s="180">
        <v>21</v>
      </c>
      <c r="M41" s="180">
        <f t="shared" si="10"/>
        <v>0</v>
      </c>
      <c r="N41" s="178">
        <v>1.23325</v>
      </c>
      <c r="O41" s="178">
        <f t="shared" si="11"/>
        <v>2.4700000000000002</v>
      </c>
      <c r="P41" s="178">
        <v>0</v>
      </c>
      <c r="Q41" s="178">
        <f t="shared" si="12"/>
        <v>0</v>
      </c>
      <c r="R41" s="180"/>
      <c r="S41" s="180" t="s">
        <v>182</v>
      </c>
      <c r="T41" s="181" t="s">
        <v>183</v>
      </c>
      <c r="U41" s="158">
        <v>3.1379999999999999</v>
      </c>
      <c r="V41" s="158">
        <f t="shared" si="13"/>
        <v>6.28</v>
      </c>
      <c r="W41" s="158"/>
      <c r="X41" s="158" t="s">
        <v>184</v>
      </c>
      <c r="Y41" s="158" t="s">
        <v>185</v>
      </c>
      <c r="Z41" s="147"/>
      <c r="AA41" s="147"/>
      <c r="AB41" s="147"/>
      <c r="AC41" s="147"/>
      <c r="AD41" s="147"/>
      <c r="AE41" s="147"/>
      <c r="AF41" s="147"/>
      <c r="AG41" s="147" t="s">
        <v>186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5">
        <v>32</v>
      </c>
      <c r="B42" s="176" t="s">
        <v>755</v>
      </c>
      <c r="C42" s="184" t="s">
        <v>756</v>
      </c>
      <c r="D42" s="177" t="s">
        <v>647</v>
      </c>
      <c r="E42" s="178">
        <v>4</v>
      </c>
      <c r="F42" s="179"/>
      <c r="G42" s="180">
        <f t="shared" si="7"/>
        <v>0</v>
      </c>
      <c r="H42" s="179"/>
      <c r="I42" s="180">
        <f t="shared" si="8"/>
        <v>0</v>
      </c>
      <c r="J42" s="179"/>
      <c r="K42" s="180">
        <f t="shared" si="9"/>
        <v>0</v>
      </c>
      <c r="L42" s="180">
        <v>21</v>
      </c>
      <c r="M42" s="180">
        <f t="shared" si="10"/>
        <v>0</v>
      </c>
      <c r="N42" s="178">
        <v>0</v>
      </c>
      <c r="O42" s="178">
        <f t="shared" si="11"/>
        <v>0</v>
      </c>
      <c r="P42" s="178">
        <v>0</v>
      </c>
      <c r="Q42" s="178">
        <f t="shared" si="12"/>
        <v>0</v>
      </c>
      <c r="R42" s="180"/>
      <c r="S42" s="180" t="s">
        <v>182</v>
      </c>
      <c r="T42" s="181" t="s">
        <v>183</v>
      </c>
      <c r="U42" s="158">
        <v>0</v>
      </c>
      <c r="V42" s="158">
        <f t="shared" si="13"/>
        <v>0</v>
      </c>
      <c r="W42" s="158"/>
      <c r="X42" s="158" t="s">
        <v>184</v>
      </c>
      <c r="Y42" s="158" t="s">
        <v>185</v>
      </c>
      <c r="Z42" s="147"/>
      <c r="AA42" s="147"/>
      <c r="AB42" s="147"/>
      <c r="AC42" s="147"/>
      <c r="AD42" s="147"/>
      <c r="AE42" s="147"/>
      <c r="AF42" s="147"/>
      <c r="AG42" s="147" t="s">
        <v>186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1" x14ac:dyDescent="0.2">
      <c r="A43" s="168">
        <v>33</v>
      </c>
      <c r="B43" s="169" t="s">
        <v>757</v>
      </c>
      <c r="C43" s="185" t="s">
        <v>758</v>
      </c>
      <c r="D43" s="170" t="s">
        <v>258</v>
      </c>
      <c r="E43" s="171">
        <v>20</v>
      </c>
      <c r="F43" s="172"/>
      <c r="G43" s="173">
        <f t="shared" si="7"/>
        <v>0</v>
      </c>
      <c r="H43" s="172"/>
      <c r="I43" s="173">
        <f t="shared" si="8"/>
        <v>0</v>
      </c>
      <c r="J43" s="172"/>
      <c r="K43" s="173">
        <f t="shared" si="9"/>
        <v>0</v>
      </c>
      <c r="L43" s="173">
        <v>21</v>
      </c>
      <c r="M43" s="173">
        <f t="shared" si="10"/>
        <v>0</v>
      </c>
      <c r="N43" s="171">
        <v>2.0000000000000001E-4</v>
      </c>
      <c r="O43" s="171">
        <f t="shared" si="11"/>
        <v>0</v>
      </c>
      <c r="P43" s="171">
        <v>0</v>
      </c>
      <c r="Q43" s="171">
        <f t="shared" si="12"/>
        <v>0</v>
      </c>
      <c r="R43" s="173"/>
      <c r="S43" s="173" t="s">
        <v>182</v>
      </c>
      <c r="T43" s="174" t="s">
        <v>183</v>
      </c>
      <c r="U43" s="158">
        <v>0.12</v>
      </c>
      <c r="V43" s="158">
        <f t="shared" si="13"/>
        <v>2.4</v>
      </c>
      <c r="W43" s="158"/>
      <c r="X43" s="158" t="s">
        <v>184</v>
      </c>
      <c r="Y43" s="158" t="s">
        <v>185</v>
      </c>
      <c r="Z43" s="147"/>
      <c r="AA43" s="147"/>
      <c r="AB43" s="147"/>
      <c r="AC43" s="147"/>
      <c r="AD43" s="147"/>
      <c r="AE43" s="147"/>
      <c r="AF43" s="147"/>
      <c r="AG43" s="147" t="s">
        <v>186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x14ac:dyDescent="0.2">
      <c r="A44" s="3"/>
      <c r="B44" s="4"/>
      <c r="C44" s="186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E44">
        <v>15</v>
      </c>
      <c r="AF44">
        <v>21</v>
      </c>
      <c r="AG44" t="s">
        <v>163</v>
      </c>
    </row>
    <row r="45" spans="1:60" x14ac:dyDescent="0.2">
      <c r="A45" s="150"/>
      <c r="B45" s="151" t="s">
        <v>31</v>
      </c>
      <c r="C45" s="187"/>
      <c r="D45" s="152"/>
      <c r="E45" s="153"/>
      <c r="F45" s="153"/>
      <c r="G45" s="167">
        <f>G8+G30</f>
        <v>0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E45">
        <f>SUMIF(L7:L43,AE44,G7:G43)</f>
        <v>0</v>
      </c>
      <c r="AF45">
        <f>SUMIF(L7:L43,AF44,G7:G43)</f>
        <v>0</v>
      </c>
      <c r="AG45" t="s">
        <v>239</v>
      </c>
    </row>
    <row r="46" spans="1:60" x14ac:dyDescent="0.2">
      <c r="A46" s="3"/>
      <c r="B46" s="4"/>
      <c r="C46" s="186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 x14ac:dyDescent="0.2">
      <c r="A47" s="3"/>
      <c r="B47" s="4"/>
      <c r="C47" s="186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">
      <c r="A48" s="264" t="s">
        <v>240</v>
      </c>
      <c r="B48" s="264"/>
      <c r="C48" s="265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33" x14ac:dyDescent="0.2">
      <c r="A49" s="266"/>
      <c r="B49" s="267"/>
      <c r="C49" s="268"/>
      <c r="D49" s="267"/>
      <c r="E49" s="267"/>
      <c r="F49" s="267"/>
      <c r="G49" s="269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G49" t="s">
        <v>241</v>
      </c>
    </row>
    <row r="50" spans="1:33" x14ac:dyDescent="0.2">
      <c r="A50" s="270"/>
      <c r="B50" s="271"/>
      <c r="C50" s="272"/>
      <c r="D50" s="271"/>
      <c r="E50" s="271"/>
      <c r="F50" s="271"/>
      <c r="G50" s="27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">
      <c r="A51" s="270"/>
      <c r="B51" s="271"/>
      <c r="C51" s="272"/>
      <c r="D51" s="271"/>
      <c r="E51" s="271"/>
      <c r="F51" s="271"/>
      <c r="G51" s="27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">
      <c r="A52" s="270"/>
      <c r="B52" s="271"/>
      <c r="C52" s="272"/>
      <c r="D52" s="271"/>
      <c r="E52" s="271"/>
      <c r="F52" s="271"/>
      <c r="G52" s="27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33" x14ac:dyDescent="0.2">
      <c r="A53" s="274"/>
      <c r="B53" s="275"/>
      <c r="C53" s="276"/>
      <c r="D53" s="275"/>
      <c r="E53" s="275"/>
      <c r="F53" s="275"/>
      <c r="G53" s="277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33" x14ac:dyDescent="0.2">
      <c r="A54" s="3"/>
      <c r="B54" s="4"/>
      <c r="C54" s="186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33" x14ac:dyDescent="0.2">
      <c r="C55" s="188"/>
      <c r="D55" s="10"/>
      <c r="AG55" t="s">
        <v>242</v>
      </c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oxdq47Vd+uKAAf/oYISA8QAIFnWRtG//0kUtxCTMXwN1nnjI8o9ILnaDlmgoh+GyJ/A3BblINRLHl3nslxa6DA==" saltValue="mPuKk0bs65WlBAvGNfsQQQ==" spinCount="100000" sheet="1" formatRows="0"/>
  <mergeCells count="7">
    <mergeCell ref="A49:G53"/>
    <mergeCell ref="C28:G28"/>
    <mergeCell ref="A1:G1"/>
    <mergeCell ref="C2:G2"/>
    <mergeCell ref="C3:G3"/>
    <mergeCell ref="C4:G4"/>
    <mergeCell ref="A48:C48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7</v>
      </c>
      <c r="B1" s="257"/>
      <c r="C1" s="257"/>
      <c r="D1" s="257"/>
      <c r="E1" s="257"/>
      <c r="F1" s="257"/>
      <c r="G1" s="257"/>
      <c r="AG1" t="s">
        <v>150</v>
      </c>
    </row>
    <row r="2" spans="1:60" ht="24.95" customHeight="1" x14ac:dyDescent="0.2">
      <c r="A2" s="139" t="s">
        <v>8</v>
      </c>
      <c r="B2" s="48" t="s">
        <v>43</v>
      </c>
      <c r="C2" s="258" t="s">
        <v>44</v>
      </c>
      <c r="D2" s="259"/>
      <c r="E2" s="259"/>
      <c r="F2" s="259"/>
      <c r="G2" s="260"/>
      <c r="AG2" t="s">
        <v>151</v>
      </c>
    </row>
    <row r="3" spans="1:60" ht="24.95" customHeight="1" x14ac:dyDescent="0.2">
      <c r="A3" s="139" t="s">
        <v>9</v>
      </c>
      <c r="B3" s="48" t="s">
        <v>93</v>
      </c>
      <c r="C3" s="258" t="s">
        <v>94</v>
      </c>
      <c r="D3" s="259"/>
      <c r="E3" s="259"/>
      <c r="F3" s="259"/>
      <c r="G3" s="260"/>
      <c r="AC3" s="120" t="s">
        <v>151</v>
      </c>
      <c r="AG3" t="s">
        <v>153</v>
      </c>
    </row>
    <row r="4" spans="1:60" ht="24.95" customHeight="1" x14ac:dyDescent="0.2">
      <c r="A4" s="140" t="s">
        <v>10</v>
      </c>
      <c r="B4" s="141" t="s">
        <v>68</v>
      </c>
      <c r="C4" s="261" t="s">
        <v>95</v>
      </c>
      <c r="D4" s="262"/>
      <c r="E4" s="262"/>
      <c r="F4" s="262"/>
      <c r="G4" s="263"/>
      <c r="AG4" t="s">
        <v>154</v>
      </c>
    </row>
    <row r="5" spans="1:60" x14ac:dyDescent="0.2">
      <c r="D5" s="10"/>
    </row>
    <row r="6" spans="1:60" ht="38.25" x14ac:dyDescent="0.2">
      <c r="A6" s="143" t="s">
        <v>155</v>
      </c>
      <c r="B6" s="145" t="s">
        <v>156</v>
      </c>
      <c r="C6" s="145" t="s">
        <v>157</v>
      </c>
      <c r="D6" s="144" t="s">
        <v>158</v>
      </c>
      <c r="E6" s="143" t="s">
        <v>159</v>
      </c>
      <c r="F6" s="142" t="s">
        <v>160</v>
      </c>
      <c r="G6" s="143" t="s">
        <v>31</v>
      </c>
      <c r="H6" s="146" t="s">
        <v>32</v>
      </c>
      <c r="I6" s="146" t="s">
        <v>161</v>
      </c>
      <c r="J6" s="146" t="s">
        <v>33</v>
      </c>
      <c r="K6" s="146" t="s">
        <v>162</v>
      </c>
      <c r="L6" s="146" t="s">
        <v>163</v>
      </c>
      <c r="M6" s="146" t="s">
        <v>164</v>
      </c>
      <c r="N6" s="146" t="s">
        <v>165</v>
      </c>
      <c r="O6" s="146" t="s">
        <v>166</v>
      </c>
      <c r="P6" s="146" t="s">
        <v>167</v>
      </c>
      <c r="Q6" s="146" t="s">
        <v>168</v>
      </c>
      <c r="R6" s="146" t="s">
        <v>169</v>
      </c>
      <c r="S6" s="146" t="s">
        <v>170</v>
      </c>
      <c r="T6" s="146" t="s">
        <v>171</v>
      </c>
      <c r="U6" s="146" t="s">
        <v>172</v>
      </c>
      <c r="V6" s="146" t="s">
        <v>173</v>
      </c>
      <c r="W6" s="146" t="s">
        <v>174</v>
      </c>
      <c r="X6" s="146" t="s">
        <v>175</v>
      </c>
      <c r="Y6" s="146" t="s">
        <v>176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1" t="s">
        <v>177</v>
      </c>
      <c r="B8" s="162" t="s">
        <v>133</v>
      </c>
      <c r="C8" s="183" t="s">
        <v>134</v>
      </c>
      <c r="D8" s="163"/>
      <c r="E8" s="164"/>
      <c r="F8" s="165"/>
      <c r="G8" s="165">
        <f>SUMIF(AG9:AG9,"&lt;&gt;NOR",G9:G9)</f>
        <v>0</v>
      </c>
      <c r="H8" s="165"/>
      <c r="I8" s="165">
        <f>SUM(I9:I9)</f>
        <v>0</v>
      </c>
      <c r="J8" s="165"/>
      <c r="K8" s="165">
        <f>SUM(K9:K9)</f>
        <v>0</v>
      </c>
      <c r="L8" s="165"/>
      <c r="M8" s="165">
        <f>SUM(M9:M9)</f>
        <v>0</v>
      </c>
      <c r="N8" s="164"/>
      <c r="O8" s="164">
        <f>SUM(O9:O9)</f>
        <v>0</v>
      </c>
      <c r="P8" s="164"/>
      <c r="Q8" s="164">
        <f>SUM(Q9:Q9)</f>
        <v>0</v>
      </c>
      <c r="R8" s="165"/>
      <c r="S8" s="165"/>
      <c r="T8" s="166"/>
      <c r="U8" s="160"/>
      <c r="V8" s="160">
        <f>SUM(V9:V9)</f>
        <v>0</v>
      </c>
      <c r="W8" s="160"/>
      <c r="X8" s="160"/>
      <c r="Y8" s="160"/>
      <c r="AG8" t="s">
        <v>178</v>
      </c>
    </row>
    <row r="9" spans="1:60" ht="22.5" outlineLevel="1" x14ac:dyDescent="0.2">
      <c r="A9" s="175">
        <v>1</v>
      </c>
      <c r="B9" s="176" t="s">
        <v>759</v>
      </c>
      <c r="C9" s="184" t="s">
        <v>760</v>
      </c>
      <c r="D9" s="177" t="s">
        <v>258</v>
      </c>
      <c r="E9" s="178">
        <v>11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78">
        <v>0</v>
      </c>
      <c r="O9" s="178">
        <f>ROUND(E9*N9,2)</f>
        <v>0</v>
      </c>
      <c r="P9" s="178">
        <v>0</v>
      </c>
      <c r="Q9" s="178">
        <f>ROUND(E9*P9,2)</f>
        <v>0</v>
      </c>
      <c r="R9" s="180"/>
      <c r="S9" s="180" t="s">
        <v>182</v>
      </c>
      <c r="T9" s="181" t="s">
        <v>183</v>
      </c>
      <c r="U9" s="158">
        <v>0</v>
      </c>
      <c r="V9" s="158">
        <f>ROUND(E9*U9,2)</f>
        <v>0</v>
      </c>
      <c r="W9" s="158"/>
      <c r="X9" s="158" t="s">
        <v>184</v>
      </c>
      <c r="Y9" s="158" t="s">
        <v>185</v>
      </c>
      <c r="Z9" s="147"/>
      <c r="AA9" s="147"/>
      <c r="AB9" s="147"/>
      <c r="AC9" s="147"/>
      <c r="AD9" s="147"/>
      <c r="AE9" s="147"/>
      <c r="AF9" s="147"/>
      <c r="AG9" s="147" t="s">
        <v>186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x14ac:dyDescent="0.2">
      <c r="A10" s="161" t="s">
        <v>177</v>
      </c>
      <c r="B10" s="162" t="s">
        <v>135</v>
      </c>
      <c r="C10" s="183" t="s">
        <v>136</v>
      </c>
      <c r="D10" s="163"/>
      <c r="E10" s="164"/>
      <c r="F10" s="165"/>
      <c r="G10" s="165">
        <f>SUMIF(AG11:AG12,"&lt;&gt;NOR",G11:G12)</f>
        <v>0</v>
      </c>
      <c r="H10" s="165"/>
      <c r="I10" s="165">
        <f>SUM(I11:I12)</f>
        <v>0</v>
      </c>
      <c r="J10" s="165"/>
      <c r="K10" s="165">
        <f>SUM(K11:K12)</f>
        <v>0</v>
      </c>
      <c r="L10" s="165"/>
      <c r="M10" s="165">
        <f>SUM(M11:M12)</f>
        <v>0</v>
      </c>
      <c r="N10" s="164"/>
      <c r="O10" s="164">
        <f>SUM(O11:O12)</f>
        <v>0.04</v>
      </c>
      <c r="P10" s="164"/>
      <c r="Q10" s="164">
        <f>SUM(Q11:Q12)</f>
        <v>12.44</v>
      </c>
      <c r="R10" s="165"/>
      <c r="S10" s="165"/>
      <c r="T10" s="166"/>
      <c r="U10" s="160"/>
      <c r="V10" s="160">
        <f>SUM(V11:V12)</f>
        <v>42.11</v>
      </c>
      <c r="W10" s="160"/>
      <c r="X10" s="160"/>
      <c r="Y10" s="160"/>
      <c r="AG10" t="s">
        <v>178</v>
      </c>
    </row>
    <row r="11" spans="1:60" outlineLevel="1" x14ac:dyDescent="0.2">
      <c r="A11" s="168">
        <v>2</v>
      </c>
      <c r="B11" s="169" t="s">
        <v>761</v>
      </c>
      <c r="C11" s="185" t="s">
        <v>762</v>
      </c>
      <c r="D11" s="170" t="s">
        <v>265</v>
      </c>
      <c r="E11" s="171">
        <v>47.85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21</v>
      </c>
      <c r="M11" s="173">
        <f>G11*(1+L11/100)</f>
        <v>0</v>
      </c>
      <c r="N11" s="171">
        <v>7.5000000000000002E-4</v>
      </c>
      <c r="O11" s="171">
        <f>ROUND(E11*N11,2)</f>
        <v>0.04</v>
      </c>
      <c r="P11" s="171">
        <v>0.26</v>
      </c>
      <c r="Q11" s="171">
        <f>ROUND(E11*P11,2)</f>
        <v>12.44</v>
      </c>
      <c r="R11" s="173"/>
      <c r="S11" s="173" t="s">
        <v>201</v>
      </c>
      <c r="T11" s="174" t="s">
        <v>246</v>
      </c>
      <c r="U11" s="158">
        <v>0.88</v>
      </c>
      <c r="V11" s="158">
        <f>ROUND(E11*U11,2)</f>
        <v>42.11</v>
      </c>
      <c r="W11" s="158"/>
      <c r="X11" s="158" t="s">
        <v>184</v>
      </c>
      <c r="Y11" s="158" t="s">
        <v>185</v>
      </c>
      <c r="Z11" s="147"/>
      <c r="AA11" s="147"/>
      <c r="AB11" s="147"/>
      <c r="AC11" s="147"/>
      <c r="AD11" s="147"/>
      <c r="AE11" s="147"/>
      <c r="AF11" s="147"/>
      <c r="AG11" s="147" t="s">
        <v>186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193" t="s">
        <v>763</v>
      </c>
      <c r="D12" s="189"/>
      <c r="E12" s="190">
        <v>47.85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260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x14ac:dyDescent="0.2">
      <c r="A13" s="161" t="s">
        <v>177</v>
      </c>
      <c r="B13" s="162" t="s">
        <v>145</v>
      </c>
      <c r="C13" s="183" t="s">
        <v>146</v>
      </c>
      <c r="D13" s="163"/>
      <c r="E13" s="164"/>
      <c r="F13" s="165"/>
      <c r="G13" s="165">
        <f>SUMIF(AG14:AG18,"&lt;&gt;NOR",G14:G18)</f>
        <v>0</v>
      </c>
      <c r="H13" s="165"/>
      <c r="I13" s="165">
        <f>SUM(I14:I18)</f>
        <v>0</v>
      </c>
      <c r="J13" s="165"/>
      <c r="K13" s="165">
        <f>SUM(K14:K18)</f>
        <v>0</v>
      </c>
      <c r="L13" s="165"/>
      <c r="M13" s="165">
        <f>SUM(M14:M18)</f>
        <v>0</v>
      </c>
      <c r="N13" s="164"/>
      <c r="O13" s="164">
        <f>SUM(O14:O18)</f>
        <v>0</v>
      </c>
      <c r="P13" s="164"/>
      <c r="Q13" s="164">
        <f>SUM(Q14:Q18)</f>
        <v>0</v>
      </c>
      <c r="R13" s="165"/>
      <c r="S13" s="165"/>
      <c r="T13" s="166"/>
      <c r="U13" s="160"/>
      <c r="V13" s="160">
        <f>SUM(V14:V18)</f>
        <v>7.45</v>
      </c>
      <c r="W13" s="160"/>
      <c r="X13" s="160"/>
      <c r="Y13" s="160"/>
      <c r="AG13" t="s">
        <v>178</v>
      </c>
    </row>
    <row r="14" spans="1:60" outlineLevel="1" x14ac:dyDescent="0.2">
      <c r="A14" s="175">
        <v>3</v>
      </c>
      <c r="B14" s="176" t="s">
        <v>417</v>
      </c>
      <c r="C14" s="184" t="s">
        <v>418</v>
      </c>
      <c r="D14" s="177" t="s">
        <v>304</v>
      </c>
      <c r="E14" s="178">
        <v>12.441000000000001</v>
      </c>
      <c r="F14" s="179"/>
      <c r="G14" s="180">
        <f>ROUND(E14*F14,2)</f>
        <v>0</v>
      </c>
      <c r="H14" s="179"/>
      <c r="I14" s="180">
        <f>ROUND(E14*H14,2)</f>
        <v>0</v>
      </c>
      <c r="J14" s="179"/>
      <c r="K14" s="180">
        <f>ROUND(E14*J14,2)</f>
        <v>0</v>
      </c>
      <c r="L14" s="180">
        <v>21</v>
      </c>
      <c r="M14" s="180">
        <f>G14*(1+L14/100)</f>
        <v>0</v>
      </c>
      <c r="N14" s="178">
        <v>0</v>
      </c>
      <c r="O14" s="178">
        <f>ROUND(E14*N14,2)</f>
        <v>0</v>
      </c>
      <c r="P14" s="178">
        <v>0</v>
      </c>
      <c r="Q14" s="178">
        <f>ROUND(E14*P14,2)</f>
        <v>0</v>
      </c>
      <c r="R14" s="180"/>
      <c r="S14" s="180" t="s">
        <v>201</v>
      </c>
      <c r="T14" s="181" t="s">
        <v>246</v>
      </c>
      <c r="U14" s="158">
        <v>9.9000000000000005E-2</v>
      </c>
      <c r="V14" s="158">
        <f>ROUND(E14*U14,2)</f>
        <v>1.23</v>
      </c>
      <c r="W14" s="158"/>
      <c r="X14" s="158" t="s">
        <v>419</v>
      </c>
      <c r="Y14" s="158" t="s">
        <v>185</v>
      </c>
      <c r="Z14" s="147"/>
      <c r="AA14" s="147"/>
      <c r="AB14" s="147"/>
      <c r="AC14" s="147"/>
      <c r="AD14" s="147"/>
      <c r="AE14" s="147"/>
      <c r="AF14" s="147"/>
      <c r="AG14" s="147" t="s">
        <v>420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5">
        <v>4</v>
      </c>
      <c r="B15" s="176" t="s">
        <v>421</v>
      </c>
      <c r="C15" s="184" t="s">
        <v>422</v>
      </c>
      <c r="D15" s="177" t="s">
        <v>304</v>
      </c>
      <c r="E15" s="178">
        <v>12.441000000000001</v>
      </c>
      <c r="F15" s="179"/>
      <c r="G15" s="180">
        <f>ROUND(E15*F15,2)</f>
        <v>0</v>
      </c>
      <c r="H15" s="179"/>
      <c r="I15" s="180">
        <f>ROUND(E15*H15,2)</f>
        <v>0</v>
      </c>
      <c r="J15" s="179"/>
      <c r="K15" s="180">
        <f>ROUND(E15*J15,2)</f>
        <v>0</v>
      </c>
      <c r="L15" s="180">
        <v>21</v>
      </c>
      <c r="M15" s="180">
        <f>G15*(1+L15/100)</f>
        <v>0</v>
      </c>
      <c r="N15" s="178">
        <v>0</v>
      </c>
      <c r="O15" s="178">
        <f>ROUND(E15*N15,2)</f>
        <v>0</v>
      </c>
      <c r="P15" s="178">
        <v>0</v>
      </c>
      <c r="Q15" s="178">
        <f>ROUND(E15*P15,2)</f>
        <v>0</v>
      </c>
      <c r="R15" s="180"/>
      <c r="S15" s="180" t="s">
        <v>201</v>
      </c>
      <c r="T15" s="181" t="s">
        <v>246</v>
      </c>
      <c r="U15" s="158">
        <v>0.49</v>
      </c>
      <c r="V15" s="158">
        <f>ROUND(E15*U15,2)</f>
        <v>6.1</v>
      </c>
      <c r="W15" s="158"/>
      <c r="X15" s="158" t="s">
        <v>419</v>
      </c>
      <c r="Y15" s="158" t="s">
        <v>185</v>
      </c>
      <c r="Z15" s="147"/>
      <c r="AA15" s="147"/>
      <c r="AB15" s="147"/>
      <c r="AC15" s="147"/>
      <c r="AD15" s="147"/>
      <c r="AE15" s="147"/>
      <c r="AF15" s="147"/>
      <c r="AG15" s="147" t="s">
        <v>420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5">
        <v>5</v>
      </c>
      <c r="B16" s="176" t="s">
        <v>423</v>
      </c>
      <c r="C16" s="184" t="s">
        <v>424</v>
      </c>
      <c r="D16" s="177" t="s">
        <v>304</v>
      </c>
      <c r="E16" s="178">
        <v>174.17400000000001</v>
      </c>
      <c r="F16" s="179"/>
      <c r="G16" s="180">
        <f>ROUND(E16*F16,2)</f>
        <v>0</v>
      </c>
      <c r="H16" s="179"/>
      <c r="I16" s="180">
        <f>ROUND(E16*H16,2)</f>
        <v>0</v>
      </c>
      <c r="J16" s="179"/>
      <c r="K16" s="180">
        <f>ROUND(E16*J16,2)</f>
        <v>0</v>
      </c>
      <c r="L16" s="180">
        <v>21</v>
      </c>
      <c r="M16" s="180">
        <f>G16*(1+L16/100)</f>
        <v>0</v>
      </c>
      <c r="N16" s="178">
        <v>0</v>
      </c>
      <c r="O16" s="178">
        <f>ROUND(E16*N16,2)</f>
        <v>0</v>
      </c>
      <c r="P16" s="178">
        <v>0</v>
      </c>
      <c r="Q16" s="178">
        <f>ROUND(E16*P16,2)</f>
        <v>0</v>
      </c>
      <c r="R16" s="180"/>
      <c r="S16" s="180" t="s">
        <v>201</v>
      </c>
      <c r="T16" s="181" t="s">
        <v>246</v>
      </c>
      <c r="U16" s="158">
        <v>0</v>
      </c>
      <c r="V16" s="158">
        <f>ROUND(E16*U16,2)</f>
        <v>0</v>
      </c>
      <c r="W16" s="158"/>
      <c r="X16" s="158" t="s">
        <v>419</v>
      </c>
      <c r="Y16" s="158" t="s">
        <v>185</v>
      </c>
      <c r="Z16" s="147"/>
      <c r="AA16" s="147"/>
      <c r="AB16" s="147"/>
      <c r="AC16" s="147"/>
      <c r="AD16" s="147"/>
      <c r="AE16" s="147"/>
      <c r="AF16" s="147"/>
      <c r="AG16" s="147" t="s">
        <v>420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75">
        <v>6</v>
      </c>
      <c r="B17" s="176" t="s">
        <v>764</v>
      </c>
      <c r="C17" s="184" t="s">
        <v>765</v>
      </c>
      <c r="D17" s="177" t="s">
        <v>304</v>
      </c>
      <c r="E17" s="178">
        <v>12.441000000000001</v>
      </c>
      <c r="F17" s="179"/>
      <c r="G17" s="180">
        <f>ROUND(E17*F17,2)</f>
        <v>0</v>
      </c>
      <c r="H17" s="179"/>
      <c r="I17" s="180">
        <f>ROUND(E17*H17,2)</f>
        <v>0</v>
      </c>
      <c r="J17" s="179"/>
      <c r="K17" s="180">
        <f>ROUND(E17*J17,2)</f>
        <v>0</v>
      </c>
      <c r="L17" s="180">
        <v>21</v>
      </c>
      <c r="M17" s="180">
        <f>G17*(1+L17/100)</f>
        <v>0</v>
      </c>
      <c r="N17" s="178">
        <v>0</v>
      </c>
      <c r="O17" s="178">
        <f>ROUND(E17*N17,2)</f>
        <v>0</v>
      </c>
      <c r="P17" s="178">
        <v>0</v>
      </c>
      <c r="Q17" s="178">
        <f>ROUND(E17*P17,2)</f>
        <v>0</v>
      </c>
      <c r="R17" s="180"/>
      <c r="S17" s="180" t="s">
        <v>201</v>
      </c>
      <c r="T17" s="181" t="s">
        <v>246</v>
      </c>
      <c r="U17" s="158">
        <v>0</v>
      </c>
      <c r="V17" s="158">
        <f>ROUND(E17*U17,2)</f>
        <v>0</v>
      </c>
      <c r="W17" s="158"/>
      <c r="X17" s="158" t="s">
        <v>419</v>
      </c>
      <c r="Y17" s="158" t="s">
        <v>185</v>
      </c>
      <c r="Z17" s="147"/>
      <c r="AA17" s="147"/>
      <c r="AB17" s="147"/>
      <c r="AC17" s="147"/>
      <c r="AD17" s="147"/>
      <c r="AE17" s="147"/>
      <c r="AF17" s="147"/>
      <c r="AG17" s="147" t="s">
        <v>420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68">
        <v>7</v>
      </c>
      <c r="B18" s="169" t="s">
        <v>425</v>
      </c>
      <c r="C18" s="185" t="s">
        <v>426</v>
      </c>
      <c r="D18" s="170" t="s">
        <v>304</v>
      </c>
      <c r="E18" s="171">
        <v>12.441000000000001</v>
      </c>
      <c r="F18" s="172"/>
      <c r="G18" s="173">
        <f>ROUND(E18*F18,2)</f>
        <v>0</v>
      </c>
      <c r="H18" s="172"/>
      <c r="I18" s="173">
        <f>ROUND(E18*H18,2)</f>
        <v>0</v>
      </c>
      <c r="J18" s="172"/>
      <c r="K18" s="173">
        <f>ROUND(E18*J18,2)</f>
        <v>0</v>
      </c>
      <c r="L18" s="173">
        <v>21</v>
      </c>
      <c r="M18" s="173">
        <f>G18*(1+L18/100)</f>
        <v>0</v>
      </c>
      <c r="N18" s="171">
        <v>0</v>
      </c>
      <c r="O18" s="171">
        <f>ROUND(E18*N18,2)</f>
        <v>0</v>
      </c>
      <c r="P18" s="171">
        <v>0</v>
      </c>
      <c r="Q18" s="171">
        <f>ROUND(E18*P18,2)</f>
        <v>0</v>
      </c>
      <c r="R18" s="173"/>
      <c r="S18" s="173" t="s">
        <v>201</v>
      </c>
      <c r="T18" s="174" t="s">
        <v>246</v>
      </c>
      <c r="U18" s="158">
        <v>0.01</v>
      </c>
      <c r="V18" s="158">
        <f>ROUND(E18*U18,2)</f>
        <v>0.12</v>
      </c>
      <c r="W18" s="158"/>
      <c r="X18" s="158" t="s">
        <v>419</v>
      </c>
      <c r="Y18" s="158" t="s">
        <v>185</v>
      </c>
      <c r="Z18" s="147"/>
      <c r="AA18" s="147"/>
      <c r="AB18" s="147"/>
      <c r="AC18" s="147"/>
      <c r="AD18" s="147"/>
      <c r="AE18" s="147"/>
      <c r="AF18" s="147"/>
      <c r="AG18" s="147" t="s">
        <v>420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x14ac:dyDescent="0.2">
      <c r="A19" s="3"/>
      <c r="B19" s="4"/>
      <c r="C19" s="186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AE19">
        <v>12</v>
      </c>
      <c r="AF19">
        <v>21</v>
      </c>
      <c r="AG19" t="s">
        <v>163</v>
      </c>
    </row>
    <row r="20" spans="1:60" x14ac:dyDescent="0.2">
      <c r="A20" s="150"/>
      <c r="B20" s="151" t="s">
        <v>31</v>
      </c>
      <c r="C20" s="187"/>
      <c r="D20" s="152"/>
      <c r="E20" s="153"/>
      <c r="F20" s="153"/>
      <c r="G20" s="167">
        <f>G8+G10+G13</f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AE20">
        <f>SUMIF(L7:L18,AE19,G7:G18)</f>
        <v>0</v>
      </c>
      <c r="AF20">
        <f>SUMIF(L7:L18,AF19,G7:G18)</f>
        <v>0</v>
      </c>
      <c r="AG20" t="s">
        <v>239</v>
      </c>
    </row>
    <row r="21" spans="1:60" x14ac:dyDescent="0.2">
      <c r="A21" s="3"/>
      <c r="B21" s="4"/>
      <c r="C21" s="186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60" x14ac:dyDescent="0.2">
      <c r="A22" s="3"/>
      <c r="B22" s="4"/>
      <c r="C22" s="186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60" x14ac:dyDescent="0.2">
      <c r="A23" s="264" t="s">
        <v>240</v>
      </c>
      <c r="B23" s="264"/>
      <c r="C23" s="265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60" x14ac:dyDescent="0.2">
      <c r="A24" s="266"/>
      <c r="B24" s="267"/>
      <c r="C24" s="268"/>
      <c r="D24" s="267"/>
      <c r="E24" s="267"/>
      <c r="F24" s="267"/>
      <c r="G24" s="269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G24" t="s">
        <v>241</v>
      </c>
    </row>
    <row r="25" spans="1:60" x14ac:dyDescent="0.2">
      <c r="A25" s="270"/>
      <c r="B25" s="271"/>
      <c r="C25" s="272"/>
      <c r="D25" s="271"/>
      <c r="E25" s="271"/>
      <c r="F25" s="271"/>
      <c r="G25" s="27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60" x14ac:dyDescent="0.2">
      <c r="A26" s="270"/>
      <c r="B26" s="271"/>
      <c r="C26" s="272"/>
      <c r="D26" s="271"/>
      <c r="E26" s="271"/>
      <c r="F26" s="271"/>
      <c r="G26" s="27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">
      <c r="A27" s="270"/>
      <c r="B27" s="271"/>
      <c r="C27" s="272"/>
      <c r="D27" s="271"/>
      <c r="E27" s="271"/>
      <c r="F27" s="271"/>
      <c r="G27" s="27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">
      <c r="A28" s="274"/>
      <c r="B28" s="275"/>
      <c r="C28" s="276"/>
      <c r="D28" s="275"/>
      <c r="E28" s="275"/>
      <c r="F28" s="275"/>
      <c r="G28" s="277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A29" s="3"/>
      <c r="B29" s="4"/>
      <c r="C29" s="186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C30" s="188"/>
      <c r="D30" s="10"/>
      <c r="AG30" t="s">
        <v>242</v>
      </c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kSTeSQueOh8bTWfK+khf0X5KKztkX0xkbnfwXgL+nIYygxt4DsHBRdm1PRPVKEtqszH+2aA/j7CZpgS1T+++g==" saltValue="AwdEF63KKvNANIOG6ENgsA==" spinCount="100000" sheet="1" formatRows="0"/>
  <mergeCells count="6">
    <mergeCell ref="A24:G28"/>
    <mergeCell ref="A1:G1"/>
    <mergeCell ref="C2:G2"/>
    <mergeCell ref="C3:G3"/>
    <mergeCell ref="C4:G4"/>
    <mergeCell ref="A23:C23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7" t="s">
        <v>7</v>
      </c>
      <c r="B1" s="257"/>
      <c r="C1" s="257"/>
      <c r="D1" s="257"/>
      <c r="E1" s="257"/>
      <c r="F1" s="257"/>
      <c r="G1" s="257"/>
      <c r="AG1" t="s">
        <v>150</v>
      </c>
    </row>
    <row r="2" spans="1:60" ht="24.95" customHeight="1" x14ac:dyDescent="0.2">
      <c r="A2" s="139" t="s">
        <v>8</v>
      </c>
      <c r="B2" s="48" t="s">
        <v>43</v>
      </c>
      <c r="C2" s="258" t="s">
        <v>44</v>
      </c>
      <c r="D2" s="259"/>
      <c r="E2" s="259"/>
      <c r="F2" s="259"/>
      <c r="G2" s="260"/>
      <c r="AG2" t="s">
        <v>151</v>
      </c>
    </row>
    <row r="3" spans="1:60" ht="24.95" customHeight="1" x14ac:dyDescent="0.2">
      <c r="A3" s="139" t="s">
        <v>9</v>
      </c>
      <c r="B3" s="48" t="s">
        <v>96</v>
      </c>
      <c r="C3" s="258" t="s">
        <v>97</v>
      </c>
      <c r="D3" s="259"/>
      <c r="E3" s="259"/>
      <c r="F3" s="259"/>
      <c r="G3" s="260"/>
      <c r="AC3" s="120" t="s">
        <v>151</v>
      </c>
      <c r="AG3" t="s">
        <v>153</v>
      </c>
    </row>
    <row r="4" spans="1:60" ht="24.95" customHeight="1" x14ac:dyDescent="0.2">
      <c r="A4" s="140" t="s">
        <v>10</v>
      </c>
      <c r="B4" s="141" t="s">
        <v>98</v>
      </c>
      <c r="C4" s="261" t="s">
        <v>97</v>
      </c>
      <c r="D4" s="262"/>
      <c r="E4" s="262"/>
      <c r="F4" s="262"/>
      <c r="G4" s="263"/>
      <c r="AG4" t="s">
        <v>154</v>
      </c>
    </row>
    <row r="5" spans="1:60" x14ac:dyDescent="0.2">
      <c r="D5" s="10"/>
    </row>
    <row r="6" spans="1:60" ht="38.25" x14ac:dyDescent="0.2">
      <c r="A6" s="143" t="s">
        <v>155</v>
      </c>
      <c r="B6" s="145" t="s">
        <v>156</v>
      </c>
      <c r="C6" s="145" t="s">
        <v>157</v>
      </c>
      <c r="D6" s="144" t="s">
        <v>158</v>
      </c>
      <c r="E6" s="143" t="s">
        <v>159</v>
      </c>
      <c r="F6" s="142" t="s">
        <v>160</v>
      </c>
      <c r="G6" s="143" t="s">
        <v>31</v>
      </c>
      <c r="H6" s="146" t="s">
        <v>32</v>
      </c>
      <c r="I6" s="146" t="s">
        <v>161</v>
      </c>
      <c r="J6" s="146" t="s">
        <v>33</v>
      </c>
      <c r="K6" s="146" t="s">
        <v>162</v>
      </c>
      <c r="L6" s="146" t="s">
        <v>163</v>
      </c>
      <c r="M6" s="146" t="s">
        <v>164</v>
      </c>
      <c r="N6" s="146" t="s">
        <v>165</v>
      </c>
      <c r="O6" s="146" t="s">
        <v>166</v>
      </c>
      <c r="P6" s="146" t="s">
        <v>167</v>
      </c>
      <c r="Q6" s="146" t="s">
        <v>168</v>
      </c>
      <c r="R6" s="146" t="s">
        <v>169</v>
      </c>
      <c r="S6" s="146" t="s">
        <v>170</v>
      </c>
      <c r="T6" s="146" t="s">
        <v>171</v>
      </c>
      <c r="U6" s="146" t="s">
        <v>172</v>
      </c>
      <c r="V6" s="146" t="s">
        <v>173</v>
      </c>
      <c r="W6" s="146" t="s">
        <v>174</v>
      </c>
      <c r="X6" s="146" t="s">
        <v>175</v>
      </c>
      <c r="Y6" s="146" t="s">
        <v>176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1" t="s">
        <v>177</v>
      </c>
      <c r="B8" s="162" t="s">
        <v>103</v>
      </c>
      <c r="C8" s="183" t="s">
        <v>104</v>
      </c>
      <c r="D8" s="163"/>
      <c r="E8" s="164"/>
      <c r="F8" s="165"/>
      <c r="G8" s="165">
        <f>SUMIF(AG9:AG23,"&lt;&gt;NOR",G9:G23)</f>
        <v>0</v>
      </c>
      <c r="H8" s="165"/>
      <c r="I8" s="165">
        <f>SUM(I9:I23)</f>
        <v>0</v>
      </c>
      <c r="J8" s="165"/>
      <c r="K8" s="165">
        <f>SUM(K9:K23)</f>
        <v>0</v>
      </c>
      <c r="L8" s="165"/>
      <c r="M8" s="165">
        <f>SUM(M9:M23)</f>
        <v>0</v>
      </c>
      <c r="N8" s="164"/>
      <c r="O8" s="164">
        <f>SUM(O9:O23)</f>
        <v>0.01</v>
      </c>
      <c r="P8" s="164"/>
      <c r="Q8" s="164">
        <f>SUM(Q9:Q23)</f>
        <v>0</v>
      </c>
      <c r="R8" s="165"/>
      <c r="S8" s="165"/>
      <c r="T8" s="166"/>
      <c r="U8" s="160"/>
      <c r="V8" s="160">
        <f>SUM(V9:V23)</f>
        <v>17.329999999999998</v>
      </c>
      <c r="W8" s="160"/>
      <c r="X8" s="160"/>
      <c r="Y8" s="160"/>
      <c r="AG8" t="s">
        <v>178</v>
      </c>
    </row>
    <row r="9" spans="1:60" ht="33.75" outlineLevel="1" x14ac:dyDescent="0.2">
      <c r="A9" s="175">
        <v>1</v>
      </c>
      <c r="B9" s="176" t="s">
        <v>766</v>
      </c>
      <c r="C9" s="184" t="s">
        <v>767</v>
      </c>
      <c r="D9" s="177" t="s">
        <v>245</v>
      </c>
      <c r="E9" s="178">
        <v>18</v>
      </c>
      <c r="F9" s="179"/>
      <c r="G9" s="180">
        <f t="shared" ref="G9:G14" si="0">ROUND(E9*F9,2)</f>
        <v>0</v>
      </c>
      <c r="H9" s="179"/>
      <c r="I9" s="180">
        <f t="shared" ref="I9:I14" si="1">ROUND(E9*H9,2)</f>
        <v>0</v>
      </c>
      <c r="J9" s="179"/>
      <c r="K9" s="180">
        <f t="shared" ref="K9:K14" si="2">ROUND(E9*J9,2)</f>
        <v>0</v>
      </c>
      <c r="L9" s="180">
        <v>21</v>
      </c>
      <c r="M9" s="180">
        <f t="shared" ref="M9:M14" si="3">G9*(1+L9/100)</f>
        <v>0</v>
      </c>
      <c r="N9" s="178">
        <v>0</v>
      </c>
      <c r="O9" s="178">
        <f t="shared" ref="O9:O14" si="4">ROUND(E9*N9,2)</f>
        <v>0</v>
      </c>
      <c r="P9" s="178">
        <v>0</v>
      </c>
      <c r="Q9" s="178">
        <f t="shared" ref="Q9:Q14" si="5">ROUND(E9*P9,2)</f>
        <v>0</v>
      </c>
      <c r="R9" s="180"/>
      <c r="S9" s="180" t="s">
        <v>182</v>
      </c>
      <c r="T9" s="181" t="s">
        <v>183</v>
      </c>
      <c r="U9" s="158">
        <v>0</v>
      </c>
      <c r="V9" s="158">
        <f t="shared" ref="V9:V14" si="6">ROUND(E9*U9,2)</f>
        <v>0</v>
      </c>
      <c r="W9" s="158"/>
      <c r="X9" s="158" t="s">
        <v>184</v>
      </c>
      <c r="Y9" s="158" t="s">
        <v>185</v>
      </c>
      <c r="Z9" s="147"/>
      <c r="AA9" s="147"/>
      <c r="AB9" s="147"/>
      <c r="AC9" s="147"/>
      <c r="AD9" s="147"/>
      <c r="AE9" s="147"/>
      <c r="AF9" s="147"/>
      <c r="AG9" s="147" t="s">
        <v>539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5">
        <v>2</v>
      </c>
      <c r="B10" s="176" t="s">
        <v>768</v>
      </c>
      <c r="C10" s="184" t="s">
        <v>769</v>
      </c>
      <c r="D10" s="177" t="s">
        <v>245</v>
      </c>
      <c r="E10" s="178">
        <v>18</v>
      </c>
      <c r="F10" s="179"/>
      <c r="G10" s="180">
        <f t="shared" si="0"/>
        <v>0</v>
      </c>
      <c r="H10" s="179"/>
      <c r="I10" s="180">
        <f t="shared" si="1"/>
        <v>0</v>
      </c>
      <c r="J10" s="179"/>
      <c r="K10" s="180">
        <f t="shared" si="2"/>
        <v>0</v>
      </c>
      <c r="L10" s="180">
        <v>21</v>
      </c>
      <c r="M10" s="180">
        <f t="shared" si="3"/>
        <v>0</v>
      </c>
      <c r="N10" s="178">
        <v>0</v>
      </c>
      <c r="O10" s="178">
        <f t="shared" si="4"/>
        <v>0</v>
      </c>
      <c r="P10" s="178">
        <v>0</v>
      </c>
      <c r="Q10" s="178">
        <f t="shared" si="5"/>
        <v>0</v>
      </c>
      <c r="R10" s="180"/>
      <c r="S10" s="180" t="s">
        <v>201</v>
      </c>
      <c r="T10" s="181" t="s">
        <v>183</v>
      </c>
      <c r="U10" s="158">
        <v>0</v>
      </c>
      <c r="V10" s="158">
        <f t="shared" si="6"/>
        <v>0</v>
      </c>
      <c r="W10" s="158"/>
      <c r="X10" s="158" t="s">
        <v>184</v>
      </c>
      <c r="Y10" s="158" t="s">
        <v>185</v>
      </c>
      <c r="Z10" s="147"/>
      <c r="AA10" s="147"/>
      <c r="AB10" s="147"/>
      <c r="AC10" s="147"/>
      <c r="AD10" s="147"/>
      <c r="AE10" s="147"/>
      <c r="AF10" s="147"/>
      <c r="AG10" s="147" t="s">
        <v>539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75">
        <v>3</v>
      </c>
      <c r="B11" s="176" t="s">
        <v>770</v>
      </c>
      <c r="C11" s="184" t="s">
        <v>771</v>
      </c>
      <c r="D11" s="177" t="s">
        <v>265</v>
      </c>
      <c r="E11" s="178">
        <v>1.952</v>
      </c>
      <c r="F11" s="179"/>
      <c r="G11" s="180">
        <f t="shared" si="0"/>
        <v>0</v>
      </c>
      <c r="H11" s="179"/>
      <c r="I11" s="180">
        <f t="shared" si="1"/>
        <v>0</v>
      </c>
      <c r="J11" s="179"/>
      <c r="K11" s="180">
        <f t="shared" si="2"/>
        <v>0</v>
      </c>
      <c r="L11" s="180">
        <v>21</v>
      </c>
      <c r="M11" s="180">
        <f t="shared" si="3"/>
        <v>0</v>
      </c>
      <c r="N11" s="178">
        <v>0</v>
      </c>
      <c r="O11" s="178">
        <f t="shared" si="4"/>
        <v>0</v>
      </c>
      <c r="P11" s="178">
        <v>0</v>
      </c>
      <c r="Q11" s="178">
        <f t="shared" si="5"/>
        <v>0</v>
      </c>
      <c r="R11" s="180"/>
      <c r="S11" s="180" t="s">
        <v>201</v>
      </c>
      <c r="T11" s="181" t="s">
        <v>183</v>
      </c>
      <c r="U11" s="158">
        <v>0</v>
      </c>
      <c r="V11" s="158">
        <f t="shared" si="6"/>
        <v>0</v>
      </c>
      <c r="W11" s="158"/>
      <c r="X11" s="158" t="s">
        <v>184</v>
      </c>
      <c r="Y11" s="158" t="s">
        <v>185</v>
      </c>
      <c r="Z11" s="147"/>
      <c r="AA11" s="147"/>
      <c r="AB11" s="147"/>
      <c r="AC11" s="147"/>
      <c r="AD11" s="147"/>
      <c r="AE11" s="147"/>
      <c r="AF11" s="147"/>
      <c r="AG11" s="147" t="s">
        <v>539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5">
        <v>4</v>
      </c>
      <c r="B12" s="176" t="s">
        <v>300</v>
      </c>
      <c r="C12" s="184" t="s">
        <v>772</v>
      </c>
      <c r="D12" s="177" t="s">
        <v>265</v>
      </c>
      <c r="E12" s="178">
        <v>1.952</v>
      </c>
      <c r="F12" s="179"/>
      <c r="G12" s="180">
        <f t="shared" si="0"/>
        <v>0</v>
      </c>
      <c r="H12" s="179"/>
      <c r="I12" s="180">
        <f t="shared" si="1"/>
        <v>0</v>
      </c>
      <c r="J12" s="179"/>
      <c r="K12" s="180">
        <f t="shared" si="2"/>
        <v>0</v>
      </c>
      <c r="L12" s="180">
        <v>21</v>
      </c>
      <c r="M12" s="180">
        <f t="shared" si="3"/>
        <v>0</v>
      </c>
      <c r="N12" s="178">
        <v>0</v>
      </c>
      <c r="O12" s="178">
        <f t="shared" si="4"/>
        <v>0</v>
      </c>
      <c r="P12" s="178">
        <v>0</v>
      </c>
      <c r="Q12" s="178">
        <f t="shared" si="5"/>
        <v>0</v>
      </c>
      <c r="R12" s="180"/>
      <c r="S12" s="180" t="s">
        <v>201</v>
      </c>
      <c r="T12" s="181" t="s">
        <v>183</v>
      </c>
      <c r="U12" s="158">
        <v>0</v>
      </c>
      <c r="V12" s="158">
        <f t="shared" si="6"/>
        <v>0</v>
      </c>
      <c r="W12" s="158"/>
      <c r="X12" s="158" t="s">
        <v>184</v>
      </c>
      <c r="Y12" s="158" t="s">
        <v>185</v>
      </c>
      <c r="Z12" s="147"/>
      <c r="AA12" s="147"/>
      <c r="AB12" s="147"/>
      <c r="AC12" s="147"/>
      <c r="AD12" s="147"/>
      <c r="AE12" s="147"/>
      <c r="AF12" s="147"/>
      <c r="AG12" s="147" t="s">
        <v>539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75">
        <v>5</v>
      </c>
      <c r="B13" s="176" t="s">
        <v>773</v>
      </c>
      <c r="C13" s="184" t="s">
        <v>774</v>
      </c>
      <c r="D13" s="177" t="s">
        <v>245</v>
      </c>
      <c r="E13" s="178">
        <v>18</v>
      </c>
      <c r="F13" s="179"/>
      <c r="G13" s="180">
        <f t="shared" si="0"/>
        <v>0</v>
      </c>
      <c r="H13" s="179"/>
      <c r="I13" s="180">
        <f t="shared" si="1"/>
        <v>0</v>
      </c>
      <c r="J13" s="179"/>
      <c r="K13" s="180">
        <f t="shared" si="2"/>
        <v>0</v>
      </c>
      <c r="L13" s="180">
        <v>21</v>
      </c>
      <c r="M13" s="180">
        <f t="shared" si="3"/>
        <v>0</v>
      </c>
      <c r="N13" s="178">
        <v>0</v>
      </c>
      <c r="O13" s="178">
        <f t="shared" si="4"/>
        <v>0</v>
      </c>
      <c r="P13" s="178">
        <v>0</v>
      </c>
      <c r="Q13" s="178">
        <f t="shared" si="5"/>
        <v>0</v>
      </c>
      <c r="R13" s="180"/>
      <c r="S13" s="180" t="s">
        <v>201</v>
      </c>
      <c r="T13" s="181" t="s">
        <v>183</v>
      </c>
      <c r="U13" s="158">
        <v>0</v>
      </c>
      <c r="V13" s="158">
        <f t="shared" si="6"/>
        <v>0</v>
      </c>
      <c r="W13" s="158"/>
      <c r="X13" s="158" t="s">
        <v>184</v>
      </c>
      <c r="Y13" s="158" t="s">
        <v>185</v>
      </c>
      <c r="Z13" s="147"/>
      <c r="AA13" s="147"/>
      <c r="AB13" s="147"/>
      <c r="AC13" s="147"/>
      <c r="AD13" s="147"/>
      <c r="AE13" s="147"/>
      <c r="AF13" s="147"/>
      <c r="AG13" s="147" t="s">
        <v>539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68">
        <v>6</v>
      </c>
      <c r="B14" s="169" t="s">
        <v>775</v>
      </c>
      <c r="C14" s="185" t="s">
        <v>776</v>
      </c>
      <c r="D14" s="170" t="s">
        <v>245</v>
      </c>
      <c r="E14" s="171">
        <v>18</v>
      </c>
      <c r="F14" s="172"/>
      <c r="G14" s="173">
        <f t="shared" si="0"/>
        <v>0</v>
      </c>
      <c r="H14" s="172"/>
      <c r="I14" s="173">
        <f t="shared" si="1"/>
        <v>0</v>
      </c>
      <c r="J14" s="172"/>
      <c r="K14" s="173">
        <f t="shared" si="2"/>
        <v>0</v>
      </c>
      <c r="L14" s="173">
        <v>21</v>
      </c>
      <c r="M14" s="173">
        <f t="shared" si="3"/>
        <v>0</v>
      </c>
      <c r="N14" s="171">
        <v>0</v>
      </c>
      <c r="O14" s="171">
        <f t="shared" si="4"/>
        <v>0</v>
      </c>
      <c r="P14" s="171">
        <v>0</v>
      </c>
      <c r="Q14" s="171">
        <f t="shared" si="5"/>
        <v>0</v>
      </c>
      <c r="R14" s="173"/>
      <c r="S14" s="173" t="s">
        <v>201</v>
      </c>
      <c r="T14" s="174" t="s">
        <v>183</v>
      </c>
      <c r="U14" s="158">
        <v>0</v>
      </c>
      <c r="V14" s="158">
        <f t="shared" si="6"/>
        <v>0</v>
      </c>
      <c r="W14" s="158"/>
      <c r="X14" s="158" t="s">
        <v>184</v>
      </c>
      <c r="Y14" s="158" t="s">
        <v>185</v>
      </c>
      <c r="Z14" s="147"/>
      <c r="AA14" s="147"/>
      <c r="AB14" s="147"/>
      <c r="AC14" s="147"/>
      <c r="AD14" s="147"/>
      <c r="AE14" s="147"/>
      <c r="AF14" s="147"/>
      <c r="AG14" s="147" t="s">
        <v>539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253" t="s">
        <v>777</v>
      </c>
      <c r="D15" s="254"/>
      <c r="E15" s="254"/>
      <c r="F15" s="254"/>
      <c r="G15" s="254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7"/>
      <c r="AA15" s="147"/>
      <c r="AB15" s="147"/>
      <c r="AC15" s="147"/>
      <c r="AD15" s="147"/>
      <c r="AE15" s="147"/>
      <c r="AF15" s="147"/>
      <c r="AG15" s="147" t="s">
        <v>192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75">
        <v>7</v>
      </c>
      <c r="B16" s="176" t="s">
        <v>778</v>
      </c>
      <c r="C16" s="184" t="s">
        <v>779</v>
      </c>
      <c r="D16" s="177" t="s">
        <v>647</v>
      </c>
      <c r="E16" s="178">
        <v>18</v>
      </c>
      <c r="F16" s="179"/>
      <c r="G16" s="180">
        <f>ROUND(E16*F16,2)</f>
        <v>0</v>
      </c>
      <c r="H16" s="179"/>
      <c r="I16" s="180">
        <f>ROUND(E16*H16,2)</f>
        <v>0</v>
      </c>
      <c r="J16" s="179"/>
      <c r="K16" s="180">
        <f>ROUND(E16*J16,2)</f>
        <v>0</v>
      </c>
      <c r="L16" s="180">
        <v>21</v>
      </c>
      <c r="M16" s="180">
        <f>G16*(1+L16/100)</f>
        <v>0</v>
      </c>
      <c r="N16" s="178">
        <v>0</v>
      </c>
      <c r="O16" s="178">
        <f>ROUND(E16*N16,2)</f>
        <v>0</v>
      </c>
      <c r="P16" s="178">
        <v>0</v>
      </c>
      <c r="Q16" s="178">
        <f>ROUND(E16*P16,2)</f>
        <v>0</v>
      </c>
      <c r="R16" s="180"/>
      <c r="S16" s="180" t="s">
        <v>182</v>
      </c>
      <c r="T16" s="181" t="s">
        <v>183</v>
      </c>
      <c r="U16" s="158">
        <v>0</v>
      </c>
      <c r="V16" s="158">
        <f>ROUND(E16*U16,2)</f>
        <v>0</v>
      </c>
      <c r="W16" s="158"/>
      <c r="X16" s="158" t="s">
        <v>184</v>
      </c>
      <c r="Y16" s="158" t="s">
        <v>185</v>
      </c>
      <c r="Z16" s="147"/>
      <c r="AA16" s="147"/>
      <c r="AB16" s="147"/>
      <c r="AC16" s="147"/>
      <c r="AD16" s="147"/>
      <c r="AE16" s="147"/>
      <c r="AF16" s="147"/>
      <c r="AG16" s="147" t="s">
        <v>539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5">
        <v>8</v>
      </c>
      <c r="B17" s="176" t="s">
        <v>780</v>
      </c>
      <c r="C17" s="184" t="s">
        <v>781</v>
      </c>
      <c r="D17" s="177" t="s">
        <v>245</v>
      </c>
      <c r="E17" s="178">
        <v>18</v>
      </c>
      <c r="F17" s="179"/>
      <c r="G17" s="180">
        <f>ROUND(E17*F17,2)</f>
        <v>0</v>
      </c>
      <c r="H17" s="179"/>
      <c r="I17" s="180">
        <f>ROUND(E17*H17,2)</f>
        <v>0</v>
      </c>
      <c r="J17" s="179"/>
      <c r="K17" s="180">
        <f>ROUND(E17*J17,2)</f>
        <v>0</v>
      </c>
      <c r="L17" s="180">
        <v>21</v>
      </c>
      <c r="M17" s="180">
        <f>G17*(1+L17/100)</f>
        <v>0</v>
      </c>
      <c r="N17" s="178">
        <v>5.5999999999999995E-4</v>
      </c>
      <c r="O17" s="178">
        <f>ROUND(E17*N17,2)</f>
        <v>0.01</v>
      </c>
      <c r="P17" s="178">
        <v>0</v>
      </c>
      <c r="Q17" s="178">
        <f>ROUND(E17*P17,2)</f>
        <v>0</v>
      </c>
      <c r="R17" s="180"/>
      <c r="S17" s="180" t="s">
        <v>201</v>
      </c>
      <c r="T17" s="181" t="s">
        <v>183</v>
      </c>
      <c r="U17" s="158">
        <v>0</v>
      </c>
      <c r="V17" s="158">
        <f>ROUND(E17*U17,2)</f>
        <v>0</v>
      </c>
      <c r="W17" s="158"/>
      <c r="X17" s="158" t="s">
        <v>184</v>
      </c>
      <c r="Y17" s="158" t="s">
        <v>185</v>
      </c>
      <c r="Z17" s="147"/>
      <c r="AA17" s="147"/>
      <c r="AB17" s="147"/>
      <c r="AC17" s="147"/>
      <c r="AD17" s="147"/>
      <c r="AE17" s="147"/>
      <c r="AF17" s="147"/>
      <c r="AG17" s="147" t="s">
        <v>539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75">
        <v>9</v>
      </c>
      <c r="B18" s="176" t="s">
        <v>782</v>
      </c>
      <c r="C18" s="184" t="s">
        <v>783</v>
      </c>
      <c r="D18" s="177" t="s">
        <v>245</v>
      </c>
      <c r="E18" s="178">
        <v>18</v>
      </c>
      <c r="F18" s="179"/>
      <c r="G18" s="180">
        <f>ROUND(E18*F18,2)</f>
        <v>0</v>
      </c>
      <c r="H18" s="179"/>
      <c r="I18" s="180">
        <f>ROUND(E18*H18,2)</f>
        <v>0</v>
      </c>
      <c r="J18" s="179"/>
      <c r="K18" s="180">
        <f>ROUND(E18*J18,2)</f>
        <v>0</v>
      </c>
      <c r="L18" s="180">
        <v>21</v>
      </c>
      <c r="M18" s="180">
        <f>G18*(1+L18/100)</f>
        <v>0</v>
      </c>
      <c r="N18" s="178">
        <v>0</v>
      </c>
      <c r="O18" s="178">
        <f>ROUND(E18*N18,2)</f>
        <v>0</v>
      </c>
      <c r="P18" s="178">
        <v>0</v>
      </c>
      <c r="Q18" s="178">
        <f>ROUND(E18*P18,2)</f>
        <v>0</v>
      </c>
      <c r="R18" s="180"/>
      <c r="S18" s="180" t="s">
        <v>182</v>
      </c>
      <c r="T18" s="181" t="s">
        <v>183</v>
      </c>
      <c r="U18" s="158">
        <v>0</v>
      </c>
      <c r="V18" s="158">
        <f>ROUND(E18*U18,2)</f>
        <v>0</v>
      </c>
      <c r="W18" s="158"/>
      <c r="X18" s="158" t="s">
        <v>184</v>
      </c>
      <c r="Y18" s="158" t="s">
        <v>185</v>
      </c>
      <c r="Z18" s="147"/>
      <c r="AA18" s="147"/>
      <c r="AB18" s="147"/>
      <c r="AC18" s="147"/>
      <c r="AD18" s="147"/>
      <c r="AE18" s="147"/>
      <c r="AF18" s="147"/>
      <c r="AG18" s="147" t="s">
        <v>539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75">
        <v>10</v>
      </c>
      <c r="B19" s="176" t="s">
        <v>784</v>
      </c>
      <c r="C19" s="184" t="s">
        <v>785</v>
      </c>
      <c r="D19" s="177" t="s">
        <v>265</v>
      </c>
      <c r="E19" s="178">
        <v>0.18</v>
      </c>
      <c r="F19" s="179"/>
      <c r="G19" s="180">
        <f>ROUND(E19*F19,2)</f>
        <v>0</v>
      </c>
      <c r="H19" s="179"/>
      <c r="I19" s="180">
        <f>ROUND(E19*H19,2)</f>
        <v>0</v>
      </c>
      <c r="J19" s="179"/>
      <c r="K19" s="180">
        <f>ROUND(E19*J19,2)</f>
        <v>0</v>
      </c>
      <c r="L19" s="180">
        <v>21</v>
      </c>
      <c r="M19" s="180">
        <f>G19*(1+L19/100)</f>
        <v>0</v>
      </c>
      <c r="N19" s="178">
        <v>0</v>
      </c>
      <c r="O19" s="178">
        <f>ROUND(E19*N19,2)</f>
        <v>0</v>
      </c>
      <c r="P19" s="178">
        <v>0</v>
      </c>
      <c r="Q19" s="178">
        <f>ROUND(E19*P19,2)</f>
        <v>0</v>
      </c>
      <c r="R19" s="180"/>
      <c r="S19" s="180" t="s">
        <v>201</v>
      </c>
      <c r="T19" s="181" t="s">
        <v>183</v>
      </c>
      <c r="U19" s="158">
        <v>0</v>
      </c>
      <c r="V19" s="158">
        <f>ROUND(E19*U19,2)</f>
        <v>0</v>
      </c>
      <c r="W19" s="158"/>
      <c r="X19" s="158" t="s">
        <v>184</v>
      </c>
      <c r="Y19" s="158" t="s">
        <v>185</v>
      </c>
      <c r="Z19" s="147"/>
      <c r="AA19" s="147"/>
      <c r="AB19" s="147"/>
      <c r="AC19" s="147"/>
      <c r="AD19" s="147"/>
      <c r="AE19" s="147"/>
      <c r="AF19" s="147"/>
      <c r="AG19" s="147" t="s">
        <v>539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68">
        <v>11</v>
      </c>
      <c r="B20" s="169" t="s">
        <v>786</v>
      </c>
      <c r="C20" s="185" t="s">
        <v>787</v>
      </c>
      <c r="D20" s="170" t="s">
        <v>245</v>
      </c>
      <c r="E20" s="171">
        <v>18</v>
      </c>
      <c r="F20" s="172"/>
      <c r="G20" s="173">
        <f>ROUND(E20*F20,2)</f>
        <v>0</v>
      </c>
      <c r="H20" s="172"/>
      <c r="I20" s="173">
        <f>ROUND(E20*H20,2)</f>
        <v>0</v>
      </c>
      <c r="J20" s="172"/>
      <c r="K20" s="173">
        <f>ROUND(E20*J20,2)</f>
        <v>0</v>
      </c>
      <c r="L20" s="173">
        <v>21</v>
      </c>
      <c r="M20" s="173">
        <f>G20*(1+L20/100)</f>
        <v>0</v>
      </c>
      <c r="N20" s="171">
        <v>0</v>
      </c>
      <c r="O20" s="171">
        <f>ROUND(E20*N20,2)</f>
        <v>0</v>
      </c>
      <c r="P20" s="171">
        <v>0</v>
      </c>
      <c r="Q20" s="171">
        <f>ROUND(E20*P20,2)</f>
        <v>0</v>
      </c>
      <c r="R20" s="173"/>
      <c r="S20" s="173" t="s">
        <v>182</v>
      </c>
      <c r="T20" s="174" t="s">
        <v>183</v>
      </c>
      <c r="U20" s="158">
        <v>0</v>
      </c>
      <c r="V20" s="158">
        <f>ROUND(E20*U20,2)</f>
        <v>0</v>
      </c>
      <c r="W20" s="158"/>
      <c r="X20" s="158" t="s">
        <v>184</v>
      </c>
      <c r="Y20" s="158" t="s">
        <v>185</v>
      </c>
      <c r="Z20" s="147"/>
      <c r="AA20" s="147"/>
      <c r="AB20" s="147"/>
      <c r="AC20" s="147"/>
      <c r="AD20" s="147"/>
      <c r="AE20" s="147"/>
      <c r="AF20" s="147"/>
      <c r="AG20" s="147" t="s">
        <v>539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2" x14ac:dyDescent="0.2">
      <c r="A21" s="154"/>
      <c r="B21" s="155"/>
      <c r="C21" s="253" t="s">
        <v>788</v>
      </c>
      <c r="D21" s="254"/>
      <c r="E21" s="254"/>
      <c r="F21" s="254"/>
      <c r="G21" s="254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7"/>
      <c r="AA21" s="147"/>
      <c r="AB21" s="147"/>
      <c r="AC21" s="147"/>
      <c r="AD21" s="147"/>
      <c r="AE21" s="147"/>
      <c r="AF21" s="147"/>
      <c r="AG21" s="147" t="s">
        <v>192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82" t="str">
        <f>C21</f>
        <v>UV stabilizovaná, flexibilní, vzdušná - podélně dělená, výšky min. 21 cm, tl. materiálu min. 2 mm, hnědé barvy</v>
      </c>
      <c r="BB21" s="147"/>
      <c r="BC21" s="147"/>
      <c r="BD21" s="147"/>
      <c r="BE21" s="147"/>
      <c r="BF21" s="147"/>
      <c r="BG21" s="147"/>
      <c r="BH21" s="147"/>
    </row>
    <row r="22" spans="1:60" ht="22.5" outlineLevel="1" x14ac:dyDescent="0.2">
      <c r="A22" s="175">
        <v>12</v>
      </c>
      <c r="B22" s="176" t="s">
        <v>789</v>
      </c>
      <c r="C22" s="184" t="s">
        <v>790</v>
      </c>
      <c r="D22" s="177" t="s">
        <v>245</v>
      </c>
      <c r="E22" s="178">
        <v>18</v>
      </c>
      <c r="F22" s="179"/>
      <c r="G22" s="180">
        <f>ROUND(E22*F22,2)</f>
        <v>0</v>
      </c>
      <c r="H22" s="179"/>
      <c r="I22" s="180">
        <f>ROUND(E22*H22,2)</f>
        <v>0</v>
      </c>
      <c r="J22" s="179"/>
      <c r="K22" s="180">
        <f>ROUND(E22*J22,2)</f>
        <v>0</v>
      </c>
      <c r="L22" s="180">
        <v>21</v>
      </c>
      <c r="M22" s="180">
        <f>G22*(1+L22/100)</f>
        <v>0</v>
      </c>
      <c r="N22" s="178">
        <v>0</v>
      </c>
      <c r="O22" s="178">
        <f>ROUND(E22*N22,2)</f>
        <v>0</v>
      </c>
      <c r="P22" s="178">
        <v>0</v>
      </c>
      <c r="Q22" s="178">
        <f>ROUND(E22*P22,2)</f>
        <v>0</v>
      </c>
      <c r="R22" s="180"/>
      <c r="S22" s="180" t="s">
        <v>182</v>
      </c>
      <c r="T22" s="181" t="s">
        <v>183</v>
      </c>
      <c r="U22" s="158">
        <v>0</v>
      </c>
      <c r="V22" s="158">
        <f>ROUND(E22*U22,2)</f>
        <v>0</v>
      </c>
      <c r="W22" s="158"/>
      <c r="X22" s="158" t="s">
        <v>184</v>
      </c>
      <c r="Y22" s="158" t="s">
        <v>185</v>
      </c>
      <c r="Z22" s="147"/>
      <c r="AA22" s="147"/>
      <c r="AB22" s="147"/>
      <c r="AC22" s="147"/>
      <c r="AD22" s="147"/>
      <c r="AE22" s="147"/>
      <c r="AF22" s="147"/>
      <c r="AG22" s="147" t="s">
        <v>539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5">
        <v>13</v>
      </c>
      <c r="B23" s="176" t="s">
        <v>791</v>
      </c>
      <c r="C23" s="184" t="s">
        <v>792</v>
      </c>
      <c r="D23" s="177" t="s">
        <v>304</v>
      </c>
      <c r="E23" s="178">
        <v>9</v>
      </c>
      <c r="F23" s="179"/>
      <c r="G23" s="180">
        <f>ROUND(E23*F23,2)</f>
        <v>0</v>
      </c>
      <c r="H23" s="179"/>
      <c r="I23" s="180">
        <f>ROUND(E23*H23,2)</f>
        <v>0</v>
      </c>
      <c r="J23" s="179"/>
      <c r="K23" s="180">
        <f>ROUND(E23*J23,2)</f>
        <v>0</v>
      </c>
      <c r="L23" s="180">
        <v>21</v>
      </c>
      <c r="M23" s="180">
        <f>G23*(1+L23/100)</f>
        <v>0</v>
      </c>
      <c r="N23" s="178">
        <v>0</v>
      </c>
      <c r="O23" s="178">
        <f>ROUND(E23*N23,2)</f>
        <v>0</v>
      </c>
      <c r="P23" s="178">
        <v>0</v>
      </c>
      <c r="Q23" s="178">
        <f>ROUND(E23*P23,2)</f>
        <v>0</v>
      </c>
      <c r="R23" s="180"/>
      <c r="S23" s="180" t="s">
        <v>201</v>
      </c>
      <c r="T23" s="181" t="s">
        <v>183</v>
      </c>
      <c r="U23" s="158">
        <v>1.925</v>
      </c>
      <c r="V23" s="158">
        <f>ROUND(E23*U23,2)</f>
        <v>17.329999999999998</v>
      </c>
      <c r="W23" s="158"/>
      <c r="X23" s="158" t="s">
        <v>184</v>
      </c>
      <c r="Y23" s="158" t="s">
        <v>185</v>
      </c>
      <c r="Z23" s="147"/>
      <c r="AA23" s="147"/>
      <c r="AB23" s="147"/>
      <c r="AC23" s="147"/>
      <c r="AD23" s="147"/>
      <c r="AE23" s="147"/>
      <c r="AF23" s="147"/>
      <c r="AG23" s="147" t="s">
        <v>539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x14ac:dyDescent="0.2">
      <c r="A24" s="161" t="s">
        <v>177</v>
      </c>
      <c r="B24" s="162" t="s">
        <v>105</v>
      </c>
      <c r="C24" s="183" t="s">
        <v>106</v>
      </c>
      <c r="D24" s="163"/>
      <c r="E24" s="164"/>
      <c r="F24" s="165"/>
      <c r="G24" s="165">
        <f>SUMIF(AG25:AG37,"&lt;&gt;NOR",G25:G37)</f>
        <v>0</v>
      </c>
      <c r="H24" s="165"/>
      <c r="I24" s="165">
        <f>SUM(I25:I37)</f>
        <v>0</v>
      </c>
      <c r="J24" s="165"/>
      <c r="K24" s="165">
        <f>SUM(K25:K37)</f>
        <v>0</v>
      </c>
      <c r="L24" s="165"/>
      <c r="M24" s="165">
        <f>SUM(M25:M37)</f>
        <v>0</v>
      </c>
      <c r="N24" s="164"/>
      <c r="O24" s="164">
        <f>SUM(O25:O37)</f>
        <v>3.41</v>
      </c>
      <c r="P24" s="164"/>
      <c r="Q24" s="164">
        <f>SUM(Q25:Q37)</f>
        <v>0</v>
      </c>
      <c r="R24" s="165"/>
      <c r="S24" s="165"/>
      <c r="T24" s="166"/>
      <c r="U24" s="160"/>
      <c r="V24" s="160">
        <f>SUM(V25:V37)</f>
        <v>0</v>
      </c>
      <c r="W24" s="160"/>
      <c r="X24" s="160"/>
      <c r="Y24" s="160"/>
      <c r="AG24" t="s">
        <v>178</v>
      </c>
    </row>
    <row r="25" spans="1:60" ht="22.5" outlineLevel="1" x14ac:dyDescent="0.2">
      <c r="A25" s="175">
        <v>14</v>
      </c>
      <c r="B25" s="176" t="s">
        <v>793</v>
      </c>
      <c r="C25" s="184" t="s">
        <v>794</v>
      </c>
      <c r="D25" s="177" t="s">
        <v>647</v>
      </c>
      <c r="E25" s="178">
        <v>90</v>
      </c>
      <c r="F25" s="179"/>
      <c r="G25" s="180">
        <f t="shared" ref="G25:G32" si="7">ROUND(E25*F25,2)</f>
        <v>0</v>
      </c>
      <c r="H25" s="179"/>
      <c r="I25" s="180">
        <f t="shared" ref="I25:I32" si="8">ROUND(E25*H25,2)</f>
        <v>0</v>
      </c>
      <c r="J25" s="179"/>
      <c r="K25" s="180">
        <f t="shared" ref="K25:K32" si="9">ROUND(E25*J25,2)</f>
        <v>0</v>
      </c>
      <c r="L25" s="180">
        <v>21</v>
      </c>
      <c r="M25" s="180">
        <f t="shared" ref="M25:M32" si="10">G25*(1+L25/100)</f>
        <v>0</v>
      </c>
      <c r="N25" s="178">
        <v>1.0000000000000001E-5</v>
      </c>
      <c r="O25" s="178">
        <f t="shared" ref="O25:O32" si="11">ROUND(E25*N25,2)</f>
        <v>0</v>
      </c>
      <c r="P25" s="178">
        <v>0</v>
      </c>
      <c r="Q25" s="178">
        <f t="shared" ref="Q25:Q32" si="12">ROUND(E25*P25,2)</f>
        <v>0</v>
      </c>
      <c r="R25" s="180"/>
      <c r="S25" s="180" t="s">
        <v>182</v>
      </c>
      <c r="T25" s="181" t="s">
        <v>183</v>
      </c>
      <c r="U25" s="158">
        <v>0</v>
      </c>
      <c r="V25" s="158">
        <f t="shared" ref="V25:V32" si="13">ROUND(E25*U25,2)</f>
        <v>0</v>
      </c>
      <c r="W25" s="158"/>
      <c r="X25" s="158" t="s">
        <v>306</v>
      </c>
      <c r="Y25" s="158" t="s">
        <v>185</v>
      </c>
      <c r="Z25" s="147"/>
      <c r="AA25" s="147"/>
      <c r="AB25" s="147"/>
      <c r="AC25" s="147"/>
      <c r="AD25" s="147"/>
      <c r="AE25" s="147"/>
      <c r="AF25" s="147"/>
      <c r="AG25" s="147" t="s">
        <v>795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5">
        <v>15</v>
      </c>
      <c r="B26" s="176" t="s">
        <v>796</v>
      </c>
      <c r="C26" s="184" t="s">
        <v>797</v>
      </c>
      <c r="D26" s="177" t="s">
        <v>265</v>
      </c>
      <c r="E26" s="178">
        <v>1.8</v>
      </c>
      <c r="F26" s="179"/>
      <c r="G26" s="180">
        <f t="shared" si="7"/>
        <v>0</v>
      </c>
      <c r="H26" s="179"/>
      <c r="I26" s="180">
        <f t="shared" si="8"/>
        <v>0</v>
      </c>
      <c r="J26" s="179"/>
      <c r="K26" s="180">
        <f t="shared" si="9"/>
        <v>0</v>
      </c>
      <c r="L26" s="180">
        <v>21</v>
      </c>
      <c r="M26" s="180">
        <f t="shared" si="10"/>
        <v>0</v>
      </c>
      <c r="N26" s="178">
        <v>0.6</v>
      </c>
      <c r="O26" s="178">
        <f t="shared" si="11"/>
        <v>1.08</v>
      </c>
      <c r="P26" s="178">
        <v>0</v>
      </c>
      <c r="Q26" s="178">
        <f t="shared" si="12"/>
        <v>0</v>
      </c>
      <c r="R26" s="180" t="s">
        <v>305</v>
      </c>
      <c r="S26" s="180" t="s">
        <v>201</v>
      </c>
      <c r="T26" s="181" t="s">
        <v>183</v>
      </c>
      <c r="U26" s="158">
        <v>0</v>
      </c>
      <c r="V26" s="158">
        <f t="shared" si="13"/>
        <v>0</v>
      </c>
      <c r="W26" s="158"/>
      <c r="X26" s="158" t="s">
        <v>306</v>
      </c>
      <c r="Y26" s="158" t="s">
        <v>185</v>
      </c>
      <c r="Z26" s="147"/>
      <c r="AA26" s="147"/>
      <c r="AB26" s="147"/>
      <c r="AC26" s="147"/>
      <c r="AD26" s="147"/>
      <c r="AE26" s="147"/>
      <c r="AF26" s="147"/>
      <c r="AG26" s="147" t="s">
        <v>795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75">
        <v>16</v>
      </c>
      <c r="B27" s="176" t="s">
        <v>798</v>
      </c>
      <c r="C27" s="184" t="s">
        <v>799</v>
      </c>
      <c r="D27" s="177" t="s">
        <v>647</v>
      </c>
      <c r="E27" s="178">
        <v>162</v>
      </c>
      <c r="F27" s="179"/>
      <c r="G27" s="180">
        <f t="shared" si="7"/>
        <v>0</v>
      </c>
      <c r="H27" s="179"/>
      <c r="I27" s="180">
        <f t="shared" si="8"/>
        <v>0</v>
      </c>
      <c r="J27" s="179"/>
      <c r="K27" s="180">
        <f t="shared" si="9"/>
        <v>0</v>
      </c>
      <c r="L27" s="180">
        <v>21</v>
      </c>
      <c r="M27" s="180">
        <f t="shared" si="10"/>
        <v>0</v>
      </c>
      <c r="N27" s="178">
        <v>2.5000000000000001E-4</v>
      </c>
      <c r="O27" s="178">
        <f t="shared" si="11"/>
        <v>0.04</v>
      </c>
      <c r="P27" s="178">
        <v>0</v>
      </c>
      <c r="Q27" s="178">
        <f t="shared" si="12"/>
        <v>0</v>
      </c>
      <c r="R27" s="180"/>
      <c r="S27" s="180" t="s">
        <v>182</v>
      </c>
      <c r="T27" s="181" t="s">
        <v>183</v>
      </c>
      <c r="U27" s="158">
        <v>0</v>
      </c>
      <c r="V27" s="158">
        <f t="shared" si="13"/>
        <v>0</v>
      </c>
      <c r="W27" s="158"/>
      <c r="X27" s="158" t="s">
        <v>306</v>
      </c>
      <c r="Y27" s="158" t="s">
        <v>185</v>
      </c>
      <c r="Z27" s="147"/>
      <c r="AA27" s="147"/>
      <c r="AB27" s="147"/>
      <c r="AC27" s="147"/>
      <c r="AD27" s="147"/>
      <c r="AE27" s="147"/>
      <c r="AF27" s="147"/>
      <c r="AG27" s="147" t="s">
        <v>795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1" x14ac:dyDescent="0.2">
      <c r="A28" s="175">
        <v>17</v>
      </c>
      <c r="B28" s="176" t="s">
        <v>800</v>
      </c>
      <c r="C28" s="184" t="s">
        <v>801</v>
      </c>
      <c r="D28" s="177" t="s">
        <v>647</v>
      </c>
      <c r="E28" s="178">
        <v>162</v>
      </c>
      <c r="F28" s="179"/>
      <c r="G28" s="180">
        <f t="shared" si="7"/>
        <v>0</v>
      </c>
      <c r="H28" s="179"/>
      <c r="I28" s="180">
        <f t="shared" si="8"/>
        <v>0</v>
      </c>
      <c r="J28" s="179"/>
      <c r="K28" s="180">
        <f t="shared" si="9"/>
        <v>0</v>
      </c>
      <c r="L28" s="180">
        <v>21</v>
      </c>
      <c r="M28" s="180">
        <f t="shared" si="10"/>
        <v>0</v>
      </c>
      <c r="N28" s="178">
        <v>3.0000000000000001E-3</v>
      </c>
      <c r="O28" s="178">
        <f t="shared" si="11"/>
        <v>0.49</v>
      </c>
      <c r="P28" s="178">
        <v>0</v>
      </c>
      <c r="Q28" s="178">
        <f t="shared" si="12"/>
        <v>0</v>
      </c>
      <c r="R28" s="180"/>
      <c r="S28" s="180" t="s">
        <v>182</v>
      </c>
      <c r="T28" s="181" t="s">
        <v>183</v>
      </c>
      <c r="U28" s="158">
        <v>0</v>
      </c>
      <c r="V28" s="158">
        <f t="shared" si="13"/>
        <v>0</v>
      </c>
      <c r="W28" s="158"/>
      <c r="X28" s="158" t="s">
        <v>306</v>
      </c>
      <c r="Y28" s="158" t="s">
        <v>185</v>
      </c>
      <c r="Z28" s="147"/>
      <c r="AA28" s="147"/>
      <c r="AB28" s="147"/>
      <c r="AC28" s="147"/>
      <c r="AD28" s="147"/>
      <c r="AE28" s="147"/>
      <c r="AF28" s="147"/>
      <c r="AG28" s="147" t="s">
        <v>795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5">
        <v>18</v>
      </c>
      <c r="B29" s="176" t="s">
        <v>802</v>
      </c>
      <c r="C29" s="184" t="s">
        <v>803</v>
      </c>
      <c r="D29" s="177" t="s">
        <v>258</v>
      </c>
      <c r="E29" s="178">
        <v>72</v>
      </c>
      <c r="F29" s="179"/>
      <c r="G29" s="180">
        <f t="shared" si="7"/>
        <v>0</v>
      </c>
      <c r="H29" s="179"/>
      <c r="I29" s="180">
        <f t="shared" si="8"/>
        <v>0</v>
      </c>
      <c r="J29" s="179"/>
      <c r="K29" s="180">
        <f t="shared" si="9"/>
        <v>0</v>
      </c>
      <c r="L29" s="180">
        <v>21</v>
      </c>
      <c r="M29" s="180">
        <f t="shared" si="10"/>
        <v>0</v>
      </c>
      <c r="N29" s="178">
        <v>0</v>
      </c>
      <c r="O29" s="178">
        <f t="shared" si="11"/>
        <v>0</v>
      </c>
      <c r="P29" s="178">
        <v>0</v>
      </c>
      <c r="Q29" s="178">
        <f t="shared" si="12"/>
        <v>0</v>
      </c>
      <c r="R29" s="180"/>
      <c r="S29" s="180" t="s">
        <v>182</v>
      </c>
      <c r="T29" s="181" t="s">
        <v>183</v>
      </c>
      <c r="U29" s="158">
        <v>0</v>
      </c>
      <c r="V29" s="158">
        <f t="shared" si="13"/>
        <v>0</v>
      </c>
      <c r="W29" s="158"/>
      <c r="X29" s="158" t="s">
        <v>306</v>
      </c>
      <c r="Y29" s="158" t="s">
        <v>185</v>
      </c>
      <c r="Z29" s="147"/>
      <c r="AA29" s="147"/>
      <c r="AB29" s="147"/>
      <c r="AC29" s="147"/>
      <c r="AD29" s="147"/>
      <c r="AE29" s="147"/>
      <c r="AF29" s="147"/>
      <c r="AG29" s="147" t="s">
        <v>795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1" x14ac:dyDescent="0.2">
      <c r="A30" s="175">
        <v>19</v>
      </c>
      <c r="B30" s="176" t="s">
        <v>804</v>
      </c>
      <c r="C30" s="184" t="s">
        <v>805</v>
      </c>
      <c r="D30" s="177" t="s">
        <v>806</v>
      </c>
      <c r="E30" s="178">
        <v>1.8</v>
      </c>
      <c r="F30" s="179"/>
      <c r="G30" s="180">
        <f t="shared" si="7"/>
        <v>0</v>
      </c>
      <c r="H30" s="179"/>
      <c r="I30" s="180">
        <f t="shared" si="8"/>
        <v>0</v>
      </c>
      <c r="J30" s="179"/>
      <c r="K30" s="180">
        <f t="shared" si="9"/>
        <v>0</v>
      </c>
      <c r="L30" s="180">
        <v>21</v>
      </c>
      <c r="M30" s="180">
        <f t="shared" si="10"/>
        <v>0</v>
      </c>
      <c r="N30" s="178">
        <v>1E-3</v>
      </c>
      <c r="O30" s="178">
        <f t="shared" si="11"/>
        <v>0</v>
      </c>
      <c r="P30" s="178">
        <v>0</v>
      </c>
      <c r="Q30" s="178">
        <f t="shared" si="12"/>
        <v>0</v>
      </c>
      <c r="R30" s="180"/>
      <c r="S30" s="180" t="s">
        <v>182</v>
      </c>
      <c r="T30" s="181" t="s">
        <v>183</v>
      </c>
      <c r="U30" s="158">
        <v>0</v>
      </c>
      <c r="V30" s="158">
        <f t="shared" si="13"/>
        <v>0</v>
      </c>
      <c r="W30" s="158"/>
      <c r="X30" s="158" t="s">
        <v>184</v>
      </c>
      <c r="Y30" s="158" t="s">
        <v>185</v>
      </c>
      <c r="Z30" s="147"/>
      <c r="AA30" s="147"/>
      <c r="AB30" s="147"/>
      <c r="AC30" s="147"/>
      <c r="AD30" s="147"/>
      <c r="AE30" s="147"/>
      <c r="AF30" s="147"/>
      <c r="AG30" s="147" t="s">
        <v>539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5">
        <v>20</v>
      </c>
      <c r="B31" s="176" t="s">
        <v>807</v>
      </c>
      <c r="C31" s="184" t="s">
        <v>808</v>
      </c>
      <c r="D31" s="177" t="s">
        <v>265</v>
      </c>
      <c r="E31" s="178">
        <v>0.18</v>
      </c>
      <c r="F31" s="179"/>
      <c r="G31" s="180">
        <f t="shared" si="7"/>
        <v>0</v>
      </c>
      <c r="H31" s="179"/>
      <c r="I31" s="180">
        <f t="shared" si="8"/>
        <v>0</v>
      </c>
      <c r="J31" s="179"/>
      <c r="K31" s="180">
        <f t="shared" si="9"/>
        <v>0</v>
      </c>
      <c r="L31" s="180">
        <v>21</v>
      </c>
      <c r="M31" s="180">
        <f t="shared" si="10"/>
        <v>0</v>
      </c>
      <c r="N31" s="178">
        <v>0</v>
      </c>
      <c r="O31" s="178">
        <f t="shared" si="11"/>
        <v>0</v>
      </c>
      <c r="P31" s="178">
        <v>0</v>
      </c>
      <c r="Q31" s="178">
        <f t="shared" si="12"/>
        <v>0</v>
      </c>
      <c r="R31" s="180" t="s">
        <v>305</v>
      </c>
      <c r="S31" s="180" t="s">
        <v>201</v>
      </c>
      <c r="T31" s="181" t="s">
        <v>183</v>
      </c>
      <c r="U31" s="158">
        <v>0</v>
      </c>
      <c r="V31" s="158">
        <f t="shared" si="13"/>
        <v>0</v>
      </c>
      <c r="W31" s="158"/>
      <c r="X31" s="158" t="s">
        <v>306</v>
      </c>
      <c r="Y31" s="158" t="s">
        <v>185</v>
      </c>
      <c r="Z31" s="147"/>
      <c r="AA31" s="147"/>
      <c r="AB31" s="147"/>
      <c r="AC31" s="147"/>
      <c r="AD31" s="147"/>
      <c r="AE31" s="147"/>
      <c r="AF31" s="147"/>
      <c r="AG31" s="147" t="s">
        <v>795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68">
        <v>21</v>
      </c>
      <c r="B32" s="169" t="s">
        <v>809</v>
      </c>
      <c r="C32" s="185" t="s">
        <v>810</v>
      </c>
      <c r="D32" s="170" t="s">
        <v>806</v>
      </c>
      <c r="E32" s="171">
        <v>3.6</v>
      </c>
      <c r="F32" s="172"/>
      <c r="G32" s="173">
        <f t="shared" si="7"/>
        <v>0</v>
      </c>
      <c r="H32" s="172"/>
      <c r="I32" s="173">
        <f t="shared" si="8"/>
        <v>0</v>
      </c>
      <c r="J32" s="172"/>
      <c r="K32" s="173">
        <f t="shared" si="9"/>
        <v>0</v>
      </c>
      <c r="L32" s="173">
        <v>21</v>
      </c>
      <c r="M32" s="173">
        <f t="shared" si="10"/>
        <v>0</v>
      </c>
      <c r="N32" s="171">
        <v>0</v>
      </c>
      <c r="O32" s="171">
        <f t="shared" si="11"/>
        <v>0</v>
      </c>
      <c r="P32" s="171">
        <v>0</v>
      </c>
      <c r="Q32" s="171">
        <f t="shared" si="12"/>
        <v>0</v>
      </c>
      <c r="R32" s="173"/>
      <c r="S32" s="173" t="s">
        <v>182</v>
      </c>
      <c r="T32" s="174" t="s">
        <v>183</v>
      </c>
      <c r="U32" s="158">
        <v>0</v>
      </c>
      <c r="V32" s="158">
        <f t="shared" si="13"/>
        <v>0</v>
      </c>
      <c r="W32" s="158"/>
      <c r="X32" s="158" t="s">
        <v>306</v>
      </c>
      <c r="Y32" s="158" t="s">
        <v>185</v>
      </c>
      <c r="Z32" s="147"/>
      <c r="AA32" s="147"/>
      <c r="AB32" s="147"/>
      <c r="AC32" s="147"/>
      <c r="AD32" s="147"/>
      <c r="AE32" s="147"/>
      <c r="AF32" s="147"/>
      <c r="AG32" s="147" t="s">
        <v>795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253" t="s">
        <v>811</v>
      </c>
      <c r="D33" s="254"/>
      <c r="E33" s="254"/>
      <c r="F33" s="254"/>
      <c r="G33" s="254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7"/>
      <c r="AA33" s="147"/>
      <c r="AB33" s="147"/>
      <c r="AC33" s="147"/>
      <c r="AD33" s="147"/>
      <c r="AE33" s="147"/>
      <c r="AF33" s="147"/>
      <c r="AG33" s="147" t="s">
        <v>192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5">
        <v>22</v>
      </c>
      <c r="B34" s="176" t="s">
        <v>812</v>
      </c>
      <c r="C34" s="184" t="s">
        <v>813</v>
      </c>
      <c r="D34" s="177" t="s">
        <v>245</v>
      </c>
      <c r="E34" s="178">
        <v>18</v>
      </c>
      <c r="F34" s="179"/>
      <c r="G34" s="180">
        <f>ROUND(E34*F34,2)</f>
        <v>0</v>
      </c>
      <c r="H34" s="179"/>
      <c r="I34" s="180">
        <f>ROUND(E34*H34,2)</f>
        <v>0</v>
      </c>
      <c r="J34" s="179"/>
      <c r="K34" s="180">
        <f>ROUND(E34*J34,2)</f>
        <v>0</v>
      </c>
      <c r="L34" s="180">
        <v>21</v>
      </c>
      <c r="M34" s="180">
        <f>G34*(1+L34/100)</f>
        <v>0</v>
      </c>
      <c r="N34" s="178">
        <v>0</v>
      </c>
      <c r="O34" s="178">
        <f>ROUND(E34*N34,2)</f>
        <v>0</v>
      </c>
      <c r="P34" s="178">
        <v>0</v>
      </c>
      <c r="Q34" s="178">
        <f>ROUND(E34*P34,2)</f>
        <v>0</v>
      </c>
      <c r="R34" s="180"/>
      <c r="S34" s="180" t="s">
        <v>182</v>
      </c>
      <c r="T34" s="181" t="s">
        <v>183</v>
      </c>
      <c r="U34" s="158">
        <v>0</v>
      </c>
      <c r="V34" s="158">
        <f>ROUND(E34*U34,2)</f>
        <v>0</v>
      </c>
      <c r="W34" s="158"/>
      <c r="X34" s="158" t="s">
        <v>306</v>
      </c>
      <c r="Y34" s="158" t="s">
        <v>185</v>
      </c>
      <c r="Z34" s="147"/>
      <c r="AA34" s="147"/>
      <c r="AB34" s="147"/>
      <c r="AC34" s="147"/>
      <c r="AD34" s="147"/>
      <c r="AE34" s="147"/>
      <c r="AF34" s="147"/>
      <c r="AG34" s="147" t="s">
        <v>795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2.5" outlineLevel="1" x14ac:dyDescent="0.2">
      <c r="A35" s="175">
        <v>23</v>
      </c>
      <c r="B35" s="176" t="s">
        <v>814</v>
      </c>
      <c r="C35" s="184" t="s">
        <v>815</v>
      </c>
      <c r="D35" s="177" t="s">
        <v>647</v>
      </c>
      <c r="E35" s="178">
        <v>9</v>
      </c>
      <c r="F35" s="179"/>
      <c r="G35" s="180">
        <f>ROUND(E35*F35,2)</f>
        <v>0</v>
      </c>
      <c r="H35" s="179"/>
      <c r="I35" s="180">
        <f>ROUND(E35*H35,2)</f>
        <v>0</v>
      </c>
      <c r="J35" s="179"/>
      <c r="K35" s="180">
        <f>ROUND(E35*J35,2)</f>
        <v>0</v>
      </c>
      <c r="L35" s="180">
        <v>21</v>
      </c>
      <c r="M35" s="180">
        <f>G35*(1+L35/100)</f>
        <v>0</v>
      </c>
      <c r="N35" s="178">
        <v>0.1</v>
      </c>
      <c r="O35" s="178">
        <f>ROUND(E35*N35,2)</f>
        <v>0.9</v>
      </c>
      <c r="P35" s="178">
        <v>0</v>
      </c>
      <c r="Q35" s="178">
        <f>ROUND(E35*P35,2)</f>
        <v>0</v>
      </c>
      <c r="R35" s="180" t="s">
        <v>305</v>
      </c>
      <c r="S35" s="180" t="s">
        <v>201</v>
      </c>
      <c r="T35" s="181" t="s">
        <v>183</v>
      </c>
      <c r="U35" s="158">
        <v>0</v>
      </c>
      <c r="V35" s="158">
        <f>ROUND(E35*U35,2)</f>
        <v>0</v>
      </c>
      <c r="W35" s="158"/>
      <c r="X35" s="158" t="s">
        <v>306</v>
      </c>
      <c r="Y35" s="158" t="s">
        <v>185</v>
      </c>
      <c r="Z35" s="147"/>
      <c r="AA35" s="147"/>
      <c r="AB35" s="147"/>
      <c r="AC35" s="147"/>
      <c r="AD35" s="147"/>
      <c r="AE35" s="147"/>
      <c r="AF35" s="147"/>
      <c r="AG35" s="147" t="s">
        <v>795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2.5" outlineLevel="1" x14ac:dyDescent="0.2">
      <c r="A36" s="175">
        <v>24</v>
      </c>
      <c r="B36" s="176" t="s">
        <v>814</v>
      </c>
      <c r="C36" s="184" t="s">
        <v>816</v>
      </c>
      <c r="D36" s="177" t="s">
        <v>647</v>
      </c>
      <c r="E36" s="178">
        <v>6</v>
      </c>
      <c r="F36" s="179"/>
      <c r="G36" s="180">
        <f>ROUND(E36*F36,2)</f>
        <v>0</v>
      </c>
      <c r="H36" s="179"/>
      <c r="I36" s="180">
        <f>ROUND(E36*H36,2)</f>
        <v>0</v>
      </c>
      <c r="J36" s="179"/>
      <c r="K36" s="180">
        <f>ROUND(E36*J36,2)</f>
        <v>0</v>
      </c>
      <c r="L36" s="180">
        <v>21</v>
      </c>
      <c r="M36" s="180">
        <f>G36*(1+L36/100)</f>
        <v>0</v>
      </c>
      <c r="N36" s="178">
        <v>0.1</v>
      </c>
      <c r="O36" s="178">
        <f>ROUND(E36*N36,2)</f>
        <v>0.6</v>
      </c>
      <c r="P36" s="178">
        <v>0</v>
      </c>
      <c r="Q36" s="178">
        <f>ROUND(E36*P36,2)</f>
        <v>0</v>
      </c>
      <c r="R36" s="180"/>
      <c r="S36" s="180" t="s">
        <v>201</v>
      </c>
      <c r="T36" s="181" t="s">
        <v>183</v>
      </c>
      <c r="U36" s="158">
        <v>0</v>
      </c>
      <c r="V36" s="158">
        <f>ROUND(E36*U36,2)</f>
        <v>0</v>
      </c>
      <c r="W36" s="158"/>
      <c r="X36" s="158" t="s">
        <v>817</v>
      </c>
      <c r="Y36" s="158" t="s">
        <v>185</v>
      </c>
      <c r="Z36" s="147"/>
      <c r="AA36" s="147"/>
      <c r="AB36" s="147"/>
      <c r="AC36" s="147"/>
      <c r="AD36" s="147"/>
      <c r="AE36" s="147"/>
      <c r="AF36" s="147"/>
      <c r="AG36" s="147" t="s">
        <v>818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5">
        <v>25</v>
      </c>
      <c r="B37" s="176" t="s">
        <v>814</v>
      </c>
      <c r="C37" s="184" t="s">
        <v>819</v>
      </c>
      <c r="D37" s="177" t="s">
        <v>647</v>
      </c>
      <c r="E37" s="178">
        <v>3</v>
      </c>
      <c r="F37" s="179"/>
      <c r="G37" s="180">
        <f>ROUND(E37*F37,2)</f>
        <v>0</v>
      </c>
      <c r="H37" s="179"/>
      <c r="I37" s="180">
        <f>ROUND(E37*H37,2)</f>
        <v>0</v>
      </c>
      <c r="J37" s="179"/>
      <c r="K37" s="180">
        <f>ROUND(E37*J37,2)</f>
        <v>0</v>
      </c>
      <c r="L37" s="180">
        <v>21</v>
      </c>
      <c r="M37" s="180">
        <f>G37*(1+L37/100)</f>
        <v>0</v>
      </c>
      <c r="N37" s="178">
        <v>0.1</v>
      </c>
      <c r="O37" s="178">
        <f>ROUND(E37*N37,2)</f>
        <v>0.3</v>
      </c>
      <c r="P37" s="178">
        <v>0</v>
      </c>
      <c r="Q37" s="178">
        <f>ROUND(E37*P37,2)</f>
        <v>0</v>
      </c>
      <c r="R37" s="180"/>
      <c r="S37" s="180" t="s">
        <v>201</v>
      </c>
      <c r="T37" s="181" t="s">
        <v>183</v>
      </c>
      <c r="U37" s="158">
        <v>0</v>
      </c>
      <c r="V37" s="158">
        <f>ROUND(E37*U37,2)</f>
        <v>0</v>
      </c>
      <c r="W37" s="158"/>
      <c r="X37" s="158" t="s">
        <v>817</v>
      </c>
      <c r="Y37" s="158" t="s">
        <v>185</v>
      </c>
      <c r="Z37" s="147"/>
      <c r="AA37" s="147"/>
      <c r="AB37" s="147"/>
      <c r="AC37" s="147"/>
      <c r="AD37" s="147"/>
      <c r="AE37" s="147"/>
      <c r="AF37" s="147"/>
      <c r="AG37" s="147" t="s">
        <v>818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x14ac:dyDescent="0.2">
      <c r="A38" s="161" t="s">
        <v>177</v>
      </c>
      <c r="B38" s="162" t="s">
        <v>107</v>
      </c>
      <c r="C38" s="183" t="s">
        <v>108</v>
      </c>
      <c r="D38" s="163"/>
      <c r="E38" s="164"/>
      <c r="F38" s="165"/>
      <c r="G38" s="165">
        <f>SUMIF(AG39:AG46,"&lt;&gt;NOR",G39:G46)</f>
        <v>0</v>
      </c>
      <c r="H38" s="165"/>
      <c r="I38" s="165">
        <f>SUM(I39:I46)</f>
        <v>0</v>
      </c>
      <c r="J38" s="165"/>
      <c r="K38" s="165">
        <f>SUM(K39:K46)</f>
        <v>0</v>
      </c>
      <c r="L38" s="165"/>
      <c r="M38" s="165">
        <f>SUM(M39:M46)</f>
        <v>0</v>
      </c>
      <c r="N38" s="164"/>
      <c r="O38" s="164">
        <f>SUM(O39:O46)</f>
        <v>0</v>
      </c>
      <c r="P38" s="164"/>
      <c r="Q38" s="164">
        <f>SUM(Q39:Q46)</f>
        <v>0</v>
      </c>
      <c r="R38" s="165"/>
      <c r="S38" s="165"/>
      <c r="T38" s="166"/>
      <c r="U38" s="160"/>
      <c r="V38" s="160">
        <f>SUM(V39:V46)</f>
        <v>1.93</v>
      </c>
      <c r="W38" s="160"/>
      <c r="X38" s="160"/>
      <c r="Y38" s="160"/>
      <c r="AG38" t="s">
        <v>178</v>
      </c>
    </row>
    <row r="39" spans="1:60" outlineLevel="1" x14ac:dyDescent="0.2">
      <c r="A39" s="175">
        <v>26</v>
      </c>
      <c r="B39" s="176" t="s">
        <v>820</v>
      </c>
      <c r="C39" s="184" t="s">
        <v>821</v>
      </c>
      <c r="D39" s="177" t="s">
        <v>253</v>
      </c>
      <c r="E39" s="178">
        <v>446</v>
      </c>
      <c r="F39" s="179"/>
      <c r="G39" s="180">
        <f t="shared" ref="G39:G46" si="14">ROUND(E39*F39,2)</f>
        <v>0</v>
      </c>
      <c r="H39" s="179"/>
      <c r="I39" s="180">
        <f t="shared" ref="I39:I46" si="15">ROUND(E39*H39,2)</f>
        <v>0</v>
      </c>
      <c r="J39" s="179"/>
      <c r="K39" s="180">
        <f t="shared" ref="K39:K46" si="16">ROUND(E39*J39,2)</f>
        <v>0</v>
      </c>
      <c r="L39" s="180">
        <v>21</v>
      </c>
      <c r="M39" s="180">
        <f t="shared" ref="M39:M46" si="17">G39*(1+L39/100)</f>
        <v>0</v>
      </c>
      <c r="N39" s="178">
        <v>0</v>
      </c>
      <c r="O39" s="178">
        <f t="shared" ref="O39:O46" si="18">ROUND(E39*N39,2)</f>
        <v>0</v>
      </c>
      <c r="P39" s="178">
        <v>0</v>
      </c>
      <c r="Q39" s="178">
        <f t="shared" ref="Q39:Q46" si="19">ROUND(E39*P39,2)</f>
        <v>0</v>
      </c>
      <c r="R39" s="180"/>
      <c r="S39" s="180" t="s">
        <v>201</v>
      </c>
      <c r="T39" s="181" t="s">
        <v>183</v>
      </c>
      <c r="U39" s="158">
        <v>0</v>
      </c>
      <c r="V39" s="158">
        <f t="shared" ref="V39:V46" si="20">ROUND(E39*U39,2)</f>
        <v>0</v>
      </c>
      <c r="W39" s="158"/>
      <c r="X39" s="158" t="s">
        <v>184</v>
      </c>
      <c r="Y39" s="158" t="s">
        <v>185</v>
      </c>
      <c r="Z39" s="147"/>
      <c r="AA39" s="147"/>
      <c r="AB39" s="147"/>
      <c r="AC39" s="147"/>
      <c r="AD39" s="147"/>
      <c r="AE39" s="147"/>
      <c r="AF39" s="147"/>
      <c r="AG39" s="147" t="s">
        <v>539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5">
        <v>27</v>
      </c>
      <c r="B40" s="176" t="s">
        <v>822</v>
      </c>
      <c r="C40" s="184" t="s">
        <v>823</v>
      </c>
      <c r="D40" s="177" t="s">
        <v>253</v>
      </c>
      <c r="E40" s="178">
        <v>446</v>
      </c>
      <c r="F40" s="179"/>
      <c r="G40" s="180">
        <f t="shared" si="14"/>
        <v>0</v>
      </c>
      <c r="H40" s="179"/>
      <c r="I40" s="180">
        <f t="shared" si="15"/>
        <v>0</v>
      </c>
      <c r="J40" s="179"/>
      <c r="K40" s="180">
        <f t="shared" si="16"/>
        <v>0</v>
      </c>
      <c r="L40" s="180">
        <v>21</v>
      </c>
      <c r="M40" s="180">
        <f t="shared" si="17"/>
        <v>0</v>
      </c>
      <c r="N40" s="178">
        <v>0</v>
      </c>
      <c r="O40" s="178">
        <f t="shared" si="18"/>
        <v>0</v>
      </c>
      <c r="P40" s="178">
        <v>0</v>
      </c>
      <c r="Q40" s="178">
        <f t="shared" si="19"/>
        <v>0</v>
      </c>
      <c r="R40" s="180"/>
      <c r="S40" s="180" t="s">
        <v>201</v>
      </c>
      <c r="T40" s="181" t="s">
        <v>183</v>
      </c>
      <c r="U40" s="158">
        <v>0</v>
      </c>
      <c r="V40" s="158">
        <f t="shared" si="20"/>
        <v>0</v>
      </c>
      <c r="W40" s="158"/>
      <c r="X40" s="158" t="s">
        <v>184</v>
      </c>
      <c r="Y40" s="158" t="s">
        <v>185</v>
      </c>
      <c r="Z40" s="147"/>
      <c r="AA40" s="147"/>
      <c r="AB40" s="147"/>
      <c r="AC40" s="147"/>
      <c r="AD40" s="147"/>
      <c r="AE40" s="147"/>
      <c r="AF40" s="147"/>
      <c r="AG40" s="147" t="s">
        <v>539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5">
        <v>28</v>
      </c>
      <c r="B41" s="176" t="s">
        <v>824</v>
      </c>
      <c r="C41" s="184" t="s">
        <v>825</v>
      </c>
      <c r="D41" s="177" t="s">
        <v>253</v>
      </c>
      <c r="E41" s="178">
        <v>446</v>
      </c>
      <c r="F41" s="179"/>
      <c r="G41" s="180">
        <f t="shared" si="14"/>
        <v>0</v>
      </c>
      <c r="H41" s="179"/>
      <c r="I41" s="180">
        <f t="shared" si="15"/>
        <v>0</v>
      </c>
      <c r="J41" s="179"/>
      <c r="K41" s="180">
        <f t="shared" si="16"/>
        <v>0</v>
      </c>
      <c r="L41" s="180">
        <v>21</v>
      </c>
      <c r="M41" s="180">
        <f t="shared" si="17"/>
        <v>0</v>
      </c>
      <c r="N41" s="178">
        <v>0</v>
      </c>
      <c r="O41" s="178">
        <f t="shared" si="18"/>
        <v>0</v>
      </c>
      <c r="P41" s="178">
        <v>0</v>
      </c>
      <c r="Q41" s="178">
        <f t="shared" si="19"/>
        <v>0</v>
      </c>
      <c r="R41" s="180"/>
      <c r="S41" s="180" t="s">
        <v>201</v>
      </c>
      <c r="T41" s="181" t="s">
        <v>183</v>
      </c>
      <c r="U41" s="158">
        <v>0</v>
      </c>
      <c r="V41" s="158">
        <f t="shared" si="20"/>
        <v>0</v>
      </c>
      <c r="W41" s="158"/>
      <c r="X41" s="158" t="s">
        <v>184</v>
      </c>
      <c r="Y41" s="158" t="s">
        <v>185</v>
      </c>
      <c r="Z41" s="147"/>
      <c r="AA41" s="147"/>
      <c r="AB41" s="147"/>
      <c r="AC41" s="147"/>
      <c r="AD41" s="147"/>
      <c r="AE41" s="147"/>
      <c r="AF41" s="147"/>
      <c r="AG41" s="147" t="s">
        <v>539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5">
        <v>29</v>
      </c>
      <c r="B42" s="176" t="s">
        <v>826</v>
      </c>
      <c r="C42" s="184" t="s">
        <v>827</v>
      </c>
      <c r="D42" s="177" t="s">
        <v>253</v>
      </c>
      <c r="E42" s="178">
        <v>446</v>
      </c>
      <c r="F42" s="179"/>
      <c r="G42" s="180">
        <f t="shared" si="14"/>
        <v>0</v>
      </c>
      <c r="H42" s="179"/>
      <c r="I42" s="180">
        <f t="shared" si="15"/>
        <v>0</v>
      </c>
      <c r="J42" s="179"/>
      <c r="K42" s="180">
        <f t="shared" si="16"/>
        <v>0</v>
      </c>
      <c r="L42" s="180">
        <v>21</v>
      </c>
      <c r="M42" s="180">
        <f t="shared" si="17"/>
        <v>0</v>
      </c>
      <c r="N42" s="178">
        <v>0</v>
      </c>
      <c r="O42" s="178">
        <f t="shared" si="18"/>
        <v>0</v>
      </c>
      <c r="P42" s="178">
        <v>0</v>
      </c>
      <c r="Q42" s="178">
        <f t="shared" si="19"/>
        <v>0</v>
      </c>
      <c r="R42" s="180"/>
      <c r="S42" s="180" t="s">
        <v>201</v>
      </c>
      <c r="T42" s="181" t="s">
        <v>183</v>
      </c>
      <c r="U42" s="158">
        <v>0</v>
      </c>
      <c r="V42" s="158">
        <f t="shared" si="20"/>
        <v>0</v>
      </c>
      <c r="W42" s="158"/>
      <c r="X42" s="158" t="s">
        <v>184</v>
      </c>
      <c r="Y42" s="158" t="s">
        <v>185</v>
      </c>
      <c r="Z42" s="147"/>
      <c r="AA42" s="147"/>
      <c r="AB42" s="147"/>
      <c r="AC42" s="147"/>
      <c r="AD42" s="147"/>
      <c r="AE42" s="147"/>
      <c r="AF42" s="147"/>
      <c r="AG42" s="147" t="s">
        <v>539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5">
        <v>30</v>
      </c>
      <c r="B43" s="176" t="s">
        <v>828</v>
      </c>
      <c r="C43" s="184" t="s">
        <v>829</v>
      </c>
      <c r="D43" s="177" t="s">
        <v>253</v>
      </c>
      <c r="E43" s="178">
        <v>446</v>
      </c>
      <c r="F43" s="179"/>
      <c r="G43" s="180">
        <f t="shared" si="14"/>
        <v>0</v>
      </c>
      <c r="H43" s="179"/>
      <c r="I43" s="180">
        <f t="shared" si="15"/>
        <v>0</v>
      </c>
      <c r="J43" s="179"/>
      <c r="K43" s="180">
        <f t="shared" si="16"/>
        <v>0</v>
      </c>
      <c r="L43" s="180">
        <v>21</v>
      </c>
      <c r="M43" s="180">
        <f t="shared" si="17"/>
        <v>0</v>
      </c>
      <c r="N43" s="178">
        <v>0</v>
      </c>
      <c r="O43" s="178">
        <f t="shared" si="18"/>
        <v>0</v>
      </c>
      <c r="P43" s="178">
        <v>0</v>
      </c>
      <c r="Q43" s="178">
        <f t="shared" si="19"/>
        <v>0</v>
      </c>
      <c r="R43" s="180"/>
      <c r="S43" s="180" t="s">
        <v>201</v>
      </c>
      <c r="T43" s="181" t="s">
        <v>183</v>
      </c>
      <c r="U43" s="158">
        <v>0</v>
      </c>
      <c r="V43" s="158">
        <f t="shared" si="20"/>
        <v>0</v>
      </c>
      <c r="W43" s="158"/>
      <c r="X43" s="158" t="s">
        <v>184</v>
      </c>
      <c r="Y43" s="158" t="s">
        <v>185</v>
      </c>
      <c r="Z43" s="147"/>
      <c r="AA43" s="147"/>
      <c r="AB43" s="147"/>
      <c r="AC43" s="147"/>
      <c r="AD43" s="147"/>
      <c r="AE43" s="147"/>
      <c r="AF43" s="147"/>
      <c r="AG43" s="147" t="s">
        <v>539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2.5" outlineLevel="1" x14ac:dyDescent="0.2">
      <c r="A44" s="175">
        <v>31</v>
      </c>
      <c r="B44" s="176" t="s">
        <v>830</v>
      </c>
      <c r="C44" s="184" t="s">
        <v>831</v>
      </c>
      <c r="D44" s="177" t="s">
        <v>253</v>
      </c>
      <c r="E44" s="178">
        <v>446</v>
      </c>
      <c r="F44" s="179"/>
      <c r="G44" s="180">
        <f t="shared" si="14"/>
        <v>0</v>
      </c>
      <c r="H44" s="179"/>
      <c r="I44" s="180">
        <f t="shared" si="15"/>
        <v>0</v>
      </c>
      <c r="J44" s="179"/>
      <c r="K44" s="180">
        <f t="shared" si="16"/>
        <v>0</v>
      </c>
      <c r="L44" s="180">
        <v>21</v>
      </c>
      <c r="M44" s="180">
        <f t="shared" si="17"/>
        <v>0</v>
      </c>
      <c r="N44" s="178">
        <v>0</v>
      </c>
      <c r="O44" s="178">
        <f t="shared" si="18"/>
        <v>0</v>
      </c>
      <c r="P44" s="178">
        <v>0</v>
      </c>
      <c r="Q44" s="178">
        <f t="shared" si="19"/>
        <v>0</v>
      </c>
      <c r="R44" s="180"/>
      <c r="S44" s="180" t="s">
        <v>201</v>
      </c>
      <c r="T44" s="181" t="s">
        <v>183</v>
      </c>
      <c r="U44" s="158">
        <v>0</v>
      </c>
      <c r="V44" s="158">
        <f t="shared" si="20"/>
        <v>0</v>
      </c>
      <c r="W44" s="158"/>
      <c r="X44" s="158" t="s">
        <v>184</v>
      </c>
      <c r="Y44" s="158" t="s">
        <v>185</v>
      </c>
      <c r="Z44" s="147"/>
      <c r="AA44" s="147"/>
      <c r="AB44" s="147"/>
      <c r="AC44" s="147"/>
      <c r="AD44" s="147"/>
      <c r="AE44" s="147"/>
      <c r="AF44" s="147"/>
      <c r="AG44" s="147" t="s">
        <v>539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5">
        <v>32</v>
      </c>
      <c r="B45" s="176" t="s">
        <v>832</v>
      </c>
      <c r="C45" s="184" t="s">
        <v>833</v>
      </c>
      <c r="D45" s="177" t="s">
        <v>304</v>
      </c>
      <c r="E45" s="178">
        <v>1.338E-2</v>
      </c>
      <c r="F45" s="179"/>
      <c r="G45" s="180">
        <f t="shared" si="14"/>
        <v>0</v>
      </c>
      <c r="H45" s="179"/>
      <c r="I45" s="180">
        <f t="shared" si="15"/>
        <v>0</v>
      </c>
      <c r="J45" s="179"/>
      <c r="K45" s="180">
        <f t="shared" si="16"/>
        <v>0</v>
      </c>
      <c r="L45" s="180">
        <v>21</v>
      </c>
      <c r="M45" s="180">
        <f t="shared" si="17"/>
        <v>0</v>
      </c>
      <c r="N45" s="178">
        <v>0</v>
      </c>
      <c r="O45" s="178">
        <f t="shared" si="18"/>
        <v>0</v>
      </c>
      <c r="P45" s="178">
        <v>0</v>
      </c>
      <c r="Q45" s="178">
        <f t="shared" si="19"/>
        <v>0</v>
      </c>
      <c r="R45" s="180"/>
      <c r="S45" s="180" t="s">
        <v>201</v>
      </c>
      <c r="T45" s="181" t="s">
        <v>183</v>
      </c>
      <c r="U45" s="158">
        <v>0</v>
      </c>
      <c r="V45" s="158">
        <f t="shared" si="20"/>
        <v>0</v>
      </c>
      <c r="W45" s="158"/>
      <c r="X45" s="158" t="s">
        <v>184</v>
      </c>
      <c r="Y45" s="158" t="s">
        <v>185</v>
      </c>
      <c r="Z45" s="147"/>
      <c r="AA45" s="147"/>
      <c r="AB45" s="147"/>
      <c r="AC45" s="147"/>
      <c r="AD45" s="147"/>
      <c r="AE45" s="147"/>
      <c r="AF45" s="147"/>
      <c r="AG45" s="147" t="s">
        <v>539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5">
        <v>33</v>
      </c>
      <c r="B46" s="176" t="s">
        <v>791</v>
      </c>
      <c r="C46" s="184" t="s">
        <v>792</v>
      </c>
      <c r="D46" s="177" t="s">
        <v>304</v>
      </c>
      <c r="E46" s="178">
        <v>1</v>
      </c>
      <c r="F46" s="179"/>
      <c r="G46" s="180">
        <f t="shared" si="14"/>
        <v>0</v>
      </c>
      <c r="H46" s="179"/>
      <c r="I46" s="180">
        <f t="shared" si="15"/>
        <v>0</v>
      </c>
      <c r="J46" s="179"/>
      <c r="K46" s="180">
        <f t="shared" si="16"/>
        <v>0</v>
      </c>
      <c r="L46" s="180">
        <v>21</v>
      </c>
      <c r="M46" s="180">
        <f t="shared" si="17"/>
        <v>0</v>
      </c>
      <c r="N46" s="178">
        <v>0</v>
      </c>
      <c r="O46" s="178">
        <f t="shared" si="18"/>
        <v>0</v>
      </c>
      <c r="P46" s="178">
        <v>0</v>
      </c>
      <c r="Q46" s="178">
        <f t="shared" si="19"/>
        <v>0</v>
      </c>
      <c r="R46" s="180"/>
      <c r="S46" s="180" t="s">
        <v>201</v>
      </c>
      <c r="T46" s="181" t="s">
        <v>183</v>
      </c>
      <c r="U46" s="158">
        <v>1.925</v>
      </c>
      <c r="V46" s="158">
        <f t="shared" si="20"/>
        <v>1.93</v>
      </c>
      <c r="W46" s="158"/>
      <c r="X46" s="158" t="s">
        <v>184</v>
      </c>
      <c r="Y46" s="158" t="s">
        <v>185</v>
      </c>
      <c r="Z46" s="147"/>
      <c r="AA46" s="147"/>
      <c r="AB46" s="147"/>
      <c r="AC46" s="147"/>
      <c r="AD46" s="147"/>
      <c r="AE46" s="147"/>
      <c r="AF46" s="147"/>
      <c r="AG46" s="147" t="s">
        <v>539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x14ac:dyDescent="0.2">
      <c r="A47" s="161" t="s">
        <v>177</v>
      </c>
      <c r="B47" s="162" t="s">
        <v>109</v>
      </c>
      <c r="C47" s="183" t="s">
        <v>106</v>
      </c>
      <c r="D47" s="163"/>
      <c r="E47" s="164"/>
      <c r="F47" s="165"/>
      <c r="G47" s="165">
        <f>SUMIF(AG48:AG52,"&lt;&gt;NOR",G48:G52)</f>
        <v>0</v>
      </c>
      <c r="H47" s="165"/>
      <c r="I47" s="165">
        <f>SUM(I48:I52)</f>
        <v>0</v>
      </c>
      <c r="J47" s="165"/>
      <c r="K47" s="165">
        <f>SUM(K48:K52)</f>
        <v>0</v>
      </c>
      <c r="L47" s="165"/>
      <c r="M47" s="165">
        <f>SUM(M48:M52)</f>
        <v>0</v>
      </c>
      <c r="N47" s="164"/>
      <c r="O47" s="164">
        <f>SUM(O48:O52)</f>
        <v>0.01</v>
      </c>
      <c r="P47" s="164"/>
      <c r="Q47" s="164">
        <f>SUM(Q48:Q52)</f>
        <v>0</v>
      </c>
      <c r="R47" s="165"/>
      <c r="S47" s="165"/>
      <c r="T47" s="166"/>
      <c r="U47" s="160"/>
      <c r="V47" s="160">
        <f>SUM(V48:V52)</f>
        <v>0</v>
      </c>
      <c r="W47" s="160"/>
      <c r="X47" s="160"/>
      <c r="Y47" s="160"/>
      <c r="AG47" t="s">
        <v>178</v>
      </c>
    </row>
    <row r="48" spans="1:60" outlineLevel="1" x14ac:dyDescent="0.2">
      <c r="A48" s="175">
        <v>34</v>
      </c>
      <c r="B48" s="176" t="s">
        <v>834</v>
      </c>
      <c r="C48" s="184" t="s">
        <v>835</v>
      </c>
      <c r="D48" s="177" t="s">
        <v>806</v>
      </c>
      <c r="E48" s="178">
        <v>1.3380000000000001</v>
      </c>
      <c r="F48" s="179"/>
      <c r="G48" s="180">
        <f>ROUND(E48*F48,2)</f>
        <v>0</v>
      </c>
      <c r="H48" s="179"/>
      <c r="I48" s="180">
        <f>ROUND(E48*H48,2)</f>
        <v>0</v>
      </c>
      <c r="J48" s="179"/>
      <c r="K48" s="180">
        <f>ROUND(E48*J48,2)</f>
        <v>0</v>
      </c>
      <c r="L48" s="180">
        <v>21</v>
      </c>
      <c r="M48" s="180">
        <f>G48*(1+L48/100)</f>
        <v>0</v>
      </c>
      <c r="N48" s="178">
        <v>1E-3</v>
      </c>
      <c r="O48" s="178">
        <f>ROUND(E48*N48,2)</f>
        <v>0</v>
      </c>
      <c r="P48" s="178">
        <v>0</v>
      </c>
      <c r="Q48" s="178">
        <f>ROUND(E48*P48,2)</f>
        <v>0</v>
      </c>
      <c r="R48" s="180"/>
      <c r="S48" s="180" t="s">
        <v>182</v>
      </c>
      <c r="T48" s="181" t="s">
        <v>183</v>
      </c>
      <c r="U48" s="158">
        <v>0</v>
      </c>
      <c r="V48" s="158">
        <f>ROUND(E48*U48,2)</f>
        <v>0</v>
      </c>
      <c r="W48" s="158"/>
      <c r="X48" s="158" t="s">
        <v>306</v>
      </c>
      <c r="Y48" s="158" t="s">
        <v>185</v>
      </c>
      <c r="Z48" s="147"/>
      <c r="AA48" s="147"/>
      <c r="AB48" s="147"/>
      <c r="AC48" s="147"/>
      <c r="AD48" s="147"/>
      <c r="AE48" s="147"/>
      <c r="AF48" s="147"/>
      <c r="AG48" s="147" t="s">
        <v>795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75">
        <v>35</v>
      </c>
      <c r="B49" s="176" t="s">
        <v>836</v>
      </c>
      <c r="C49" s="184" t="s">
        <v>837</v>
      </c>
      <c r="D49" s="177" t="s">
        <v>838</v>
      </c>
      <c r="E49" s="178">
        <v>0.223</v>
      </c>
      <c r="F49" s="179"/>
      <c r="G49" s="180">
        <f>ROUND(E49*F49,2)</f>
        <v>0</v>
      </c>
      <c r="H49" s="179"/>
      <c r="I49" s="180">
        <f>ROUND(E49*H49,2)</f>
        <v>0</v>
      </c>
      <c r="J49" s="179"/>
      <c r="K49" s="180">
        <f>ROUND(E49*J49,2)</f>
        <v>0</v>
      </c>
      <c r="L49" s="180">
        <v>21</v>
      </c>
      <c r="M49" s="180">
        <f>G49*(1+L49/100)</f>
        <v>0</v>
      </c>
      <c r="N49" s="178">
        <v>1E-3</v>
      </c>
      <c r="O49" s="178">
        <f>ROUND(E49*N49,2)</f>
        <v>0</v>
      </c>
      <c r="P49" s="178">
        <v>0</v>
      </c>
      <c r="Q49" s="178">
        <f>ROUND(E49*P49,2)</f>
        <v>0</v>
      </c>
      <c r="R49" s="180"/>
      <c r="S49" s="180" t="s">
        <v>182</v>
      </c>
      <c r="T49" s="181" t="s">
        <v>183</v>
      </c>
      <c r="U49" s="158">
        <v>0</v>
      </c>
      <c r="V49" s="158">
        <f>ROUND(E49*U49,2)</f>
        <v>0</v>
      </c>
      <c r="W49" s="158"/>
      <c r="X49" s="158" t="s">
        <v>306</v>
      </c>
      <c r="Y49" s="158" t="s">
        <v>185</v>
      </c>
      <c r="Z49" s="147"/>
      <c r="AA49" s="147"/>
      <c r="AB49" s="147"/>
      <c r="AC49" s="147"/>
      <c r="AD49" s="147"/>
      <c r="AE49" s="147"/>
      <c r="AF49" s="147"/>
      <c r="AG49" s="147" t="s">
        <v>795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1" x14ac:dyDescent="0.2">
      <c r="A50" s="175">
        <v>36</v>
      </c>
      <c r="B50" s="176" t="s">
        <v>839</v>
      </c>
      <c r="C50" s="184" t="s">
        <v>840</v>
      </c>
      <c r="D50" s="177" t="s">
        <v>806</v>
      </c>
      <c r="E50" s="178">
        <v>13.38</v>
      </c>
      <c r="F50" s="179"/>
      <c r="G50" s="180">
        <f>ROUND(E50*F50,2)</f>
        <v>0</v>
      </c>
      <c r="H50" s="179"/>
      <c r="I50" s="180">
        <f>ROUND(E50*H50,2)</f>
        <v>0</v>
      </c>
      <c r="J50" s="179"/>
      <c r="K50" s="180">
        <f>ROUND(E50*J50,2)</f>
        <v>0</v>
      </c>
      <c r="L50" s="180">
        <v>21</v>
      </c>
      <c r="M50" s="180">
        <f>G50*(1+L50/100)</f>
        <v>0</v>
      </c>
      <c r="N50" s="178">
        <v>1E-3</v>
      </c>
      <c r="O50" s="178">
        <f>ROUND(E50*N50,2)</f>
        <v>0.01</v>
      </c>
      <c r="P50" s="178">
        <v>0</v>
      </c>
      <c r="Q50" s="178">
        <f>ROUND(E50*P50,2)</f>
        <v>0</v>
      </c>
      <c r="R50" s="180"/>
      <c r="S50" s="180" t="s">
        <v>182</v>
      </c>
      <c r="T50" s="181" t="s">
        <v>183</v>
      </c>
      <c r="U50" s="158">
        <v>0</v>
      </c>
      <c r="V50" s="158">
        <f>ROUND(E50*U50,2)</f>
        <v>0</v>
      </c>
      <c r="W50" s="158"/>
      <c r="X50" s="158" t="s">
        <v>306</v>
      </c>
      <c r="Y50" s="158" t="s">
        <v>185</v>
      </c>
      <c r="Z50" s="147"/>
      <c r="AA50" s="147"/>
      <c r="AB50" s="147"/>
      <c r="AC50" s="147"/>
      <c r="AD50" s="147"/>
      <c r="AE50" s="147"/>
      <c r="AF50" s="147"/>
      <c r="AG50" s="147" t="s">
        <v>795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68">
        <v>37</v>
      </c>
      <c r="B51" s="169" t="s">
        <v>841</v>
      </c>
      <c r="C51" s="185" t="s">
        <v>842</v>
      </c>
      <c r="D51" s="170" t="s">
        <v>265</v>
      </c>
      <c r="E51" s="171">
        <v>4.46</v>
      </c>
      <c r="F51" s="172"/>
      <c r="G51" s="173">
        <f>ROUND(E51*F51,2)</f>
        <v>0</v>
      </c>
      <c r="H51" s="172"/>
      <c r="I51" s="173">
        <f>ROUND(E51*H51,2)</f>
        <v>0</v>
      </c>
      <c r="J51" s="172"/>
      <c r="K51" s="173">
        <f>ROUND(E51*J51,2)</f>
        <v>0</v>
      </c>
      <c r="L51" s="173">
        <v>21</v>
      </c>
      <c r="M51" s="173">
        <f>G51*(1+L51/100)</f>
        <v>0</v>
      </c>
      <c r="N51" s="171">
        <v>0</v>
      </c>
      <c r="O51" s="171">
        <f>ROUND(E51*N51,2)</f>
        <v>0</v>
      </c>
      <c r="P51" s="171">
        <v>0</v>
      </c>
      <c r="Q51" s="171">
        <f>ROUND(E51*P51,2)</f>
        <v>0</v>
      </c>
      <c r="R51" s="173"/>
      <c r="S51" s="173" t="s">
        <v>182</v>
      </c>
      <c r="T51" s="174" t="s">
        <v>183</v>
      </c>
      <c r="U51" s="158">
        <v>0</v>
      </c>
      <c r="V51" s="158">
        <f>ROUND(E51*U51,2)</f>
        <v>0</v>
      </c>
      <c r="W51" s="158"/>
      <c r="X51" s="158" t="s">
        <v>306</v>
      </c>
      <c r="Y51" s="158" t="s">
        <v>185</v>
      </c>
      <c r="Z51" s="147"/>
      <c r="AA51" s="147"/>
      <c r="AB51" s="147"/>
      <c r="AC51" s="147"/>
      <c r="AD51" s="147"/>
      <c r="AE51" s="147"/>
      <c r="AF51" s="147"/>
      <c r="AG51" s="147" t="s">
        <v>795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">
      <c r="A52" s="154"/>
      <c r="B52" s="155"/>
      <c r="C52" s="253" t="s">
        <v>843</v>
      </c>
      <c r="D52" s="254"/>
      <c r="E52" s="254"/>
      <c r="F52" s="254"/>
      <c r="G52" s="254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7"/>
      <c r="AA52" s="147"/>
      <c r="AB52" s="147"/>
      <c r="AC52" s="147"/>
      <c r="AD52" s="147"/>
      <c r="AE52" s="147"/>
      <c r="AF52" s="147"/>
      <c r="AG52" s="147" t="s">
        <v>192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25.5" x14ac:dyDescent="0.2">
      <c r="A53" s="161" t="s">
        <v>177</v>
      </c>
      <c r="B53" s="162" t="s">
        <v>110</v>
      </c>
      <c r="C53" s="183" t="s">
        <v>111</v>
      </c>
      <c r="D53" s="163"/>
      <c r="E53" s="164"/>
      <c r="F53" s="165"/>
      <c r="G53" s="165">
        <f>SUMIF(AG54:AG62,"&lt;&gt;NOR",G54:G62)</f>
        <v>0</v>
      </c>
      <c r="H53" s="165"/>
      <c r="I53" s="165">
        <f>SUM(I54:I62)</f>
        <v>0</v>
      </c>
      <c r="J53" s="165"/>
      <c r="K53" s="165">
        <f>SUM(K54:K62)</f>
        <v>0</v>
      </c>
      <c r="L53" s="165"/>
      <c r="M53" s="165">
        <f>SUM(M54:M62)</f>
        <v>0</v>
      </c>
      <c r="N53" s="164"/>
      <c r="O53" s="164">
        <f>SUM(O54:O62)</f>
        <v>0</v>
      </c>
      <c r="P53" s="164"/>
      <c r="Q53" s="164">
        <f>SUM(Q54:Q62)</f>
        <v>0</v>
      </c>
      <c r="R53" s="165"/>
      <c r="S53" s="165"/>
      <c r="T53" s="166"/>
      <c r="U53" s="160"/>
      <c r="V53" s="160">
        <f>SUM(V54:V62)</f>
        <v>0.19</v>
      </c>
      <c r="W53" s="160"/>
      <c r="X53" s="160"/>
      <c r="Y53" s="160"/>
      <c r="AG53" t="s">
        <v>178</v>
      </c>
    </row>
    <row r="54" spans="1:60" outlineLevel="1" x14ac:dyDescent="0.2">
      <c r="A54" s="168">
        <v>38</v>
      </c>
      <c r="B54" s="169" t="s">
        <v>826</v>
      </c>
      <c r="C54" s="185" t="s">
        <v>827</v>
      </c>
      <c r="D54" s="170" t="s">
        <v>253</v>
      </c>
      <c r="E54" s="171">
        <v>770</v>
      </c>
      <c r="F54" s="172"/>
      <c r="G54" s="173">
        <f>ROUND(E54*F54,2)</f>
        <v>0</v>
      </c>
      <c r="H54" s="172"/>
      <c r="I54" s="173">
        <f>ROUND(E54*H54,2)</f>
        <v>0</v>
      </c>
      <c r="J54" s="172"/>
      <c r="K54" s="173">
        <f>ROUND(E54*J54,2)</f>
        <v>0</v>
      </c>
      <c r="L54" s="173">
        <v>21</v>
      </c>
      <c r="M54" s="173">
        <f>G54*(1+L54/100)</f>
        <v>0</v>
      </c>
      <c r="N54" s="171">
        <v>0</v>
      </c>
      <c r="O54" s="171">
        <f>ROUND(E54*N54,2)</f>
        <v>0</v>
      </c>
      <c r="P54" s="171">
        <v>0</v>
      </c>
      <c r="Q54" s="171">
        <f>ROUND(E54*P54,2)</f>
        <v>0</v>
      </c>
      <c r="R54" s="173"/>
      <c r="S54" s="173" t="s">
        <v>201</v>
      </c>
      <c r="T54" s="174" t="s">
        <v>183</v>
      </c>
      <c r="U54" s="158">
        <v>0</v>
      </c>
      <c r="V54" s="158">
        <f>ROUND(E54*U54,2)</f>
        <v>0</v>
      </c>
      <c r="W54" s="158"/>
      <c r="X54" s="158" t="s">
        <v>184</v>
      </c>
      <c r="Y54" s="158" t="s">
        <v>185</v>
      </c>
      <c r="Z54" s="147"/>
      <c r="AA54" s="147"/>
      <c r="AB54" s="147"/>
      <c r="AC54" s="147"/>
      <c r="AD54" s="147"/>
      <c r="AE54" s="147"/>
      <c r="AF54" s="147"/>
      <c r="AG54" s="147" t="s">
        <v>539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">
      <c r="A55" s="154"/>
      <c r="B55" s="155"/>
      <c r="C55" s="253" t="s">
        <v>844</v>
      </c>
      <c r="D55" s="254"/>
      <c r="E55" s="254"/>
      <c r="F55" s="254"/>
      <c r="G55" s="254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7"/>
      <c r="AA55" s="147"/>
      <c r="AB55" s="147"/>
      <c r="AC55" s="147"/>
      <c r="AD55" s="147"/>
      <c r="AE55" s="147"/>
      <c r="AF55" s="147"/>
      <c r="AG55" s="147" t="s">
        <v>192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68">
        <v>39</v>
      </c>
      <c r="B56" s="169" t="s">
        <v>845</v>
      </c>
      <c r="C56" s="185" t="s">
        <v>846</v>
      </c>
      <c r="D56" s="170" t="s">
        <v>253</v>
      </c>
      <c r="E56" s="171">
        <v>770</v>
      </c>
      <c r="F56" s="172"/>
      <c r="G56" s="173">
        <f>ROUND(E56*F56,2)</f>
        <v>0</v>
      </c>
      <c r="H56" s="172"/>
      <c r="I56" s="173">
        <f>ROUND(E56*H56,2)</f>
        <v>0</v>
      </c>
      <c r="J56" s="172"/>
      <c r="K56" s="173">
        <f>ROUND(E56*J56,2)</f>
        <v>0</v>
      </c>
      <c r="L56" s="173">
        <v>21</v>
      </c>
      <c r="M56" s="173">
        <f>G56*(1+L56/100)</f>
        <v>0</v>
      </c>
      <c r="N56" s="171">
        <v>0</v>
      </c>
      <c r="O56" s="171">
        <f>ROUND(E56*N56,2)</f>
        <v>0</v>
      </c>
      <c r="P56" s="171">
        <v>0</v>
      </c>
      <c r="Q56" s="171">
        <f>ROUND(E56*P56,2)</f>
        <v>0</v>
      </c>
      <c r="R56" s="173"/>
      <c r="S56" s="173" t="s">
        <v>201</v>
      </c>
      <c r="T56" s="174" t="s">
        <v>183</v>
      </c>
      <c r="U56" s="158">
        <v>0</v>
      </c>
      <c r="V56" s="158">
        <f>ROUND(E56*U56,2)</f>
        <v>0</v>
      </c>
      <c r="W56" s="158"/>
      <c r="X56" s="158" t="s">
        <v>184</v>
      </c>
      <c r="Y56" s="158" t="s">
        <v>185</v>
      </c>
      <c r="Z56" s="147"/>
      <c r="AA56" s="147"/>
      <c r="AB56" s="147"/>
      <c r="AC56" s="147"/>
      <c r="AD56" s="147"/>
      <c r="AE56" s="147"/>
      <c r="AF56" s="147"/>
      <c r="AG56" s="147" t="s">
        <v>539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">
      <c r="A57" s="154"/>
      <c r="B57" s="155"/>
      <c r="C57" s="253" t="s">
        <v>847</v>
      </c>
      <c r="D57" s="254"/>
      <c r="E57" s="254"/>
      <c r="F57" s="254"/>
      <c r="G57" s="254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7"/>
      <c r="AA57" s="147"/>
      <c r="AB57" s="147"/>
      <c r="AC57" s="147"/>
      <c r="AD57" s="147"/>
      <c r="AE57" s="147"/>
      <c r="AF57" s="147"/>
      <c r="AG57" s="147" t="s">
        <v>192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5">
        <v>40</v>
      </c>
      <c r="B58" s="176" t="s">
        <v>828</v>
      </c>
      <c r="C58" s="184" t="s">
        <v>829</v>
      </c>
      <c r="D58" s="177" t="s">
        <v>253</v>
      </c>
      <c r="E58" s="178">
        <v>770</v>
      </c>
      <c r="F58" s="179"/>
      <c r="G58" s="180">
        <f>ROUND(E58*F58,2)</f>
        <v>0</v>
      </c>
      <c r="H58" s="179"/>
      <c r="I58" s="180">
        <f>ROUND(E58*H58,2)</f>
        <v>0</v>
      </c>
      <c r="J58" s="179"/>
      <c r="K58" s="180">
        <f>ROUND(E58*J58,2)</f>
        <v>0</v>
      </c>
      <c r="L58" s="180">
        <v>21</v>
      </c>
      <c r="M58" s="180">
        <f>G58*(1+L58/100)</f>
        <v>0</v>
      </c>
      <c r="N58" s="178">
        <v>0</v>
      </c>
      <c r="O58" s="178">
        <f>ROUND(E58*N58,2)</f>
        <v>0</v>
      </c>
      <c r="P58" s="178">
        <v>0</v>
      </c>
      <c r="Q58" s="178">
        <f>ROUND(E58*P58,2)</f>
        <v>0</v>
      </c>
      <c r="R58" s="180"/>
      <c r="S58" s="180" t="s">
        <v>201</v>
      </c>
      <c r="T58" s="181" t="s">
        <v>183</v>
      </c>
      <c r="U58" s="158">
        <v>0</v>
      </c>
      <c r="V58" s="158">
        <f>ROUND(E58*U58,2)</f>
        <v>0</v>
      </c>
      <c r="W58" s="158"/>
      <c r="X58" s="158" t="s">
        <v>184</v>
      </c>
      <c r="Y58" s="158" t="s">
        <v>185</v>
      </c>
      <c r="Z58" s="147"/>
      <c r="AA58" s="147"/>
      <c r="AB58" s="147"/>
      <c r="AC58" s="147"/>
      <c r="AD58" s="147"/>
      <c r="AE58" s="147"/>
      <c r="AF58" s="147"/>
      <c r="AG58" s="147" t="s">
        <v>539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68">
        <v>41</v>
      </c>
      <c r="B59" s="169" t="s">
        <v>830</v>
      </c>
      <c r="C59" s="185" t="s">
        <v>848</v>
      </c>
      <c r="D59" s="170" t="s">
        <v>253</v>
      </c>
      <c r="E59" s="171">
        <v>154</v>
      </c>
      <c r="F59" s="172"/>
      <c r="G59" s="173">
        <f>ROUND(E59*F59,2)</f>
        <v>0</v>
      </c>
      <c r="H59" s="172"/>
      <c r="I59" s="173">
        <f>ROUND(E59*H59,2)</f>
        <v>0</v>
      </c>
      <c r="J59" s="172"/>
      <c r="K59" s="173">
        <f>ROUND(E59*J59,2)</f>
        <v>0</v>
      </c>
      <c r="L59" s="173">
        <v>21</v>
      </c>
      <c r="M59" s="173">
        <f>G59*(1+L59/100)</f>
        <v>0</v>
      </c>
      <c r="N59" s="171">
        <v>0</v>
      </c>
      <c r="O59" s="171">
        <f>ROUND(E59*N59,2)</f>
        <v>0</v>
      </c>
      <c r="P59" s="171">
        <v>0</v>
      </c>
      <c r="Q59" s="171">
        <f>ROUND(E59*P59,2)</f>
        <v>0</v>
      </c>
      <c r="R59" s="173"/>
      <c r="S59" s="173" t="s">
        <v>201</v>
      </c>
      <c r="T59" s="174" t="s">
        <v>183</v>
      </c>
      <c r="U59" s="158">
        <v>0</v>
      </c>
      <c r="V59" s="158">
        <f>ROUND(E59*U59,2)</f>
        <v>0</v>
      </c>
      <c r="W59" s="158"/>
      <c r="X59" s="158" t="s">
        <v>817</v>
      </c>
      <c r="Y59" s="158" t="s">
        <v>185</v>
      </c>
      <c r="Z59" s="147"/>
      <c r="AA59" s="147"/>
      <c r="AB59" s="147"/>
      <c r="AC59" s="147"/>
      <c r="AD59" s="147"/>
      <c r="AE59" s="147"/>
      <c r="AF59" s="147"/>
      <c r="AG59" s="147" t="s">
        <v>849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">
      <c r="A60" s="154"/>
      <c r="B60" s="155"/>
      <c r="C60" s="253" t="s">
        <v>850</v>
      </c>
      <c r="D60" s="254"/>
      <c r="E60" s="254"/>
      <c r="F60" s="254"/>
      <c r="G60" s="254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7"/>
      <c r="AA60" s="147"/>
      <c r="AB60" s="147"/>
      <c r="AC60" s="147"/>
      <c r="AD60" s="147"/>
      <c r="AE60" s="147"/>
      <c r="AF60" s="147"/>
      <c r="AG60" s="147" t="s">
        <v>192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5">
        <v>42</v>
      </c>
      <c r="B61" s="176" t="s">
        <v>832</v>
      </c>
      <c r="C61" s="184" t="s">
        <v>833</v>
      </c>
      <c r="D61" s="177" t="s">
        <v>304</v>
      </c>
      <c r="E61" s="178">
        <v>0.23100000000000001</v>
      </c>
      <c r="F61" s="179"/>
      <c r="G61" s="180">
        <f>ROUND(E61*F61,2)</f>
        <v>0</v>
      </c>
      <c r="H61" s="179"/>
      <c r="I61" s="180">
        <f>ROUND(E61*H61,2)</f>
        <v>0</v>
      </c>
      <c r="J61" s="179"/>
      <c r="K61" s="180">
        <f>ROUND(E61*J61,2)</f>
        <v>0</v>
      </c>
      <c r="L61" s="180">
        <v>21</v>
      </c>
      <c r="M61" s="180">
        <f>G61*(1+L61/100)</f>
        <v>0</v>
      </c>
      <c r="N61" s="178">
        <v>0</v>
      </c>
      <c r="O61" s="178">
        <f>ROUND(E61*N61,2)</f>
        <v>0</v>
      </c>
      <c r="P61" s="178">
        <v>0</v>
      </c>
      <c r="Q61" s="178">
        <f>ROUND(E61*P61,2)</f>
        <v>0</v>
      </c>
      <c r="R61" s="180"/>
      <c r="S61" s="180" t="s">
        <v>201</v>
      </c>
      <c r="T61" s="181" t="s">
        <v>183</v>
      </c>
      <c r="U61" s="158">
        <v>0</v>
      </c>
      <c r="V61" s="158">
        <f>ROUND(E61*U61,2)</f>
        <v>0</v>
      </c>
      <c r="W61" s="158"/>
      <c r="X61" s="158" t="s">
        <v>184</v>
      </c>
      <c r="Y61" s="158" t="s">
        <v>185</v>
      </c>
      <c r="Z61" s="147"/>
      <c r="AA61" s="147"/>
      <c r="AB61" s="147"/>
      <c r="AC61" s="147"/>
      <c r="AD61" s="147"/>
      <c r="AE61" s="147"/>
      <c r="AF61" s="147"/>
      <c r="AG61" s="147" t="s">
        <v>539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5">
        <v>43</v>
      </c>
      <c r="B62" s="176" t="s">
        <v>791</v>
      </c>
      <c r="C62" s="184" t="s">
        <v>792</v>
      </c>
      <c r="D62" s="177" t="s">
        <v>304</v>
      </c>
      <c r="E62" s="178">
        <v>0.1</v>
      </c>
      <c r="F62" s="179"/>
      <c r="G62" s="180">
        <f>ROUND(E62*F62,2)</f>
        <v>0</v>
      </c>
      <c r="H62" s="179"/>
      <c r="I62" s="180">
        <f>ROUND(E62*H62,2)</f>
        <v>0</v>
      </c>
      <c r="J62" s="179"/>
      <c r="K62" s="180">
        <f>ROUND(E62*J62,2)</f>
        <v>0</v>
      </c>
      <c r="L62" s="180">
        <v>21</v>
      </c>
      <c r="M62" s="180">
        <f>G62*(1+L62/100)</f>
        <v>0</v>
      </c>
      <c r="N62" s="178">
        <v>0</v>
      </c>
      <c r="O62" s="178">
        <f>ROUND(E62*N62,2)</f>
        <v>0</v>
      </c>
      <c r="P62" s="178">
        <v>0</v>
      </c>
      <c r="Q62" s="178">
        <f>ROUND(E62*P62,2)</f>
        <v>0</v>
      </c>
      <c r="R62" s="180"/>
      <c r="S62" s="180" t="s">
        <v>201</v>
      </c>
      <c r="T62" s="181" t="s">
        <v>183</v>
      </c>
      <c r="U62" s="158">
        <v>1.925</v>
      </c>
      <c r="V62" s="158">
        <f>ROUND(E62*U62,2)</f>
        <v>0.19</v>
      </c>
      <c r="W62" s="158"/>
      <c r="X62" s="158" t="s">
        <v>184</v>
      </c>
      <c r="Y62" s="158" t="s">
        <v>185</v>
      </c>
      <c r="Z62" s="147"/>
      <c r="AA62" s="147"/>
      <c r="AB62" s="147"/>
      <c r="AC62" s="147"/>
      <c r="AD62" s="147"/>
      <c r="AE62" s="147"/>
      <c r="AF62" s="147"/>
      <c r="AG62" s="147" t="s">
        <v>539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x14ac:dyDescent="0.2">
      <c r="A63" s="161" t="s">
        <v>177</v>
      </c>
      <c r="B63" s="162" t="s">
        <v>112</v>
      </c>
      <c r="C63" s="183" t="s">
        <v>106</v>
      </c>
      <c r="D63" s="163"/>
      <c r="E63" s="164"/>
      <c r="F63" s="165"/>
      <c r="G63" s="165">
        <f>SUMIF(AG64:AG68,"&lt;&gt;NOR",G64:G68)</f>
        <v>0</v>
      </c>
      <c r="H63" s="165"/>
      <c r="I63" s="165">
        <f>SUM(I64:I68)</f>
        <v>0</v>
      </c>
      <c r="J63" s="165"/>
      <c r="K63" s="165">
        <f>SUM(K64:K68)</f>
        <v>0</v>
      </c>
      <c r="L63" s="165"/>
      <c r="M63" s="165">
        <f>SUM(M64:M68)</f>
        <v>0</v>
      </c>
      <c r="N63" s="164"/>
      <c r="O63" s="164">
        <f>SUM(O64:O68)</f>
        <v>0</v>
      </c>
      <c r="P63" s="164"/>
      <c r="Q63" s="164">
        <f>SUM(Q64:Q68)</f>
        <v>0</v>
      </c>
      <c r="R63" s="165"/>
      <c r="S63" s="165"/>
      <c r="T63" s="166"/>
      <c r="U63" s="160"/>
      <c r="V63" s="160">
        <f>SUM(V64:V68)</f>
        <v>0.01</v>
      </c>
      <c r="W63" s="160"/>
      <c r="X63" s="160"/>
      <c r="Y63" s="160"/>
      <c r="AG63" t="s">
        <v>178</v>
      </c>
    </row>
    <row r="64" spans="1:60" outlineLevel="1" x14ac:dyDescent="0.2">
      <c r="A64" s="175">
        <v>44</v>
      </c>
      <c r="B64" s="176" t="s">
        <v>834</v>
      </c>
      <c r="C64" s="184" t="s">
        <v>851</v>
      </c>
      <c r="D64" s="177" t="s">
        <v>806</v>
      </c>
      <c r="E64" s="178">
        <v>2.31</v>
      </c>
      <c r="F64" s="179"/>
      <c r="G64" s="180">
        <f>ROUND(E64*F64,2)</f>
        <v>0</v>
      </c>
      <c r="H64" s="179"/>
      <c r="I64" s="180">
        <f>ROUND(E64*H64,2)</f>
        <v>0</v>
      </c>
      <c r="J64" s="179"/>
      <c r="K64" s="180">
        <f>ROUND(E64*J64,2)</f>
        <v>0</v>
      </c>
      <c r="L64" s="180">
        <v>21</v>
      </c>
      <c r="M64" s="180">
        <f>G64*(1+L64/100)</f>
        <v>0</v>
      </c>
      <c r="N64" s="178">
        <v>1E-3</v>
      </c>
      <c r="O64" s="178">
        <f>ROUND(E64*N64,2)</f>
        <v>0</v>
      </c>
      <c r="P64" s="178">
        <v>0</v>
      </c>
      <c r="Q64" s="178">
        <f>ROUND(E64*P64,2)</f>
        <v>0</v>
      </c>
      <c r="R64" s="180"/>
      <c r="S64" s="180" t="s">
        <v>201</v>
      </c>
      <c r="T64" s="181" t="s">
        <v>183</v>
      </c>
      <c r="U64" s="158">
        <v>0</v>
      </c>
      <c r="V64" s="158">
        <f>ROUND(E64*U64,2)</f>
        <v>0</v>
      </c>
      <c r="W64" s="158"/>
      <c r="X64" s="158" t="s">
        <v>817</v>
      </c>
      <c r="Y64" s="158" t="s">
        <v>185</v>
      </c>
      <c r="Z64" s="147"/>
      <c r="AA64" s="147"/>
      <c r="AB64" s="147"/>
      <c r="AC64" s="147"/>
      <c r="AD64" s="147"/>
      <c r="AE64" s="147"/>
      <c r="AF64" s="147"/>
      <c r="AG64" s="147" t="s">
        <v>818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2.5" outlineLevel="1" x14ac:dyDescent="0.2">
      <c r="A65" s="175">
        <v>45</v>
      </c>
      <c r="B65" s="176" t="s">
        <v>836</v>
      </c>
      <c r="C65" s="184" t="s">
        <v>852</v>
      </c>
      <c r="D65" s="177" t="s">
        <v>838</v>
      </c>
      <c r="E65" s="178">
        <v>0.38500000000000001</v>
      </c>
      <c r="F65" s="179"/>
      <c r="G65" s="180">
        <f>ROUND(E65*F65,2)</f>
        <v>0</v>
      </c>
      <c r="H65" s="179"/>
      <c r="I65" s="180">
        <f>ROUND(E65*H65,2)</f>
        <v>0</v>
      </c>
      <c r="J65" s="179"/>
      <c r="K65" s="180">
        <f>ROUND(E65*J65,2)</f>
        <v>0</v>
      </c>
      <c r="L65" s="180">
        <v>21</v>
      </c>
      <c r="M65" s="180">
        <f>G65*(1+L65/100)</f>
        <v>0</v>
      </c>
      <c r="N65" s="178">
        <v>1E-3</v>
      </c>
      <c r="O65" s="178">
        <f>ROUND(E65*N65,2)</f>
        <v>0</v>
      </c>
      <c r="P65" s="178">
        <v>0</v>
      </c>
      <c r="Q65" s="178">
        <f>ROUND(E65*P65,2)</f>
        <v>0</v>
      </c>
      <c r="R65" s="180"/>
      <c r="S65" s="180" t="s">
        <v>201</v>
      </c>
      <c r="T65" s="181" t="s">
        <v>183</v>
      </c>
      <c r="U65" s="158">
        <v>0</v>
      </c>
      <c r="V65" s="158">
        <f>ROUND(E65*U65,2)</f>
        <v>0</v>
      </c>
      <c r="W65" s="158"/>
      <c r="X65" s="158" t="s">
        <v>817</v>
      </c>
      <c r="Y65" s="158" t="s">
        <v>185</v>
      </c>
      <c r="Z65" s="147"/>
      <c r="AA65" s="147"/>
      <c r="AB65" s="147"/>
      <c r="AC65" s="147"/>
      <c r="AD65" s="147"/>
      <c r="AE65" s="147"/>
      <c r="AF65" s="147"/>
      <c r="AG65" s="147" t="s">
        <v>818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2.5" outlineLevel="1" x14ac:dyDescent="0.2">
      <c r="A66" s="168">
        <v>46</v>
      </c>
      <c r="B66" s="169" t="s">
        <v>839</v>
      </c>
      <c r="C66" s="185" t="s">
        <v>840</v>
      </c>
      <c r="D66" s="170" t="s">
        <v>806</v>
      </c>
      <c r="E66" s="171">
        <v>4.62</v>
      </c>
      <c r="F66" s="172"/>
      <c r="G66" s="173">
        <f>ROUND(E66*F66,2)</f>
        <v>0</v>
      </c>
      <c r="H66" s="172"/>
      <c r="I66" s="173">
        <f>ROUND(E66*H66,2)</f>
        <v>0</v>
      </c>
      <c r="J66" s="172"/>
      <c r="K66" s="173">
        <f>ROUND(E66*J66,2)</f>
        <v>0</v>
      </c>
      <c r="L66" s="173">
        <v>21</v>
      </c>
      <c r="M66" s="173">
        <f>G66*(1+L66/100)</f>
        <v>0</v>
      </c>
      <c r="N66" s="171">
        <v>1E-3</v>
      </c>
      <c r="O66" s="171">
        <f>ROUND(E66*N66,2)</f>
        <v>0</v>
      </c>
      <c r="P66" s="171">
        <v>0</v>
      </c>
      <c r="Q66" s="171">
        <f>ROUND(E66*P66,2)</f>
        <v>0</v>
      </c>
      <c r="R66" s="173"/>
      <c r="S66" s="173" t="s">
        <v>182</v>
      </c>
      <c r="T66" s="174" t="s">
        <v>183</v>
      </c>
      <c r="U66" s="158">
        <v>0</v>
      </c>
      <c r="V66" s="158">
        <f>ROUND(E66*U66,2)</f>
        <v>0</v>
      </c>
      <c r="W66" s="158"/>
      <c r="X66" s="158" t="s">
        <v>306</v>
      </c>
      <c r="Y66" s="158" t="s">
        <v>185</v>
      </c>
      <c r="Z66" s="147"/>
      <c r="AA66" s="147"/>
      <c r="AB66" s="147"/>
      <c r="AC66" s="147"/>
      <c r="AD66" s="147"/>
      <c r="AE66" s="147"/>
      <c r="AF66" s="147"/>
      <c r="AG66" s="147" t="s">
        <v>795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2" x14ac:dyDescent="0.2">
      <c r="A67" s="154"/>
      <c r="B67" s="155"/>
      <c r="C67" s="253" t="s">
        <v>850</v>
      </c>
      <c r="D67" s="254"/>
      <c r="E67" s="254"/>
      <c r="F67" s="254"/>
      <c r="G67" s="254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7"/>
      <c r="AA67" s="147"/>
      <c r="AB67" s="147"/>
      <c r="AC67" s="147"/>
      <c r="AD67" s="147"/>
      <c r="AE67" s="147"/>
      <c r="AF67" s="147"/>
      <c r="AG67" s="147" t="s">
        <v>192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68">
        <v>47</v>
      </c>
      <c r="B68" s="169" t="s">
        <v>791</v>
      </c>
      <c r="C68" s="185" t="s">
        <v>792</v>
      </c>
      <c r="D68" s="170" t="s">
        <v>304</v>
      </c>
      <c r="E68" s="171">
        <v>7.3200000000000001E-3</v>
      </c>
      <c r="F68" s="172"/>
      <c r="G68" s="173">
        <f>ROUND(E68*F68,2)</f>
        <v>0</v>
      </c>
      <c r="H68" s="172"/>
      <c r="I68" s="173">
        <f>ROUND(E68*H68,2)</f>
        <v>0</v>
      </c>
      <c r="J68" s="172"/>
      <c r="K68" s="173">
        <f>ROUND(E68*J68,2)</f>
        <v>0</v>
      </c>
      <c r="L68" s="173">
        <v>21</v>
      </c>
      <c r="M68" s="173">
        <f>G68*(1+L68/100)</f>
        <v>0</v>
      </c>
      <c r="N68" s="171">
        <v>0</v>
      </c>
      <c r="O68" s="171">
        <f>ROUND(E68*N68,2)</f>
        <v>0</v>
      </c>
      <c r="P68" s="171">
        <v>0</v>
      </c>
      <c r="Q68" s="171">
        <f>ROUND(E68*P68,2)</f>
        <v>0</v>
      </c>
      <c r="R68" s="173"/>
      <c r="S68" s="173" t="s">
        <v>201</v>
      </c>
      <c r="T68" s="174" t="s">
        <v>183</v>
      </c>
      <c r="U68" s="158">
        <v>1.925</v>
      </c>
      <c r="V68" s="158">
        <f>ROUND(E68*U68,2)</f>
        <v>0.01</v>
      </c>
      <c r="W68" s="158"/>
      <c r="X68" s="158" t="s">
        <v>184</v>
      </c>
      <c r="Y68" s="158" t="s">
        <v>185</v>
      </c>
      <c r="Z68" s="147"/>
      <c r="AA68" s="147"/>
      <c r="AB68" s="147"/>
      <c r="AC68" s="147"/>
      <c r="AD68" s="147"/>
      <c r="AE68" s="147"/>
      <c r="AF68" s="147"/>
      <c r="AG68" s="147" t="s">
        <v>539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x14ac:dyDescent="0.2">
      <c r="A69" s="3"/>
      <c r="B69" s="4"/>
      <c r="C69" s="186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AE69">
        <v>12</v>
      </c>
      <c r="AF69">
        <v>21</v>
      </c>
      <c r="AG69" t="s">
        <v>163</v>
      </c>
    </row>
    <row r="70" spans="1:60" x14ac:dyDescent="0.2">
      <c r="A70" s="150"/>
      <c r="B70" s="151" t="s">
        <v>31</v>
      </c>
      <c r="C70" s="187"/>
      <c r="D70" s="152"/>
      <c r="E70" s="153"/>
      <c r="F70" s="153"/>
      <c r="G70" s="167">
        <f>G8+G24+G38+G47+G53+G63</f>
        <v>0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AE70">
        <f>SUMIF(L7:L68,AE69,G7:G68)</f>
        <v>0</v>
      </c>
      <c r="AF70">
        <f>SUMIF(L7:L68,AF69,G7:G68)</f>
        <v>0</v>
      </c>
      <c r="AG70" t="s">
        <v>239</v>
      </c>
    </row>
    <row r="71" spans="1:60" x14ac:dyDescent="0.2">
      <c r="A71" s="3"/>
      <c r="B71" s="4"/>
      <c r="C71" s="186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60" x14ac:dyDescent="0.2">
      <c r="A72" s="3"/>
      <c r="B72" s="4"/>
      <c r="C72" s="186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60" x14ac:dyDescent="0.2">
      <c r="A73" s="264" t="s">
        <v>240</v>
      </c>
      <c r="B73" s="264"/>
      <c r="C73" s="265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60" x14ac:dyDescent="0.2">
      <c r="A74" s="266"/>
      <c r="B74" s="267"/>
      <c r="C74" s="268"/>
      <c r="D74" s="267"/>
      <c r="E74" s="267"/>
      <c r="F74" s="267"/>
      <c r="G74" s="269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AG74" t="s">
        <v>241</v>
      </c>
    </row>
    <row r="75" spans="1:60" x14ac:dyDescent="0.2">
      <c r="A75" s="270"/>
      <c r="B75" s="271"/>
      <c r="C75" s="272"/>
      <c r="D75" s="271"/>
      <c r="E75" s="271"/>
      <c r="F75" s="271"/>
      <c r="G75" s="27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60" x14ac:dyDescent="0.2">
      <c r="A76" s="270"/>
      <c r="B76" s="271"/>
      <c r="C76" s="272"/>
      <c r="D76" s="271"/>
      <c r="E76" s="271"/>
      <c r="F76" s="271"/>
      <c r="G76" s="27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60" x14ac:dyDescent="0.2">
      <c r="A77" s="270"/>
      <c r="B77" s="271"/>
      <c r="C77" s="272"/>
      <c r="D77" s="271"/>
      <c r="E77" s="271"/>
      <c r="F77" s="271"/>
      <c r="G77" s="27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60" x14ac:dyDescent="0.2">
      <c r="A78" s="274"/>
      <c r="B78" s="275"/>
      <c r="C78" s="276"/>
      <c r="D78" s="275"/>
      <c r="E78" s="275"/>
      <c r="F78" s="275"/>
      <c r="G78" s="277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60" x14ac:dyDescent="0.2">
      <c r="A79" s="3"/>
      <c r="B79" s="4"/>
      <c r="C79" s="186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60" x14ac:dyDescent="0.2">
      <c r="C80" s="188"/>
      <c r="D80" s="10"/>
      <c r="AG80" t="s">
        <v>242</v>
      </c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oRWY0FbboeSt5Rs75jj+eL4/GrSRWESJBCdj2fVrJmWdJ6QksGuFLu1O2AJ0gEOkcoCffe/NMj45kgIE7bJc9g==" saltValue="FIQbVSLEn45qNDgB0Z8SFQ==" spinCount="100000" sheet="1" formatRows="0"/>
  <mergeCells count="14">
    <mergeCell ref="A73:C73"/>
    <mergeCell ref="A74:G78"/>
    <mergeCell ref="C15:G15"/>
    <mergeCell ref="C21:G21"/>
    <mergeCell ref="C33:G33"/>
    <mergeCell ref="C52:G52"/>
    <mergeCell ref="C55:G55"/>
    <mergeCell ref="C57:G57"/>
    <mergeCell ref="C60:G60"/>
    <mergeCell ref="C67:G67"/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74</vt:i4>
      </vt:variant>
    </vt:vector>
  </HeadingPairs>
  <TitlesOfParts>
    <vt:vector size="91" baseType="lpstr">
      <vt:lpstr>Pokyny pro vyplnění</vt:lpstr>
      <vt:lpstr>Stavba</vt:lpstr>
      <vt:lpstr>VzorPolozky</vt:lpstr>
      <vt:lpstr>SO.00 00 Naklady</vt:lpstr>
      <vt:lpstr>SO.01 01 Pol</vt:lpstr>
      <vt:lpstr>SO.02 1 Pol</vt:lpstr>
      <vt:lpstr>SO.02 2 Pol</vt:lpstr>
      <vt:lpstr>SO.02 3 Pol</vt:lpstr>
      <vt:lpstr>SO.02 4 Pol</vt:lpstr>
      <vt:lpstr>SO.02 5 Pol</vt:lpstr>
      <vt:lpstr>SO.02 6 Pol</vt:lpstr>
      <vt:lpstr>SO.02 7 Pol</vt:lpstr>
      <vt:lpstr>SO.03 03 Pol</vt:lpstr>
      <vt:lpstr>SO.04 04 Pol</vt:lpstr>
      <vt:lpstr>SO.05 05 Pol</vt:lpstr>
      <vt:lpstr>SO.06 1 Pol</vt:lpstr>
      <vt:lpstr>SO.801 801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'SO.00 00 Naklady'!Názvy_tisku</vt:lpstr>
      <vt:lpstr>'SO.01 01 Pol'!Názvy_tisku</vt:lpstr>
      <vt:lpstr>'SO.02 1 Pol'!Názvy_tisku</vt:lpstr>
      <vt:lpstr>'SO.02 2 Pol'!Názvy_tisku</vt:lpstr>
      <vt:lpstr>'SO.02 3 Pol'!Názvy_tisku</vt:lpstr>
      <vt:lpstr>'SO.02 4 Pol'!Názvy_tisku</vt:lpstr>
      <vt:lpstr>'SO.02 5 Pol'!Názvy_tisku</vt:lpstr>
      <vt:lpstr>'SO.02 6 Pol'!Názvy_tisku</vt:lpstr>
      <vt:lpstr>'SO.02 7 Pol'!Názvy_tisku</vt:lpstr>
      <vt:lpstr>'SO.03 03 Pol'!Názvy_tisku</vt:lpstr>
      <vt:lpstr>'SO.04 04 Pol'!Názvy_tisku</vt:lpstr>
      <vt:lpstr>'SO.05 05 Pol'!Názvy_tisku</vt:lpstr>
      <vt:lpstr>'SO.06 1 Pol'!Názvy_tisku</vt:lpstr>
      <vt:lpstr>'SO.801 801 Pol'!Názvy_tisku</vt:lpstr>
      <vt:lpstr>oadresa</vt:lpstr>
      <vt:lpstr>Stavba!Objednatel</vt:lpstr>
      <vt:lpstr>Stavba!Objekt</vt:lpstr>
      <vt:lpstr>'SO.00 00 Naklady'!Oblast_tisku</vt:lpstr>
      <vt:lpstr>'SO.01 01 Pol'!Oblast_tisku</vt:lpstr>
      <vt:lpstr>'SO.02 1 Pol'!Oblast_tisku</vt:lpstr>
      <vt:lpstr>'SO.02 2 Pol'!Oblast_tisku</vt:lpstr>
      <vt:lpstr>'SO.02 3 Pol'!Oblast_tisku</vt:lpstr>
      <vt:lpstr>'SO.02 4 Pol'!Oblast_tisku</vt:lpstr>
      <vt:lpstr>'SO.02 5 Pol'!Oblast_tisku</vt:lpstr>
      <vt:lpstr>'SO.02 6 Pol'!Oblast_tisku</vt:lpstr>
      <vt:lpstr>'SO.02 7 Pol'!Oblast_tisku</vt:lpstr>
      <vt:lpstr>'SO.03 03 Pol'!Oblast_tisku</vt:lpstr>
      <vt:lpstr>'SO.04 04 Pol'!Oblast_tisku</vt:lpstr>
      <vt:lpstr>'SO.05 05 Pol'!Oblast_tisku</vt:lpstr>
      <vt:lpstr>'SO.06 1 Pol'!Oblast_tisku</vt:lpstr>
      <vt:lpstr>'SO.801 801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Kateřina Janečková</cp:lastModifiedBy>
  <cp:lastPrinted>2019-03-19T12:27:02Z</cp:lastPrinted>
  <dcterms:created xsi:type="dcterms:W3CDTF">2009-04-08T07:15:50Z</dcterms:created>
  <dcterms:modified xsi:type="dcterms:W3CDTF">2024-02-19T06:33:56Z</dcterms:modified>
</cp:coreProperties>
</file>