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2023_ZAHRADA_PARK_KRAJINA\Certak_N_Jicin\DOKUMENACE\ETAPA_II\"/>
    </mc:Choice>
  </mc:AlternateContent>
  <xr:revisionPtr revIDLastSave="0" documentId="13_ncr:1_{50794FCB-622E-49BC-90DD-DB6D34089480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OBSAH" sheetId="22" r:id="rId1"/>
    <sheet name="SUMARIZACE" sheetId="29" r:id="rId2"/>
    <sheet name="BILANCE" sheetId="13" r:id="rId3"/>
    <sheet name="ROSTLINY" sheetId="8" r:id="rId4"/>
    <sheet name="VÝSADBA_STROMŮ" sheetId="23" r:id="rId5"/>
    <sheet name="VÝSADBA_KEŘŮ" sheetId="43" r:id="rId6"/>
    <sheet name="ROZVOJOVÁ PÉČE STROMŮ 5 ROKŮ" sheetId="45" r:id="rId7"/>
    <sheet name="ROZVOJOVÁ PÉČE KEŘŮ - 5 ROKY" sheetId="44" r:id="rId8"/>
  </sheets>
  <definedNames>
    <definedName name="_10Excel_BuiltIn_Print_Area_3_1_1" localSheetId="6">#REF!</definedName>
    <definedName name="_10Excel_BuiltIn_Print_Area_3_1_1">#REF!</definedName>
    <definedName name="_11Excel_BuiltIn_Print_Area_3_1_1_1_1" localSheetId="6">#REF!</definedName>
    <definedName name="_11Excel_BuiltIn_Print_Area_3_1_1_1_1">#REF!</definedName>
    <definedName name="_12Excel_BuiltIn_Print_Area_3_1_1_1_1_1" localSheetId="0">#REF!</definedName>
    <definedName name="_13Excel_BuiltIn_Print_Area_3_1_1_1_1_1" localSheetId="4">#REF!</definedName>
    <definedName name="_14Excel_BuiltIn_Print_Area_3_1_1_1_1_1" localSheetId="6">#REF!</definedName>
    <definedName name="_14Excel_BuiltIn_Print_Area_3_1_1_1_1_1">#REF!</definedName>
    <definedName name="_15Excel_BuiltIn_Print_Area_4_1" localSheetId="6">#REF!</definedName>
    <definedName name="_15Excel_BuiltIn_Print_Area_4_1">#REF!</definedName>
    <definedName name="_16Excel_BuiltIn_Print_Area_4_1_1" localSheetId="6">#REF!</definedName>
    <definedName name="_16Excel_BuiltIn_Print_Area_4_1_1">#REF!</definedName>
    <definedName name="_17Excel_BuiltIn_Print_Area_5_1_1" localSheetId="6">#REF!</definedName>
    <definedName name="_17Excel_BuiltIn_Print_Area_5_1_1">#REF!</definedName>
    <definedName name="_18Excel_BuiltIn_Print_Area_6_1" localSheetId="2">#REF!</definedName>
    <definedName name="_19Excel_BuiltIn_Print_Area_6_1" localSheetId="6">#REF!</definedName>
    <definedName name="_19Excel_BuiltIn_Print_Area_6_1">#REF!</definedName>
    <definedName name="_1Excel_BuiltIn_Print_Area_1_1" localSheetId="2">#REF!</definedName>
    <definedName name="_20Excel_BuiltIn_Print_Area_6_1_1_1" localSheetId="6">#REF!</definedName>
    <definedName name="_20Excel_BuiltIn_Print_Area_6_1_1_1">#REF!</definedName>
    <definedName name="_21Excel_BuiltIn_Print_Area_7_1" localSheetId="6">#REF!</definedName>
    <definedName name="_21Excel_BuiltIn_Print_Area_7_1">#REF!</definedName>
    <definedName name="_22Excel_BuiltIn_Print_Area_7_1_1" localSheetId="6">#REF!</definedName>
    <definedName name="_22Excel_BuiltIn_Print_Area_7_1_1">#REF!</definedName>
    <definedName name="_23Excel_BuiltIn_Print_Area_8_1_1_1_1" localSheetId="6">#REF!</definedName>
    <definedName name="_23Excel_BuiltIn_Print_Area_8_1_1_1_1">#REF!</definedName>
    <definedName name="_24Excel_BuiltIn_Print_Area_9_1_1" localSheetId="6">#REF!</definedName>
    <definedName name="_24Excel_BuiltIn_Print_Area_9_1_1">#REF!</definedName>
    <definedName name="_2Excel_BuiltIn_Print_Area_1_1" localSheetId="6">#REF!</definedName>
    <definedName name="_2Excel_BuiltIn_Print_Area_1_1">#REF!</definedName>
    <definedName name="_3Excel_BuiltIn_Print_Area_1_1_1_1_1_1" localSheetId="6">#REF!</definedName>
    <definedName name="_3Excel_BuiltIn_Print_Area_1_1_1_1_1_1">#REF!</definedName>
    <definedName name="_4Excel_BuiltIn_Print_Area_1_1_1_1_1_1_1_1" localSheetId="4">#REF!</definedName>
    <definedName name="_5Excel_BuiltIn_Print_Area_1_1_1_1_1_1_1_1" localSheetId="6">#REF!</definedName>
    <definedName name="_5Excel_BuiltIn_Print_Area_1_1_1_1_1_1_1_1">#REF!</definedName>
    <definedName name="_6Excel_BuiltIn_Print_Area_13_1" localSheetId="6">#REF!</definedName>
    <definedName name="_6Excel_BuiltIn_Print_Area_13_1">#REF!</definedName>
    <definedName name="_7Excel_BuiltIn_Print_Area_2_1" localSheetId="6">#REF!</definedName>
    <definedName name="_7Excel_BuiltIn_Print_Area_2_1">#REF!</definedName>
    <definedName name="_8Excel_BuiltIn_Print_Area_2_1_1" localSheetId="6">#REF!</definedName>
    <definedName name="_8Excel_BuiltIn_Print_Area_2_1_1">#REF!</definedName>
    <definedName name="_9Excel_BuiltIn_Print_Area_3_1" localSheetId="6">#REF!</definedName>
    <definedName name="_9Excel_BuiltIn_Print_Area_3_1">#REF!</definedName>
    <definedName name="_xlnm._FilterDatabase" localSheetId="3" hidden="1">ROSTLINY!$A$4:$M$16</definedName>
    <definedName name="desky1" localSheetId="6">#REF!</definedName>
    <definedName name="desky1">#REF!</definedName>
    <definedName name="dsa" localSheetId="6">#REF!</definedName>
    <definedName name="dsa">#REF!</definedName>
    <definedName name="Excel_BuiltIn_Print_Area_1_1" localSheetId="2">#REF!</definedName>
    <definedName name="Excel_BuiltIn_Print_Area_1_1" localSheetId="6">#REF!</definedName>
    <definedName name="Excel_BuiltIn_Print_Area_1_1">#REF!</definedName>
    <definedName name="Excel_BuiltIn_Print_Area_1_1_1" localSheetId="2">#REF!</definedName>
    <definedName name="Excel_BuiltIn_Print_Area_1_1_1" localSheetId="6">#REF!</definedName>
    <definedName name="Excel_BuiltIn_Print_Area_1_1_1">#REF!</definedName>
    <definedName name="Excel_BuiltIn_Print_Area_1_1_1_1" localSheetId="2">"$#REF!.$A$1:$E$142"</definedName>
    <definedName name="Excel_BuiltIn_Print_Area_1_1_1_1" localSheetId="6">#REF!</definedName>
    <definedName name="Excel_BuiltIn_Print_Area_1_1_1_1">#REF!</definedName>
    <definedName name="Excel_BuiltIn_Print_Area_1_1_1_1_1" localSheetId="2">#REF!</definedName>
    <definedName name="Excel_BuiltIn_Print_Area_1_1_1_1_1" localSheetId="0">#REF!</definedName>
    <definedName name="Excel_BuiltIn_Print_Area_1_1_1_1_1" localSheetId="6">#REF!</definedName>
    <definedName name="Excel_BuiltIn_Print_Area_1_1_1_1_1" localSheetId="4">#REF!</definedName>
    <definedName name="Excel_BuiltIn_Print_Area_1_1_1_1_1">#REF!</definedName>
    <definedName name="Excel_BuiltIn_Print_Area_1_1_1_1_1_1" localSheetId="2">#REF!</definedName>
    <definedName name="Excel_BuiltIn_Print_Area_1_1_1_1_1_1" localSheetId="6">#REF!</definedName>
    <definedName name="Excel_BuiltIn_Print_Area_1_1_1_1_1_1" localSheetId="4">"$#REF!.$A$1:$E$142"</definedName>
    <definedName name="Excel_BuiltIn_Print_Area_1_1_1_1_1_1">#REF!</definedName>
    <definedName name="Excel_BuiltIn_Print_Area_1_1_1_1_1_1_1" localSheetId="4">#REF!</definedName>
    <definedName name="Excel_BuiltIn_Print_Area_1_1_1_1_1_1_1">"$#REF!.$A$1:$E$142"</definedName>
    <definedName name="Excel_BuiltIn_Print_Area_1_1_1_1_1_1_1_1" localSheetId="0">#REF!</definedName>
    <definedName name="Excel_BuiltIn_Print_Area_1_1_1_1_1_1_1_1" localSheetId="6">#REF!</definedName>
    <definedName name="Excel_BuiltIn_Print_Area_1_1_1_1_1_1_1_1" localSheetId="4">#REF!</definedName>
    <definedName name="Excel_BuiltIn_Print_Area_1_1_1_1_1_1_1_1">#REF!</definedName>
    <definedName name="Excel_BuiltIn_Print_Area_1_1_1_1_1_1_1_1_1" localSheetId="0">#REF!</definedName>
    <definedName name="Excel_BuiltIn_Print_Area_1_1_1_1_1_1_1_1_1" localSheetId="6">#REF!</definedName>
    <definedName name="Excel_BuiltIn_Print_Area_1_1_1_1_1_1_1_1_1" localSheetId="4">#REF!</definedName>
    <definedName name="Excel_BuiltIn_Print_Area_1_1_1_1_1_1_1_1_1">#REF!</definedName>
    <definedName name="Excel_BuiltIn_Print_Area_10_1" localSheetId="2">#REF!</definedName>
    <definedName name="Excel_BuiltIn_Print_Area_10_1" localSheetId="6">#REF!</definedName>
    <definedName name="Excel_BuiltIn_Print_Area_10_1" localSheetId="4">#REF!</definedName>
    <definedName name="Excel_BuiltIn_Print_Area_10_1">#REF!</definedName>
    <definedName name="Excel_BuiltIn_Print_Area_10_1_1" localSheetId="6">#REF!</definedName>
    <definedName name="Excel_BuiltIn_Print_Area_10_1_1" localSheetId="4">#REF!</definedName>
    <definedName name="Excel_BuiltIn_Print_Area_10_1_1">#REF!</definedName>
    <definedName name="Excel_BuiltIn_Print_Area_10_1_1_1" localSheetId="6">#REF!</definedName>
    <definedName name="Excel_BuiltIn_Print_Area_10_1_1_1">#REF!</definedName>
    <definedName name="Excel_BuiltIn_Print_Area_11" localSheetId="6">#REF!</definedName>
    <definedName name="Excel_BuiltIn_Print_Area_11" localSheetId="4">#REF!</definedName>
    <definedName name="Excel_BuiltIn_Print_Area_11">#REF!</definedName>
    <definedName name="Excel_BuiltIn_Print_Area_11_1" localSheetId="2">#REF!</definedName>
    <definedName name="Excel_BuiltIn_Print_Area_11_1" localSheetId="6">#REF!</definedName>
    <definedName name="Excel_BuiltIn_Print_Area_11_1" localSheetId="4">#REF!</definedName>
    <definedName name="Excel_BuiltIn_Print_Area_11_1">#REF!</definedName>
    <definedName name="Excel_BuiltIn_Print_Area_11_1_1" localSheetId="2">#REF!</definedName>
    <definedName name="Excel_BuiltIn_Print_Area_11_1_1" localSheetId="6">#REF!</definedName>
    <definedName name="Excel_BuiltIn_Print_Area_11_1_1" localSheetId="4">#REF!</definedName>
    <definedName name="Excel_BuiltIn_Print_Area_11_1_1">#REF!</definedName>
    <definedName name="Excel_BuiltIn_Print_Area_11_1_1_1" localSheetId="6">#REF!</definedName>
    <definedName name="Excel_BuiltIn_Print_Area_11_1_1_1">#REF!</definedName>
    <definedName name="Excel_BuiltIn_Print_Area_13" localSheetId="6">#REF!</definedName>
    <definedName name="Excel_BuiltIn_Print_Area_13">#REF!</definedName>
    <definedName name="Excel_BuiltIn_Print_Area_16" localSheetId="6">#REF!</definedName>
    <definedName name="Excel_BuiltIn_Print_Area_16">#REF!</definedName>
    <definedName name="Excel_BuiltIn_Print_Area_2_1" localSheetId="2">#REF!</definedName>
    <definedName name="Excel_BuiltIn_Print_Area_2_1" localSheetId="0">#REF!</definedName>
    <definedName name="Excel_BuiltIn_Print_Area_2_1" localSheetId="6">#REF!</definedName>
    <definedName name="Excel_BuiltIn_Print_Area_2_1" localSheetId="4">#REF!</definedName>
    <definedName name="Excel_BuiltIn_Print_Area_2_1">#REF!</definedName>
    <definedName name="Excel_BuiltIn_Print_Area_2_1_1" localSheetId="2">#REF!</definedName>
    <definedName name="Excel_BuiltIn_Print_Area_2_1_1" localSheetId="6">#REF!</definedName>
    <definedName name="Excel_BuiltIn_Print_Area_2_1_1" localSheetId="4">#REF!</definedName>
    <definedName name="Excel_BuiltIn_Print_Area_2_1_1">#REF!</definedName>
    <definedName name="Excel_BuiltIn_Print_Area_2_1_1_1" localSheetId="0">#REF!</definedName>
    <definedName name="Excel_BuiltIn_Print_Area_2_1_1_1" localSheetId="6">#REF!</definedName>
    <definedName name="Excel_BuiltIn_Print_Area_2_1_1_1" localSheetId="4">#REF!</definedName>
    <definedName name="Excel_BuiltIn_Print_Area_2_1_1_1">#REF!</definedName>
    <definedName name="Excel_BuiltIn_Print_Area_2_1_1_1_1" localSheetId="0">#REF!</definedName>
    <definedName name="Excel_BuiltIn_Print_Area_2_1_1_1_1" localSheetId="6">#REF!</definedName>
    <definedName name="Excel_BuiltIn_Print_Area_2_1_1_1_1" localSheetId="4">#REF!</definedName>
    <definedName name="Excel_BuiltIn_Print_Area_2_1_1_1_1">#REF!</definedName>
    <definedName name="Excel_BuiltIn_Print_Area_3_1" localSheetId="2">#REF!</definedName>
    <definedName name="Excel_BuiltIn_Print_Area_3_1" localSheetId="6">#REF!</definedName>
    <definedName name="Excel_BuiltIn_Print_Area_3_1" localSheetId="4">#REF!</definedName>
    <definedName name="Excel_BuiltIn_Print_Area_3_1">#REF!</definedName>
    <definedName name="Excel_BuiltIn_Print_Area_3_1_1" localSheetId="2">#REF!</definedName>
    <definedName name="Excel_BuiltIn_Print_Area_3_1_1" localSheetId="6">#REF!</definedName>
    <definedName name="Excel_BuiltIn_Print_Area_3_1_1" localSheetId="4">#REF!</definedName>
    <definedName name="Excel_BuiltIn_Print_Area_3_1_1">#REF!</definedName>
    <definedName name="Excel_BuiltIn_Print_Area_3_1_1_1" localSheetId="2">#REF!</definedName>
    <definedName name="Excel_BuiltIn_Print_Area_3_1_1_1" localSheetId="6">#REF!</definedName>
    <definedName name="Excel_BuiltIn_Print_Area_3_1_1_1" localSheetId="4">VÝSADBA_STROMŮ!$A$1:$I$2</definedName>
    <definedName name="Excel_BuiltIn_Print_Area_3_1_1_1">#REF!</definedName>
    <definedName name="Excel_BuiltIn_Print_Area_3_1_1_1_1" localSheetId="2">#REF!</definedName>
    <definedName name="Excel_BuiltIn_Print_Area_3_1_1_1_1" localSheetId="0">#REF!</definedName>
    <definedName name="Excel_BuiltIn_Print_Area_3_1_1_1_1" localSheetId="6">#REF!</definedName>
    <definedName name="Excel_BuiltIn_Print_Area_3_1_1_1_1" localSheetId="4">#REF!</definedName>
    <definedName name="Excel_BuiltIn_Print_Area_3_1_1_1_1">#REF!</definedName>
    <definedName name="Excel_BuiltIn_Print_Area_3_1_1_1_1_1" localSheetId="2">#REF!</definedName>
    <definedName name="Excel_BuiltIn_Print_Area_3_1_1_1_1_1" localSheetId="0">#REF!</definedName>
    <definedName name="Excel_BuiltIn_Print_Area_3_1_1_1_1_1" localSheetId="6">#REF!</definedName>
    <definedName name="Excel_BuiltIn_Print_Area_3_1_1_1_1_1" localSheetId="4">#REF!</definedName>
    <definedName name="Excel_BuiltIn_Print_Area_3_1_1_1_1_1">#REF!</definedName>
    <definedName name="Excel_BuiltIn_Print_Area_4_1" localSheetId="2">#REF!</definedName>
    <definedName name="Excel_BuiltIn_Print_Area_4_1" localSheetId="6">#REF!</definedName>
    <definedName name="Excel_BuiltIn_Print_Area_4_1" localSheetId="4">VÝSADBA_STROMŮ!$A$1:$K$2</definedName>
    <definedName name="Excel_BuiltIn_Print_Area_4_1">#REF!</definedName>
    <definedName name="Excel_BuiltIn_Print_Area_4_1_1" localSheetId="2">#REF!</definedName>
    <definedName name="Excel_BuiltIn_Print_Area_4_1_1" localSheetId="0">#REF!</definedName>
    <definedName name="Excel_BuiltIn_Print_Area_4_1_1" localSheetId="6">#REF!</definedName>
    <definedName name="Excel_BuiltIn_Print_Area_4_1_1" localSheetId="4">#REF!</definedName>
    <definedName name="Excel_BuiltIn_Print_Area_4_1_1">#REF!</definedName>
    <definedName name="Excel_BuiltIn_Print_Area_4_1_1_1" localSheetId="2">#REF!</definedName>
    <definedName name="Excel_BuiltIn_Print_Area_4_1_1_1" localSheetId="0">#REF!</definedName>
    <definedName name="Excel_BuiltIn_Print_Area_4_1_1_1" localSheetId="6">#REF!</definedName>
    <definedName name="Excel_BuiltIn_Print_Area_4_1_1_1" localSheetId="4">#REF!</definedName>
    <definedName name="Excel_BuiltIn_Print_Area_4_1_1_1">#REF!</definedName>
    <definedName name="Excel_BuiltIn_Print_Area_4_1_1_1_1" localSheetId="0">#REF!</definedName>
    <definedName name="Excel_BuiltIn_Print_Area_4_1_1_1_1" localSheetId="6">#REF!</definedName>
    <definedName name="Excel_BuiltIn_Print_Area_4_1_1_1_1" localSheetId="4">#REF!</definedName>
    <definedName name="Excel_BuiltIn_Print_Area_4_1_1_1_1">#REF!</definedName>
    <definedName name="Excel_BuiltIn_Print_Area_5" localSheetId="6">#REF!</definedName>
    <definedName name="Excel_BuiltIn_Print_Area_5">#REF!</definedName>
    <definedName name="Excel_BuiltIn_Print_Area_5_1" localSheetId="6">#REF!</definedName>
    <definedName name="Excel_BuiltIn_Print_Area_5_1" localSheetId="4">#REF!</definedName>
    <definedName name="Excel_BuiltIn_Print_Area_5_1">#REF!</definedName>
    <definedName name="Excel_BuiltIn_Print_Area_5_1_1" localSheetId="2">#REF!</definedName>
    <definedName name="Excel_BuiltIn_Print_Area_5_1_1" localSheetId="6">#REF!</definedName>
    <definedName name="Excel_BuiltIn_Print_Area_5_1_1" localSheetId="4">#REF!</definedName>
    <definedName name="Excel_BuiltIn_Print_Area_5_1_1">#REF!</definedName>
    <definedName name="Excel_BuiltIn_Print_Area_5_1_1_1" localSheetId="2">#REF!</definedName>
    <definedName name="Excel_BuiltIn_Print_Area_5_1_1_1" localSheetId="0">#REF!</definedName>
    <definedName name="Excel_BuiltIn_Print_Area_5_1_1_1" localSheetId="6">#REF!</definedName>
    <definedName name="Excel_BuiltIn_Print_Area_5_1_1_1" localSheetId="4">#REF!</definedName>
    <definedName name="Excel_BuiltIn_Print_Area_5_1_1_1">#REF!</definedName>
    <definedName name="Excel_BuiltIn_Print_Area_6" localSheetId="6">#REF!</definedName>
    <definedName name="Excel_BuiltIn_Print_Area_6">#REF!</definedName>
    <definedName name="Excel_BuiltIn_Print_Area_6_1" localSheetId="6">#REF!</definedName>
    <definedName name="Excel_BuiltIn_Print_Area_6_1" localSheetId="4">#REF!</definedName>
    <definedName name="Excel_BuiltIn_Print_Area_6_1">#REF!</definedName>
    <definedName name="Excel_BuiltIn_Print_Area_6_1_1" localSheetId="2">#REF!</definedName>
    <definedName name="Excel_BuiltIn_Print_Area_6_1_1" localSheetId="6">#REF!</definedName>
    <definedName name="Excel_BuiltIn_Print_Area_6_1_1" localSheetId="4">#REF!</definedName>
    <definedName name="Excel_BuiltIn_Print_Area_6_1_1">#REF!</definedName>
    <definedName name="Excel_BuiltIn_Print_Area_6_1_1_1" localSheetId="0">#REF!</definedName>
    <definedName name="Excel_BuiltIn_Print_Area_6_1_1_1" localSheetId="6">#REF!</definedName>
    <definedName name="Excel_BuiltIn_Print_Area_6_1_1_1" localSheetId="4">#REF!</definedName>
    <definedName name="Excel_BuiltIn_Print_Area_6_1_1_1">#REF!</definedName>
    <definedName name="Excel_BuiltIn_Print_Area_7_1" localSheetId="2">#REF!</definedName>
    <definedName name="Excel_BuiltIn_Print_Area_7_1" localSheetId="6">#REF!</definedName>
    <definedName name="Excel_BuiltIn_Print_Area_7_1">#REF!</definedName>
    <definedName name="Excel_BuiltIn_Print_Area_7_1_1" localSheetId="6">#REF!</definedName>
    <definedName name="Excel_BuiltIn_Print_Area_7_1_1">#REF!</definedName>
    <definedName name="Excel_BuiltIn_Print_Area_8" localSheetId="6">#REF!</definedName>
    <definedName name="Excel_BuiltIn_Print_Area_8" localSheetId="4">#REF!</definedName>
    <definedName name="Excel_BuiltIn_Print_Area_8">#REF!</definedName>
    <definedName name="Excel_BuiltIn_Print_Area_8_1" localSheetId="2">#REF!</definedName>
    <definedName name="Excel_BuiltIn_Print_Area_8_1" localSheetId="0">#REF!</definedName>
    <definedName name="Excel_BuiltIn_Print_Area_8_1" localSheetId="6">#REF!</definedName>
    <definedName name="Excel_BuiltIn_Print_Area_8_1" localSheetId="4">#REF!</definedName>
    <definedName name="Excel_BuiltIn_Print_Area_8_1">#REF!</definedName>
    <definedName name="Excel_BuiltIn_Print_Area_8_1_1" localSheetId="2">#REF!</definedName>
    <definedName name="Excel_BuiltIn_Print_Area_8_1_1" localSheetId="6">#REF!</definedName>
    <definedName name="Excel_BuiltIn_Print_Area_8_1_1" localSheetId="4">#REF!</definedName>
    <definedName name="Excel_BuiltIn_Print_Area_8_1_1">#REF!</definedName>
    <definedName name="Excel_BuiltIn_Print_Area_8_1_1_1" localSheetId="6">#REF!</definedName>
    <definedName name="Excel_BuiltIn_Print_Area_8_1_1_1">#REF!</definedName>
    <definedName name="Excel_BuiltIn_Print_Area_8_1_1_1_1" localSheetId="6">#REF!</definedName>
    <definedName name="Excel_BuiltIn_Print_Area_8_1_1_1_1">#REF!</definedName>
    <definedName name="Excel_BuiltIn_Print_Area_9_1" localSheetId="2">#REF!</definedName>
    <definedName name="Excel_BuiltIn_Print_Area_9_1" localSheetId="6">#REF!</definedName>
    <definedName name="Excel_BuiltIn_Print_Area_9_1" localSheetId="4">VÝSADBA_STROMŮ!$A$1:$I$2</definedName>
    <definedName name="Excel_BuiltIn_Print_Area_9_1">#REF!</definedName>
    <definedName name="Excel_BuiltIn_Print_Area_9_1_1" localSheetId="2">#REF!</definedName>
    <definedName name="Excel_BuiltIn_Print_Area_9_1_1" localSheetId="6">#REF!</definedName>
    <definedName name="Excel_BuiltIn_Print_Area_9_1_1" localSheetId="4">#REF!</definedName>
    <definedName name="Excel_BuiltIn_Print_Area_9_1_1">#REF!</definedName>
    <definedName name="Excel_BuiltIn_Print_Area_9_1_1_1" localSheetId="6">#REF!</definedName>
    <definedName name="Excel_BuiltIn_Print_Area_9_1_1_1">#REF!</definedName>
    <definedName name="Excel_BuiltIn_Print_Titles_1" localSheetId="0">#REF!</definedName>
    <definedName name="Excel_BuiltIn_Print_Titles_1" localSheetId="6">#REF!</definedName>
    <definedName name="Excel_BuiltIn_Print_Titles_1" localSheetId="4">#REF!</definedName>
    <definedName name="Excel_BuiltIn_Print_Titles_1">#REF!</definedName>
    <definedName name="Excel_BuiltIn_Print_Titles_3" localSheetId="6">#REF!</definedName>
    <definedName name="Excel_BuiltIn_Print_Titles_3">#REF!</definedName>
    <definedName name="Excel_BuiltIn_Print_Titles_4" localSheetId="2">"$#REF!.$#REF!$#REF!:$#REF!$#REF!"</definedName>
    <definedName name="Excel_BuiltIn_Print_Titles_4" localSheetId="0">#REF!</definedName>
    <definedName name="Excel_BuiltIn_Print_Titles_4" localSheetId="6">#REF!</definedName>
    <definedName name="Excel_BuiltIn_Print_Titles_4" localSheetId="4">#REF!</definedName>
    <definedName name="Excel_BuiltIn_Print_Titles_4">#REF!</definedName>
    <definedName name="Excel_BuiltIn_Print_Titles_4_1">"$#REF!.$#REF!$#REF!:$#REF!$#REF!"</definedName>
    <definedName name="Excel_BuiltIn_Print_Titles_5" localSheetId="0">#REF!</definedName>
    <definedName name="Excel_BuiltIn_Print_Titles_5" localSheetId="6">#REF!</definedName>
    <definedName name="Excel_BuiltIn_Print_Titles_5" localSheetId="4">#REF!</definedName>
    <definedName name="Excel_BuiltIn_Print_Titles_5">#REF!</definedName>
    <definedName name="Excel_BuiltIn_Print_Titles_7" localSheetId="0">#REF!</definedName>
    <definedName name="Excel_BuiltIn_Print_Titles_7" localSheetId="6">#REF!</definedName>
    <definedName name="Excel_BuiltIn_Print_Titles_7" localSheetId="4">#REF!</definedName>
    <definedName name="Excel_BuiltIn_Print_Titles_7">#REF!</definedName>
    <definedName name="ff" localSheetId="6">#REF!</definedName>
    <definedName name="ff">#REF!</definedName>
    <definedName name="h" localSheetId="0">#REF!</definedName>
    <definedName name="h" localSheetId="6">#REF!</definedName>
    <definedName name="h" localSheetId="4">#REF!</definedName>
    <definedName name="h">#REF!</definedName>
    <definedName name="_xlnm.Print_Titles" localSheetId="0">OBSAH!$1:$1</definedName>
    <definedName name="_xlnm.Print_Area" localSheetId="2">BILANCE!$A$1:$C$8</definedName>
    <definedName name="_xlnm.Print_Area" localSheetId="0">OBSAH!$A$1:$A$8</definedName>
    <definedName name="_xlnm.Print_Area" localSheetId="3">ROSTLINY!$A$1:$G$16</definedName>
    <definedName name="_xlnm.Print_Area" localSheetId="7">'ROZVOJOVÁ PÉČE KEŘŮ - 5 ROKY'!$A$1:$I$71</definedName>
    <definedName name="_xlnm.Print_Area" localSheetId="6">'ROZVOJOVÁ PÉČE STROMŮ 5 ROKŮ'!$A$1:$I$91</definedName>
    <definedName name="_xlnm.Print_Area" localSheetId="1">SUMARIZACE!$A$1:$D$11</definedName>
    <definedName name="_xlnm.Print_Area" localSheetId="4">VÝSADBA_STROMŮ!$A$1:$I$36</definedName>
  </definedNames>
  <calcPr calcId="191029" calcOnSave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43" l="1"/>
  <c r="G25" i="23"/>
  <c r="E14" i="8" l="1"/>
  <c r="G13" i="8"/>
  <c r="I33" i="23" l="1"/>
  <c r="I21" i="23"/>
  <c r="G62" i="44"/>
  <c r="I62" i="44" s="1"/>
  <c r="G31" i="44"/>
  <c r="I31" i="44" s="1"/>
  <c r="G16" i="44"/>
  <c r="I16" i="44" s="1"/>
  <c r="I30" i="43"/>
  <c r="G30" i="43"/>
  <c r="D7" i="29"/>
  <c r="I43" i="44"/>
  <c r="B5" i="13"/>
  <c r="G12" i="8"/>
  <c r="B8" i="13" l="1"/>
  <c r="C5" i="13"/>
  <c r="E9" i="8"/>
  <c r="G12" i="44" l="1"/>
  <c r="C8" i="13"/>
  <c r="B4" i="13"/>
  <c r="G5" i="23"/>
  <c r="B7" i="13" l="1"/>
  <c r="G8" i="45" s="1"/>
  <c r="I8" i="45" s="1"/>
  <c r="C4" i="13"/>
  <c r="G51" i="44"/>
  <c r="I51" i="44" s="1"/>
  <c r="G46" i="44"/>
  <c r="G28" i="44"/>
  <c r="G59" i="44"/>
  <c r="G10" i="23"/>
  <c r="G28" i="23" s="1"/>
  <c r="G15" i="23"/>
  <c r="G79" i="45" l="1"/>
  <c r="G62" i="45"/>
  <c r="G10" i="45"/>
  <c r="G25" i="45" s="1"/>
  <c r="I25" i="45" s="1"/>
  <c r="G9" i="45"/>
  <c r="C7" i="13"/>
  <c r="G23" i="45"/>
  <c r="I23" i="45" s="1"/>
  <c r="G58" i="45"/>
  <c r="G75" i="45" s="1"/>
  <c r="G20" i="23"/>
  <c r="G40" i="45" l="1"/>
  <c r="I10" i="45"/>
  <c r="G64" i="45"/>
  <c r="I58" i="45"/>
  <c r="G11" i="45"/>
  <c r="I9" i="45"/>
  <c r="G59" i="45"/>
  <c r="G24" i="45"/>
  <c r="G38" i="45"/>
  <c r="I38" i="45" s="1"/>
  <c r="G8" i="8"/>
  <c r="A4" i="22"/>
  <c r="A3" i="22"/>
  <c r="I24" i="45" l="1"/>
  <c r="G26" i="45"/>
  <c r="G30" i="45"/>
  <c r="I30" i="45" s="1"/>
  <c r="I59" i="45"/>
  <c r="G76" i="45"/>
  <c r="G60" i="45"/>
  <c r="G15" i="45"/>
  <c r="I15" i="45" s="1"/>
  <c r="I11" i="45"/>
  <c r="G12" i="45"/>
  <c r="I12" i="45" s="1"/>
  <c r="G44" i="45"/>
  <c r="G45" i="45" s="1"/>
  <c r="G49" i="45" s="1"/>
  <c r="G43" i="45"/>
  <c r="G14" i="8"/>
  <c r="H31" i="43" s="1"/>
  <c r="I75" i="45"/>
  <c r="I64" i="45"/>
  <c r="G10" i="43"/>
  <c r="I16" i="45" l="1"/>
  <c r="I60" i="45"/>
  <c r="G61" i="45"/>
  <c r="I61" i="45" s="1"/>
  <c r="G77" i="45"/>
  <c r="G87" i="45"/>
  <c r="I87" i="45" s="1"/>
  <c r="I76" i="45"/>
  <c r="G27" i="45"/>
  <c r="G39" i="45"/>
  <c r="I26" i="45"/>
  <c r="I44" i="45"/>
  <c r="G46" i="45"/>
  <c r="I46" i="45" s="1"/>
  <c r="G24" i="43"/>
  <c r="G12" i="43" s="1"/>
  <c r="G29" i="43"/>
  <c r="I45" i="45"/>
  <c r="I49" i="45"/>
  <c r="I62" i="45"/>
  <c r="G11" i="43"/>
  <c r="G14" i="43"/>
  <c r="G9" i="44"/>
  <c r="G25" i="44" s="1"/>
  <c r="I42" i="44"/>
  <c r="G8" i="44"/>
  <c r="G7" i="44"/>
  <c r="G23" i="44" s="1"/>
  <c r="I40" i="45" l="1"/>
  <c r="I27" i="45"/>
  <c r="I31" i="45" s="1"/>
  <c r="I39" i="45"/>
  <c r="G50" i="45"/>
  <c r="I50" i="45" s="1"/>
  <c r="G41" i="45"/>
  <c r="G78" i="45"/>
  <c r="I78" i="45" s="1"/>
  <c r="I77" i="45"/>
  <c r="I29" i="43"/>
  <c r="G21" i="43"/>
  <c r="I21" i="43" s="1"/>
  <c r="G84" i="45"/>
  <c r="G81" i="45" s="1"/>
  <c r="I81" i="45" s="1"/>
  <c r="G80" i="45"/>
  <c r="G82" i="45" s="1"/>
  <c r="I79" i="45"/>
  <c r="G68" i="45"/>
  <c r="G67" i="45"/>
  <c r="I67" i="45" s="1"/>
  <c r="I25" i="44"/>
  <c r="G41" i="44"/>
  <c r="I23" i="44"/>
  <c r="G39" i="44"/>
  <c r="G11" i="44"/>
  <c r="I12" i="44" s="1"/>
  <c r="G24" i="44"/>
  <c r="G50" i="44"/>
  <c r="I50" i="44" s="1"/>
  <c r="I9" i="44"/>
  <c r="G15" i="44"/>
  <c r="I15" i="44" s="1"/>
  <c r="I7" i="44"/>
  <c r="G5" i="43"/>
  <c r="G17" i="43" s="1"/>
  <c r="I17" i="43" s="1"/>
  <c r="I43" i="45" l="1"/>
  <c r="I41" i="45"/>
  <c r="G42" i="45"/>
  <c r="I42" i="45" s="1"/>
  <c r="I41" i="44"/>
  <c r="G69" i="44"/>
  <c r="I69" i="44" s="1"/>
  <c r="G58" i="44"/>
  <c r="I39" i="44"/>
  <c r="G57" i="44"/>
  <c r="G68" i="44" s="1"/>
  <c r="I68" i="44" s="1"/>
  <c r="I68" i="45"/>
  <c r="G63" i="45"/>
  <c r="I63" i="45" s="1"/>
  <c r="G83" i="45"/>
  <c r="I83" i="45" s="1"/>
  <c r="I82" i="45"/>
  <c r="I80" i="45"/>
  <c r="I84" i="45"/>
  <c r="G88" i="45"/>
  <c r="I88" i="45" s="1"/>
  <c r="G32" i="44"/>
  <c r="I32" i="44" s="1"/>
  <c r="G40" i="44"/>
  <c r="I24" i="44"/>
  <c r="I11" i="44"/>
  <c r="G27" i="44"/>
  <c r="G18" i="43"/>
  <c r="I18" i="43" s="1"/>
  <c r="I14" i="43"/>
  <c r="I24" i="43"/>
  <c r="G13" i="43"/>
  <c r="I13" i="43" s="1"/>
  <c r="G16" i="43"/>
  <c r="I16" i="43" s="1"/>
  <c r="G7" i="43"/>
  <c r="I8" i="44"/>
  <c r="G10" i="44"/>
  <c r="G6" i="43"/>
  <c r="I6" i="43" s="1"/>
  <c r="I5" i="43"/>
  <c r="G8" i="43"/>
  <c r="I20" i="43" s="1"/>
  <c r="I10" i="43"/>
  <c r="I69" i="45" l="1"/>
  <c r="I51" i="45"/>
  <c r="I70" i="44"/>
  <c r="I27" i="44"/>
  <c r="I28" i="44"/>
  <c r="I58" i="44"/>
  <c r="I59" i="44"/>
  <c r="I89" i="45"/>
  <c r="I40" i="44"/>
  <c r="G49" i="44"/>
  <c r="I49" i="44" s="1"/>
  <c r="I7" i="43"/>
  <c r="G19" i="43"/>
  <c r="I19" i="43" s="1"/>
  <c r="I10" i="44"/>
  <c r="I17" i="44" s="1"/>
  <c r="G26" i="44"/>
  <c r="G25" i="43"/>
  <c r="I25" i="43" s="1"/>
  <c r="I11" i="43"/>
  <c r="I8" i="43"/>
  <c r="G9" i="43"/>
  <c r="G27" i="43"/>
  <c r="G28" i="43"/>
  <c r="I28" i="43" s="1"/>
  <c r="I91" i="45" l="1"/>
  <c r="C5" i="29" s="1"/>
  <c r="D5" i="29" s="1"/>
  <c r="I26" i="44"/>
  <c r="I33" i="44" s="1"/>
  <c r="G44" i="44"/>
  <c r="I27" i="43"/>
  <c r="I9" i="43"/>
  <c r="G26" i="43"/>
  <c r="I26" i="43" s="1"/>
  <c r="I12" i="43"/>
  <c r="I57" i="44" l="1"/>
  <c r="I63" i="44" s="1"/>
  <c r="G15" i="43"/>
  <c r="I15" i="43" s="1"/>
  <c r="G45" i="44"/>
  <c r="I46" i="44" s="1"/>
  <c r="I44" i="44"/>
  <c r="I31" i="43"/>
  <c r="I45" i="44" l="1"/>
  <c r="I52" i="44" s="1"/>
  <c r="I32" i="43"/>
  <c r="C4" i="29" s="1"/>
  <c r="D4" i="29" s="1"/>
  <c r="G7" i="8"/>
  <c r="G4" i="8"/>
  <c r="G5" i="8"/>
  <c r="G6" i="8"/>
  <c r="G9" i="8" l="1"/>
  <c r="H34" i="23" s="1"/>
  <c r="I34" i="23" s="1"/>
  <c r="I71" i="44"/>
  <c r="G29" i="23"/>
  <c r="I29" i="23" s="1"/>
  <c r="I25" i="23"/>
  <c r="I15" i="23"/>
  <c r="I20" i="23"/>
  <c r="G12" i="23"/>
  <c r="G18" i="23"/>
  <c r="G13" i="23"/>
  <c r="I13" i="23" s="1"/>
  <c r="G16" i="23"/>
  <c r="I16" i="23" s="1"/>
  <c r="G27" i="23"/>
  <c r="G17" i="23" s="1"/>
  <c r="G26" i="23"/>
  <c r="I26" i="23" s="1"/>
  <c r="G7" i="23"/>
  <c r="I7" i="23" s="1"/>
  <c r="G14" i="23"/>
  <c r="I14" i="23" s="1"/>
  <c r="G24" i="23"/>
  <c r="I24" i="23" s="1"/>
  <c r="G6" i="23"/>
  <c r="I5" i="23"/>
  <c r="G9" i="23" l="1"/>
  <c r="I9" i="23" s="1"/>
  <c r="G8" i="23"/>
  <c r="I8" i="23" s="1"/>
  <c r="I27" i="23"/>
  <c r="I17" i="23"/>
  <c r="I12" i="23"/>
  <c r="G31" i="23"/>
  <c r="I31" i="23" s="1"/>
  <c r="I6" i="23"/>
  <c r="G19" i="23"/>
  <c r="I19" i="23" s="1"/>
  <c r="I18" i="23"/>
  <c r="G32" i="23"/>
  <c r="I32" i="23" s="1"/>
  <c r="I28" i="23"/>
  <c r="I10" i="23"/>
  <c r="G11" i="23"/>
  <c r="G30" i="23" l="1"/>
  <c r="I30" i="23" s="1"/>
  <c r="I11" i="23"/>
  <c r="I35" i="23" l="1"/>
  <c r="C3" i="29" s="1"/>
  <c r="D3" i="29" s="1"/>
  <c r="C6" i="29" l="1"/>
  <c r="D6" i="29" s="1"/>
  <c r="C9" i="29" l="1"/>
  <c r="D9" i="29" s="1"/>
</calcChain>
</file>

<file path=xl/sharedStrings.xml><?xml version="1.0" encoding="utf-8"?>
<sst xmlns="http://schemas.openxmlformats.org/spreadsheetml/2006/main" count="933" uniqueCount="218">
  <si>
    <t>OBSAH</t>
  </si>
  <si>
    <t>SUMARIZACE</t>
  </si>
  <si>
    <t>SOUPIS ROSTLINNÉHO MATERIÁLU</t>
  </si>
  <si>
    <t xml:space="preserve">      CELKOVÁ SUMARIZACE</t>
  </si>
  <si>
    <t>Cena bez DPH</t>
  </si>
  <si>
    <t>Cena vč. DPH (21%)</t>
  </si>
  <si>
    <t>-</t>
  </si>
  <si>
    <t>Celkem</t>
  </si>
  <si>
    <t>počet m.j.</t>
  </si>
  <si>
    <t>m³</t>
  </si>
  <si>
    <t>t</t>
  </si>
  <si>
    <t>Cena celkem bez DPH</t>
  </si>
  <si>
    <t>cena celkem</t>
  </si>
  <si>
    <t>latinský název</t>
  </si>
  <si>
    <t>velikost</t>
  </si>
  <si>
    <t>počet kusů</t>
  </si>
  <si>
    <t>cena/ks</t>
  </si>
  <si>
    <t>Vyspětlivky:</t>
  </si>
  <si>
    <t>VÝSADBA STROMŮ</t>
  </si>
  <si>
    <t>PRÁCE</t>
  </si>
  <si>
    <t>HSV-rok</t>
  </si>
  <si>
    <t>P.č.</t>
  </si>
  <si>
    <t>Kód položky</t>
  </si>
  <si>
    <t>Název položky</t>
  </si>
  <si>
    <t>m.j.</t>
  </si>
  <si>
    <t>cena Kč/m.j.</t>
  </si>
  <si>
    <t>celkem Kč</t>
  </si>
  <si>
    <t>R</t>
  </si>
  <si>
    <t xml:space="preserve"> -</t>
  </si>
  <si>
    <t>Vytýčení výsadeb stromů před jejich založením</t>
  </si>
  <si>
    <t>ks</t>
  </si>
  <si>
    <r>
      <rPr>
        <b/>
        <sz val="8"/>
        <rFont val="Arial Narrow"/>
        <family val="2"/>
        <charset val="238"/>
      </rPr>
      <t>Zapravení hydrogelu</t>
    </r>
    <r>
      <rPr>
        <sz val="8"/>
        <rFont val="Arial Narrow"/>
        <family val="2"/>
        <charset val="238"/>
      </rPr>
      <t xml:space="preserve"> do výsadbového substrátu jednotlivých sazenic</t>
    </r>
  </si>
  <si>
    <t>200g/ strom</t>
  </si>
  <si>
    <t>při výsadbě</t>
  </si>
  <si>
    <t>184 21-5133</t>
  </si>
  <si>
    <r>
      <rPr>
        <b/>
        <sz val="8"/>
        <rFont val="Arial Narrow"/>
        <family val="2"/>
        <charset val="238"/>
      </rPr>
      <t>Ukotvení dřeviny třemi kůly</t>
    </r>
    <r>
      <rPr>
        <sz val="8"/>
        <rFont val="Arial Narrow"/>
        <family val="2"/>
        <charset val="238"/>
      </rPr>
      <t xml:space="preserve"> délky přes 2 do 3 m</t>
    </r>
  </si>
  <si>
    <t>listnaté stromy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</si>
  <si>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</si>
  <si>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184 21-5413</t>
  </si>
  <si>
    <t>184 80-1121</t>
  </si>
  <si>
    <r>
      <rPr>
        <b/>
        <sz val="8"/>
        <rFont val="Arial Narrow"/>
        <family val="2"/>
        <charset val="238"/>
      </rPr>
      <t xml:space="preserve">Ošetření vysazených dřevin solitérních </t>
    </r>
    <r>
      <rPr>
        <sz val="8"/>
        <rFont val="Arial Narrow"/>
        <family val="2"/>
        <charset val="238"/>
      </rPr>
      <t>v rovině nebo na svahu do 1:5 tj. odplevelení s nakypřením nebo vypletí, odstranění poškozených částí dřeviny s případným složením odpadu na hromady, naložením na dopravní prostředek a odvozem do 20km se složením</t>
    </r>
  </si>
  <si>
    <t>184 91-1421</t>
  </si>
  <si>
    <r>
      <rPr>
        <b/>
        <sz val="8"/>
        <rFont val="Arial Narrow"/>
        <family val="2"/>
        <charset val="238"/>
      </rPr>
      <t>Mulčování vysazených rostlin</t>
    </r>
    <r>
      <rPr>
        <sz val="8"/>
        <rFont val="Arial Narrow"/>
        <family val="2"/>
        <charset val="238"/>
      </rPr>
      <t xml:space="preserve"> mulčovací kůrou, tl. do 100 mm, v rovině nebo na svahu do 1:5</t>
    </r>
  </si>
  <si>
    <t>998 23-1311</t>
  </si>
  <si>
    <t>185 85-1121</t>
  </si>
  <si>
    <r>
      <t xml:space="preserve">Dovoz vody pro zálivku rostlin </t>
    </r>
    <r>
      <rPr>
        <sz val="8"/>
        <rFont val="Arial Narrow"/>
        <family val="2"/>
        <charset val="238"/>
      </rPr>
      <t>na vzdálenost do 1000 m</t>
    </r>
  </si>
  <si>
    <t>MATERIÁL</t>
  </si>
  <si>
    <t>poznámka k materiálu</t>
  </si>
  <si>
    <t>10ks/strom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</si>
  <si>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</si>
  <si>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Hydrogel krystaly</t>
  </si>
  <si>
    <t>kg</t>
  </si>
  <si>
    <t>Kůly ke stromům, prům 60-80 mm, délka 3 m</t>
  </si>
  <si>
    <t>Úvazky a příčky pro kotvení stromů</t>
  </si>
  <si>
    <t>soubor</t>
  </si>
  <si>
    <t>Rákosová rohož</t>
  </si>
  <si>
    <t>VÝSADBA KEŘŮ</t>
  </si>
  <si>
    <t>poznámka k pracem</t>
  </si>
  <si>
    <t>aplikace 2x v rozestupech 2 týdny; 2-4 týdny před založením výsadeb</t>
  </si>
  <si>
    <t>183 20-5121</t>
  </si>
  <si>
    <r>
      <rPr>
        <b/>
        <sz val="8"/>
        <rFont val="Arial Narrow"/>
        <family val="2"/>
        <charset val="238"/>
      </rPr>
      <t xml:space="preserve">Založení záhonu pro výsadbu rostlin </t>
    </r>
    <r>
      <rPr>
        <sz val="8"/>
        <rFont val="Arial Narrow"/>
        <family val="2"/>
        <charset val="238"/>
      </rPr>
      <t xml:space="preserve">v rovině nebo na svahu do 1:5 </t>
    </r>
    <r>
      <rPr>
        <b/>
        <sz val="8"/>
        <rFont val="Arial Narrow"/>
        <family val="2"/>
        <charset val="238"/>
      </rPr>
      <t xml:space="preserve">na starém trávníku  </t>
    </r>
    <r>
      <rPr>
        <sz val="8"/>
        <rFont val="Arial Narrow"/>
        <family val="2"/>
        <charset val="238"/>
      </rPr>
      <t>vč.naložení, složení a odvoz odpadu do 20 km</t>
    </r>
  </si>
  <si>
    <t>184 10-2111</t>
  </si>
  <si>
    <r>
      <rPr>
        <b/>
        <sz val="8"/>
        <rFont val="Arial Narrow"/>
        <family val="2"/>
        <charset val="238"/>
      </rPr>
      <t>Výsadba dřevin s balem</t>
    </r>
    <r>
      <rPr>
        <sz val="8"/>
        <rFont val="Arial Narrow"/>
        <family val="2"/>
        <charset val="238"/>
      </rPr>
      <t xml:space="preserve"> do předem vyhloubené jamky se zalitím v rovině nebo na svahu do 1:5, při průměru balu </t>
    </r>
    <r>
      <rPr>
        <b/>
        <sz val="8"/>
        <rFont val="Arial Narrow"/>
        <family val="2"/>
        <charset val="238"/>
      </rPr>
      <t>přes 100 do 200 mm</t>
    </r>
  </si>
  <si>
    <t>6l/10 000m2</t>
  </si>
  <si>
    <t>l</t>
  </si>
  <si>
    <t>111 30-1111</t>
  </si>
  <si>
    <t>Poplatek za uložení odpadu na skládce</t>
  </si>
  <si>
    <t>ROZVOJOVÁ PÉČE ZA 1. ROK PO ZALOŽENÍ VÝSADEB</t>
  </si>
  <si>
    <t>Stromy</t>
  </si>
  <si>
    <t>185 80-4513</t>
  </si>
  <si>
    <r>
      <t>Odplevelení výsadeb</t>
    </r>
    <r>
      <rPr>
        <sz val="8"/>
        <rFont val="Arial Narrow"/>
        <family val="2"/>
        <charset val="238"/>
      </rPr>
      <t xml:space="preserve">, v rovině nebo nasvahu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</si>
  <si>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4x opakování</t>
  </si>
  <si>
    <r>
      <t>m</t>
    </r>
    <r>
      <rPr>
        <vertAlign val="superscript"/>
        <sz val="8"/>
        <rFont val="Arial Narrow"/>
        <family val="2"/>
        <charset val="238"/>
      </rPr>
      <t>2</t>
    </r>
  </si>
  <si>
    <t>185 80-4311</t>
  </si>
  <si>
    <r>
      <rPr>
        <b/>
        <sz val="8"/>
        <rFont val="Arial Narrow"/>
        <family val="2"/>
        <charset val="238"/>
      </rPr>
      <t>Dovoz vody pro zálivku</t>
    </r>
    <r>
      <rPr>
        <sz val="8"/>
        <rFont val="Arial Narrow"/>
        <family val="2"/>
        <charset val="238"/>
      </rPr>
      <t xml:space="preserve"> rostlin na vzdálenost do 1000 m</t>
    </r>
  </si>
  <si>
    <t xml:space="preserve">6x zálivka </t>
  </si>
  <si>
    <t>185 80-4514</t>
  </si>
  <si>
    <t>ROZVOJOVÁ PÉČE ZA 2. ROK PO ZALOŽENÍ VÝSADEB</t>
  </si>
  <si>
    <r>
      <rPr>
        <b/>
        <sz val="8"/>
        <rFont val="Arial Narrow"/>
        <family val="2"/>
        <charset val="238"/>
      </rPr>
      <t>Oprava stávajícího kotvení stromu</t>
    </r>
    <r>
      <rPr>
        <sz val="8"/>
        <rFont val="Arial Narrow"/>
        <family val="2"/>
        <charset val="238"/>
      </rPr>
      <t>, délky kůlů přes 2 do 3m včetně použitých materiálů</t>
    </r>
  </si>
  <si>
    <t>184 91-1111</t>
  </si>
  <si>
    <r>
      <rPr>
        <b/>
        <sz val="8"/>
        <rFont val="Arial Narrow"/>
        <family val="2"/>
        <charset val="238"/>
      </rPr>
      <t>Znovuuvázání dřeviny</t>
    </r>
    <r>
      <rPr>
        <sz val="8"/>
        <rFont val="Arial Narrow"/>
        <family val="2"/>
        <charset val="238"/>
      </rPr>
      <t xml:space="preserve"> jedním úvazkem ke stávajícímu kůlu 
</t>
    </r>
  </si>
  <si>
    <t>Úvazek bavlněný - šíře 3cm</t>
  </si>
  <si>
    <t>bm</t>
  </si>
  <si>
    <t>m3</t>
  </si>
  <si>
    <t>ROZVOJOVÁ PÉČE ZA 3. ROK PO ZALOŽENÍ VÝSADEB</t>
  </si>
  <si>
    <r>
      <rPr>
        <b/>
        <sz val="8"/>
        <rFont val="Arial Narrow"/>
        <family val="2"/>
        <charset val="238"/>
      </rPr>
      <t xml:space="preserve">Odstranění ukotvení </t>
    </r>
    <r>
      <rPr>
        <sz val="8"/>
        <rFont val="Arial Narrow"/>
        <family val="2"/>
        <charset val="238"/>
      </rPr>
      <t>dřeviny třemi kůly délky přes 2 do 3m</t>
    </r>
  </si>
  <si>
    <r>
      <rPr>
        <b/>
        <sz val="8"/>
        <rFont val="Arial Narrow"/>
        <family val="2"/>
        <charset val="238"/>
      </rPr>
      <t>Odstranění obalu kmene</t>
    </r>
    <r>
      <rPr>
        <sz val="8"/>
        <rFont val="Arial Narrow"/>
        <family val="2"/>
        <charset val="238"/>
      </rPr>
      <t xml:space="preserve"> z rákosové nebo kokosové rohože v rovině nebo na svahu do 1:5</t>
    </r>
  </si>
  <si>
    <t>Přesun hmot pro sadovnické a krajinářské úpravy, dopravní vzdálenost do 5000m</t>
  </si>
  <si>
    <t>m2</t>
  </si>
  <si>
    <r>
      <t>m</t>
    </r>
    <r>
      <rPr>
        <b/>
        <vertAlign val="superscript"/>
        <sz val="10"/>
        <rFont val="Arial Narrow"/>
        <family val="2"/>
        <charset val="238"/>
      </rPr>
      <t>2</t>
    </r>
  </si>
  <si>
    <t xml:space="preserve">CELKOVÉ NÁKLADY </t>
  </si>
  <si>
    <t>BUŃKA URČENÁ K VYPLNĚNÍ !!!</t>
  </si>
  <si>
    <t>Celkem bez DPH</t>
  </si>
  <si>
    <t>ÚRS 823-1
2018</t>
  </si>
  <si>
    <t>185 80-2114</t>
  </si>
  <si>
    <r>
      <rPr>
        <b/>
        <sz val="8"/>
        <rFont val="Arial Narrow"/>
        <family val="2"/>
        <charset val="238"/>
      </rPr>
      <t>Hnojení půdy nebo tráníku</t>
    </r>
    <r>
      <rPr>
        <sz val="8"/>
        <rFont val="Arial Narrow"/>
        <family val="2"/>
        <charset val="238"/>
      </rPr>
      <t xml:space="preserve"> v rovině nebo na svahu do 1:5</t>
    </r>
    <r>
      <rPr>
        <b/>
        <sz val="8"/>
        <rFont val="Arial Narrow"/>
        <family val="2"/>
        <charset val="238"/>
      </rPr>
      <t>, umělým hnojivem s rozdělením k jednotlivým rostlinám</t>
    </r>
  </si>
  <si>
    <t>184 50-1141</t>
  </si>
  <si>
    <r>
      <rPr>
        <b/>
        <sz val="8"/>
        <rFont val="Arial Narrow"/>
        <family val="2"/>
        <charset val="238"/>
      </rPr>
      <t xml:space="preserve">Zhotovení obalu kmene </t>
    </r>
    <r>
      <rPr>
        <sz val="8"/>
        <rFont val="Arial Narrow"/>
        <family val="2"/>
        <charset val="238"/>
      </rPr>
      <t>z rákosové nebo kokosové rohože v rovině nebo na svahu do 1:5</t>
    </r>
  </si>
  <si>
    <t>povýsadbobý řez</t>
  </si>
  <si>
    <t>ÚRS 823-1
2019</t>
  </si>
  <si>
    <t>184 85-2312</t>
  </si>
  <si>
    <t>tl. 100 mm
mulčovací kůrou</t>
  </si>
  <si>
    <t>185 85-1129</t>
  </si>
  <si>
    <t>Dovoz vody pro zálivku rostlin, Příplatek k ceně za každých dalších i započatých 1000 m</t>
  </si>
  <si>
    <r>
      <t>Poplatek za uložení odpadu na skládce</t>
    </r>
    <r>
      <rPr>
        <sz val="8"/>
        <rFont val="Arial Narrow"/>
        <family val="2"/>
        <charset val="238"/>
      </rPr>
      <t xml:space="preserve"> - biologický odpad</t>
    </r>
  </si>
  <si>
    <t>Tabletové hnojivo s postupným uvolňováním živin</t>
  </si>
  <si>
    <t>Voda na zálivku</t>
  </si>
  <si>
    <t xml:space="preserve"> 70l/strom/zálivka</t>
  </si>
  <si>
    <r>
      <rPr>
        <b/>
        <sz val="8"/>
        <rFont val="Arial Narrow"/>
        <family val="2"/>
        <charset val="238"/>
      </rPr>
      <t xml:space="preserve">Zhotovení závlahové mísy </t>
    </r>
    <r>
      <rPr>
        <sz val="8"/>
        <rFont val="Arial Narrow"/>
        <family val="2"/>
        <charset val="238"/>
      </rPr>
      <t>u solitérních dřevin v rovině nebo na svahu do 1:5, o průměru mísy</t>
    </r>
    <r>
      <rPr>
        <b/>
        <sz val="8"/>
        <rFont val="Arial Narrow"/>
        <family val="2"/>
        <charset val="238"/>
      </rPr>
      <t xml:space="preserve"> 
přes 1 m</t>
    </r>
  </si>
  <si>
    <t>184 80-2111</t>
  </si>
  <si>
    <r>
      <rPr>
        <b/>
        <sz val="8"/>
        <rFont val="Arial Narrow"/>
        <family val="2"/>
        <charset val="238"/>
      </rPr>
      <t>Chemické odplevelení</t>
    </r>
    <r>
      <rPr>
        <sz val="8"/>
        <rFont val="Arial Narrow"/>
        <family val="2"/>
        <charset val="238"/>
      </rPr>
      <t xml:space="preserve"> před založením kultury, trávníku nebo zpevněných ploch o výměře jednotlivě</t>
    </r>
    <r>
      <rPr>
        <b/>
        <sz val="8"/>
        <rFont val="Arial Narrow"/>
        <family val="2"/>
        <charset val="238"/>
      </rPr>
      <t xml:space="preserve"> přes 20 m²</t>
    </r>
    <r>
      <rPr>
        <sz val="8.8000000000000007"/>
        <rFont val="Arial Narrow"/>
        <family val="2"/>
        <charset val="238"/>
      </rPr>
      <t xml:space="preserve">, </t>
    </r>
    <r>
      <rPr>
        <sz val="8"/>
        <rFont val="Arial Narrow"/>
        <family val="2"/>
        <charset val="238"/>
      </rPr>
      <t xml:space="preserve"> v rovině nebo na svahu do 1:5, postřikem na široko</t>
    </r>
  </si>
  <si>
    <t>183 11-1111</t>
  </si>
  <si>
    <r>
      <rPr>
        <b/>
        <sz val="8"/>
        <rFont val="Arial Narrow"/>
        <family val="2"/>
        <charset val="238"/>
      </rPr>
      <t xml:space="preserve">Hloubení jamek pro vysazování rostlin </t>
    </r>
    <r>
      <rPr>
        <sz val="8"/>
        <rFont val="Arial Narrow"/>
        <family val="2"/>
        <charset val="238"/>
      </rPr>
      <t xml:space="preserve">v zemině 1 až 4 </t>
    </r>
    <r>
      <rPr>
        <b/>
        <sz val="8"/>
        <rFont val="Arial Narrow"/>
        <family val="2"/>
        <charset val="238"/>
      </rPr>
      <t xml:space="preserve">bez výměny půdy, </t>
    </r>
    <r>
      <rPr>
        <sz val="8"/>
        <rFont val="Arial Narrow"/>
        <family val="2"/>
        <charset val="238"/>
      </rPr>
      <t>v rovině nebo na svahu do 1:5 , o objemu</t>
    </r>
    <r>
      <rPr>
        <b/>
        <sz val="8"/>
        <rFont val="Arial Narrow"/>
        <family val="2"/>
        <charset val="238"/>
      </rPr>
      <t xml:space="preserve"> do 0,002  m³ </t>
    </r>
    <r>
      <rPr>
        <sz val="8"/>
        <rFont val="Arial Narrow"/>
        <family val="2"/>
        <charset val="238"/>
      </rPr>
      <t>vč.naložení, složení a odvoz výkopů do 20 km</t>
    </r>
  </si>
  <si>
    <t>185 80-2112</t>
  </si>
  <si>
    <t>Zahradnický kompost</t>
  </si>
  <si>
    <t xml:space="preserve"> 1ks/keř</t>
  </si>
  <si>
    <t>184 80-1131</t>
  </si>
  <si>
    <r>
      <t>Ošetření vysazených dřevin ve skupinách</t>
    </r>
    <r>
      <rPr>
        <sz val="8"/>
        <rFont val="Arial Narrow"/>
        <family val="2"/>
        <charset val="238"/>
      </rPr>
      <t>, v rovině nebo na svahu do 1:5</t>
    </r>
  </si>
  <si>
    <t>184 -1411</t>
  </si>
  <si>
    <t xml:space="preserve">Zpětný řez keřů po výsadbě netrnitých, výšky do 0,5 m </t>
  </si>
  <si>
    <r>
      <rPr>
        <b/>
        <sz val="8"/>
        <rFont val="Arial Narrow"/>
        <family val="2"/>
        <charset val="238"/>
      </rPr>
      <t>Přesun hmot pro sadovnické a krajinářské úpravy</t>
    </r>
    <r>
      <rPr>
        <sz val="8"/>
        <rFont val="Arial Narrow"/>
        <family val="2"/>
        <charset val="238"/>
      </rPr>
      <t>, dopravní vzdálenost do 5000 m</t>
    </r>
  </si>
  <si>
    <t>vrstva 7 cm</t>
  </si>
  <si>
    <r>
      <t>Poplatek za uložení odpadu na skládce</t>
    </r>
    <r>
      <rPr>
        <sz val="8"/>
        <rFont val="Arial Narrow"/>
        <family val="2"/>
        <charset val="238"/>
      </rPr>
      <t xml:space="preserve"> </t>
    </r>
  </si>
  <si>
    <t>Tabletové hnojivo</t>
  </si>
  <si>
    <t xml:space="preserve"> 10l/m2/zálivka</t>
  </si>
  <si>
    <t>Herbicidní přípravek</t>
  </si>
  <si>
    <t>Vytýčení záhonu před jejich založením</t>
  </si>
  <si>
    <t>při založení záhonu</t>
  </si>
  <si>
    <t>včetně zapravení kompostu do vegetační vrstvy</t>
  </si>
  <si>
    <t>NÁKLADY</t>
  </si>
  <si>
    <r>
      <rPr>
        <b/>
        <sz val="8"/>
        <rFont val="Arial Narrow"/>
        <family val="2"/>
        <charset val="238"/>
      </rPr>
      <t>Zalití rostlin vodou</t>
    </r>
    <r>
      <rPr>
        <sz val="8"/>
        <rFont val="Arial Narrow"/>
        <family val="2"/>
        <charset val="238"/>
      </rPr>
      <t xml:space="preserve">, plochy jednotlivě do 20 m2   </t>
    </r>
  </si>
  <si>
    <t>6x opakování na strom za rok (70l zálivka/strom)</t>
  </si>
  <si>
    <r>
      <t xml:space="preserve">Zalití rostlin vodou, </t>
    </r>
    <r>
      <rPr>
        <sz val="8"/>
        <rFont val="Arial Narrow"/>
        <family val="2"/>
        <charset val="238"/>
      </rPr>
      <t>plochy záhonů jednotlivě přes 20m²</t>
    </r>
  </si>
  <si>
    <t>tl. 50 mm
mulčovací kůrou</t>
  </si>
  <si>
    <t>vrstva 50 mm</t>
  </si>
  <si>
    <t>vrstva 100 mm</t>
  </si>
  <si>
    <t>185 80-4312</t>
  </si>
  <si>
    <t xml:space="preserve">4x opakování
</t>
  </si>
  <si>
    <t>Instalace chráničky báze kmene</t>
  </si>
  <si>
    <t>Chránička kmene, polyethylénová perforovaná, tl. 2 mm, hnědá</t>
  </si>
  <si>
    <r>
      <rPr>
        <b/>
        <sz val="8"/>
        <rFont val="Arial Narrow"/>
        <family val="2"/>
        <charset val="238"/>
      </rPr>
      <t>Řez stromů výchovný</t>
    </r>
    <r>
      <rPr>
        <sz val="8"/>
        <rFont val="Arial Narrow"/>
        <family val="2"/>
        <charset val="238"/>
      </rPr>
      <t xml:space="preserve">, alejové stromy, výšky </t>
    </r>
    <r>
      <rPr>
        <b/>
        <sz val="8"/>
        <rFont val="Arial Narrow"/>
        <family val="2"/>
        <charset val="238"/>
      </rPr>
      <t>přes 4 do 6 m</t>
    </r>
  </si>
  <si>
    <t>Dovoz vody pro zálivku rostlin, příplatek k ceně za každých dalších i započatých 1000 m</t>
  </si>
  <si>
    <t>Sejmutí drnu tl. do 100 mm v jakékoliv ploše</t>
  </si>
  <si>
    <r>
      <rPr>
        <b/>
        <sz val="8"/>
        <rFont val="Arial Narrow"/>
        <family val="2"/>
        <charset val="238"/>
      </rPr>
      <t>Hnojení půdy nebo trávníku</t>
    </r>
    <r>
      <rPr>
        <sz val="8"/>
        <rFont val="Arial Narrow"/>
        <family val="2"/>
        <charset val="238"/>
      </rPr>
      <t xml:space="preserve"> v rovině nebo na svahu do 1:5</t>
    </r>
    <r>
      <rPr>
        <b/>
        <sz val="8"/>
        <rFont val="Arial Narrow"/>
        <family val="2"/>
        <charset val="238"/>
      </rPr>
      <t>, vitahumem, kompostem nebo chlévskou mrvou</t>
    </r>
  </si>
  <si>
    <r>
      <t>Odplevelení výsadeb</t>
    </r>
    <r>
      <rPr>
        <sz val="8"/>
        <rFont val="Arial Narrow"/>
        <family val="2"/>
        <charset val="238"/>
      </rPr>
      <t xml:space="preserve">, v rovině nebo na 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</si>
  <si>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6x opakování za rok (70l zálivka/strom)</t>
  </si>
  <si>
    <r>
      <t>Odplevelení výsadeb</t>
    </r>
    <r>
      <rPr>
        <sz val="8"/>
        <rFont val="Arial Narrow"/>
        <family val="2"/>
        <charset val="238"/>
      </rPr>
      <t xml:space="preserve">, v rovině nebo na svahu do 1:5, </t>
    </r>
    <r>
      <rPr>
        <b/>
        <sz val="8"/>
        <rFont val="Arial Narrow"/>
        <family val="2"/>
        <charset val="238"/>
      </rPr>
      <t>souvislých keřových skupin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</si>
  <si>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ZB 10/12= zemní bal, dřevina s obvodem kmínku 10-12cm v 1 m výšky kmene</t>
  </si>
  <si>
    <t>Rozvojové péče stromů - 5 roky</t>
  </si>
  <si>
    <t xml:space="preserve"> drn</t>
  </si>
  <si>
    <t>hloubka 10 cm</t>
  </si>
  <si>
    <t>vrstva 3 cm v celé ploše</t>
  </si>
  <si>
    <t>183 10-1221</t>
  </si>
  <si>
    <r>
      <rPr>
        <b/>
        <sz val="8"/>
        <rFont val="Arial Narrow"/>
        <family val="2"/>
        <charset val="238"/>
      </rPr>
      <t xml:space="preserve">Hloubení jamek pro vysazování rostlin </t>
    </r>
    <r>
      <rPr>
        <sz val="8"/>
        <rFont val="Arial Narrow"/>
        <family val="2"/>
        <charset val="238"/>
      </rPr>
      <t xml:space="preserve">v zemině 1 až 4 </t>
    </r>
    <r>
      <rPr>
        <b/>
        <sz val="8"/>
        <rFont val="Arial Narrow"/>
        <family val="2"/>
        <charset val="238"/>
      </rPr>
      <t xml:space="preserve">s výměnou půdy na 50%, </t>
    </r>
    <r>
      <rPr>
        <sz val="8"/>
        <rFont val="Arial Narrow"/>
        <family val="2"/>
        <charset val="238"/>
      </rPr>
      <t>v rovině nebo na svahu do 1:5 , o objemu</t>
    </r>
    <r>
      <rPr>
        <b/>
        <sz val="8"/>
        <rFont val="Arial Narrow"/>
        <family val="2"/>
        <charset val="238"/>
      </rPr>
      <t xml:space="preserve"> přes 0,4 do 1 m³ </t>
    </r>
    <r>
      <rPr>
        <sz val="8"/>
        <rFont val="Arial Narrow"/>
        <family val="2"/>
        <charset val="238"/>
      </rPr>
      <t>vč.naložení, složení a odvoz výkopů do 20 km</t>
    </r>
  </si>
  <si>
    <t>Instalace chráničky proti okusu</t>
  </si>
  <si>
    <t>Plastová chránička proti okusu, výška min. 120 cm</t>
  </si>
  <si>
    <t>BILANCE VÝSADEB DŘEVIN</t>
  </si>
  <si>
    <t>ZB 10/12</t>
  </si>
  <si>
    <t>STROMY</t>
  </si>
  <si>
    <t>KEŘE</t>
  </si>
  <si>
    <t>184 10-2114</t>
  </si>
  <si>
    <r>
      <rPr>
        <b/>
        <sz val="8"/>
        <rFont val="Arial Narrow"/>
        <family val="2"/>
        <charset val="238"/>
      </rPr>
      <t>Výsadba dřevin s balem</t>
    </r>
    <r>
      <rPr>
        <sz val="8"/>
        <rFont val="Arial Narrow"/>
        <family val="2"/>
        <charset val="238"/>
      </rPr>
      <t xml:space="preserve"> do předem vyhloubené jamky se zalitím v rovině nebo na svahu do 1:5, při průměru balu </t>
    </r>
    <r>
      <rPr>
        <b/>
        <sz val="8"/>
        <rFont val="Arial Narrow"/>
        <family val="2"/>
        <charset val="238"/>
      </rPr>
      <t>přes 400 do 500 mm</t>
    </r>
    <r>
      <rPr>
        <sz val="8"/>
        <rFont val="Arial Narrow"/>
        <family val="2"/>
        <charset val="238"/>
      </rPr>
      <t>, se zalitím</t>
    </r>
  </si>
  <si>
    <t>velikosti ZB 150-175,10-12,12-14</t>
  </si>
  <si>
    <t>listnaté stromy
holanský typ</t>
  </si>
  <si>
    <t>v případě adaptace stromu na stanoviště</t>
  </si>
  <si>
    <t>ROZVOJOVÁ PÉČE STROMŮ - 5 ROKŮ</t>
  </si>
  <si>
    <t>ROZVOJOVÁ PÉČE ZA 4. ROK PO ZALOŽENÍ VÝSADEB</t>
  </si>
  <si>
    <t>ROZVOJOVÁ PÉČE ZA 5. ROK PO ZALOŽENÍ VÝSADEB</t>
  </si>
  <si>
    <t>Oprava závlahové mísy</t>
  </si>
  <si>
    <t>během 1-4 roku</t>
  </si>
  <si>
    <t>Juglans regia ´Mars´</t>
  </si>
  <si>
    <t>Juglans regia ´Jupiter´</t>
  </si>
  <si>
    <t>JRM</t>
  </si>
  <si>
    <t>JRJ</t>
  </si>
  <si>
    <t>PAB</t>
  </si>
  <si>
    <t>Prunus avium ´Burlat´</t>
  </si>
  <si>
    <t>Prunus avium ´Rivan´</t>
  </si>
  <si>
    <t>PAR</t>
  </si>
  <si>
    <t>Acer campestre</t>
  </si>
  <si>
    <t>ZB 6/8, vysokokmen</t>
  </si>
  <si>
    <t>ca</t>
  </si>
  <si>
    <t>Corylus avellana</t>
  </si>
  <si>
    <t>Ko 2l, 60/80</t>
  </si>
  <si>
    <t>Výsadba stromů</t>
  </si>
  <si>
    <t>Výsadba keřů</t>
  </si>
  <si>
    <t>Rozvojové péče keřů - 5 roky</t>
  </si>
  <si>
    <t xml:space="preserve">2x opakování
</t>
  </si>
  <si>
    <t>Štěpka 50/100mm</t>
  </si>
  <si>
    <t>min.velikost jámy
 0,5 m³</t>
  </si>
  <si>
    <t>Instalace kůlu ke keři</t>
  </si>
  <si>
    <t>Kůl prům 5 cm, délky 1 m</t>
  </si>
  <si>
    <t>Oprava stávajícího kotvení keře</t>
  </si>
  <si>
    <t>ROZVOJOVÁ PÉČE KEŘŮ - 5 ROKY</t>
  </si>
  <si>
    <t>ořešák</t>
  </si>
  <si>
    <t>třešeň</t>
  </si>
  <si>
    <t>muchovník</t>
  </si>
  <si>
    <t>javor babyka</t>
  </si>
  <si>
    <t>líska</t>
  </si>
  <si>
    <t>český název</t>
  </si>
  <si>
    <t>AC</t>
  </si>
  <si>
    <t>500 sazenic/1kg</t>
  </si>
  <si>
    <t>keře</t>
  </si>
  <si>
    <t>Aplikace repelentní nátěrové hmoty</t>
  </si>
  <si>
    <t>Rostlinný materiál - SOUHRNNÁ CENA (rozpis cen jednotlivých sazenic viz. tabulka SOUPIS ROSTLINNÉHO MATERIÁLU)</t>
  </si>
  <si>
    <t xml:space="preserve">Rostlinný materiál - SOUHRNNÁ CENA (rozpis cen jednotlivých sazenic viz. tabulka SOUPIS ROSTLINNÉHO MATERIÁLU) </t>
  </si>
  <si>
    <t>ROZVOJOVÁ PÉČE KEŘŮ - 5 ROKŮ</t>
  </si>
  <si>
    <t xml:space="preserve">Repelentní nátěrová hmota proti okusu </t>
  </si>
  <si>
    <t>Instalace oplocenky kolem stromu</t>
  </si>
  <si>
    <t>rozměry
1,5x1,5x1,2 m</t>
  </si>
  <si>
    <t>Oplocenka - 4x kůl prům 6cm délka 1,5 m, půlkulač prům 6cm, délka 1,5m, lesní oplocenka výšky 1,2m délka 6m</t>
  </si>
  <si>
    <t xml:space="preserve">Ko 2l, 60/80 = objem kontejneru v litrech, dřevina výšky 60 - 80 cm </t>
  </si>
  <si>
    <t xml:space="preserve">Vedlejší rozpočtové výdaje (zařízení staveniště, omezení dopravy na komunikacích včetně dopravního značení,  vytyčení inženýrských sítí, uvedení ploch dotčené stavbou do původního stavu) </t>
  </si>
  <si>
    <t>cm</t>
  </si>
  <si>
    <t>Cornus mas</t>
  </si>
  <si>
    <t>dřín</t>
  </si>
  <si>
    <t>Substrát - pro jeden strom - 50l kompost, 20 l kamenivo fr 2-4 mm, zahradnický substrát 30l</t>
  </si>
  <si>
    <t>100l/strom</t>
  </si>
  <si>
    <t>vrstva 10 cm po slehnutí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</si>
</sst>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#,##0.00&quot; Kč&quot;"/>
    <numFmt numFmtId="166" formatCode="#,##0.00\ [$Kč-405];[Red]\-#,##0.00\ [$Kč-405]"/>
    <numFmt numFmtId="167" formatCode="#,##0\ [$Kč-405];\-#,##0\ [$Kč-405]"/>
    <numFmt numFmtId="168" formatCode="#,##0.00\ [$Kč-405];\-#,##0.00\ [$Kč-405]"/>
    <numFmt numFmtId="169" formatCode="#,##0.00\ &quot;Kč&quot;"/>
    <numFmt numFmtId="170" formatCode="#"/>
    <numFmt numFmtId="171" formatCode="#,##0.0"/>
    <numFmt numFmtId="172" formatCode="\ #,##0.00&quot; Kč &quot;;\-#,##0.00&quot; Kč &quot;;&quot; -&quot;#&quot; Kč &quot;;@\ "/>
    <numFmt numFmtId="173" formatCode="#,##0.00_ ;\-#,##0.00\ "/>
    <numFmt numFmtId="174" formatCode="#,##0.000"/>
    <numFmt numFmtId="175" formatCode="0.000"/>
  </numFmts>
  <fonts count="47" x14ac:knownFonts="1">
    <font>
      <sz val="10"/>
      <name val="Arial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1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10"/>
      <color indexed="0"/>
      <name val="Arial Narrow"/>
      <family val="2"/>
      <charset val="238"/>
    </font>
    <font>
      <b/>
      <sz val="13"/>
      <name val="Arial Narrow"/>
      <family val="2"/>
      <charset val="238"/>
    </font>
    <font>
      <i/>
      <sz val="8"/>
      <name val="Arial Narrow"/>
      <family val="2"/>
      <charset val="238"/>
    </font>
    <font>
      <sz val="7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8"/>
      <color indexed="14"/>
      <name val="Arial Narrow"/>
      <family val="2"/>
      <charset val="238"/>
    </font>
    <font>
      <sz val="8"/>
      <color indexed="62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color indexed="14"/>
      <name val="Arial Narrow"/>
      <family val="2"/>
      <charset val="238"/>
    </font>
    <font>
      <sz val="8"/>
      <color indexed="14"/>
      <name val="Arial Narrow"/>
      <family val="2"/>
      <charset val="238"/>
    </font>
    <font>
      <sz val="7"/>
      <color indexed="14"/>
      <name val="Arial Narrow"/>
      <family val="2"/>
      <charset val="238"/>
    </font>
    <font>
      <sz val="8.8000000000000007"/>
      <name val="Arial Narrow"/>
      <family val="2"/>
      <charset val="238"/>
    </font>
    <font>
      <b/>
      <sz val="11"/>
      <color indexed="14"/>
      <name val="Arial Narrow"/>
      <family val="2"/>
      <charset val="238"/>
    </font>
    <font>
      <sz val="11"/>
      <color indexed="6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sz val="12"/>
      <color indexed="37"/>
      <name val="Arial Narrow"/>
      <family val="2"/>
      <charset val="238"/>
    </font>
    <font>
      <sz val="12"/>
      <name val="Arial Narrow"/>
      <family val="2"/>
      <charset val="238"/>
    </font>
    <font>
      <sz val="8"/>
      <color theme="3" tint="0.39997558519241921"/>
      <name val="Arial Narrow"/>
      <family val="2"/>
      <charset val="238"/>
    </font>
    <font>
      <i/>
      <sz val="8"/>
      <color theme="3" tint="0.39997558519241921"/>
      <name val="Arial Narrow"/>
      <family val="2"/>
      <charset val="238"/>
    </font>
    <font>
      <sz val="8"/>
      <color rgb="FFFF33CC"/>
      <name val="Arial Narrow"/>
      <family val="2"/>
      <charset val="238"/>
    </font>
    <font>
      <b/>
      <sz val="8"/>
      <color theme="3" tint="0.39997558519241921"/>
      <name val="Arial Narrow"/>
      <family val="2"/>
      <charset val="238"/>
    </font>
    <font>
      <sz val="11"/>
      <color rgb="FFFF33CC"/>
      <name val="Arial Narrow"/>
      <family val="2"/>
      <charset val="238"/>
    </font>
    <font>
      <sz val="11"/>
      <color theme="3" tint="0.39997558519241921"/>
      <name val="Arial Narrow"/>
      <family val="2"/>
      <charset val="238"/>
    </font>
    <font>
      <sz val="8"/>
      <color rgb="FF0070C0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4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6"/>
      </left>
      <right/>
      <top style="medium">
        <color indexed="16"/>
      </top>
      <bottom style="medium">
        <color indexed="16"/>
      </bottom>
      <diagonal/>
    </border>
    <border>
      <left/>
      <right/>
      <top style="medium">
        <color indexed="16"/>
      </top>
      <bottom style="medium">
        <color indexed="16"/>
      </bottom>
      <diagonal/>
    </border>
    <border>
      <left/>
      <right style="medium">
        <color indexed="16"/>
      </right>
      <top style="medium">
        <color indexed="16"/>
      </top>
      <bottom style="medium">
        <color indexed="1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5">
    <xf numFmtId="0" fontId="0" fillId="0" borderId="0" applyNumberForma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3" fillId="0" borderId="0"/>
    <xf numFmtId="0" fontId="2" fillId="0" borderId="0"/>
    <xf numFmtId="0" fontId="6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05">
    <xf numFmtId="0" fontId="0" fillId="0" borderId="0" xfId="0"/>
    <xf numFmtId="0" fontId="9" fillId="0" borderId="0" xfId="0" applyFont="1"/>
    <xf numFmtId="0" fontId="7" fillId="0" borderId="0" xfId="15" applyFont="1" applyAlignment="1">
      <alignment horizontal="center"/>
    </xf>
    <xf numFmtId="0" fontId="7" fillId="0" borderId="0" xfId="15" applyFont="1"/>
    <xf numFmtId="0" fontId="12" fillId="0" borderId="0" xfId="15" applyFont="1" applyAlignment="1">
      <alignment vertical="center" wrapText="1"/>
    </xf>
    <xf numFmtId="168" fontId="18" fillId="0" borderId="0" xfId="7" applyNumberFormat="1" applyFont="1" applyAlignment="1">
      <alignment vertical="center" wrapText="1"/>
    </xf>
    <xf numFmtId="0" fontId="17" fillId="0" borderId="0" xfId="7" applyFont="1" applyAlignment="1">
      <alignment horizontal="center"/>
    </xf>
    <xf numFmtId="0" fontId="15" fillId="0" borderId="0" xfId="7" applyFont="1"/>
    <xf numFmtId="0" fontId="8" fillId="0" borderId="0" xfId="11" applyFont="1"/>
    <xf numFmtId="0" fontId="7" fillId="0" borderId="0" xfId="11" applyFont="1"/>
    <xf numFmtId="0" fontId="21" fillId="2" borderId="0" xfId="17" applyFont="1" applyFill="1" applyAlignment="1">
      <alignment horizontal="left" wrapText="1"/>
    </xf>
    <xf numFmtId="0" fontId="12" fillId="2" borderId="0" xfId="17" applyFont="1" applyFill="1" applyAlignment="1">
      <alignment horizontal="left"/>
    </xf>
    <xf numFmtId="49" fontId="22" fillId="2" borderId="0" xfId="17" applyNumberFormat="1" applyFont="1" applyFill="1" applyAlignment="1">
      <alignment horizontal="left"/>
    </xf>
    <xf numFmtId="3" fontId="22" fillId="2" borderId="0" xfId="17" applyNumberFormat="1" applyFont="1" applyFill="1" applyAlignment="1">
      <alignment horizontal="left"/>
    </xf>
    <xf numFmtId="0" fontId="22" fillId="2" borderId="0" xfId="17" applyFont="1" applyFill="1" applyAlignment="1">
      <alignment horizontal="left"/>
    </xf>
    <xf numFmtId="0" fontId="22" fillId="0" borderId="0" xfId="17" applyFont="1" applyAlignment="1">
      <alignment horizontal="left"/>
    </xf>
    <xf numFmtId="0" fontId="7" fillId="0" borderId="0" xfId="17" applyFont="1"/>
    <xf numFmtId="0" fontId="18" fillId="0" borderId="0" xfId="3" applyFont="1" applyAlignment="1">
      <alignment vertical="center"/>
    </xf>
    <xf numFmtId="166" fontId="17" fillId="0" borderId="0" xfId="3" applyNumberFormat="1" applyFont="1" applyAlignment="1">
      <alignment vertical="center"/>
    </xf>
    <xf numFmtId="0" fontId="23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6" fillId="0" borderId="0" xfId="2" applyFont="1"/>
    <xf numFmtId="0" fontId="19" fillId="0" borderId="0" xfId="3" applyFont="1" applyAlignment="1">
      <alignment vertical="center" wrapText="1"/>
    </xf>
    <xf numFmtId="172" fontId="19" fillId="0" borderId="0" xfId="3" applyNumberFormat="1" applyFont="1" applyAlignment="1">
      <alignment vertical="center"/>
    </xf>
    <xf numFmtId="0" fontId="19" fillId="0" borderId="0" xfId="3" applyFont="1" applyAlignment="1">
      <alignment vertical="center"/>
    </xf>
    <xf numFmtId="0" fontId="12" fillId="7" borderId="0" xfId="9" applyFont="1" applyFill="1" applyAlignment="1">
      <alignment horizontal="left"/>
    </xf>
    <xf numFmtId="0" fontId="14" fillId="7" borderId="0" xfId="9" applyFont="1" applyFill="1" applyAlignment="1">
      <alignment horizontal="left" wrapText="1"/>
    </xf>
    <xf numFmtId="49" fontId="14" fillId="7" borderId="0" xfId="9" applyNumberFormat="1" applyFont="1" applyFill="1" applyAlignment="1">
      <alignment horizontal="left"/>
    </xf>
    <xf numFmtId="3" fontId="14" fillId="7" borderId="0" xfId="9" applyNumberFormat="1" applyFont="1" applyFill="1" applyAlignment="1">
      <alignment horizontal="left"/>
    </xf>
    <xf numFmtId="0" fontId="14" fillId="0" borderId="0" xfId="9" applyFont="1" applyAlignment="1">
      <alignment horizontal="left"/>
    </xf>
    <xf numFmtId="0" fontId="19" fillId="0" borderId="0" xfId="9" applyFont="1"/>
    <xf numFmtId="3" fontId="13" fillId="0" borderId="0" xfId="9" applyNumberFormat="1" applyFont="1" applyAlignment="1">
      <alignment horizontal="center"/>
    </xf>
    <xf numFmtId="167" fontId="13" fillId="0" borderId="0" xfId="9" applyNumberFormat="1" applyFont="1" applyAlignment="1">
      <alignment horizontal="right"/>
    </xf>
    <xf numFmtId="0" fontId="19" fillId="0" borderId="0" xfId="16" applyFont="1"/>
    <xf numFmtId="0" fontId="14" fillId="0" borderId="0" xfId="17" applyFont="1" applyAlignment="1">
      <alignment horizontal="left"/>
    </xf>
    <xf numFmtId="49" fontId="19" fillId="0" borderId="0" xfId="9" applyNumberFormat="1" applyFont="1" applyAlignment="1">
      <alignment horizontal="center"/>
    </xf>
    <xf numFmtId="0" fontId="19" fillId="0" borderId="0" xfId="9" applyFont="1" applyAlignment="1">
      <alignment horizontal="left" wrapText="1"/>
    </xf>
    <xf numFmtId="0" fontId="19" fillId="0" borderId="0" xfId="9" applyFont="1" applyAlignment="1">
      <alignment horizontal="center"/>
    </xf>
    <xf numFmtId="0" fontId="12" fillId="8" borderId="0" xfId="17" applyFont="1" applyFill="1" applyAlignment="1">
      <alignment horizontal="left"/>
    </xf>
    <xf numFmtId="49" fontId="22" fillId="8" borderId="0" xfId="17" applyNumberFormat="1" applyFont="1" applyFill="1" applyAlignment="1">
      <alignment horizontal="left" vertical="center"/>
    </xf>
    <xf numFmtId="2" fontId="39" fillId="8" borderId="0" xfId="17" applyNumberFormat="1" applyFont="1" applyFill="1" applyAlignment="1">
      <alignment horizontal="left" wrapText="1"/>
    </xf>
    <xf numFmtId="3" fontId="22" fillId="8" borderId="0" xfId="17" applyNumberFormat="1" applyFont="1" applyFill="1" applyAlignment="1">
      <alignment horizontal="left"/>
    </xf>
    <xf numFmtId="164" fontId="22" fillId="8" borderId="0" xfId="17" applyNumberFormat="1" applyFont="1" applyFill="1" applyAlignment="1">
      <alignment horizontal="left"/>
    </xf>
    <xf numFmtId="0" fontId="22" fillId="8" borderId="0" xfId="17" applyFont="1" applyFill="1" applyAlignment="1">
      <alignment horizontal="left"/>
    </xf>
    <xf numFmtId="0" fontId="25" fillId="3" borderId="0" xfId="17" applyFont="1" applyFill="1" applyAlignment="1">
      <alignment horizontal="left"/>
    </xf>
    <xf numFmtId="0" fontId="40" fillId="0" borderId="0" xfId="15" applyFont="1"/>
    <xf numFmtId="0" fontId="26" fillId="0" borderId="0" xfId="15" applyFont="1"/>
    <xf numFmtId="0" fontId="27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49" fontId="22" fillId="0" borderId="0" xfId="17" applyNumberFormat="1" applyFont="1" applyAlignment="1">
      <alignment horizontal="left" vertical="center"/>
    </xf>
    <xf numFmtId="2" fontId="39" fillId="0" borderId="0" xfId="17" applyNumberFormat="1" applyFont="1" applyAlignment="1">
      <alignment horizontal="left" wrapText="1"/>
    </xf>
    <xf numFmtId="3" fontId="22" fillId="0" borderId="0" xfId="17" applyNumberFormat="1" applyFont="1" applyAlignment="1">
      <alignment horizontal="left"/>
    </xf>
    <xf numFmtId="164" fontId="22" fillId="0" borderId="0" xfId="17" applyNumberFormat="1" applyFont="1" applyAlignment="1">
      <alignment horizontal="left"/>
    </xf>
    <xf numFmtId="0" fontId="25" fillId="0" borderId="0" xfId="17" applyFont="1" applyAlignment="1">
      <alignment horizontal="left"/>
    </xf>
    <xf numFmtId="0" fontId="7" fillId="0" borderId="4" xfId="15" applyFont="1" applyBorder="1"/>
    <xf numFmtId="0" fontId="9" fillId="0" borderId="5" xfId="7" applyFont="1" applyBorder="1"/>
    <xf numFmtId="0" fontId="10" fillId="0" borderId="5" xfId="15" applyFont="1" applyBorder="1" applyAlignment="1">
      <alignment vertical="center" wrapText="1"/>
    </xf>
    <xf numFmtId="2" fontId="41" fillId="0" borderId="5" xfId="15" applyNumberFormat="1" applyFont="1" applyBorder="1" applyAlignment="1">
      <alignment horizontal="center" wrapText="1"/>
    </xf>
    <xf numFmtId="0" fontId="10" fillId="0" borderId="5" xfId="15" applyFont="1" applyBorder="1" applyAlignment="1">
      <alignment horizontal="center"/>
    </xf>
    <xf numFmtId="164" fontId="10" fillId="0" borderId="5" xfId="15" applyNumberFormat="1" applyFont="1" applyBorder="1" applyAlignment="1">
      <alignment horizontal="center"/>
    </xf>
    <xf numFmtId="4" fontId="10" fillId="0" borderId="5" xfId="15" applyNumberFormat="1" applyFont="1" applyBorder="1"/>
    <xf numFmtId="0" fontId="10" fillId="0" borderId="6" xfId="15" applyFont="1" applyBorder="1"/>
    <xf numFmtId="0" fontId="7" fillId="3" borderId="0" xfId="15" applyFont="1" applyFill="1" applyAlignment="1">
      <alignment horizontal="center"/>
    </xf>
    <xf numFmtId="0" fontId="7" fillId="3" borderId="0" xfId="15" applyFont="1" applyFill="1"/>
    <xf numFmtId="0" fontId="12" fillId="3" borderId="0" xfId="15" applyFont="1" applyFill="1" applyAlignment="1">
      <alignment horizontal="center"/>
    </xf>
    <xf numFmtId="0" fontId="10" fillId="3" borderId="0" xfId="15" applyFont="1" applyFill="1" applyAlignment="1">
      <alignment vertical="center" wrapText="1"/>
    </xf>
    <xf numFmtId="2" fontId="41" fillId="3" borderId="0" xfId="15" applyNumberFormat="1" applyFont="1" applyFill="1" applyAlignment="1">
      <alignment horizontal="center" wrapText="1"/>
    </xf>
    <xf numFmtId="0" fontId="10" fillId="3" borderId="0" xfId="15" applyFont="1" applyFill="1" applyAlignment="1">
      <alignment horizontal="center"/>
    </xf>
    <xf numFmtId="164" fontId="10" fillId="3" borderId="0" xfId="15" applyNumberFormat="1" applyFont="1" applyFill="1" applyAlignment="1">
      <alignment horizontal="center"/>
    </xf>
    <xf numFmtId="4" fontId="10" fillId="3" borderId="0" xfId="15" applyNumberFormat="1" applyFont="1" applyFill="1"/>
    <xf numFmtId="0" fontId="10" fillId="3" borderId="0" xfId="15" applyFont="1" applyFill="1"/>
    <xf numFmtId="0" fontId="28" fillId="3" borderId="0" xfId="15" applyFont="1" applyFill="1"/>
    <xf numFmtId="0" fontId="10" fillId="0" borderId="0" xfId="15" applyFont="1" applyAlignment="1">
      <alignment horizontal="center"/>
    </xf>
    <xf numFmtId="0" fontId="10" fillId="0" borderId="0" xfId="15" applyFont="1" applyAlignment="1">
      <alignment vertical="center" wrapText="1"/>
    </xf>
    <xf numFmtId="164" fontId="10" fillId="0" borderId="0" xfId="15" applyNumberFormat="1" applyFont="1" applyAlignment="1">
      <alignment horizontal="center"/>
    </xf>
    <xf numFmtId="4" fontId="10" fillId="0" borderId="0" xfId="15" applyNumberFormat="1" applyFont="1"/>
    <xf numFmtId="0" fontId="10" fillId="0" borderId="0" xfId="15" applyFont="1"/>
    <xf numFmtId="0" fontId="10" fillId="0" borderId="2" xfId="15" applyFont="1" applyBorder="1" applyAlignment="1">
      <alignment horizontal="center"/>
    </xf>
    <xf numFmtId="0" fontId="10" fillId="0" borderId="2" xfId="14" applyFont="1" applyBorder="1" applyAlignment="1">
      <alignment horizontal="center"/>
    </xf>
    <xf numFmtId="0" fontId="10" fillId="0" borderId="2" xfId="15" applyFont="1" applyBorder="1" applyAlignment="1">
      <alignment horizontal="center" vertical="center" wrapText="1"/>
    </xf>
    <xf numFmtId="2" fontId="41" fillId="0" borderId="2" xfId="15" applyNumberFormat="1" applyFont="1" applyBorder="1" applyAlignment="1">
      <alignment horizontal="center" wrapText="1"/>
    </xf>
    <xf numFmtId="164" fontId="10" fillId="0" borderId="2" xfId="15" applyNumberFormat="1" applyFont="1" applyBorder="1" applyAlignment="1">
      <alignment horizontal="center"/>
    </xf>
    <xf numFmtId="4" fontId="10" fillId="0" borderId="2" xfId="15" applyNumberFormat="1" applyFont="1" applyBorder="1" applyAlignment="1">
      <alignment horizontal="center"/>
    </xf>
    <xf numFmtId="165" fontId="10" fillId="0" borderId="2" xfId="15" applyNumberFormat="1" applyFont="1" applyBorder="1" applyAlignment="1">
      <alignment horizontal="center"/>
    </xf>
    <xf numFmtId="165" fontId="28" fillId="0" borderId="0" xfId="15" applyNumberFormat="1" applyFont="1" applyAlignment="1">
      <alignment horizontal="center"/>
    </xf>
    <xf numFmtId="0" fontId="7" fillId="0" borderId="3" xfId="15" applyFont="1" applyBorder="1" applyAlignment="1">
      <alignment horizontal="center"/>
    </xf>
    <xf numFmtId="0" fontId="10" fillId="0" borderId="3" xfId="15" applyFont="1" applyBorder="1" applyAlignment="1">
      <alignment horizontal="left" vertical="center" wrapText="1"/>
    </xf>
    <xf numFmtId="2" fontId="38" fillId="0" borderId="3" xfId="15" applyNumberFormat="1" applyFont="1" applyBorder="1" applyAlignment="1">
      <alignment horizontal="center" wrapText="1"/>
    </xf>
    <xf numFmtId="164" fontId="7" fillId="0" borderId="3" xfId="15" applyNumberFormat="1" applyFont="1" applyBorder="1" applyAlignment="1">
      <alignment horizontal="center"/>
    </xf>
    <xf numFmtId="166" fontId="7" fillId="0" borderId="3" xfId="15" applyNumberFormat="1" applyFont="1" applyBorder="1"/>
    <xf numFmtId="0" fontId="29" fillId="0" borderId="0" xfId="15" applyFont="1"/>
    <xf numFmtId="0" fontId="7" fillId="0" borderId="3" xfId="15" applyFont="1" applyBorder="1" applyAlignment="1">
      <alignment horizontal="left" vertical="center" wrapText="1"/>
    </xf>
    <xf numFmtId="0" fontId="10" fillId="0" borderId="3" xfId="14" applyFont="1" applyBorder="1" applyAlignment="1">
      <alignment vertical="center" wrapText="1"/>
    </xf>
    <xf numFmtId="2" fontId="38" fillId="0" borderId="0" xfId="15" applyNumberFormat="1" applyFont="1" applyAlignment="1">
      <alignment horizontal="center" wrapText="1"/>
    </xf>
    <xf numFmtId="164" fontId="7" fillId="0" borderId="0" xfId="15" applyNumberFormat="1" applyFont="1" applyAlignment="1">
      <alignment horizontal="center"/>
    </xf>
    <xf numFmtId="4" fontId="7" fillId="0" borderId="0" xfId="15" applyNumberFormat="1" applyFont="1"/>
    <xf numFmtId="165" fontId="10" fillId="0" borderId="0" xfId="15" applyNumberFormat="1" applyFont="1"/>
    <xf numFmtId="0" fontId="7" fillId="3" borderId="0" xfId="15" applyFont="1" applyFill="1" applyAlignment="1">
      <alignment vertical="center" wrapText="1"/>
    </xf>
    <xf numFmtId="2" fontId="38" fillId="3" borderId="0" xfId="15" applyNumberFormat="1" applyFont="1" applyFill="1" applyAlignment="1">
      <alignment horizontal="center" wrapText="1"/>
    </xf>
    <xf numFmtId="164" fontId="7" fillId="3" borderId="0" xfId="15" applyNumberFormat="1" applyFont="1" applyFill="1" applyAlignment="1">
      <alignment horizontal="center"/>
    </xf>
    <xf numFmtId="166" fontId="7" fillId="3" borderId="0" xfId="15" applyNumberFormat="1" applyFont="1" applyFill="1"/>
    <xf numFmtId="2" fontId="41" fillId="0" borderId="0" xfId="15" applyNumberFormat="1" applyFont="1" applyAlignment="1">
      <alignment horizontal="center" wrapText="1"/>
    </xf>
    <xf numFmtId="0" fontId="7" fillId="0" borderId="3" xfId="15" applyFont="1" applyBorder="1" applyAlignment="1">
      <alignment vertical="center" wrapText="1"/>
    </xf>
    <xf numFmtId="166" fontId="7" fillId="0" borderId="0" xfId="15" applyNumberFormat="1" applyFont="1"/>
    <xf numFmtId="0" fontId="7" fillId="6" borderId="0" xfId="15" applyFont="1" applyFill="1"/>
    <xf numFmtId="168" fontId="32" fillId="4" borderId="0" xfId="7" applyNumberFormat="1" applyFont="1" applyFill="1" applyAlignment="1">
      <alignment vertical="center" wrapText="1"/>
    </xf>
    <xf numFmtId="0" fontId="42" fillId="0" borderId="0" xfId="15" applyFont="1"/>
    <xf numFmtId="0" fontId="17" fillId="0" borderId="0" xfId="15" applyFont="1"/>
    <xf numFmtId="0" fontId="33" fillId="0" borderId="0" xfId="15" applyFont="1"/>
    <xf numFmtId="0" fontId="18" fillId="0" borderId="0" xfId="7" applyFont="1" applyAlignment="1">
      <alignment vertical="center"/>
    </xf>
    <xf numFmtId="168" fontId="18" fillId="0" borderId="0" xfId="7" applyNumberFormat="1" applyFont="1" applyAlignment="1">
      <alignment vertical="center"/>
    </xf>
    <xf numFmtId="2" fontId="43" fillId="0" borderId="0" xfId="7" applyNumberFormat="1" applyFont="1" applyAlignment="1">
      <alignment wrapText="1"/>
    </xf>
    <xf numFmtId="167" fontId="17" fillId="0" borderId="0" xfId="7" applyNumberFormat="1" applyFont="1"/>
    <xf numFmtId="164" fontId="17" fillId="0" borderId="0" xfId="7" applyNumberFormat="1" applyFont="1"/>
    <xf numFmtId="168" fontId="42" fillId="0" borderId="0" xfId="15" applyNumberFormat="1" applyFont="1"/>
    <xf numFmtId="0" fontId="7" fillId="0" borderId="0" xfId="15" applyFont="1" applyAlignment="1">
      <alignment vertical="center" wrapText="1"/>
    </xf>
    <xf numFmtId="0" fontId="14" fillId="6" borderId="0" xfId="9" applyFont="1" applyFill="1" applyAlignment="1">
      <alignment horizontal="left"/>
    </xf>
    <xf numFmtId="0" fontId="7" fillId="0" borderId="7" xfId="15" applyFont="1" applyBorder="1"/>
    <xf numFmtId="0" fontId="12" fillId="0" borderId="8" xfId="15" applyFont="1" applyBorder="1" applyAlignment="1">
      <alignment vertical="center"/>
    </xf>
    <xf numFmtId="0" fontId="9" fillId="0" borderId="8" xfId="7" applyFont="1" applyBorder="1"/>
    <xf numFmtId="0" fontId="10" fillId="0" borderId="8" xfId="15" applyFont="1" applyBorder="1" applyAlignment="1">
      <alignment vertical="center" wrapText="1"/>
    </xf>
    <xf numFmtId="2" fontId="41" fillId="0" borderId="8" xfId="15" applyNumberFormat="1" applyFont="1" applyBorder="1" applyAlignment="1">
      <alignment horizontal="center" wrapText="1"/>
    </xf>
    <xf numFmtId="0" fontId="10" fillId="0" borderId="8" xfId="15" applyFont="1" applyBorder="1" applyAlignment="1">
      <alignment horizontal="center"/>
    </xf>
    <xf numFmtId="164" fontId="10" fillId="0" borderId="8" xfId="15" applyNumberFormat="1" applyFont="1" applyBorder="1" applyAlignment="1">
      <alignment horizontal="center"/>
    </xf>
    <xf numFmtId="4" fontId="10" fillId="0" borderId="8" xfId="15" applyNumberFormat="1" applyFont="1" applyBorder="1"/>
    <xf numFmtId="0" fontId="10" fillId="0" borderId="9" xfId="15" applyFont="1" applyBorder="1"/>
    <xf numFmtId="0" fontId="12" fillId="0" borderId="0" xfId="15" applyFont="1" applyAlignment="1">
      <alignment vertical="center"/>
    </xf>
    <xf numFmtId="0" fontId="9" fillId="0" borderId="0" xfId="7" applyFont="1"/>
    <xf numFmtId="0" fontId="7" fillId="0" borderId="7" xfId="15" applyFont="1" applyBorder="1" applyAlignment="1">
      <alignment vertical="top"/>
    </xf>
    <xf numFmtId="0" fontId="9" fillId="0" borderId="8" xfId="7" applyFont="1" applyBorder="1" applyAlignment="1">
      <alignment vertical="top"/>
    </xf>
    <xf numFmtId="0" fontId="10" fillId="0" borderId="8" xfId="15" applyFont="1" applyBorder="1" applyAlignment="1">
      <alignment vertical="top" wrapText="1"/>
    </xf>
    <xf numFmtId="2" fontId="41" fillId="0" borderId="8" xfId="15" applyNumberFormat="1" applyFont="1" applyBorder="1" applyAlignment="1">
      <alignment horizontal="center" vertical="top" wrapText="1"/>
    </xf>
    <xf numFmtId="0" fontId="10" fillId="0" borderId="8" xfId="15" applyFont="1" applyBorder="1" applyAlignment="1">
      <alignment horizontal="center" vertical="top"/>
    </xf>
    <xf numFmtId="164" fontId="10" fillId="0" borderId="8" xfId="15" applyNumberFormat="1" applyFont="1" applyBorder="1" applyAlignment="1">
      <alignment horizontal="center" vertical="top"/>
    </xf>
    <xf numFmtId="4" fontId="10" fillId="0" borderId="8" xfId="15" applyNumberFormat="1" applyFont="1" applyBorder="1" applyAlignment="1">
      <alignment vertical="top"/>
    </xf>
    <xf numFmtId="0" fontId="10" fillId="0" borderId="9" xfId="15" applyFont="1" applyBorder="1" applyAlignment="1">
      <alignment vertical="top"/>
    </xf>
    <xf numFmtId="0" fontId="7" fillId="0" borderId="0" xfId="15" applyFont="1" applyAlignment="1">
      <alignment vertical="top"/>
    </xf>
    <xf numFmtId="0" fontId="7" fillId="2" borderId="0" xfId="15" applyFont="1" applyFill="1" applyAlignment="1">
      <alignment horizontal="center"/>
    </xf>
    <xf numFmtId="0" fontId="7" fillId="2" borderId="0" xfId="15" applyFont="1" applyFill="1"/>
    <xf numFmtId="0" fontId="12" fillId="2" borderId="0" xfId="15" applyFont="1" applyFill="1" applyAlignment="1">
      <alignment horizontal="center"/>
    </xf>
    <xf numFmtId="0" fontId="10" fillId="2" borderId="0" xfId="15" applyFont="1" applyFill="1" applyAlignment="1">
      <alignment vertical="center" wrapText="1"/>
    </xf>
    <xf numFmtId="2" fontId="41" fillId="2" borderId="0" xfId="15" applyNumberFormat="1" applyFont="1" applyFill="1" applyAlignment="1">
      <alignment horizontal="center" wrapText="1"/>
    </xf>
    <xf numFmtId="0" fontId="10" fillId="2" borderId="0" xfId="15" applyFont="1" applyFill="1" applyAlignment="1">
      <alignment horizontal="center"/>
    </xf>
    <xf numFmtId="164" fontId="10" fillId="2" borderId="0" xfId="15" applyNumberFormat="1" applyFont="1" applyFill="1" applyAlignment="1">
      <alignment horizontal="center"/>
    </xf>
    <xf numFmtId="4" fontId="10" fillId="2" borderId="0" xfId="15" applyNumberFormat="1" applyFont="1" applyFill="1"/>
    <xf numFmtId="0" fontId="10" fillId="2" borderId="0" xfId="15" applyFont="1" applyFill="1"/>
    <xf numFmtId="0" fontId="7" fillId="2" borderId="7" xfId="15" applyFont="1" applyFill="1" applyBorder="1" applyAlignment="1">
      <alignment horizontal="center"/>
    </xf>
    <xf numFmtId="0" fontId="7" fillId="2" borderId="8" xfId="15" applyFont="1" applyFill="1" applyBorder="1"/>
    <xf numFmtId="0" fontId="12" fillId="2" borderId="8" xfId="15" applyFont="1" applyFill="1" applyBorder="1" applyAlignment="1">
      <alignment horizontal="center"/>
    </xf>
    <xf numFmtId="0" fontId="7" fillId="2" borderId="8" xfId="15" applyFont="1" applyFill="1" applyBorder="1" applyAlignment="1">
      <alignment vertical="center" wrapText="1"/>
    </xf>
    <xf numFmtId="2" fontId="38" fillId="2" borderId="8" xfId="15" applyNumberFormat="1" applyFont="1" applyFill="1" applyBorder="1" applyAlignment="1">
      <alignment horizontal="center" wrapText="1"/>
    </xf>
    <xf numFmtId="0" fontId="7" fillId="2" borderId="8" xfId="15" applyFont="1" applyFill="1" applyBorder="1" applyAlignment="1">
      <alignment horizontal="center"/>
    </xf>
    <xf numFmtId="164" fontId="7" fillId="2" borderId="8" xfId="15" applyNumberFormat="1" applyFont="1" applyFill="1" applyBorder="1" applyAlignment="1">
      <alignment horizontal="center"/>
    </xf>
    <xf numFmtId="166" fontId="7" fillId="2" borderId="8" xfId="15" applyNumberFormat="1" applyFont="1" applyFill="1" applyBorder="1"/>
    <xf numFmtId="166" fontId="7" fillId="2" borderId="9" xfId="15" applyNumberFormat="1" applyFont="1" applyFill="1" applyBorder="1"/>
    <xf numFmtId="0" fontId="10" fillId="0" borderId="10" xfId="15" applyFont="1" applyBorder="1" applyAlignment="1">
      <alignment horizontal="center"/>
    </xf>
    <xf numFmtId="0" fontId="10" fillId="0" borderId="10" xfId="14" applyFont="1" applyBorder="1" applyAlignment="1">
      <alignment horizontal="center"/>
    </xf>
    <xf numFmtId="0" fontId="10" fillId="0" borderId="10" xfId="15" applyFont="1" applyBorder="1" applyAlignment="1">
      <alignment horizontal="center" vertical="center" wrapText="1"/>
    </xf>
    <xf numFmtId="2" fontId="41" fillId="0" borderId="10" xfId="15" applyNumberFormat="1" applyFont="1" applyBorder="1" applyAlignment="1">
      <alignment horizontal="center" wrapText="1"/>
    </xf>
    <xf numFmtId="164" fontId="10" fillId="0" borderId="10" xfId="15" applyNumberFormat="1" applyFont="1" applyBorder="1" applyAlignment="1">
      <alignment horizontal="center"/>
    </xf>
    <xf numFmtId="4" fontId="10" fillId="0" borderId="10" xfId="15" applyNumberFormat="1" applyFont="1" applyBorder="1" applyAlignment="1">
      <alignment horizontal="center"/>
    </xf>
    <xf numFmtId="165" fontId="10" fillId="0" borderId="10" xfId="15" applyNumberFormat="1" applyFont="1" applyBorder="1" applyAlignment="1">
      <alignment horizontal="center"/>
    </xf>
    <xf numFmtId="166" fontId="12" fillId="0" borderId="0" xfId="15" applyNumberFormat="1" applyFont="1" applyAlignment="1">
      <alignment vertical="center" wrapText="1"/>
    </xf>
    <xf numFmtId="0" fontId="12" fillId="0" borderId="5" xfId="15" applyFont="1" applyBorder="1" applyAlignment="1">
      <alignment vertical="center"/>
    </xf>
    <xf numFmtId="0" fontId="7" fillId="0" borderId="4" xfId="15" applyFont="1" applyBorder="1" applyAlignment="1">
      <alignment vertical="top"/>
    </xf>
    <xf numFmtId="0" fontId="12" fillId="0" borderId="5" xfId="15" applyFont="1" applyBorder="1" applyAlignment="1">
      <alignment horizontal="left" vertical="top"/>
    </xf>
    <xf numFmtId="0" fontId="9" fillId="0" borderId="5" xfId="7" applyFont="1" applyBorder="1" applyAlignment="1">
      <alignment vertical="top"/>
    </xf>
    <xf numFmtId="0" fontId="10" fillId="0" borderId="5" xfId="15" applyFont="1" applyBorder="1" applyAlignment="1">
      <alignment vertical="top" wrapText="1"/>
    </xf>
    <xf numFmtId="2" fontId="41" fillId="0" borderId="5" xfId="15" applyNumberFormat="1" applyFont="1" applyBorder="1" applyAlignment="1">
      <alignment horizontal="center" vertical="top" wrapText="1"/>
    </xf>
    <xf numFmtId="0" fontId="10" fillId="0" borderId="5" xfId="15" applyFont="1" applyBorder="1" applyAlignment="1">
      <alignment horizontal="center" vertical="top"/>
    </xf>
    <xf numFmtId="164" fontId="10" fillId="0" borderId="5" xfId="15" applyNumberFormat="1" applyFont="1" applyBorder="1" applyAlignment="1">
      <alignment horizontal="center" vertical="top"/>
    </xf>
    <xf numFmtId="4" fontId="10" fillId="0" borderId="5" xfId="15" applyNumberFormat="1" applyFont="1" applyBorder="1" applyAlignment="1">
      <alignment vertical="top"/>
    </xf>
    <xf numFmtId="0" fontId="10" fillId="0" borderId="6" xfId="15" applyFont="1" applyBorder="1" applyAlignment="1">
      <alignment vertical="top"/>
    </xf>
    <xf numFmtId="0" fontId="7" fillId="2" borderId="0" xfId="15" applyFont="1" applyFill="1" applyAlignment="1">
      <alignment vertical="center" wrapText="1"/>
    </xf>
    <xf numFmtId="2" fontId="38" fillId="2" borderId="0" xfId="15" applyNumberFormat="1" applyFont="1" applyFill="1" applyAlignment="1">
      <alignment horizontal="center" wrapText="1"/>
    </xf>
    <xf numFmtId="164" fontId="7" fillId="2" borderId="0" xfId="15" applyNumberFormat="1" applyFont="1" applyFill="1" applyAlignment="1">
      <alignment horizontal="center"/>
    </xf>
    <xf numFmtId="166" fontId="7" fillId="2" borderId="0" xfId="15" applyNumberFormat="1" applyFont="1" applyFill="1"/>
    <xf numFmtId="0" fontId="10" fillId="0" borderId="0" xfId="15" applyFont="1" applyAlignment="1">
      <alignment horizontal="left"/>
    </xf>
    <xf numFmtId="170" fontId="23" fillId="0" borderId="0" xfId="7" applyNumberFormat="1" applyFont="1" applyAlignment="1">
      <alignment horizontal="center" vertical="center"/>
    </xf>
    <xf numFmtId="0" fontId="7" fillId="0" borderId="0" xfId="15" applyFont="1" applyAlignment="1">
      <alignment horizontal="left"/>
    </xf>
    <xf numFmtId="170" fontId="23" fillId="0" borderId="0" xfId="7" applyNumberFormat="1" applyFont="1" applyAlignment="1">
      <alignment horizontal="left" vertical="center" wrapText="1"/>
    </xf>
    <xf numFmtId="174" fontId="23" fillId="0" borderId="0" xfId="7" applyNumberFormat="1" applyFont="1" applyAlignment="1">
      <alignment horizontal="right" vertical="center"/>
    </xf>
    <xf numFmtId="0" fontId="23" fillId="0" borderId="0" xfId="7" applyFont="1" applyAlignment="1">
      <alignment vertical="center"/>
    </xf>
    <xf numFmtId="2" fontId="23" fillId="0" borderId="0" xfId="7" applyNumberFormat="1" applyFont="1" applyAlignment="1">
      <alignment horizontal="right" vertical="center"/>
    </xf>
    <xf numFmtId="0" fontId="18" fillId="0" borderId="0" xfId="15" applyFont="1"/>
    <xf numFmtId="0" fontId="18" fillId="7" borderId="0" xfId="9" applyFont="1" applyFill="1" applyAlignment="1">
      <alignment horizontal="left"/>
    </xf>
    <xf numFmtId="0" fontId="18" fillId="8" borderId="0" xfId="17" applyFont="1" applyFill="1" applyAlignment="1">
      <alignment horizontal="left"/>
    </xf>
    <xf numFmtId="0" fontId="17" fillId="0" borderId="11" xfId="7" applyFont="1" applyBorder="1" applyAlignment="1">
      <alignment horizontal="center"/>
    </xf>
    <xf numFmtId="168" fontId="18" fillId="0" borderId="12" xfId="7" applyNumberFormat="1" applyFont="1" applyBorder="1" applyAlignment="1">
      <alignment vertical="center"/>
    </xf>
    <xf numFmtId="2" fontId="43" fillId="0" borderId="12" xfId="7" applyNumberFormat="1" applyFont="1" applyBorder="1" applyAlignment="1">
      <alignment wrapText="1"/>
    </xf>
    <xf numFmtId="168" fontId="18" fillId="0" borderId="13" xfId="7" applyNumberFormat="1" applyFont="1" applyBorder="1" applyAlignment="1">
      <alignment vertical="center" wrapText="1"/>
    </xf>
    <xf numFmtId="0" fontId="18" fillId="0" borderId="12" xfId="7" applyFont="1" applyBorder="1" applyAlignment="1">
      <alignment vertical="center"/>
    </xf>
    <xf numFmtId="0" fontId="17" fillId="0" borderId="12" xfId="7" applyFont="1" applyBorder="1" applyAlignment="1">
      <alignment horizontal="center"/>
    </xf>
    <xf numFmtId="167" fontId="17" fillId="0" borderId="12" xfId="7" applyNumberFormat="1" applyFont="1" applyBorder="1"/>
    <xf numFmtId="164" fontId="17" fillId="0" borderId="12" xfId="7" applyNumberFormat="1" applyFont="1" applyBorder="1"/>
    <xf numFmtId="0" fontId="12" fillId="5" borderId="1" xfId="15" applyFont="1" applyFill="1" applyBorder="1" applyAlignment="1">
      <alignment horizontal="left" wrapText="1"/>
    </xf>
    <xf numFmtId="0" fontId="9" fillId="0" borderId="1" xfId="3" applyFont="1" applyBorder="1" applyAlignment="1">
      <alignment vertical="center"/>
    </xf>
    <xf numFmtId="0" fontId="9" fillId="0" borderId="1" xfId="3" applyFont="1" applyBorder="1" applyAlignment="1">
      <alignment horizontal="center" vertical="center"/>
    </xf>
    <xf numFmtId="1" fontId="9" fillId="0" borderId="1" xfId="3" applyNumberFormat="1" applyFont="1" applyBorder="1" applyAlignment="1">
      <alignment horizontal="center" vertical="center"/>
    </xf>
    <xf numFmtId="2" fontId="44" fillId="0" borderId="3" xfId="15" applyNumberFormat="1" applyFont="1" applyBorder="1" applyAlignment="1">
      <alignment horizontal="center" wrapText="1"/>
    </xf>
    <xf numFmtId="0" fontId="13" fillId="0" borderId="1" xfId="9" applyFont="1" applyBorder="1" applyAlignment="1">
      <alignment horizontal="left" wrapText="1"/>
    </xf>
    <xf numFmtId="3" fontId="13" fillId="0" borderId="1" xfId="9" applyNumberFormat="1" applyFont="1" applyBorder="1" applyAlignment="1">
      <alignment horizontal="center"/>
    </xf>
    <xf numFmtId="49" fontId="19" fillId="0" borderId="1" xfId="9" applyNumberFormat="1" applyFont="1" applyBorder="1" applyAlignment="1">
      <alignment horizontal="center"/>
    </xf>
    <xf numFmtId="0" fontId="14" fillId="0" borderId="1" xfId="13" applyFont="1" applyBorder="1" applyAlignment="1">
      <alignment wrapText="1"/>
    </xf>
    <xf numFmtId="3" fontId="19" fillId="0" borderId="1" xfId="9" applyNumberFormat="1" applyFont="1" applyBorder="1" applyAlignment="1">
      <alignment horizontal="center"/>
    </xf>
    <xf numFmtId="167" fontId="19" fillId="0" borderId="1" xfId="9" applyNumberFormat="1" applyFont="1" applyBorder="1" applyAlignment="1">
      <alignment horizontal="right"/>
    </xf>
    <xf numFmtId="0" fontId="14" fillId="0" borderId="0" xfId="13" applyFont="1" applyAlignment="1">
      <alignment wrapText="1"/>
    </xf>
    <xf numFmtId="2" fontId="13" fillId="0" borderId="0" xfId="9" applyNumberFormat="1" applyFont="1" applyAlignment="1">
      <alignment horizontal="center"/>
    </xf>
    <xf numFmtId="0" fontId="19" fillId="0" borderId="0" xfId="17" applyFont="1" applyAlignment="1">
      <alignment horizontal="left"/>
    </xf>
    <xf numFmtId="49" fontId="24" fillId="0" borderId="0" xfId="17" applyNumberFormat="1" applyFont="1" applyAlignment="1">
      <alignment horizontal="center"/>
    </xf>
    <xf numFmtId="0" fontId="24" fillId="0" borderId="0" xfId="17" applyFont="1" applyAlignment="1">
      <alignment horizontal="center"/>
    </xf>
    <xf numFmtId="49" fontId="19" fillId="0" borderId="0" xfId="17" applyNumberFormat="1" applyFont="1" applyAlignment="1">
      <alignment horizontal="center"/>
    </xf>
    <xf numFmtId="0" fontId="19" fillId="0" borderId="0" xfId="17" applyFont="1" applyAlignment="1">
      <alignment horizontal="center"/>
    </xf>
    <xf numFmtId="0" fontId="8" fillId="6" borderId="1" xfId="11" applyFont="1" applyFill="1" applyBorder="1" applyAlignment="1">
      <alignment horizontal="left" vertical="center" wrapText="1"/>
    </xf>
    <xf numFmtId="0" fontId="14" fillId="0" borderId="0" xfId="9" applyFont="1" applyAlignment="1">
      <alignment horizontal="left" wrapText="1"/>
    </xf>
    <xf numFmtId="0" fontId="12" fillId="0" borderId="8" xfId="15" applyFont="1" applyBorder="1" applyAlignment="1">
      <alignment horizontal="left" vertical="top"/>
    </xf>
    <xf numFmtId="0" fontId="7" fillId="0" borderId="3" xfId="15" applyFont="1" applyBorder="1" applyAlignment="1">
      <alignment horizontal="center" wrapText="1"/>
    </xf>
    <xf numFmtId="0" fontId="10" fillId="0" borderId="0" xfId="15" applyFont="1" applyAlignment="1">
      <alignment vertical="top"/>
    </xf>
    <xf numFmtId="0" fontId="18" fillId="5" borderId="0" xfId="15" applyFont="1" applyFill="1"/>
    <xf numFmtId="0" fontId="36" fillId="9" borderId="14" xfId="3" applyFont="1" applyFill="1" applyBorder="1" applyAlignment="1">
      <alignment vertical="center" wrapText="1"/>
    </xf>
    <xf numFmtId="172" fontId="36" fillId="9" borderId="15" xfId="3" applyNumberFormat="1" applyFont="1" applyFill="1" applyBorder="1" applyAlignment="1">
      <alignment vertical="center"/>
    </xf>
    <xf numFmtId="172" fontId="36" fillId="9" borderId="16" xfId="3" applyNumberFormat="1" applyFont="1" applyFill="1" applyBorder="1" applyAlignment="1">
      <alignment vertical="center"/>
    </xf>
    <xf numFmtId="173" fontId="37" fillId="0" borderId="0" xfId="3" applyNumberFormat="1" applyFont="1" applyAlignment="1">
      <alignment vertical="center"/>
    </xf>
    <xf numFmtId="0" fontId="37" fillId="0" borderId="0" xfId="3" applyFont="1" applyAlignment="1">
      <alignment vertical="center"/>
    </xf>
    <xf numFmtId="49" fontId="19" fillId="0" borderId="1" xfId="9" applyNumberFormat="1" applyFont="1" applyBorder="1" applyAlignment="1">
      <alignment horizontal="center" vertical="center"/>
    </xf>
    <xf numFmtId="0" fontId="14" fillId="0" borderId="0" xfId="9" applyFont="1" applyAlignment="1">
      <alignment horizontal="right"/>
    </xf>
    <xf numFmtId="0" fontId="19" fillId="0" borderId="0" xfId="16" applyFont="1" applyAlignment="1">
      <alignment horizontal="right"/>
    </xf>
    <xf numFmtId="0" fontId="19" fillId="0" borderId="0" xfId="9" applyFont="1" applyAlignment="1">
      <alignment horizontal="right"/>
    </xf>
    <xf numFmtId="49" fontId="19" fillId="0" borderId="0" xfId="0" applyNumberFormat="1" applyFont="1" applyAlignment="1">
      <alignment horizontal="center" vertical="center"/>
    </xf>
    <xf numFmtId="164" fontId="18" fillId="5" borderId="0" xfId="15" applyNumberFormat="1" applyFont="1" applyFill="1" applyAlignment="1">
      <alignment horizontal="center" vertical="center"/>
    </xf>
    <xf numFmtId="164" fontId="18" fillId="0" borderId="0" xfId="15" applyNumberFormat="1" applyFont="1" applyAlignment="1">
      <alignment horizontal="center" vertical="center"/>
    </xf>
    <xf numFmtId="0" fontId="12" fillId="5" borderId="1" xfId="15" applyFont="1" applyFill="1" applyBorder="1" applyAlignment="1">
      <alignment horizontal="center" vertical="center"/>
    </xf>
    <xf numFmtId="171" fontId="12" fillId="5" borderId="1" xfId="15" applyNumberFormat="1" applyFont="1" applyFill="1" applyBorder="1" applyAlignment="1">
      <alignment horizontal="center" vertical="center"/>
    </xf>
    <xf numFmtId="0" fontId="18" fillId="5" borderId="0" xfId="15" applyFont="1" applyFill="1" applyAlignment="1">
      <alignment horizontal="center" vertical="center"/>
    </xf>
    <xf numFmtId="0" fontId="18" fillId="0" borderId="0" xfId="15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4" fillId="0" borderId="0" xfId="17" applyFont="1" applyAlignment="1">
      <alignment horizontal="left" vertical="top" wrapText="1"/>
    </xf>
    <xf numFmtId="0" fontId="18" fillId="0" borderId="1" xfId="3" applyFont="1" applyBorder="1" applyAlignment="1">
      <alignment vertical="center" wrapText="1"/>
    </xf>
    <xf numFmtId="172" fontId="18" fillId="0" borderId="1" xfId="3" applyNumberFormat="1" applyFont="1" applyBorder="1" applyAlignment="1">
      <alignment horizontal="right" vertical="center"/>
    </xf>
    <xf numFmtId="0" fontId="17" fillId="0" borderId="1" xfId="3" applyFont="1" applyBorder="1" applyAlignment="1">
      <alignment vertical="center" wrapText="1"/>
    </xf>
    <xf numFmtId="172" fontId="17" fillId="0" borderId="1" xfId="3" applyNumberFormat="1" applyFont="1" applyBorder="1" applyAlignment="1">
      <alignment vertical="center"/>
    </xf>
    <xf numFmtId="0" fontId="8" fillId="0" borderId="0" xfId="3" applyFont="1" applyAlignment="1">
      <alignment vertical="center" wrapText="1"/>
    </xf>
    <xf numFmtId="0" fontId="19" fillId="10" borderId="1" xfId="3" applyFont="1" applyFill="1" applyBorder="1" applyAlignment="1">
      <alignment vertical="center"/>
    </xf>
    <xf numFmtId="49" fontId="13" fillId="0" borderId="1" xfId="9" applyNumberFormat="1" applyFont="1" applyBorder="1" applyAlignment="1">
      <alignment horizontal="center" vertical="center"/>
    </xf>
    <xf numFmtId="49" fontId="19" fillId="0" borderId="0" xfId="9" applyNumberFormat="1" applyFont="1" applyAlignment="1">
      <alignment horizontal="center" vertical="center"/>
    </xf>
    <xf numFmtId="49" fontId="24" fillId="0" borderId="0" xfId="17" applyNumberFormat="1" applyFont="1" applyAlignment="1">
      <alignment horizontal="center" vertical="center"/>
    </xf>
    <xf numFmtId="49" fontId="19" fillId="0" borderId="0" xfId="17" applyNumberFormat="1" applyFont="1" applyAlignment="1">
      <alignment horizontal="center" vertical="center"/>
    </xf>
    <xf numFmtId="49" fontId="14" fillId="7" borderId="0" xfId="9" applyNumberFormat="1" applyFont="1" applyFill="1" applyAlignment="1">
      <alignment horizontal="center" vertical="center"/>
    </xf>
    <xf numFmtId="2" fontId="7" fillId="0" borderId="3" xfId="15" applyNumberFormat="1" applyFont="1" applyBorder="1" applyAlignment="1">
      <alignment horizontal="center"/>
    </xf>
    <xf numFmtId="0" fontId="7" fillId="0" borderId="3" xfId="15" applyFont="1" applyBorder="1" applyAlignment="1">
      <alignment horizontal="center" vertical="center"/>
    </xf>
    <xf numFmtId="2" fontId="38" fillId="0" borderId="3" xfId="15" applyNumberFormat="1" applyFont="1" applyBorder="1" applyAlignment="1">
      <alignment horizontal="center" vertical="center" wrapText="1"/>
    </xf>
    <xf numFmtId="164" fontId="7" fillId="0" borderId="3" xfId="15" applyNumberFormat="1" applyFont="1" applyBorder="1" applyAlignment="1">
      <alignment horizontal="center" vertical="center"/>
    </xf>
    <xf numFmtId="166" fontId="7" fillId="0" borderId="3" xfId="15" applyNumberFormat="1" applyFont="1" applyBorder="1" applyAlignment="1">
      <alignment vertical="center"/>
    </xf>
    <xf numFmtId="0" fontId="29" fillId="0" borderId="0" xfId="15" applyFont="1" applyAlignment="1">
      <alignment vertical="center"/>
    </xf>
    <xf numFmtId="0" fontId="40" fillId="0" borderId="0" xfId="15" applyFont="1" applyAlignment="1">
      <alignment vertical="center"/>
    </xf>
    <xf numFmtId="0" fontId="26" fillId="0" borderId="0" xfId="15" applyFont="1" applyAlignment="1">
      <alignment vertical="center"/>
    </xf>
    <xf numFmtId="0" fontId="7" fillId="0" borderId="0" xfId="15" applyFont="1" applyAlignment="1">
      <alignment vertical="center"/>
    </xf>
    <xf numFmtId="0" fontId="7" fillId="0" borderId="3" xfId="15" applyFont="1" applyBorder="1" applyAlignment="1">
      <alignment horizontal="center" vertical="center" wrapText="1"/>
    </xf>
    <xf numFmtId="175" fontId="7" fillId="0" borderId="3" xfId="15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3" xfId="14" applyFont="1" applyBorder="1" applyAlignment="1">
      <alignment horizontal="center" vertical="center"/>
    </xf>
    <xf numFmtId="2" fontId="7" fillId="0" borderId="3" xfId="14" applyNumberFormat="1" applyFont="1" applyBorder="1" applyAlignment="1">
      <alignment horizontal="center" vertical="center"/>
    </xf>
    <xf numFmtId="166" fontId="29" fillId="0" borderId="0" xfId="15" applyNumberFormat="1" applyFont="1" applyAlignment="1">
      <alignment vertical="center"/>
    </xf>
    <xf numFmtId="0" fontId="7" fillId="3" borderId="0" xfId="15" applyFont="1" applyFill="1" applyAlignment="1">
      <alignment horizontal="center" vertical="center"/>
    </xf>
    <xf numFmtId="0" fontId="7" fillId="3" borderId="0" xfId="15" applyFont="1" applyFill="1" applyAlignment="1">
      <alignment vertical="center"/>
    </xf>
    <xf numFmtId="0" fontId="12" fillId="3" borderId="0" xfId="15" applyFont="1" applyFill="1" applyAlignment="1">
      <alignment horizontal="center" vertical="center"/>
    </xf>
    <xf numFmtId="2" fontId="38" fillId="3" borderId="0" xfId="15" applyNumberFormat="1" applyFont="1" applyFill="1" applyAlignment="1">
      <alignment horizontal="center" vertical="center" wrapText="1"/>
    </xf>
    <xf numFmtId="164" fontId="7" fillId="3" borderId="0" xfId="15" applyNumberFormat="1" applyFont="1" applyFill="1" applyAlignment="1">
      <alignment horizontal="center" vertical="center"/>
    </xf>
    <xf numFmtId="166" fontId="7" fillId="3" borderId="0" xfId="15" applyNumberFormat="1" applyFont="1" applyFill="1" applyAlignment="1">
      <alignment vertical="center"/>
    </xf>
    <xf numFmtId="166" fontId="29" fillId="3" borderId="0" xfId="15" applyNumberFormat="1" applyFont="1" applyFill="1" applyAlignment="1">
      <alignment vertical="center"/>
    </xf>
    <xf numFmtId="0" fontId="10" fillId="0" borderId="2" xfId="15" applyFont="1" applyBorder="1" applyAlignment="1">
      <alignment horizontal="center" vertical="center"/>
    </xf>
    <xf numFmtId="0" fontId="10" fillId="0" borderId="2" xfId="14" applyFont="1" applyBorder="1" applyAlignment="1">
      <alignment horizontal="center" vertical="center"/>
    </xf>
    <xf numFmtId="2" fontId="41" fillId="0" borderId="2" xfId="15" applyNumberFormat="1" applyFont="1" applyBorder="1" applyAlignment="1">
      <alignment horizontal="center" vertical="center" wrapText="1"/>
    </xf>
    <xf numFmtId="164" fontId="10" fillId="0" borderId="2" xfId="15" applyNumberFormat="1" applyFont="1" applyBorder="1" applyAlignment="1">
      <alignment horizontal="center" vertical="center"/>
    </xf>
    <xf numFmtId="4" fontId="10" fillId="0" borderId="2" xfId="15" applyNumberFormat="1" applyFont="1" applyBorder="1" applyAlignment="1">
      <alignment horizontal="center" vertical="center"/>
    </xf>
    <xf numFmtId="165" fontId="10" fillId="0" borderId="2" xfId="15" applyNumberFormat="1" applyFont="1" applyBorder="1" applyAlignment="1">
      <alignment horizontal="center" vertical="center"/>
    </xf>
    <xf numFmtId="166" fontId="28" fillId="0" borderId="0" xfId="15" applyNumberFormat="1" applyFont="1" applyAlignment="1">
      <alignment horizontal="center" vertical="center"/>
    </xf>
    <xf numFmtId="2" fontId="7" fillId="0" borderId="3" xfId="15" applyNumberFormat="1" applyFont="1" applyBorder="1" applyAlignment="1">
      <alignment horizontal="center" vertical="center"/>
    </xf>
    <xf numFmtId="166" fontId="30" fillId="0" borderId="0" xfId="15" applyNumberFormat="1" applyFont="1" applyAlignment="1">
      <alignment vertical="center"/>
    </xf>
    <xf numFmtId="0" fontId="7" fillId="0" borderId="3" xfId="15" applyFont="1" applyBorder="1" applyAlignment="1">
      <alignment horizontal="left" wrapText="1"/>
    </xf>
    <xf numFmtId="0" fontId="20" fillId="0" borderId="1" xfId="11" applyFont="1" applyBorder="1" applyAlignment="1">
      <alignment horizontal="left" vertical="center" wrapText="1"/>
    </xf>
    <xf numFmtId="0" fontId="7" fillId="0" borderId="3" xfId="14" applyFont="1" applyBorder="1" applyAlignment="1">
      <alignment horizontal="center" vertical="center" wrapText="1"/>
    </xf>
    <xf numFmtId="0" fontId="19" fillId="0" borderId="1" xfId="9" applyFont="1" applyBorder="1" applyAlignment="1">
      <alignment horizontal="center"/>
    </xf>
    <xf numFmtId="167" fontId="19" fillId="0" borderId="0" xfId="9" applyNumberFormat="1" applyFont="1" applyAlignment="1">
      <alignment horizontal="right"/>
    </xf>
    <xf numFmtId="0" fontId="18" fillId="0" borderId="0" xfId="9" applyFont="1" applyAlignment="1">
      <alignment horizontal="left"/>
    </xf>
    <xf numFmtId="0" fontId="12" fillId="0" borderId="0" xfId="9" applyFont="1" applyAlignment="1">
      <alignment horizontal="left"/>
    </xf>
    <xf numFmtId="49" fontId="14" fillId="0" borderId="0" xfId="9" applyNumberFormat="1" applyFont="1" applyAlignment="1">
      <alignment horizontal="center" vertical="center"/>
    </xf>
    <xf numFmtId="3" fontId="14" fillId="0" borderId="0" xfId="9" applyNumberFormat="1" applyFont="1" applyAlignment="1">
      <alignment horizontal="left"/>
    </xf>
    <xf numFmtId="49" fontId="14" fillId="0" borderId="0" xfId="9" applyNumberFormat="1" applyFont="1" applyAlignment="1">
      <alignment horizontal="left"/>
    </xf>
    <xf numFmtId="0" fontId="19" fillId="0" borderId="0" xfId="3" applyFont="1" applyAlignment="1">
      <alignment horizontal="left" vertical="top"/>
    </xf>
    <xf numFmtId="0" fontId="17" fillId="0" borderId="0" xfId="3" applyFont="1" applyAlignment="1">
      <alignment horizontal="left" vertical="center"/>
    </xf>
    <xf numFmtId="0" fontId="14" fillId="0" borderId="1" xfId="9" applyFont="1" applyBorder="1" applyAlignment="1">
      <alignment horizontal="left" wrapText="1"/>
    </xf>
    <xf numFmtId="3" fontId="9" fillId="0" borderId="1" xfId="3" applyNumberFormat="1" applyFont="1" applyBorder="1" applyAlignment="1">
      <alignment horizontal="center" vertical="center"/>
    </xf>
    <xf numFmtId="0" fontId="10" fillId="0" borderId="0" xfId="14" applyFont="1" applyBorder="1" applyAlignment="1">
      <alignment vertical="center" wrapText="1"/>
    </xf>
    <xf numFmtId="2" fontId="38" fillId="0" borderId="0" xfId="15" applyNumberFormat="1" applyFont="1" applyAlignment="1">
      <alignment horizontal="center" vertical="center" wrapText="1"/>
    </xf>
    <xf numFmtId="0" fontId="10" fillId="0" borderId="17" xfId="15" applyFont="1" applyBorder="1" applyAlignment="1">
      <alignment horizontal="center"/>
    </xf>
    <xf numFmtId="0" fontId="19" fillId="0" borderId="1" xfId="15" applyFont="1" applyBorder="1" applyAlignment="1">
      <alignment horizontal="center"/>
    </xf>
    <xf numFmtId="0" fontId="14" fillId="0" borderId="0" xfId="17" applyFont="1" applyAlignment="1">
      <alignment horizontal="left" vertical="top"/>
    </xf>
    <xf numFmtId="3" fontId="15" fillId="0" borderId="0" xfId="7" applyNumberFormat="1" applyFont="1" applyAlignment="1">
      <alignment horizontal="center" vertical="center"/>
    </xf>
    <xf numFmtId="169" fontId="7" fillId="10" borderId="3" xfId="15" applyNumberFormat="1" applyFont="1" applyFill="1" applyBorder="1" applyAlignment="1">
      <alignment horizontal="right" vertical="center"/>
    </xf>
    <xf numFmtId="166" fontId="7" fillId="10" borderId="3" xfId="15" applyNumberFormat="1" applyFont="1" applyFill="1" applyBorder="1" applyAlignment="1">
      <alignment vertical="center"/>
    </xf>
    <xf numFmtId="166" fontId="7" fillId="10" borderId="3" xfId="15" applyNumberFormat="1" applyFont="1" applyFill="1" applyBorder="1"/>
    <xf numFmtId="169" fontId="7" fillId="10" borderId="3" xfId="15" applyNumberFormat="1" applyFont="1" applyFill="1" applyBorder="1" applyAlignment="1">
      <alignment horizontal="right"/>
    </xf>
    <xf numFmtId="167" fontId="19" fillId="10" borderId="1" xfId="9" applyNumberFormat="1" applyFont="1" applyFill="1" applyBorder="1" applyAlignment="1">
      <alignment horizontal="right"/>
    </xf>
    <xf numFmtId="172" fontId="17" fillId="10" borderId="1" xfId="3" applyNumberFormat="1" applyFont="1" applyFill="1" applyBorder="1" applyAlignment="1">
      <alignment vertical="center"/>
    </xf>
  </cellXfs>
  <cellStyles count="25">
    <cellStyle name="Excel Built-in Normal" xfId="1" xr:uid="{00000000-0005-0000-0000-000000000000}"/>
    <cellStyle name="Excel Built-in Normal 1" xfId="2" xr:uid="{00000000-0005-0000-0000-000001000000}"/>
    <cellStyle name="Excel Built-in Normal 2" xfId="3" xr:uid="{00000000-0005-0000-0000-000002000000}"/>
    <cellStyle name="Hodnota průvodce daty" xfId="4" xr:uid="{00000000-0005-0000-0000-000003000000}"/>
    <cellStyle name="Kategorie průvodce daty" xfId="5" xr:uid="{00000000-0005-0000-0000-000004000000}"/>
    <cellStyle name="Nadpis průvodce daty" xfId="6" xr:uid="{00000000-0005-0000-0000-000005000000}"/>
    <cellStyle name="Normální" xfId="0" builtinId="0"/>
    <cellStyle name="Normální 10" xfId="24" xr:uid="{7F19F49A-B40D-410B-9CA2-3724CEB1328C}"/>
    <cellStyle name="normální 2" xfId="7" xr:uid="{00000000-0005-0000-0000-000007000000}"/>
    <cellStyle name="normální 3" xfId="8" xr:uid="{00000000-0005-0000-0000-000008000000}"/>
    <cellStyle name="normální 4" xfId="9" xr:uid="{00000000-0005-0000-0000-000009000000}"/>
    <cellStyle name="normální 5" xfId="10" xr:uid="{00000000-0005-0000-0000-00000A000000}"/>
    <cellStyle name="normální 5 2" xfId="22" xr:uid="{2411C3A6-74FE-413D-A160-AF035F81F827}"/>
    <cellStyle name="normální 6" xfId="11" xr:uid="{00000000-0005-0000-0000-00000B000000}"/>
    <cellStyle name="Normální 7" xfId="12" xr:uid="{00000000-0005-0000-0000-00000C000000}"/>
    <cellStyle name="Normální 8" xfId="21" xr:uid="{5A4BC9B6-BF6B-4C70-8635-7B4A0E50B8B3}"/>
    <cellStyle name="Normální 9" xfId="23" xr:uid="{972B9616-4ECD-45C5-8EDF-1DE821D3FAE4}"/>
    <cellStyle name="normální_Ceník - ostrý_vykaz_anna26_05 2" xfId="13" xr:uid="{00000000-0005-0000-0000-00000D000000}"/>
    <cellStyle name="normální_rozpocet_vzor 2" xfId="14" xr:uid="{00000000-0005-0000-0000-00000F000000}"/>
    <cellStyle name="normální_Rozpočet-finalni" xfId="15" xr:uid="{00000000-0005-0000-0000-000010000000}"/>
    <cellStyle name="normální_vykaz_anna26_05" xfId="16" xr:uid="{00000000-0005-0000-0000-000011000000}"/>
    <cellStyle name="normální_vykaz_anna26_05 2" xfId="17" xr:uid="{00000000-0005-0000-0000-000012000000}"/>
    <cellStyle name="Položka průvodce daty" xfId="18" xr:uid="{00000000-0005-0000-0000-000013000000}"/>
    <cellStyle name="Roh průvodce daty" xfId="19" xr:uid="{00000000-0005-0000-0000-000014000000}"/>
    <cellStyle name="Výsledek průvodce daty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56"/>
  <sheetViews>
    <sheetView tabSelected="1" view="pageBreakPreview" zoomScaleNormal="100" zoomScaleSheetLayoutView="100" workbookViewId="0">
      <pane ySplit="1" topLeftCell="A2" activePane="bottomLeft" state="frozenSplit"/>
      <selection pane="bottomLeft" activeCell="A28" sqref="A27:A28"/>
    </sheetView>
  </sheetViews>
  <sheetFormatPr defaultColWidth="9.140625" defaultRowHeight="5.65" customHeight="1" x14ac:dyDescent="0.25"/>
  <cols>
    <col min="1" max="1" width="90.7109375" style="9" customWidth="1"/>
    <col min="2" max="16384" width="9.140625" style="9"/>
  </cols>
  <sheetData>
    <row r="1" spans="1:1" s="8" customFormat="1" ht="15.75" x14ac:dyDescent="0.25">
      <c r="A1" s="213" t="s">
        <v>0</v>
      </c>
    </row>
    <row r="2" spans="1:1" ht="12.75" x14ac:dyDescent="0.25">
      <c r="A2" s="280" t="s">
        <v>1</v>
      </c>
    </row>
    <row r="3" spans="1:1" ht="12.75" x14ac:dyDescent="0.25">
      <c r="A3" s="280" t="str">
        <f>BILANCE!A1</f>
        <v>BILANCE VÝSADEB DŘEVIN</v>
      </c>
    </row>
    <row r="4" spans="1:1" ht="12.75" x14ac:dyDescent="0.25">
      <c r="A4" s="280" t="str">
        <f>ROSTLINY!A1</f>
        <v>SOUPIS ROSTLINNÉHO MATERIÁLU</v>
      </c>
    </row>
    <row r="5" spans="1:1" ht="12.75" x14ac:dyDescent="0.25">
      <c r="A5" s="280" t="s">
        <v>18</v>
      </c>
    </row>
    <row r="6" spans="1:1" ht="12.75" x14ac:dyDescent="0.25">
      <c r="A6" s="280" t="s">
        <v>56</v>
      </c>
    </row>
    <row r="7" spans="1:1" ht="12.75" x14ac:dyDescent="0.25">
      <c r="A7" s="280" t="s">
        <v>165</v>
      </c>
    </row>
    <row r="8" spans="1:1" ht="12.75" x14ac:dyDescent="0.25">
      <c r="A8" s="280" t="s">
        <v>192</v>
      </c>
    </row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</sheetData>
  <pageMargins left="0.70866141732283472" right="0.70866141732283472" top="0.74803149606299213" bottom="0.74803149606299213" header="0.31496062992125984" footer="0.31496062992125984"/>
  <pageSetup paperSize="9" fitToHeight="0" pageOrder="overThenDown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4"/>
  <sheetViews>
    <sheetView view="pageBreakPreview" zoomScaleSheetLayoutView="100" workbookViewId="0">
      <selection activeCell="B24" sqref="B24"/>
    </sheetView>
  </sheetViews>
  <sheetFormatPr defaultColWidth="9.140625" defaultRowHeight="13.5" x14ac:dyDescent="0.2"/>
  <cols>
    <col min="1" max="1" width="6.140625" style="24" customWidth="1"/>
    <col min="2" max="2" width="85.7109375" style="22" customWidth="1"/>
    <col min="3" max="4" width="21.7109375" style="23" customWidth="1"/>
    <col min="5" max="5" width="15.85546875" style="24" customWidth="1"/>
    <col min="6" max="16384" width="9.140625" style="24"/>
  </cols>
  <sheetData>
    <row r="1" spans="1:23" s="15" customFormat="1" ht="17.25" x14ac:dyDescent="0.3">
      <c r="B1" s="10" t="s">
        <v>3</v>
      </c>
      <c r="C1" s="11"/>
      <c r="D1" s="11"/>
      <c r="E1" s="12"/>
      <c r="F1" s="13"/>
      <c r="G1" s="14"/>
      <c r="H1" s="14"/>
      <c r="I1" s="14"/>
      <c r="J1" s="3"/>
      <c r="K1" s="3"/>
      <c r="L1" s="3"/>
      <c r="M1" s="3"/>
      <c r="N1" s="3"/>
      <c r="O1" s="3"/>
      <c r="P1" s="3"/>
      <c r="Q1" s="3"/>
      <c r="R1" s="3"/>
      <c r="S1" s="3"/>
      <c r="U1" s="16"/>
      <c r="V1" s="16"/>
      <c r="W1" s="16"/>
    </row>
    <row r="2" spans="1:23" s="17" customFormat="1" ht="15" customHeight="1" x14ac:dyDescent="0.2">
      <c r="B2" s="237" t="s">
        <v>129</v>
      </c>
      <c r="C2" s="238" t="s">
        <v>4</v>
      </c>
      <c r="D2" s="238" t="s">
        <v>5</v>
      </c>
    </row>
    <row r="3" spans="1:23" s="20" customFormat="1" ht="16.5" x14ac:dyDescent="0.2">
      <c r="B3" s="239" t="s">
        <v>18</v>
      </c>
      <c r="C3" s="240">
        <f>VÝSADBA_STROMŮ!I35</f>
        <v>0</v>
      </c>
      <c r="D3" s="240">
        <f>C3*1.21</f>
        <v>0</v>
      </c>
      <c r="E3" s="18"/>
      <c r="F3" s="19"/>
    </row>
    <row r="4" spans="1:23" s="20" customFormat="1" ht="16.5" x14ac:dyDescent="0.2">
      <c r="B4" s="239" t="s">
        <v>56</v>
      </c>
      <c r="C4" s="240">
        <f>VÝSADBA_KEŘŮ!I32</f>
        <v>0</v>
      </c>
      <c r="D4" s="240">
        <f t="shared" ref="D4:D6" si="0">C4*1.21</f>
        <v>0</v>
      </c>
      <c r="E4" s="18"/>
      <c r="F4" s="19"/>
    </row>
    <row r="5" spans="1:23" s="20" customFormat="1" ht="16.5" x14ac:dyDescent="0.2">
      <c r="B5" s="239" t="s">
        <v>165</v>
      </c>
      <c r="C5" s="240">
        <f>'ROZVOJOVÁ PÉČE STROMŮ 5 ROKŮ'!I91</f>
        <v>0</v>
      </c>
      <c r="D5" s="240">
        <f t="shared" si="0"/>
        <v>0</v>
      </c>
      <c r="E5" s="18"/>
      <c r="F5" s="19"/>
    </row>
    <row r="6" spans="1:23" s="20" customFormat="1" ht="16.5" x14ac:dyDescent="0.2">
      <c r="B6" s="239" t="s">
        <v>192</v>
      </c>
      <c r="C6" s="240">
        <f>'ROZVOJOVÁ PÉČE KEŘŮ - 5 ROKY'!I71</f>
        <v>0</v>
      </c>
      <c r="D6" s="240">
        <f t="shared" si="0"/>
        <v>0</v>
      </c>
      <c r="E6" s="18"/>
      <c r="F6" s="19"/>
    </row>
    <row r="7" spans="1:23" s="21" customFormat="1" ht="33" x14ac:dyDescent="0.25">
      <c r="B7" s="239" t="s">
        <v>211</v>
      </c>
      <c r="C7" s="304"/>
      <c r="D7" s="240">
        <f t="shared" ref="D7" si="1">C7*1.21</f>
        <v>0</v>
      </c>
    </row>
    <row r="8" spans="1:23" ht="14.25" thickBot="1" x14ac:dyDescent="0.25"/>
    <row r="9" spans="1:23" s="223" customFormat="1" ht="22.5" customHeight="1" thickBot="1" x14ac:dyDescent="0.25">
      <c r="B9" s="219" t="s">
        <v>90</v>
      </c>
      <c r="C9" s="220">
        <f>SUM(C3:C8)</f>
        <v>0</v>
      </c>
      <c r="D9" s="221">
        <f>C9*1.21</f>
        <v>0</v>
      </c>
      <c r="E9" s="222"/>
    </row>
    <row r="12" spans="1:23" ht="15.75" x14ac:dyDescent="0.2">
      <c r="A12" s="242"/>
      <c r="B12" s="241" t="s">
        <v>91</v>
      </c>
    </row>
    <row r="14" spans="1:23" ht="16.5" x14ac:dyDescent="0.2">
      <c r="A14" s="289"/>
      <c r="B14" s="290"/>
    </row>
  </sheetData>
  <sheetProtection selectLockedCells="1" selectUnlockedCells="1"/>
  <pageMargins left="0.7" right="0.7" top="0.75" bottom="0.75" header="0.3" footer="0.3"/>
  <pageSetup paperSize="9" scale="97" firstPageNumber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L8"/>
  <sheetViews>
    <sheetView view="pageBreakPreview" zoomScale="110" zoomScaleSheetLayoutView="110" workbookViewId="0">
      <selection activeCell="E16" sqref="E16"/>
    </sheetView>
  </sheetViews>
  <sheetFormatPr defaultColWidth="9.140625" defaultRowHeight="13.5" x14ac:dyDescent="0.25"/>
  <cols>
    <col min="1" max="1" width="59.42578125" style="7" customWidth="1"/>
    <col min="2" max="3" width="14.42578125" style="235" customWidth="1"/>
    <col min="4" max="246" width="9.140625" style="7"/>
    <col min="247" max="16384" width="9.140625" style="127"/>
  </cols>
  <sheetData>
    <row r="1" spans="1:3" s="24" customFormat="1" ht="16.5" x14ac:dyDescent="0.3">
      <c r="A1" s="218" t="s">
        <v>156</v>
      </c>
      <c r="B1" s="233"/>
      <c r="C1" s="229"/>
    </row>
    <row r="2" spans="1:3" s="24" customFormat="1" ht="16.5" x14ac:dyDescent="0.3">
      <c r="A2" s="184"/>
      <c r="B2" s="234"/>
      <c r="C2" s="230"/>
    </row>
    <row r="3" spans="1:3" ht="15" x14ac:dyDescent="0.25">
      <c r="A3" s="195" t="s">
        <v>23</v>
      </c>
      <c r="B3" s="231" t="s">
        <v>30</v>
      </c>
      <c r="C3" s="232" t="s">
        <v>89</v>
      </c>
    </row>
    <row r="4" spans="1:3" x14ac:dyDescent="0.25">
      <c r="A4" s="196" t="s">
        <v>183</v>
      </c>
      <c r="B4" s="292">
        <f>ROSTLINY!E9</f>
        <v>7</v>
      </c>
      <c r="C4" s="198">
        <f>B4</f>
        <v>7</v>
      </c>
    </row>
    <row r="5" spans="1:3" x14ac:dyDescent="0.25">
      <c r="A5" s="196" t="s">
        <v>184</v>
      </c>
      <c r="B5" s="197">
        <f>ROSTLINY!E14</f>
        <v>29</v>
      </c>
      <c r="C5" s="198">
        <f>B5</f>
        <v>29</v>
      </c>
    </row>
    <row r="6" spans="1:3" x14ac:dyDescent="0.25">
      <c r="C6" s="298"/>
    </row>
    <row r="7" spans="1:3" x14ac:dyDescent="0.25">
      <c r="A7" s="196" t="s">
        <v>148</v>
      </c>
      <c r="B7" s="292">
        <f>B4</f>
        <v>7</v>
      </c>
      <c r="C7" s="198">
        <f>B7</f>
        <v>7</v>
      </c>
    </row>
    <row r="8" spans="1:3" x14ac:dyDescent="0.25">
      <c r="A8" s="196" t="s">
        <v>185</v>
      </c>
      <c r="B8" s="197">
        <f>B5</f>
        <v>29</v>
      </c>
      <c r="C8" s="198">
        <f>B8</f>
        <v>29</v>
      </c>
    </row>
  </sheetData>
  <sheetProtection selectLockedCells="1" selectUnlockedCells="1"/>
  <pageMargins left="0.86614173228346458" right="0.78740157480314965" top="0.98425196850393704" bottom="0.70866141732283472" header="0.51181102362204722" footer="0.51181102362204722"/>
  <pageSetup paperSize="9" firstPageNumber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25"/>
  <sheetViews>
    <sheetView showGridLines="0" zoomScale="170" zoomScaleNormal="170" zoomScaleSheetLayoutView="170" workbookViewId="0">
      <selection activeCell="D18" sqref="D18"/>
    </sheetView>
  </sheetViews>
  <sheetFormatPr defaultColWidth="9.140625" defaultRowHeight="13.5" x14ac:dyDescent="0.25"/>
  <cols>
    <col min="1" max="1" width="9.28515625" style="35" customWidth="1"/>
    <col min="2" max="3" width="25" style="36" customWidth="1"/>
    <col min="4" max="4" width="17.28515625" style="244" customWidth="1"/>
    <col min="5" max="5" width="17.28515625" style="37" customWidth="1"/>
    <col min="6" max="7" width="17.28515625" style="35" customWidth="1"/>
    <col min="8" max="10" width="9.140625" style="30"/>
    <col min="11" max="13" width="9.140625" style="227"/>
    <col min="14" max="16384" width="9.140625" style="30"/>
  </cols>
  <sheetData>
    <row r="1" spans="1:13" s="29" customFormat="1" ht="16.5" x14ac:dyDescent="0.3">
      <c r="A1" s="185" t="s">
        <v>2</v>
      </c>
      <c r="B1" s="25"/>
      <c r="C1" s="25"/>
      <c r="D1" s="247"/>
      <c r="E1" s="28"/>
      <c r="F1" s="27"/>
      <c r="G1" s="27"/>
      <c r="K1" s="225"/>
      <c r="L1" s="225"/>
      <c r="M1" s="225"/>
    </row>
    <row r="2" spans="1:13" s="29" customFormat="1" ht="22.5" customHeight="1" x14ac:dyDescent="0.3">
      <c r="A2" s="284"/>
      <c r="B2" s="285" t="s">
        <v>158</v>
      </c>
      <c r="C2" s="285"/>
      <c r="D2" s="286"/>
      <c r="E2" s="287"/>
      <c r="F2" s="288"/>
      <c r="G2" s="288"/>
      <c r="K2" s="225"/>
      <c r="L2" s="225"/>
      <c r="M2" s="225"/>
    </row>
    <row r="3" spans="1:13" s="33" customFormat="1" x14ac:dyDescent="0.25">
      <c r="A3" s="77" t="s">
        <v>21</v>
      </c>
      <c r="B3" s="200" t="s">
        <v>13</v>
      </c>
      <c r="C3" s="200" t="s">
        <v>198</v>
      </c>
      <c r="D3" s="243" t="s">
        <v>14</v>
      </c>
      <c r="E3" s="201" t="s">
        <v>15</v>
      </c>
      <c r="F3" s="201" t="s">
        <v>16</v>
      </c>
      <c r="G3" s="201" t="s">
        <v>12</v>
      </c>
      <c r="K3" s="226"/>
      <c r="L3" s="226"/>
      <c r="M3" s="226"/>
    </row>
    <row r="4" spans="1:13" x14ac:dyDescent="0.25">
      <c r="A4" s="202" t="s">
        <v>172</v>
      </c>
      <c r="B4" s="203" t="s">
        <v>170</v>
      </c>
      <c r="C4" s="203" t="s">
        <v>193</v>
      </c>
      <c r="D4" s="224" t="s">
        <v>179</v>
      </c>
      <c r="E4" s="282">
        <v>2</v>
      </c>
      <c r="F4" s="303"/>
      <c r="G4" s="205">
        <f t="shared" ref="G4:G7" si="0">F4*E4</f>
        <v>0</v>
      </c>
    </row>
    <row r="5" spans="1:13" x14ac:dyDescent="0.25">
      <c r="A5" s="202" t="s">
        <v>173</v>
      </c>
      <c r="B5" s="203" t="s">
        <v>171</v>
      </c>
      <c r="C5" s="203" t="s">
        <v>193</v>
      </c>
      <c r="D5" s="224" t="s">
        <v>179</v>
      </c>
      <c r="E5" s="282">
        <v>1</v>
      </c>
      <c r="F5" s="303"/>
      <c r="G5" s="205">
        <f t="shared" si="0"/>
        <v>0</v>
      </c>
    </row>
    <row r="6" spans="1:13" x14ac:dyDescent="0.25">
      <c r="A6" s="202" t="s">
        <v>174</v>
      </c>
      <c r="B6" s="203" t="s">
        <v>175</v>
      </c>
      <c r="C6" s="203" t="s">
        <v>194</v>
      </c>
      <c r="D6" s="224" t="s">
        <v>179</v>
      </c>
      <c r="E6" s="282">
        <v>1</v>
      </c>
      <c r="F6" s="303"/>
      <c r="G6" s="205">
        <f t="shared" si="0"/>
        <v>0</v>
      </c>
    </row>
    <row r="7" spans="1:13" x14ac:dyDescent="0.25">
      <c r="A7" s="202" t="s">
        <v>177</v>
      </c>
      <c r="B7" s="203" t="s">
        <v>176</v>
      </c>
      <c r="C7" s="203" t="s">
        <v>194</v>
      </c>
      <c r="D7" s="224" t="s">
        <v>179</v>
      </c>
      <c r="E7" s="282">
        <v>1</v>
      </c>
      <c r="F7" s="303"/>
      <c r="G7" s="205">
        <f t="shared" si="0"/>
        <v>0</v>
      </c>
    </row>
    <row r="8" spans="1:13" x14ac:dyDescent="0.25">
      <c r="A8" s="202" t="s">
        <v>199</v>
      </c>
      <c r="B8" s="203" t="s">
        <v>178</v>
      </c>
      <c r="C8" s="203" t="s">
        <v>196</v>
      </c>
      <c r="D8" s="224" t="s">
        <v>157</v>
      </c>
      <c r="E8" s="282">
        <v>2</v>
      </c>
      <c r="F8" s="303"/>
      <c r="G8" s="205">
        <f t="shared" ref="G8" si="1">F8*E8</f>
        <v>0</v>
      </c>
    </row>
    <row r="9" spans="1:13" ht="15" customHeight="1" x14ac:dyDescent="0.25">
      <c r="B9" s="206"/>
      <c r="C9" s="206"/>
      <c r="D9" s="228"/>
      <c r="E9" s="31">
        <f>SUM(E4:E8)</f>
        <v>7</v>
      </c>
      <c r="F9" s="207"/>
      <c r="G9" s="32">
        <f>SUM(G4:G8)</f>
        <v>0</v>
      </c>
    </row>
    <row r="10" spans="1:13" s="29" customFormat="1" ht="18.75" customHeight="1" x14ac:dyDescent="0.3">
      <c r="A10" s="284"/>
      <c r="B10" s="285" t="s">
        <v>159</v>
      </c>
      <c r="C10" s="285"/>
      <c r="D10" s="286"/>
      <c r="E10" s="287"/>
      <c r="F10" s="288"/>
      <c r="G10" s="288"/>
      <c r="K10" s="225"/>
      <c r="L10" s="225"/>
      <c r="M10" s="225"/>
    </row>
    <row r="11" spans="1:13" s="33" customFormat="1" x14ac:dyDescent="0.25">
      <c r="A11" s="295" t="s">
        <v>21</v>
      </c>
      <c r="B11" s="200" t="s">
        <v>13</v>
      </c>
      <c r="C11" s="200" t="s">
        <v>198</v>
      </c>
      <c r="D11" s="243" t="s">
        <v>14</v>
      </c>
      <c r="E11" s="201" t="s">
        <v>15</v>
      </c>
      <c r="F11" s="201" t="s">
        <v>16</v>
      </c>
      <c r="G11" s="201" t="s">
        <v>12</v>
      </c>
      <c r="K11" s="226"/>
      <c r="L11" s="226"/>
      <c r="M11" s="226"/>
    </row>
    <row r="12" spans="1:13" s="33" customFormat="1" x14ac:dyDescent="0.25">
      <c r="A12" s="296" t="s">
        <v>180</v>
      </c>
      <c r="B12" s="291" t="s">
        <v>181</v>
      </c>
      <c r="C12" s="291" t="s">
        <v>197</v>
      </c>
      <c r="D12" s="224" t="s">
        <v>182</v>
      </c>
      <c r="E12" s="204">
        <v>28</v>
      </c>
      <c r="F12" s="303"/>
      <c r="G12" s="205">
        <f t="shared" ref="G12:G13" si="2">F12*E12</f>
        <v>0</v>
      </c>
      <c r="K12" s="226"/>
      <c r="L12" s="226"/>
      <c r="M12" s="226"/>
    </row>
    <row r="13" spans="1:13" x14ac:dyDescent="0.25">
      <c r="A13" s="202" t="s">
        <v>212</v>
      </c>
      <c r="B13" s="203" t="s">
        <v>213</v>
      </c>
      <c r="C13" s="203" t="s">
        <v>214</v>
      </c>
      <c r="D13" s="224" t="s">
        <v>182</v>
      </c>
      <c r="E13" s="282">
        <v>1</v>
      </c>
      <c r="F13" s="303"/>
      <c r="G13" s="205">
        <f t="shared" si="2"/>
        <v>0</v>
      </c>
    </row>
    <row r="14" spans="1:13" x14ac:dyDescent="0.25">
      <c r="B14" s="206"/>
      <c r="C14" s="206"/>
      <c r="E14" s="31">
        <f>SUM(E12:E13)</f>
        <v>29</v>
      </c>
      <c r="F14" s="283"/>
      <c r="G14" s="32">
        <f>SUM(G12:G12)</f>
        <v>0</v>
      </c>
    </row>
    <row r="15" spans="1:13" x14ac:dyDescent="0.25">
      <c r="A15" s="208" t="s">
        <v>17</v>
      </c>
      <c r="B15" s="34" t="s">
        <v>147</v>
      </c>
      <c r="C15" s="34"/>
      <c r="D15" s="245"/>
      <c r="E15" s="210"/>
      <c r="F15" s="209"/>
      <c r="G15" s="209"/>
    </row>
    <row r="16" spans="1:13" ht="13.5" customHeight="1" x14ac:dyDescent="0.25">
      <c r="A16" s="208"/>
      <c r="B16" s="297" t="s">
        <v>210</v>
      </c>
      <c r="C16" s="236"/>
      <c r="D16" s="246"/>
      <c r="E16" s="212"/>
      <c r="F16" s="211"/>
      <c r="G16" s="211"/>
    </row>
    <row r="17" spans="1:7" ht="13.5" customHeight="1" x14ac:dyDescent="0.25">
      <c r="A17" s="208"/>
      <c r="B17" s="236"/>
      <c r="C17" s="236"/>
      <c r="D17" s="246"/>
      <c r="E17" s="212"/>
      <c r="F17" s="211"/>
      <c r="G17" s="211"/>
    </row>
    <row r="18" spans="1:7" x14ac:dyDescent="0.25">
      <c r="A18" s="37"/>
      <c r="B18" s="214"/>
      <c r="C18" s="214"/>
    </row>
    <row r="19" spans="1:7" x14ac:dyDescent="0.25">
      <c r="A19" s="37"/>
    </row>
    <row r="20" spans="1:7" x14ac:dyDescent="0.25">
      <c r="A20" s="37"/>
    </row>
    <row r="21" spans="1:7" x14ac:dyDescent="0.25">
      <c r="A21" s="37"/>
    </row>
    <row r="22" spans="1:7" x14ac:dyDescent="0.25">
      <c r="A22" s="37"/>
    </row>
    <row r="23" spans="1:7" x14ac:dyDescent="0.25">
      <c r="A23" s="37"/>
    </row>
    <row r="24" spans="1:7" x14ac:dyDescent="0.25">
      <c r="A24" s="37"/>
    </row>
    <row r="25" spans="1:7" x14ac:dyDescent="0.25">
      <c r="A25" s="37"/>
    </row>
  </sheetData>
  <sheetProtection selectLockedCells="1" selectUnlockedCells="1"/>
  <phoneticPr fontId="45" type="noConversion"/>
  <pageMargins left="0.78740157480314965" right="0.78740157480314965" top="0.78740157480314965" bottom="0.78740157480314965" header="0.51181102362204722" footer="0.51181102362204722"/>
  <pageSetup paperSize="9" firstPageNumber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7"/>
  <sheetViews>
    <sheetView view="pageBreakPreview" topLeftCell="A25" zoomScale="160" zoomScaleNormal="100" zoomScaleSheetLayoutView="160" workbookViewId="0">
      <selection activeCell="H21" sqref="H5:H21"/>
    </sheetView>
  </sheetViews>
  <sheetFormatPr defaultColWidth="9.140625" defaultRowHeight="12.75" x14ac:dyDescent="0.25"/>
  <cols>
    <col min="1" max="1" width="19.42578125" style="2" customWidth="1"/>
    <col min="2" max="2" width="4.140625" style="3" customWidth="1"/>
    <col min="3" max="3" width="9.7109375" style="2" customWidth="1"/>
    <col min="4" max="4" width="56.7109375" style="115" customWidth="1"/>
    <col min="5" max="5" width="13.5703125" style="93" customWidth="1"/>
    <col min="6" max="6" width="10.7109375" style="2" customWidth="1"/>
    <col min="7" max="7" width="8.5703125" style="94" customWidth="1"/>
    <col min="8" max="8" width="10.7109375" style="95" customWidth="1"/>
    <col min="9" max="9" width="14.42578125" style="3" customWidth="1"/>
    <col min="10" max="10" width="22.42578125" style="90" customWidth="1"/>
    <col min="11" max="11" width="12.7109375" style="45" bestFit="1" customWidth="1"/>
    <col min="12" max="12" width="9.140625" style="46"/>
    <col min="13" max="16384" width="9.140625" style="3"/>
  </cols>
  <sheetData>
    <row r="1" spans="1:20" s="15" customFormat="1" ht="18.399999999999999" customHeight="1" x14ac:dyDescent="0.3">
      <c r="A1" s="186" t="s">
        <v>18</v>
      </c>
      <c r="B1" s="38"/>
      <c r="C1" s="38"/>
      <c r="D1" s="39"/>
      <c r="E1" s="40"/>
      <c r="F1" s="41"/>
      <c r="G1" s="42"/>
      <c r="H1" s="43"/>
      <c r="I1" s="43"/>
      <c r="J1" s="44"/>
      <c r="K1" s="45"/>
      <c r="L1" s="46"/>
      <c r="M1" s="3"/>
      <c r="N1" s="3"/>
      <c r="O1" s="3"/>
      <c r="P1" s="3"/>
      <c r="R1" s="16"/>
      <c r="S1" s="16"/>
      <c r="T1" s="16"/>
    </row>
    <row r="2" spans="1:20" s="15" customFormat="1" ht="8.25" customHeight="1" x14ac:dyDescent="0.25">
      <c r="B2" s="47"/>
      <c r="C2" s="48"/>
      <c r="D2" s="49"/>
      <c r="E2" s="50"/>
      <c r="F2" s="51"/>
      <c r="G2" s="52"/>
      <c r="J2" s="53"/>
      <c r="K2" s="45"/>
      <c r="L2" s="46"/>
      <c r="M2" s="3"/>
      <c r="N2" s="3"/>
      <c r="O2" s="3"/>
      <c r="P2" s="3"/>
      <c r="R2" s="16"/>
      <c r="S2" s="16"/>
      <c r="T2" s="16"/>
    </row>
    <row r="3" spans="1:20" ht="13.5" x14ac:dyDescent="0.25">
      <c r="A3" s="62"/>
      <c r="B3" s="63"/>
      <c r="C3" s="64" t="s">
        <v>19</v>
      </c>
      <c r="D3" s="65"/>
      <c r="E3" s="66"/>
      <c r="F3" s="67"/>
      <c r="G3" s="68"/>
      <c r="H3" s="69"/>
      <c r="I3" s="70"/>
      <c r="J3" s="71"/>
    </row>
    <row r="4" spans="1:20" ht="25.5" x14ac:dyDescent="0.25">
      <c r="A4" s="77" t="s">
        <v>20</v>
      </c>
      <c r="B4" s="77" t="s">
        <v>21</v>
      </c>
      <c r="C4" s="78" t="s">
        <v>22</v>
      </c>
      <c r="D4" s="79" t="s">
        <v>23</v>
      </c>
      <c r="E4" s="80" t="s">
        <v>57</v>
      </c>
      <c r="F4" s="77" t="s">
        <v>24</v>
      </c>
      <c r="G4" s="81" t="s">
        <v>8</v>
      </c>
      <c r="H4" s="82" t="s">
        <v>25</v>
      </c>
      <c r="I4" s="83" t="s">
        <v>26</v>
      </c>
      <c r="J4" s="84"/>
    </row>
    <row r="5" spans="1:20" s="256" customFormat="1" x14ac:dyDescent="0.2">
      <c r="A5" s="249" t="s">
        <v>27</v>
      </c>
      <c r="B5" s="249">
        <v>1</v>
      </c>
      <c r="C5" s="249" t="s">
        <v>28</v>
      </c>
      <c r="D5" s="86" t="s">
        <v>29</v>
      </c>
      <c r="E5" s="250"/>
      <c r="F5" s="249" t="s">
        <v>30</v>
      </c>
      <c r="G5" s="251">
        <f>ROSTLINY!E9</f>
        <v>7</v>
      </c>
      <c r="H5" s="299"/>
      <c r="I5" s="252">
        <f t="shared" ref="I5:I15" si="0">H5*G5</f>
        <v>0</v>
      </c>
      <c r="J5" s="253"/>
      <c r="K5" s="254"/>
      <c r="L5" s="255"/>
    </row>
    <row r="6" spans="1:20" s="256" customFormat="1" ht="38.25" x14ac:dyDescent="0.25">
      <c r="A6" s="257" t="s">
        <v>93</v>
      </c>
      <c r="B6" s="249">
        <v>2</v>
      </c>
      <c r="C6" s="85" t="s">
        <v>152</v>
      </c>
      <c r="D6" s="91" t="s">
        <v>153</v>
      </c>
      <c r="E6" s="250" t="s">
        <v>188</v>
      </c>
      <c r="F6" s="249" t="s">
        <v>30</v>
      </c>
      <c r="G6" s="251">
        <f>G5</f>
        <v>7</v>
      </c>
      <c r="H6" s="299"/>
      <c r="I6" s="252">
        <f t="shared" si="0"/>
        <v>0</v>
      </c>
      <c r="J6" s="253"/>
      <c r="K6" s="254"/>
      <c r="L6" s="255"/>
    </row>
    <row r="7" spans="1:20" s="256" customFormat="1" x14ac:dyDescent="0.2">
      <c r="A7" s="249" t="s">
        <v>27</v>
      </c>
      <c r="B7" s="249">
        <v>3</v>
      </c>
      <c r="C7" s="249" t="s">
        <v>28</v>
      </c>
      <c r="D7" s="91" t="s">
        <v>31</v>
      </c>
      <c r="E7" s="250" t="s">
        <v>32</v>
      </c>
      <c r="F7" s="249" t="s">
        <v>30</v>
      </c>
      <c r="G7" s="251">
        <f>G5</f>
        <v>7</v>
      </c>
      <c r="H7" s="299"/>
      <c r="I7" s="252">
        <f t="shared" si="0"/>
        <v>0</v>
      </c>
      <c r="J7" s="253"/>
      <c r="K7" s="254"/>
      <c r="L7" s="255"/>
    </row>
    <row r="8" spans="1:20" s="256" customFormat="1" ht="25.5" x14ac:dyDescent="0.2">
      <c r="A8" s="257" t="s">
        <v>93</v>
      </c>
      <c r="B8" s="249">
        <v>4</v>
      </c>
      <c r="C8" s="249" t="s">
        <v>160</v>
      </c>
      <c r="D8" s="91" t="s">
        <v>161</v>
      </c>
      <c r="E8" s="250" t="s">
        <v>162</v>
      </c>
      <c r="F8" s="249" t="s">
        <v>30</v>
      </c>
      <c r="G8" s="251">
        <f>G6</f>
        <v>7</v>
      </c>
      <c r="H8" s="299"/>
      <c r="I8" s="252">
        <f t="shared" ref="I8" si="1">H8*G8</f>
        <v>0</v>
      </c>
      <c r="J8" s="253"/>
      <c r="K8" s="254"/>
      <c r="L8" s="255"/>
    </row>
    <row r="9" spans="1:20" s="256" customFormat="1" ht="25.5" x14ac:dyDescent="0.2">
      <c r="A9" s="257" t="s">
        <v>93</v>
      </c>
      <c r="B9" s="249">
        <v>5</v>
      </c>
      <c r="C9" s="249" t="s">
        <v>94</v>
      </c>
      <c r="D9" s="91" t="s">
        <v>95</v>
      </c>
      <c r="E9" s="250" t="s">
        <v>33</v>
      </c>
      <c r="F9" s="249" t="s">
        <v>10</v>
      </c>
      <c r="G9" s="258">
        <f>G6*0.0001</f>
        <v>6.9999999999999999E-4</v>
      </c>
      <c r="H9" s="299"/>
      <c r="I9" s="252">
        <f t="shared" si="0"/>
        <v>0</v>
      </c>
      <c r="J9" s="253"/>
      <c r="K9" s="254"/>
      <c r="L9" s="255"/>
    </row>
    <row r="10" spans="1:20" s="256" customFormat="1" ht="25.5" x14ac:dyDescent="0.2">
      <c r="A10" s="257" t="s">
        <v>93</v>
      </c>
      <c r="B10" s="249">
        <v>6</v>
      </c>
      <c r="C10" s="249" t="s">
        <v>34</v>
      </c>
      <c r="D10" s="91" t="s">
        <v>35</v>
      </c>
      <c r="E10" s="250" t="s">
        <v>163</v>
      </c>
      <c r="F10" s="249" t="s">
        <v>30</v>
      </c>
      <c r="G10" s="251">
        <f>G5</f>
        <v>7</v>
      </c>
      <c r="H10" s="299"/>
      <c r="I10" s="252">
        <f t="shared" si="0"/>
        <v>0</v>
      </c>
      <c r="J10" s="253"/>
      <c r="K10" s="254"/>
      <c r="L10" s="255"/>
    </row>
    <row r="11" spans="1:20" s="256" customFormat="1" ht="25.5" x14ac:dyDescent="0.2">
      <c r="A11" s="257" t="s">
        <v>93</v>
      </c>
      <c r="B11" s="249">
        <v>8</v>
      </c>
      <c r="C11" s="249" t="s">
        <v>96</v>
      </c>
      <c r="D11" s="91" t="s">
        <v>97</v>
      </c>
      <c r="E11" s="250" t="s">
        <v>36</v>
      </c>
      <c r="F11" s="249" t="s">
        <v>37</v>
      </c>
      <c r="G11" s="251">
        <f>G10*0.5</f>
        <v>3.5</v>
      </c>
      <c r="H11" s="299"/>
      <c r="I11" s="252">
        <f>H11*G11</f>
        <v>0</v>
      </c>
      <c r="J11" s="253"/>
      <c r="K11" s="254"/>
      <c r="L11" s="255"/>
    </row>
    <row r="12" spans="1:20" s="256" customFormat="1" x14ac:dyDescent="0.2">
      <c r="A12" s="249" t="s">
        <v>27</v>
      </c>
      <c r="B12" s="249"/>
      <c r="C12" s="249" t="s">
        <v>28</v>
      </c>
      <c r="D12" s="86" t="s">
        <v>154</v>
      </c>
      <c r="E12" s="250"/>
      <c r="F12" s="249" t="s">
        <v>30</v>
      </c>
      <c r="G12" s="251">
        <f>G10</f>
        <v>7</v>
      </c>
      <c r="H12" s="299"/>
      <c r="I12" s="252">
        <f t="shared" ref="I12" si="2">H12*G12</f>
        <v>0</v>
      </c>
      <c r="J12" s="253"/>
      <c r="K12" s="254"/>
      <c r="L12" s="255"/>
    </row>
    <row r="13" spans="1:20" s="256" customFormat="1" ht="38.25" x14ac:dyDescent="0.2">
      <c r="A13" s="257" t="s">
        <v>93</v>
      </c>
      <c r="B13" s="249">
        <v>9</v>
      </c>
      <c r="C13" s="249" t="s">
        <v>38</v>
      </c>
      <c r="D13" s="91" t="s">
        <v>108</v>
      </c>
      <c r="E13" s="250"/>
      <c r="F13" s="249" t="s">
        <v>30</v>
      </c>
      <c r="G13" s="251">
        <f>G5</f>
        <v>7</v>
      </c>
      <c r="H13" s="299"/>
      <c r="I13" s="252">
        <f t="shared" si="0"/>
        <v>0</v>
      </c>
      <c r="J13" s="253"/>
      <c r="K13" s="254"/>
      <c r="L13" s="255"/>
    </row>
    <row r="14" spans="1:20" s="256" customFormat="1" ht="38.25" x14ac:dyDescent="0.2">
      <c r="A14" s="257" t="s">
        <v>93</v>
      </c>
      <c r="B14" s="249">
        <v>10</v>
      </c>
      <c r="C14" s="249" t="s">
        <v>39</v>
      </c>
      <c r="D14" s="91" t="s">
        <v>40</v>
      </c>
      <c r="E14" s="250"/>
      <c r="F14" s="249" t="s">
        <v>30</v>
      </c>
      <c r="G14" s="251">
        <f>G5</f>
        <v>7</v>
      </c>
      <c r="H14" s="299"/>
      <c r="I14" s="252">
        <f t="shared" si="0"/>
        <v>0</v>
      </c>
      <c r="J14" s="253"/>
      <c r="K14" s="254"/>
      <c r="L14" s="255"/>
    </row>
    <row r="15" spans="1:20" s="259" customFormat="1" ht="25.5" x14ac:dyDescent="0.2">
      <c r="A15" s="257" t="s">
        <v>93</v>
      </c>
      <c r="B15" s="249">
        <v>11</v>
      </c>
      <c r="C15" s="249" t="s">
        <v>100</v>
      </c>
      <c r="D15" s="91" t="s">
        <v>140</v>
      </c>
      <c r="E15" s="250" t="s">
        <v>98</v>
      </c>
      <c r="F15" s="249" t="s">
        <v>30</v>
      </c>
      <c r="G15" s="251">
        <f>G5</f>
        <v>7</v>
      </c>
      <c r="H15" s="299"/>
      <c r="I15" s="252">
        <f t="shared" si="0"/>
        <v>0</v>
      </c>
    </row>
    <row r="16" spans="1:20" s="256" customFormat="1" ht="25.5" x14ac:dyDescent="0.2">
      <c r="A16" s="257" t="s">
        <v>93</v>
      </c>
      <c r="B16" s="249">
        <v>12</v>
      </c>
      <c r="C16" s="249" t="s">
        <v>41</v>
      </c>
      <c r="D16" s="91" t="s">
        <v>42</v>
      </c>
      <c r="E16" s="250" t="s">
        <v>101</v>
      </c>
      <c r="F16" s="249" t="s">
        <v>37</v>
      </c>
      <c r="G16" s="251">
        <f>G5</f>
        <v>7</v>
      </c>
      <c r="H16" s="299"/>
      <c r="I16" s="252">
        <f t="shared" ref="I16:I21" si="3">H16*G16</f>
        <v>0</v>
      </c>
      <c r="J16" s="253"/>
      <c r="K16" s="254"/>
      <c r="L16" s="255"/>
    </row>
    <row r="17" spans="1:12" s="256" customFormat="1" ht="25.5" x14ac:dyDescent="0.2">
      <c r="A17" s="257" t="s">
        <v>93</v>
      </c>
      <c r="B17" s="249">
        <v>13</v>
      </c>
      <c r="C17" s="249" t="s">
        <v>43</v>
      </c>
      <c r="D17" s="91" t="s">
        <v>120</v>
      </c>
      <c r="E17" s="250"/>
      <c r="F17" s="249" t="s">
        <v>10</v>
      </c>
      <c r="G17" s="251">
        <f>(G27*0.5)+(G25*1.5)+(G5*0.06)</f>
        <v>1.82</v>
      </c>
      <c r="H17" s="299"/>
      <c r="I17" s="252">
        <f t="shared" si="3"/>
        <v>0</v>
      </c>
      <c r="J17" s="253"/>
      <c r="K17" s="254"/>
      <c r="L17" s="255"/>
    </row>
    <row r="18" spans="1:12" s="256" customFormat="1" ht="25.5" x14ac:dyDescent="0.2">
      <c r="A18" s="257" t="s">
        <v>93</v>
      </c>
      <c r="B18" s="249">
        <v>14</v>
      </c>
      <c r="C18" s="260" t="s">
        <v>44</v>
      </c>
      <c r="D18" s="92" t="s">
        <v>45</v>
      </c>
      <c r="E18" s="250" t="s">
        <v>28</v>
      </c>
      <c r="F18" s="249" t="s">
        <v>9</v>
      </c>
      <c r="G18" s="261">
        <f>G5*0.07</f>
        <v>0.49000000000000005</v>
      </c>
      <c r="H18" s="300"/>
      <c r="I18" s="252">
        <f t="shared" si="3"/>
        <v>0</v>
      </c>
      <c r="J18" s="262"/>
      <c r="K18" s="254"/>
      <c r="L18" s="255"/>
    </row>
    <row r="19" spans="1:12" s="256" customFormat="1" ht="25.5" x14ac:dyDescent="0.2">
      <c r="A19" s="257" t="s">
        <v>93</v>
      </c>
      <c r="B19" s="249">
        <v>15</v>
      </c>
      <c r="C19" s="260" t="s">
        <v>102</v>
      </c>
      <c r="D19" s="92" t="s">
        <v>141</v>
      </c>
      <c r="E19" s="250" t="s">
        <v>28</v>
      </c>
      <c r="F19" s="249" t="s">
        <v>9</v>
      </c>
      <c r="G19" s="261">
        <f>G6*0.07</f>
        <v>0.49000000000000005</v>
      </c>
      <c r="H19" s="300"/>
      <c r="I19" s="252">
        <f t="shared" si="3"/>
        <v>0</v>
      </c>
      <c r="J19" s="262"/>
      <c r="K19" s="254"/>
      <c r="L19" s="255"/>
    </row>
    <row r="20" spans="1:12" s="256" customFormat="1" x14ac:dyDescent="0.2">
      <c r="A20" s="249" t="s">
        <v>27</v>
      </c>
      <c r="B20" s="249">
        <v>16</v>
      </c>
      <c r="C20" s="260" t="s">
        <v>28</v>
      </c>
      <c r="D20" s="92" t="s">
        <v>104</v>
      </c>
      <c r="E20" s="250" t="s">
        <v>28</v>
      </c>
      <c r="F20" s="249" t="s">
        <v>10</v>
      </c>
      <c r="G20" s="261">
        <f>G5*0.25*2</f>
        <v>3.5</v>
      </c>
      <c r="H20" s="300"/>
      <c r="I20" s="252">
        <f t="shared" si="3"/>
        <v>0</v>
      </c>
    </row>
    <row r="21" spans="1:12" s="256" customFormat="1" x14ac:dyDescent="0.2">
      <c r="A21" s="249" t="s">
        <v>27</v>
      </c>
      <c r="B21" s="249">
        <v>17</v>
      </c>
      <c r="C21" s="260" t="s">
        <v>28</v>
      </c>
      <c r="D21" s="92" t="s">
        <v>207</v>
      </c>
      <c r="E21" s="250" t="s">
        <v>195</v>
      </c>
      <c r="F21" s="249" t="s">
        <v>30</v>
      </c>
      <c r="G21" s="261">
        <v>1</v>
      </c>
      <c r="H21" s="300"/>
      <c r="I21" s="252">
        <f t="shared" si="3"/>
        <v>0</v>
      </c>
    </row>
    <row r="22" spans="1:12" s="256" customFormat="1" x14ac:dyDescent="0.2">
      <c r="A22" s="263"/>
      <c r="B22" s="264"/>
      <c r="C22" s="265" t="s">
        <v>46</v>
      </c>
      <c r="D22" s="97"/>
      <c r="E22" s="266"/>
      <c r="F22" s="263"/>
      <c r="G22" s="267"/>
      <c r="H22" s="268"/>
      <c r="I22" s="268"/>
      <c r="J22" s="269"/>
      <c r="K22" s="254"/>
      <c r="L22" s="255"/>
    </row>
    <row r="23" spans="1:12" s="256" customFormat="1" ht="25.5" x14ac:dyDescent="0.2">
      <c r="A23" s="270" t="s">
        <v>20</v>
      </c>
      <c r="B23" s="270" t="s">
        <v>21</v>
      </c>
      <c r="C23" s="271" t="s">
        <v>22</v>
      </c>
      <c r="D23" s="79" t="s">
        <v>23</v>
      </c>
      <c r="E23" s="272" t="s">
        <v>47</v>
      </c>
      <c r="F23" s="270" t="s">
        <v>24</v>
      </c>
      <c r="G23" s="273" t="s">
        <v>8</v>
      </c>
      <c r="H23" s="274" t="s">
        <v>25</v>
      </c>
      <c r="I23" s="275" t="s">
        <v>26</v>
      </c>
      <c r="J23" s="276"/>
      <c r="K23" s="254"/>
      <c r="L23" s="255"/>
    </row>
    <row r="24" spans="1:12" s="256" customFormat="1" x14ac:dyDescent="0.2">
      <c r="A24" s="249" t="s">
        <v>28</v>
      </c>
      <c r="B24" s="249">
        <v>18</v>
      </c>
      <c r="C24" s="257" t="s">
        <v>28</v>
      </c>
      <c r="D24" s="102" t="s">
        <v>105</v>
      </c>
      <c r="E24" s="250" t="s">
        <v>48</v>
      </c>
      <c r="F24" s="249" t="s">
        <v>30</v>
      </c>
      <c r="G24" s="277">
        <f>G5*10</f>
        <v>70</v>
      </c>
      <c r="H24" s="300"/>
      <c r="I24" s="252">
        <f t="shared" ref="I24:I33" si="4">H24*G24</f>
        <v>0</v>
      </c>
      <c r="J24" s="262"/>
      <c r="K24" s="254"/>
      <c r="L24" s="255"/>
    </row>
    <row r="25" spans="1:12" s="256" customFormat="1" ht="15" x14ac:dyDescent="0.2">
      <c r="A25" s="249" t="s">
        <v>28</v>
      </c>
      <c r="B25" s="249">
        <v>19</v>
      </c>
      <c r="C25" s="257" t="s">
        <v>28</v>
      </c>
      <c r="D25" s="102" t="s">
        <v>215</v>
      </c>
      <c r="E25" s="250" t="s">
        <v>216</v>
      </c>
      <c r="F25" s="249" t="s">
        <v>49</v>
      </c>
      <c r="G25" s="277">
        <f>G5*0.1</f>
        <v>0.70000000000000007</v>
      </c>
      <c r="H25" s="300"/>
      <c r="I25" s="252">
        <f t="shared" si="4"/>
        <v>0</v>
      </c>
      <c r="J25" s="278"/>
      <c r="K25" s="254"/>
      <c r="L25" s="255"/>
    </row>
    <row r="26" spans="1:12" s="256" customFormat="1" x14ac:dyDescent="0.2">
      <c r="A26" s="249" t="s">
        <v>28</v>
      </c>
      <c r="B26" s="249">
        <v>20</v>
      </c>
      <c r="C26" s="257" t="s">
        <v>28</v>
      </c>
      <c r="D26" s="102" t="s">
        <v>50</v>
      </c>
      <c r="E26" s="250" t="s">
        <v>32</v>
      </c>
      <c r="F26" s="249" t="s">
        <v>51</v>
      </c>
      <c r="G26" s="277">
        <f>G5*0.2</f>
        <v>1.4000000000000001</v>
      </c>
      <c r="H26" s="300"/>
      <c r="I26" s="252">
        <f t="shared" si="4"/>
        <v>0</v>
      </c>
      <c r="J26" s="262"/>
      <c r="K26" s="254"/>
      <c r="L26" s="255"/>
    </row>
    <row r="27" spans="1:12" s="256" customFormat="1" ht="15" x14ac:dyDescent="0.2">
      <c r="A27" s="249" t="s">
        <v>28</v>
      </c>
      <c r="B27" s="249">
        <v>21</v>
      </c>
      <c r="C27" s="257" t="s">
        <v>28</v>
      </c>
      <c r="D27" s="102" t="s">
        <v>187</v>
      </c>
      <c r="E27" s="250" t="s">
        <v>135</v>
      </c>
      <c r="F27" s="249" t="s">
        <v>49</v>
      </c>
      <c r="G27" s="277">
        <f>G5*0.1</f>
        <v>0.70000000000000007</v>
      </c>
      <c r="H27" s="300"/>
      <c r="I27" s="252">
        <f>H27*G27</f>
        <v>0</v>
      </c>
      <c r="J27" s="262"/>
      <c r="K27" s="254"/>
      <c r="L27" s="255"/>
    </row>
    <row r="28" spans="1:12" s="256" customFormat="1" x14ac:dyDescent="0.2">
      <c r="A28" s="249" t="s">
        <v>28</v>
      </c>
      <c r="B28" s="249">
        <v>22</v>
      </c>
      <c r="C28" s="257" t="s">
        <v>28</v>
      </c>
      <c r="D28" s="102" t="s">
        <v>52</v>
      </c>
      <c r="E28" s="250"/>
      <c r="F28" s="249" t="s">
        <v>30</v>
      </c>
      <c r="G28" s="277">
        <f>G10*3</f>
        <v>21</v>
      </c>
      <c r="H28" s="300"/>
      <c r="I28" s="252">
        <f t="shared" si="4"/>
        <v>0</v>
      </c>
      <c r="J28" s="262"/>
      <c r="K28" s="254"/>
      <c r="L28" s="255"/>
    </row>
    <row r="29" spans="1:12" s="256" customFormat="1" x14ac:dyDescent="0.2">
      <c r="A29" s="249" t="s">
        <v>28</v>
      </c>
      <c r="B29" s="249">
        <v>23</v>
      </c>
      <c r="C29" s="257" t="s">
        <v>28</v>
      </c>
      <c r="D29" s="102" t="s">
        <v>53</v>
      </c>
      <c r="E29" s="250"/>
      <c r="F29" s="249" t="s">
        <v>54</v>
      </c>
      <c r="G29" s="277">
        <f>G5</f>
        <v>7</v>
      </c>
      <c r="H29" s="300"/>
      <c r="I29" s="252">
        <f t="shared" si="4"/>
        <v>0</v>
      </c>
      <c r="J29" s="262"/>
      <c r="K29" s="254"/>
      <c r="L29" s="255"/>
    </row>
    <row r="30" spans="1:12" s="256" customFormat="1" ht="15" x14ac:dyDescent="0.2">
      <c r="A30" s="249" t="s">
        <v>28</v>
      </c>
      <c r="B30" s="249">
        <v>24</v>
      </c>
      <c r="C30" s="257" t="s">
        <v>28</v>
      </c>
      <c r="D30" s="102" t="s">
        <v>55</v>
      </c>
      <c r="E30" s="250"/>
      <c r="F30" s="249" t="s">
        <v>37</v>
      </c>
      <c r="G30" s="277">
        <f>G11</f>
        <v>3.5</v>
      </c>
      <c r="H30" s="300"/>
      <c r="I30" s="252">
        <f t="shared" si="4"/>
        <v>0</v>
      </c>
      <c r="J30" s="262"/>
      <c r="K30" s="254"/>
      <c r="L30" s="255"/>
    </row>
    <row r="31" spans="1:12" s="256" customFormat="1" x14ac:dyDescent="0.2">
      <c r="A31" s="249" t="s">
        <v>28</v>
      </c>
      <c r="B31" s="249">
        <v>25</v>
      </c>
      <c r="C31" s="257" t="s">
        <v>28</v>
      </c>
      <c r="D31" s="102" t="s">
        <v>155</v>
      </c>
      <c r="E31" s="250"/>
      <c r="F31" s="249" t="s">
        <v>30</v>
      </c>
      <c r="G31" s="277">
        <f>G12</f>
        <v>7</v>
      </c>
      <c r="H31" s="300"/>
      <c r="I31" s="252">
        <f t="shared" ref="I31" si="5">H31*G31</f>
        <v>0</v>
      </c>
      <c r="J31" s="262"/>
      <c r="K31" s="254"/>
      <c r="L31" s="255"/>
    </row>
    <row r="32" spans="1:12" s="256" customFormat="1" ht="15" x14ac:dyDescent="0.2">
      <c r="A32" s="249" t="s">
        <v>28</v>
      </c>
      <c r="B32" s="249">
        <v>26</v>
      </c>
      <c r="C32" s="257" t="s">
        <v>28</v>
      </c>
      <c r="D32" s="102" t="s">
        <v>106</v>
      </c>
      <c r="E32" s="250" t="s">
        <v>107</v>
      </c>
      <c r="F32" s="249" t="s">
        <v>49</v>
      </c>
      <c r="G32" s="277">
        <f>G18</f>
        <v>0.49000000000000005</v>
      </c>
      <c r="H32" s="300"/>
      <c r="I32" s="252">
        <f t="shared" si="4"/>
        <v>0</v>
      </c>
      <c r="J32" s="262"/>
      <c r="K32" s="254"/>
      <c r="L32" s="255"/>
    </row>
    <row r="33" spans="1:12" s="256" customFormat="1" ht="25.5" x14ac:dyDescent="0.2">
      <c r="A33" s="249"/>
      <c r="B33" s="249">
        <v>27</v>
      </c>
      <c r="C33" s="257"/>
      <c r="D33" s="102" t="s">
        <v>209</v>
      </c>
      <c r="E33" s="250" t="s">
        <v>208</v>
      </c>
      <c r="F33" s="249" t="s">
        <v>30</v>
      </c>
      <c r="G33" s="277">
        <v>1</v>
      </c>
      <c r="H33" s="300"/>
      <c r="I33" s="252">
        <f t="shared" si="4"/>
        <v>0</v>
      </c>
      <c r="J33" s="262"/>
      <c r="K33" s="254"/>
      <c r="L33" s="255"/>
    </row>
    <row r="34" spans="1:12" s="256" customFormat="1" ht="26.25" thickBot="1" x14ac:dyDescent="0.25">
      <c r="A34" s="249" t="s">
        <v>28</v>
      </c>
      <c r="B34" s="249">
        <v>28</v>
      </c>
      <c r="C34" s="257" t="s">
        <v>28</v>
      </c>
      <c r="D34" s="102" t="s">
        <v>204</v>
      </c>
      <c r="E34" s="250"/>
      <c r="F34" s="249" t="s">
        <v>54</v>
      </c>
      <c r="G34" s="277" t="s">
        <v>6</v>
      </c>
      <c r="H34" s="252">
        <f>ROSTLINY!G9</f>
        <v>0</v>
      </c>
      <c r="I34" s="252">
        <f>H34</f>
        <v>0</v>
      </c>
      <c r="J34" s="262"/>
      <c r="K34" s="254"/>
      <c r="L34" s="255"/>
    </row>
    <row r="35" spans="1:12" s="107" customFormat="1" ht="18" customHeight="1" thickBot="1" x14ac:dyDescent="0.35">
      <c r="A35" s="187"/>
      <c r="B35" s="191"/>
      <c r="C35" s="192"/>
      <c r="D35" s="188" t="s">
        <v>92</v>
      </c>
      <c r="E35" s="189"/>
      <c r="F35" s="193"/>
      <c r="G35" s="194"/>
      <c r="H35" s="192"/>
      <c r="I35" s="190">
        <f>SUM(I5:I34)</f>
        <v>0</v>
      </c>
      <c r="J35" s="105"/>
      <c r="K35" s="106"/>
      <c r="L35" s="108"/>
    </row>
    <row r="36" spans="1:12" s="107" customFormat="1" ht="12" customHeight="1" x14ac:dyDescent="0.3">
      <c r="A36" s="6"/>
      <c r="B36" s="109"/>
      <c r="C36" s="217"/>
      <c r="D36" s="110"/>
      <c r="E36" s="111"/>
      <c r="F36" s="112"/>
      <c r="G36" s="113"/>
      <c r="H36" s="6"/>
      <c r="I36" s="5"/>
      <c r="J36" s="105"/>
      <c r="K36" s="114"/>
      <c r="L36" s="108"/>
    </row>
    <row r="37" spans="1:12" x14ac:dyDescent="0.25">
      <c r="G37" s="95"/>
      <c r="I37" s="103"/>
    </row>
  </sheetData>
  <sheetProtection selectLockedCells="1" selectUnlockedCells="1"/>
  <pageMargins left="0.78740157480314965" right="0.78740157480314965" top="0.6692913385826772" bottom="0.51181102362204722" header="0.51181102362204722" footer="0.51181102362204722"/>
  <pageSetup paperSize="9" scale="86" firstPageNumber="0" fitToHeight="0" orientation="landscape" r:id="rId1"/>
  <headerFooter alignWithMargins="0"/>
  <rowBreaks count="1" manualBreakCount="1">
    <brk id="2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138A1-24BB-4F80-8DCA-4D4E5CED2DD0}">
  <sheetPr>
    <pageSetUpPr fitToPage="1"/>
  </sheetPr>
  <dimension ref="A1:P34"/>
  <sheetViews>
    <sheetView view="pageBreakPreview" topLeftCell="A18" zoomScale="170" zoomScaleNormal="130" zoomScaleSheetLayoutView="170" workbookViewId="0">
      <selection activeCell="H24" sqref="H24:H30"/>
    </sheetView>
  </sheetViews>
  <sheetFormatPr defaultColWidth="9.140625" defaultRowHeight="12.75" x14ac:dyDescent="0.25"/>
  <cols>
    <col min="1" max="1" width="8.140625" style="2" customWidth="1"/>
    <col min="2" max="2" width="4.140625" style="3" customWidth="1"/>
    <col min="3" max="3" width="9.7109375" style="2" customWidth="1"/>
    <col min="4" max="4" width="56.7109375" style="115" customWidth="1"/>
    <col min="5" max="5" width="13.5703125" style="93" customWidth="1"/>
    <col min="6" max="6" width="10.7109375" style="2" customWidth="1"/>
    <col min="7" max="7" width="8.5703125" style="94" customWidth="1"/>
    <col min="8" max="8" width="10.7109375" style="95" customWidth="1"/>
    <col min="9" max="9" width="14.42578125" style="3" customWidth="1"/>
    <col min="10" max="10" width="9.140625" style="46"/>
    <col min="11" max="16384" width="9.140625" style="3"/>
  </cols>
  <sheetData>
    <row r="1" spans="1:16" s="15" customFormat="1" ht="18.399999999999999" customHeight="1" x14ac:dyDescent="0.3">
      <c r="A1" s="186" t="s">
        <v>56</v>
      </c>
      <c r="B1" s="38"/>
      <c r="C1" s="38"/>
      <c r="D1" s="39"/>
      <c r="E1" s="40"/>
      <c r="F1" s="41"/>
      <c r="G1" s="42"/>
      <c r="H1" s="43"/>
      <c r="I1" s="43"/>
      <c r="J1" s="46"/>
      <c r="K1" s="3"/>
      <c r="L1" s="3"/>
      <c r="N1" s="16"/>
      <c r="O1" s="16"/>
      <c r="P1" s="16"/>
    </row>
    <row r="2" spans="1:16" s="15" customFormat="1" ht="8.25" customHeight="1" x14ac:dyDescent="0.25">
      <c r="B2" s="47"/>
      <c r="C2" s="48"/>
      <c r="D2" s="49"/>
      <c r="E2" s="50"/>
      <c r="F2" s="51"/>
      <c r="G2" s="52"/>
      <c r="J2" s="46"/>
      <c r="K2" s="3"/>
      <c r="L2" s="3"/>
      <c r="N2" s="16"/>
      <c r="O2" s="16"/>
      <c r="P2" s="16"/>
    </row>
    <row r="3" spans="1:16" ht="13.5" x14ac:dyDescent="0.25">
      <c r="A3" s="62"/>
      <c r="B3" s="104"/>
      <c r="C3" s="64" t="s">
        <v>19</v>
      </c>
      <c r="D3" s="65"/>
      <c r="E3" s="66"/>
      <c r="F3" s="67"/>
      <c r="G3" s="68"/>
      <c r="H3" s="69"/>
      <c r="I3" s="70"/>
    </row>
    <row r="4" spans="1:16" ht="25.5" x14ac:dyDescent="0.25">
      <c r="A4" s="77" t="s">
        <v>20</v>
      </c>
      <c r="B4" s="77" t="s">
        <v>21</v>
      </c>
      <c r="C4" s="78" t="s">
        <v>22</v>
      </c>
      <c r="D4" s="79" t="s">
        <v>23</v>
      </c>
      <c r="E4" s="80" t="s">
        <v>57</v>
      </c>
      <c r="F4" s="77" t="s">
        <v>24</v>
      </c>
      <c r="G4" s="81" t="s">
        <v>8</v>
      </c>
      <c r="H4" s="82" t="s">
        <v>25</v>
      </c>
      <c r="I4" s="83" t="s">
        <v>26</v>
      </c>
    </row>
    <row r="5" spans="1:16" ht="15.75" x14ac:dyDescent="0.25">
      <c r="A5" s="85" t="s">
        <v>27</v>
      </c>
      <c r="B5" s="85">
        <v>1</v>
      </c>
      <c r="C5" s="85" t="s">
        <v>28</v>
      </c>
      <c r="D5" s="86" t="s">
        <v>126</v>
      </c>
      <c r="E5" s="87"/>
      <c r="F5" s="85" t="s">
        <v>37</v>
      </c>
      <c r="G5" s="88">
        <f>BILANCE!C5</f>
        <v>29</v>
      </c>
      <c r="H5" s="302"/>
      <c r="I5" s="89">
        <f t="shared" ref="I5:I15" si="0">H5*G5</f>
        <v>0</v>
      </c>
    </row>
    <row r="6" spans="1:16" ht="51" x14ac:dyDescent="0.25">
      <c r="A6" s="216" t="s">
        <v>93</v>
      </c>
      <c r="B6" s="85">
        <v>2</v>
      </c>
      <c r="C6" s="85" t="s">
        <v>109</v>
      </c>
      <c r="D6" s="279" t="s">
        <v>110</v>
      </c>
      <c r="E6" s="87" t="s">
        <v>58</v>
      </c>
      <c r="F6" s="85" t="s">
        <v>37</v>
      </c>
      <c r="G6" s="88">
        <f>G5*2</f>
        <v>58</v>
      </c>
      <c r="H6" s="302"/>
      <c r="I6" s="89">
        <f t="shared" si="0"/>
        <v>0</v>
      </c>
    </row>
    <row r="7" spans="1:16" s="1" customFormat="1" ht="25.5" x14ac:dyDescent="0.25">
      <c r="A7" s="216" t="s">
        <v>93</v>
      </c>
      <c r="B7" s="85">
        <v>3</v>
      </c>
      <c r="C7" s="85" t="s">
        <v>65</v>
      </c>
      <c r="D7" s="86" t="s">
        <v>142</v>
      </c>
      <c r="E7" s="199" t="s">
        <v>150</v>
      </c>
      <c r="F7" s="85" t="s">
        <v>37</v>
      </c>
      <c r="G7" s="88">
        <f>G5</f>
        <v>29</v>
      </c>
      <c r="H7" s="302"/>
      <c r="I7" s="89">
        <f t="shared" si="0"/>
        <v>0</v>
      </c>
    </row>
    <row r="8" spans="1:16" ht="38.25" x14ac:dyDescent="0.25">
      <c r="A8" s="216" t="s">
        <v>93</v>
      </c>
      <c r="B8" s="85">
        <v>4</v>
      </c>
      <c r="C8" s="85" t="s">
        <v>59</v>
      </c>
      <c r="D8" s="91" t="s">
        <v>60</v>
      </c>
      <c r="E8" s="199" t="s">
        <v>128</v>
      </c>
      <c r="F8" s="85" t="s">
        <v>37</v>
      </c>
      <c r="G8" s="88">
        <f>G5</f>
        <v>29</v>
      </c>
      <c r="H8" s="302"/>
      <c r="I8" s="89">
        <f t="shared" si="0"/>
        <v>0</v>
      </c>
      <c r="J8" s="3"/>
      <c r="K8" s="46"/>
    </row>
    <row r="9" spans="1:16" s="256" customFormat="1" ht="25.5" x14ac:dyDescent="0.25">
      <c r="A9" s="257" t="s">
        <v>93</v>
      </c>
      <c r="B9" s="85">
        <v>5</v>
      </c>
      <c r="C9" s="249" t="s">
        <v>113</v>
      </c>
      <c r="D9" s="91" t="s">
        <v>143</v>
      </c>
      <c r="E9" s="250" t="s">
        <v>127</v>
      </c>
      <c r="F9" s="249" t="s">
        <v>10</v>
      </c>
      <c r="G9" s="258">
        <f>G8*0.03</f>
        <v>0.87</v>
      </c>
      <c r="H9" s="299"/>
      <c r="I9" s="252">
        <f t="shared" si="0"/>
        <v>0</v>
      </c>
      <c r="J9" s="253"/>
      <c r="K9" s="254"/>
      <c r="L9" s="255"/>
    </row>
    <row r="10" spans="1:16" ht="38.25" x14ac:dyDescent="0.25">
      <c r="A10" s="216" t="s">
        <v>93</v>
      </c>
      <c r="B10" s="85">
        <v>6</v>
      </c>
      <c r="C10" s="85" t="s">
        <v>111</v>
      </c>
      <c r="D10" s="91" t="s">
        <v>112</v>
      </c>
      <c r="E10" s="87"/>
      <c r="F10" s="85" t="s">
        <v>30</v>
      </c>
      <c r="G10" s="88">
        <f>BILANCE!B5</f>
        <v>29</v>
      </c>
      <c r="H10" s="302"/>
      <c r="I10" s="89">
        <f t="shared" si="0"/>
        <v>0</v>
      </c>
    </row>
    <row r="11" spans="1:16" ht="25.5" x14ac:dyDescent="0.25">
      <c r="A11" s="216" t="s">
        <v>93</v>
      </c>
      <c r="B11" s="85">
        <v>7</v>
      </c>
      <c r="C11" s="85" t="s">
        <v>61</v>
      </c>
      <c r="D11" s="91" t="s">
        <v>62</v>
      </c>
      <c r="E11" s="87"/>
      <c r="F11" s="85" t="s">
        <v>30</v>
      </c>
      <c r="G11" s="88">
        <f>G10</f>
        <v>29</v>
      </c>
      <c r="H11" s="302"/>
      <c r="I11" s="89">
        <f t="shared" si="0"/>
        <v>0</v>
      </c>
    </row>
    <row r="12" spans="1:16" s="256" customFormat="1" ht="25.5" x14ac:dyDescent="0.25">
      <c r="A12" s="257" t="s">
        <v>93</v>
      </c>
      <c r="B12" s="85">
        <v>8</v>
      </c>
      <c r="C12" s="249" t="s">
        <v>94</v>
      </c>
      <c r="D12" s="91" t="s">
        <v>95</v>
      </c>
      <c r="E12" s="250" t="s">
        <v>33</v>
      </c>
      <c r="F12" s="249" t="s">
        <v>10</v>
      </c>
      <c r="G12" s="258">
        <f>G10*G24*0.00001</f>
        <v>8.4100000000000008E-3</v>
      </c>
      <c r="H12" s="299"/>
      <c r="I12" s="252">
        <f t="shared" si="0"/>
        <v>0</v>
      </c>
      <c r="J12" s="253"/>
      <c r="K12" s="254"/>
      <c r="L12" s="255"/>
    </row>
    <row r="13" spans="1:16" ht="25.5" x14ac:dyDescent="0.25">
      <c r="A13" s="257" t="s">
        <v>99</v>
      </c>
      <c r="B13" s="85">
        <v>9</v>
      </c>
      <c r="C13" s="85" t="s">
        <v>116</v>
      </c>
      <c r="D13" s="86" t="s">
        <v>117</v>
      </c>
      <c r="E13" s="87"/>
      <c r="F13" s="85" t="s">
        <v>88</v>
      </c>
      <c r="G13" s="88">
        <f>G5</f>
        <v>29</v>
      </c>
      <c r="H13" s="302"/>
      <c r="I13" s="89">
        <f t="shared" si="0"/>
        <v>0</v>
      </c>
    </row>
    <row r="14" spans="1:16" s="259" customFormat="1" ht="25.5" x14ac:dyDescent="0.25">
      <c r="A14" s="257" t="s">
        <v>93</v>
      </c>
      <c r="B14" s="85">
        <v>10</v>
      </c>
      <c r="C14" s="249" t="s">
        <v>118</v>
      </c>
      <c r="D14" s="86" t="s">
        <v>119</v>
      </c>
      <c r="E14" s="250" t="s">
        <v>98</v>
      </c>
      <c r="F14" s="249" t="s">
        <v>30</v>
      </c>
      <c r="G14" s="251">
        <f>G10</f>
        <v>29</v>
      </c>
      <c r="H14" s="299"/>
      <c r="I14" s="252">
        <f t="shared" si="0"/>
        <v>0</v>
      </c>
    </row>
    <row r="15" spans="1:16" ht="25.5" x14ac:dyDescent="0.25">
      <c r="A15" s="257" t="s">
        <v>93</v>
      </c>
      <c r="B15" s="85">
        <v>11</v>
      </c>
      <c r="C15" s="249" t="s">
        <v>43</v>
      </c>
      <c r="D15" s="91" t="s">
        <v>120</v>
      </c>
      <c r="E15" s="250"/>
      <c r="F15" s="249" t="s">
        <v>10</v>
      </c>
      <c r="G15" s="88">
        <f>(G27*0.5)+(G26)+(G8*0.1*2)</f>
        <v>8.120000000000001</v>
      </c>
      <c r="H15" s="302"/>
      <c r="I15" s="89">
        <f t="shared" si="0"/>
        <v>0</v>
      </c>
    </row>
    <row r="16" spans="1:16" s="256" customFormat="1" ht="25.5" x14ac:dyDescent="0.25">
      <c r="A16" s="257" t="s">
        <v>93</v>
      </c>
      <c r="B16" s="85">
        <v>12</v>
      </c>
      <c r="C16" s="249" t="s">
        <v>41</v>
      </c>
      <c r="D16" s="91" t="s">
        <v>42</v>
      </c>
      <c r="E16" s="250" t="s">
        <v>217</v>
      </c>
      <c r="F16" s="249" t="s">
        <v>37</v>
      </c>
      <c r="G16" s="251">
        <f>G5</f>
        <v>29</v>
      </c>
      <c r="H16" s="299"/>
      <c r="I16" s="252">
        <f t="shared" ref="I16:I21" si="1">H16*G16</f>
        <v>0</v>
      </c>
      <c r="J16" s="253"/>
      <c r="K16" s="254"/>
      <c r="L16" s="255"/>
    </row>
    <row r="17" spans="1:12" s="256" customFormat="1" ht="25.5" x14ac:dyDescent="0.25">
      <c r="A17" s="257" t="s">
        <v>93</v>
      </c>
      <c r="B17" s="85">
        <v>13</v>
      </c>
      <c r="C17" s="260" t="s">
        <v>44</v>
      </c>
      <c r="D17" s="92" t="s">
        <v>45</v>
      </c>
      <c r="E17" s="250" t="s">
        <v>28</v>
      </c>
      <c r="F17" s="249" t="s">
        <v>9</v>
      </c>
      <c r="G17" s="261">
        <f>G5*0.01</f>
        <v>0.28999999999999998</v>
      </c>
      <c r="H17" s="300"/>
      <c r="I17" s="252">
        <f t="shared" si="1"/>
        <v>0</v>
      </c>
      <c r="J17" s="262"/>
      <c r="K17" s="254"/>
      <c r="L17" s="255"/>
    </row>
    <row r="18" spans="1:12" s="256" customFormat="1" ht="25.5" x14ac:dyDescent="0.25">
      <c r="A18" s="257" t="s">
        <v>93</v>
      </c>
      <c r="B18" s="85">
        <v>14</v>
      </c>
      <c r="C18" s="260" t="s">
        <v>102</v>
      </c>
      <c r="D18" s="92" t="s">
        <v>103</v>
      </c>
      <c r="E18" s="250" t="s">
        <v>28</v>
      </c>
      <c r="F18" s="249" t="s">
        <v>9</v>
      </c>
      <c r="G18" s="261">
        <f>G17</f>
        <v>0.28999999999999998</v>
      </c>
      <c r="H18" s="300"/>
      <c r="I18" s="252">
        <f t="shared" si="1"/>
        <v>0</v>
      </c>
      <c r="J18" s="262"/>
      <c r="K18" s="254"/>
      <c r="L18" s="255"/>
    </row>
    <row r="19" spans="1:12" s="256" customFormat="1" x14ac:dyDescent="0.25">
      <c r="A19" s="249" t="s">
        <v>27</v>
      </c>
      <c r="B19" s="85">
        <v>15</v>
      </c>
      <c r="C19" s="260" t="s">
        <v>28</v>
      </c>
      <c r="D19" s="92" t="s">
        <v>122</v>
      </c>
      <c r="E19" s="250" t="s">
        <v>149</v>
      </c>
      <c r="F19" s="249" t="s">
        <v>10</v>
      </c>
      <c r="G19" s="261">
        <f>G7*0.1*2</f>
        <v>5.8000000000000007</v>
      </c>
      <c r="H19" s="300"/>
      <c r="I19" s="252">
        <f t="shared" si="1"/>
        <v>0</v>
      </c>
    </row>
    <row r="20" spans="1:12" s="256" customFormat="1" x14ac:dyDescent="0.25">
      <c r="A20" s="249" t="s">
        <v>27</v>
      </c>
      <c r="B20" s="85">
        <v>16</v>
      </c>
      <c r="C20" s="260" t="s">
        <v>28</v>
      </c>
      <c r="D20" s="92" t="s">
        <v>189</v>
      </c>
      <c r="E20" s="250"/>
      <c r="F20" s="249" t="s">
        <v>30</v>
      </c>
      <c r="G20" s="261">
        <f>G29</f>
        <v>29</v>
      </c>
      <c r="H20" s="300"/>
      <c r="I20" s="252">
        <f t="shared" si="1"/>
        <v>0</v>
      </c>
    </row>
    <row r="21" spans="1:12" s="256" customFormat="1" x14ac:dyDescent="0.25">
      <c r="A21" s="249" t="s">
        <v>27</v>
      </c>
      <c r="B21" s="85">
        <v>17</v>
      </c>
      <c r="C21" s="260" t="s">
        <v>28</v>
      </c>
      <c r="D21" s="293" t="s">
        <v>202</v>
      </c>
      <c r="E21" s="294" t="s">
        <v>201</v>
      </c>
      <c r="F21" s="249" t="s">
        <v>30</v>
      </c>
      <c r="G21" s="261">
        <f>G20</f>
        <v>29</v>
      </c>
      <c r="H21" s="300"/>
      <c r="I21" s="252">
        <f t="shared" si="1"/>
        <v>0</v>
      </c>
    </row>
    <row r="22" spans="1:12" ht="13.5" x14ac:dyDescent="0.25">
      <c r="A22" s="62"/>
      <c r="B22" s="104"/>
      <c r="C22" s="64" t="s">
        <v>46</v>
      </c>
      <c r="D22" s="97"/>
      <c r="E22" s="98"/>
      <c r="F22" s="62"/>
      <c r="G22" s="99"/>
      <c r="H22" s="100"/>
      <c r="I22" s="100"/>
    </row>
    <row r="23" spans="1:12" ht="25.5" x14ac:dyDescent="0.25">
      <c r="A23" s="77" t="s">
        <v>20</v>
      </c>
      <c r="B23" s="77" t="s">
        <v>21</v>
      </c>
      <c r="C23" s="78" t="s">
        <v>22</v>
      </c>
      <c r="D23" s="79" t="s">
        <v>23</v>
      </c>
      <c r="E23" s="80" t="s">
        <v>47</v>
      </c>
      <c r="F23" s="77" t="s">
        <v>24</v>
      </c>
      <c r="G23" s="81" t="s">
        <v>8</v>
      </c>
      <c r="H23" s="82" t="s">
        <v>25</v>
      </c>
      <c r="I23" s="83" t="s">
        <v>26</v>
      </c>
    </row>
    <row r="24" spans="1:12" x14ac:dyDescent="0.25">
      <c r="A24" s="85" t="s">
        <v>6</v>
      </c>
      <c r="B24" s="85">
        <v>18</v>
      </c>
      <c r="C24" s="216" t="s">
        <v>28</v>
      </c>
      <c r="D24" s="102" t="s">
        <v>123</v>
      </c>
      <c r="E24" s="87" t="s">
        <v>115</v>
      </c>
      <c r="F24" s="85" t="s">
        <v>30</v>
      </c>
      <c r="G24" s="88">
        <f>G10</f>
        <v>29</v>
      </c>
      <c r="H24" s="301"/>
      <c r="I24" s="89">
        <f t="shared" ref="I24:I30" si="2">H24*G24</f>
        <v>0</v>
      </c>
    </row>
    <row r="25" spans="1:12" ht="15.75" x14ac:dyDescent="0.25">
      <c r="A25" s="85" t="s">
        <v>6</v>
      </c>
      <c r="B25" s="85">
        <v>19</v>
      </c>
      <c r="C25" s="216" t="s">
        <v>28</v>
      </c>
      <c r="D25" s="102" t="s">
        <v>106</v>
      </c>
      <c r="E25" s="87" t="s">
        <v>124</v>
      </c>
      <c r="F25" s="85" t="s">
        <v>49</v>
      </c>
      <c r="G25" s="248">
        <f>G17</f>
        <v>0.28999999999999998</v>
      </c>
      <c r="H25" s="301"/>
      <c r="I25" s="89">
        <f t="shared" si="2"/>
        <v>0</v>
      </c>
    </row>
    <row r="26" spans="1:12" ht="25.5" x14ac:dyDescent="0.25">
      <c r="A26" s="85" t="s">
        <v>6</v>
      </c>
      <c r="B26" s="85">
        <v>20</v>
      </c>
      <c r="C26" s="216" t="s">
        <v>28</v>
      </c>
      <c r="D26" s="102" t="s">
        <v>114</v>
      </c>
      <c r="E26" s="87" t="s">
        <v>151</v>
      </c>
      <c r="F26" s="85" t="s">
        <v>10</v>
      </c>
      <c r="G26" s="248">
        <f>G9</f>
        <v>0.87</v>
      </c>
      <c r="H26" s="301"/>
      <c r="I26" s="89">
        <f t="shared" si="2"/>
        <v>0</v>
      </c>
    </row>
    <row r="27" spans="1:12" ht="15.75" x14ac:dyDescent="0.25">
      <c r="A27" s="85" t="s">
        <v>6</v>
      </c>
      <c r="B27" s="85">
        <v>21</v>
      </c>
      <c r="C27" s="216" t="s">
        <v>28</v>
      </c>
      <c r="D27" s="102" t="s">
        <v>187</v>
      </c>
      <c r="E27" s="87" t="s">
        <v>121</v>
      </c>
      <c r="F27" s="85" t="s">
        <v>49</v>
      </c>
      <c r="G27" s="248">
        <f>G16*0.1</f>
        <v>2.9000000000000004</v>
      </c>
      <c r="H27" s="301"/>
      <c r="I27" s="89">
        <f t="shared" si="2"/>
        <v>0</v>
      </c>
    </row>
    <row r="28" spans="1:12" x14ac:dyDescent="0.25">
      <c r="A28" s="85" t="s">
        <v>6</v>
      </c>
      <c r="B28" s="85">
        <v>22</v>
      </c>
      <c r="C28" s="216" t="s">
        <v>28</v>
      </c>
      <c r="D28" s="102" t="s">
        <v>125</v>
      </c>
      <c r="E28" s="87" t="s">
        <v>63</v>
      </c>
      <c r="F28" s="85" t="s">
        <v>64</v>
      </c>
      <c r="G28" s="248">
        <f>G6/10000*6</f>
        <v>3.4799999999999998E-2</v>
      </c>
      <c r="H28" s="301"/>
      <c r="I28" s="89">
        <f t="shared" si="2"/>
        <v>0</v>
      </c>
    </row>
    <row r="29" spans="1:12" x14ac:dyDescent="0.25">
      <c r="A29" s="85" t="s">
        <v>6</v>
      </c>
      <c r="B29" s="85">
        <v>23</v>
      </c>
      <c r="C29" s="216" t="s">
        <v>28</v>
      </c>
      <c r="D29" s="102" t="s">
        <v>190</v>
      </c>
      <c r="E29" s="87"/>
      <c r="F29" s="85" t="s">
        <v>30</v>
      </c>
      <c r="G29" s="248">
        <f>G10</f>
        <v>29</v>
      </c>
      <c r="H29" s="301"/>
      <c r="I29" s="89">
        <f t="shared" si="2"/>
        <v>0</v>
      </c>
    </row>
    <row r="30" spans="1:12" x14ac:dyDescent="0.25">
      <c r="A30" s="85"/>
      <c r="B30" s="85">
        <v>24</v>
      </c>
      <c r="C30" s="216"/>
      <c r="D30" s="102" t="s">
        <v>206</v>
      </c>
      <c r="E30" s="87" t="s">
        <v>200</v>
      </c>
      <c r="F30" s="85" t="s">
        <v>51</v>
      </c>
      <c r="G30" s="248">
        <f>500/41*0.01</f>
        <v>0.12195121951219513</v>
      </c>
      <c r="H30" s="301"/>
      <c r="I30" s="89">
        <f t="shared" si="2"/>
        <v>0</v>
      </c>
    </row>
    <row r="31" spans="1:12" ht="26.25" thickBot="1" x14ac:dyDescent="0.3">
      <c r="A31" s="85" t="s">
        <v>6</v>
      </c>
      <c r="B31" s="85">
        <v>25</v>
      </c>
      <c r="C31" s="216" t="s">
        <v>28</v>
      </c>
      <c r="D31" s="102" t="s">
        <v>203</v>
      </c>
      <c r="E31" s="87"/>
      <c r="F31" s="85" t="s">
        <v>54</v>
      </c>
      <c r="G31" s="88"/>
      <c r="H31" s="89">
        <f>ROSTLINY!G14</f>
        <v>0</v>
      </c>
      <c r="I31" s="89">
        <f>H31</f>
        <v>0</v>
      </c>
    </row>
    <row r="32" spans="1:12" s="107" customFormat="1" ht="17.45" customHeight="1" thickBot="1" x14ac:dyDescent="0.35">
      <c r="A32" s="187"/>
      <c r="B32" s="191"/>
      <c r="C32" s="192"/>
      <c r="D32" s="188" t="s">
        <v>92</v>
      </c>
      <c r="E32" s="189"/>
      <c r="F32" s="193"/>
      <c r="G32" s="194"/>
      <c r="H32" s="192"/>
      <c r="I32" s="190">
        <f>SUM(I5:I31)</f>
        <v>0</v>
      </c>
      <c r="J32" s="108"/>
    </row>
    <row r="33" spans="1:10" s="107" customFormat="1" ht="12" customHeight="1" x14ac:dyDescent="0.3">
      <c r="A33" s="6"/>
      <c r="B33" s="109"/>
      <c r="C33" s="217"/>
      <c r="D33" s="110"/>
      <c r="E33" s="111"/>
      <c r="F33" s="112"/>
      <c r="G33" s="113"/>
      <c r="H33" s="6"/>
      <c r="I33" s="5"/>
      <c r="J33" s="108"/>
    </row>
    <row r="34" spans="1:10" x14ac:dyDescent="0.25">
      <c r="G34" s="95"/>
      <c r="I34" s="103"/>
    </row>
  </sheetData>
  <phoneticPr fontId="46" type="noConversion"/>
  <pageMargins left="0.7" right="0.7" top="0.78740157499999996" bottom="0.78740157499999996" header="0.3" footer="0.3"/>
  <pageSetup paperSize="9" scale="96" fitToHeight="0" orientation="landscape" r:id="rId1"/>
  <rowBreaks count="2" manualBreakCount="2">
    <brk id="21" max="16383" man="1"/>
    <brk id="34" max="16383" man="1"/>
  </rowBreaks>
  <colBreaks count="1" manualBreakCount="1">
    <brk id="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8F3A-5320-466E-A3A2-129570AA40ED}">
  <sheetPr>
    <pageSetUpPr fitToPage="1"/>
  </sheetPr>
  <dimension ref="A1:L94"/>
  <sheetViews>
    <sheetView view="pageBreakPreview" topLeftCell="A9" zoomScale="130" zoomScaleNormal="100" zoomScaleSheetLayoutView="130" workbookViewId="0">
      <selection activeCell="H8" sqref="H8:H12"/>
    </sheetView>
  </sheetViews>
  <sheetFormatPr defaultColWidth="9.140625" defaultRowHeight="12.75" x14ac:dyDescent="0.2"/>
  <cols>
    <col min="1" max="1" width="11" style="1" customWidth="1"/>
    <col min="2" max="2" width="5.28515625" style="1" customWidth="1"/>
    <col min="3" max="3" width="9.85546875" style="1" customWidth="1"/>
    <col min="4" max="4" width="58.42578125" style="1" customWidth="1"/>
    <col min="5" max="5" width="15.7109375" style="1" customWidth="1"/>
    <col min="6" max="6" width="10.7109375" style="1" customWidth="1"/>
    <col min="7" max="7" width="11.140625" style="1" customWidth="1"/>
    <col min="8" max="8" width="10.7109375" style="1" customWidth="1"/>
    <col min="9" max="9" width="14.42578125" style="1" customWidth="1"/>
    <col min="10" max="16384" width="9.140625" style="1"/>
  </cols>
  <sheetData>
    <row r="1" spans="1:12" s="29" customFormat="1" ht="16.5" x14ac:dyDescent="0.3">
      <c r="A1" s="185" t="s">
        <v>165</v>
      </c>
      <c r="B1" s="25"/>
      <c r="C1" s="26"/>
      <c r="D1" s="27"/>
      <c r="E1" s="28"/>
      <c r="F1" s="27"/>
      <c r="G1" s="27"/>
      <c r="H1" s="116"/>
      <c r="I1" s="116"/>
    </row>
    <row r="2" spans="1:12" ht="3.75" customHeight="1" x14ac:dyDescent="0.2"/>
    <row r="3" spans="1:12" ht="13.5" x14ac:dyDescent="0.25">
      <c r="A3" s="117"/>
      <c r="B3" s="118" t="s">
        <v>67</v>
      </c>
      <c r="C3" s="119"/>
      <c r="D3" s="120"/>
      <c r="E3" s="121"/>
      <c r="F3" s="122"/>
      <c r="G3" s="123"/>
      <c r="H3" s="124"/>
      <c r="I3" s="125"/>
    </row>
    <row r="4" spans="1:12" ht="4.5" customHeight="1" x14ac:dyDescent="0.25">
      <c r="A4" s="3"/>
      <c r="B4" s="126"/>
      <c r="C4" s="127"/>
      <c r="D4" s="73"/>
      <c r="E4" s="101"/>
      <c r="F4" s="72"/>
      <c r="G4" s="74"/>
      <c r="H4" s="75"/>
      <c r="I4" s="76"/>
    </row>
    <row r="5" spans="1:12" s="136" customFormat="1" x14ac:dyDescent="0.2">
      <c r="A5" s="128"/>
      <c r="B5" s="215" t="s">
        <v>68</v>
      </c>
      <c r="C5" s="129"/>
      <c r="D5" s="130"/>
      <c r="E5" s="131"/>
      <c r="F5" s="132"/>
      <c r="G5" s="133"/>
      <c r="H5" s="134"/>
      <c r="I5" s="135"/>
    </row>
    <row r="6" spans="1:12" ht="13.5" x14ac:dyDescent="0.25">
      <c r="A6" s="137"/>
      <c r="B6" s="138"/>
      <c r="C6" s="139" t="s">
        <v>19</v>
      </c>
      <c r="D6" s="140"/>
      <c r="E6" s="141"/>
      <c r="F6" s="142"/>
      <c r="G6" s="143"/>
      <c r="H6" s="144"/>
      <c r="I6" s="145"/>
    </row>
    <row r="7" spans="1:12" ht="13.5" x14ac:dyDescent="0.25">
      <c r="A7" s="77" t="s">
        <v>20</v>
      </c>
      <c r="B7" s="77" t="s">
        <v>21</v>
      </c>
      <c r="C7" s="78" t="s">
        <v>22</v>
      </c>
      <c r="D7" s="79" t="s">
        <v>23</v>
      </c>
      <c r="E7" s="80" t="s">
        <v>57</v>
      </c>
      <c r="F7" s="77" t="s">
        <v>24</v>
      </c>
      <c r="G7" s="81" t="s">
        <v>8</v>
      </c>
      <c r="H7" s="82" t="s">
        <v>25</v>
      </c>
      <c r="I7" s="83" t="s">
        <v>26</v>
      </c>
    </row>
    <row r="8" spans="1:12" s="259" customFormat="1" ht="25.5" x14ac:dyDescent="0.2">
      <c r="A8" s="257" t="s">
        <v>93</v>
      </c>
      <c r="B8" s="249">
        <v>1</v>
      </c>
      <c r="C8" s="249" t="s">
        <v>69</v>
      </c>
      <c r="D8" s="86" t="s">
        <v>144</v>
      </c>
      <c r="E8" s="250" t="s">
        <v>71</v>
      </c>
      <c r="F8" s="249" t="s">
        <v>72</v>
      </c>
      <c r="G8" s="251">
        <f>BILANCE!B7*4</f>
        <v>28</v>
      </c>
      <c r="H8" s="299"/>
      <c r="I8" s="252">
        <f>H8*G8</f>
        <v>0</v>
      </c>
    </row>
    <row r="9" spans="1:12" s="259" customFormat="1" ht="38.25" x14ac:dyDescent="0.2">
      <c r="A9" s="257" t="s">
        <v>93</v>
      </c>
      <c r="B9" s="249">
        <v>2</v>
      </c>
      <c r="C9" s="249" t="s">
        <v>73</v>
      </c>
      <c r="D9" s="91" t="s">
        <v>130</v>
      </c>
      <c r="E9" s="250" t="s">
        <v>131</v>
      </c>
      <c r="F9" s="249" t="s">
        <v>9</v>
      </c>
      <c r="G9" s="277">
        <f>BILANCE!B7*0.07*6</f>
        <v>2.9400000000000004</v>
      </c>
      <c r="H9" s="299"/>
      <c r="I9" s="252">
        <f>H9*G9</f>
        <v>0</v>
      </c>
    </row>
    <row r="10" spans="1:12" s="256" customFormat="1" x14ac:dyDescent="0.2">
      <c r="A10" s="249" t="s">
        <v>27</v>
      </c>
      <c r="B10" s="249">
        <v>3</v>
      </c>
      <c r="C10" s="260" t="s">
        <v>28</v>
      </c>
      <c r="D10" s="92" t="s">
        <v>122</v>
      </c>
      <c r="E10" s="250" t="s">
        <v>28</v>
      </c>
      <c r="F10" s="249" t="s">
        <v>10</v>
      </c>
      <c r="G10" s="261">
        <f>BILANCE!B7*0.003*4</f>
        <v>8.4000000000000005E-2</v>
      </c>
      <c r="H10" s="300"/>
      <c r="I10" s="252">
        <f>H10*G10</f>
        <v>0</v>
      </c>
    </row>
    <row r="11" spans="1:12" s="259" customFormat="1" ht="25.5" x14ac:dyDescent="0.2">
      <c r="A11" s="257" t="s">
        <v>93</v>
      </c>
      <c r="B11" s="249">
        <v>4</v>
      </c>
      <c r="C11" s="260" t="s">
        <v>44</v>
      </c>
      <c r="D11" s="91" t="s">
        <v>74</v>
      </c>
      <c r="E11" s="250"/>
      <c r="F11" s="249" t="s">
        <v>9</v>
      </c>
      <c r="G11" s="277">
        <f>G9</f>
        <v>2.9400000000000004</v>
      </c>
      <c r="H11" s="299"/>
      <c r="I11" s="252">
        <f>H11*G11</f>
        <v>0</v>
      </c>
    </row>
    <row r="12" spans="1:12" s="256" customFormat="1" ht="25.5" x14ac:dyDescent="0.2">
      <c r="A12" s="257" t="s">
        <v>93</v>
      </c>
      <c r="B12" s="249">
        <v>5</v>
      </c>
      <c r="C12" s="260" t="s">
        <v>102</v>
      </c>
      <c r="D12" s="92" t="s">
        <v>141</v>
      </c>
      <c r="E12" s="250" t="s">
        <v>28</v>
      </c>
      <c r="F12" s="249" t="s">
        <v>9</v>
      </c>
      <c r="G12" s="261">
        <f>G11</f>
        <v>2.9400000000000004</v>
      </c>
      <c r="H12" s="300"/>
      <c r="I12" s="252">
        <f>H12*G12</f>
        <v>0</v>
      </c>
      <c r="J12" s="262"/>
      <c r="K12" s="254"/>
      <c r="L12" s="255"/>
    </row>
    <row r="13" spans="1:12" ht="13.5" x14ac:dyDescent="0.25">
      <c r="A13" s="146"/>
      <c r="B13" s="147"/>
      <c r="C13" s="148" t="s">
        <v>46</v>
      </c>
      <c r="D13" s="149"/>
      <c r="E13" s="150"/>
      <c r="F13" s="151"/>
      <c r="G13" s="152"/>
      <c r="H13" s="153"/>
      <c r="I13" s="154"/>
    </row>
    <row r="14" spans="1:12" ht="13.5" x14ac:dyDescent="0.25">
      <c r="A14" s="155" t="s">
        <v>20</v>
      </c>
      <c r="B14" s="155" t="s">
        <v>21</v>
      </c>
      <c r="C14" s="156" t="s">
        <v>22</v>
      </c>
      <c r="D14" s="157" t="s">
        <v>23</v>
      </c>
      <c r="E14" s="158" t="s">
        <v>47</v>
      </c>
      <c r="F14" s="155" t="s">
        <v>24</v>
      </c>
      <c r="G14" s="159" t="s">
        <v>8</v>
      </c>
      <c r="H14" s="160" t="s">
        <v>25</v>
      </c>
      <c r="I14" s="161" t="s">
        <v>26</v>
      </c>
    </row>
    <row r="15" spans="1:12" ht="13.5" x14ac:dyDescent="0.25">
      <c r="A15" s="85" t="s">
        <v>6</v>
      </c>
      <c r="B15" s="85">
        <v>6</v>
      </c>
      <c r="C15" s="85" t="s">
        <v>28</v>
      </c>
      <c r="D15" s="91" t="s">
        <v>106</v>
      </c>
      <c r="E15" s="87"/>
      <c r="F15" s="85" t="s">
        <v>9</v>
      </c>
      <c r="G15" s="248">
        <f>G11</f>
        <v>2.9400000000000004</v>
      </c>
      <c r="H15" s="302"/>
      <c r="I15" s="89">
        <f>H15*G15</f>
        <v>0</v>
      </c>
    </row>
    <row r="16" spans="1:12" ht="13.5" x14ac:dyDescent="0.25">
      <c r="A16" s="2"/>
      <c r="B16" s="3"/>
      <c r="C16" s="2"/>
      <c r="D16" s="73" t="s">
        <v>7</v>
      </c>
      <c r="E16" s="93"/>
      <c r="F16" s="2"/>
      <c r="G16" s="94"/>
      <c r="H16" s="95"/>
      <c r="I16" s="96">
        <f>SUM(I8:I15)</f>
        <v>0</v>
      </c>
    </row>
    <row r="17" spans="1:12" ht="13.5" x14ac:dyDescent="0.25">
      <c r="A17" s="2"/>
      <c r="B17" s="3"/>
      <c r="C17" s="2"/>
      <c r="D17" s="4"/>
      <c r="E17" s="4"/>
      <c r="F17" s="4"/>
      <c r="G17" s="4"/>
      <c r="H17" s="4"/>
      <c r="I17" s="162"/>
    </row>
    <row r="18" spans="1:12" ht="13.5" x14ac:dyDescent="0.25">
      <c r="A18" s="54"/>
      <c r="B18" s="163" t="s">
        <v>77</v>
      </c>
      <c r="C18" s="55"/>
      <c r="D18" s="56"/>
      <c r="E18" s="57"/>
      <c r="F18" s="58"/>
      <c r="G18" s="59"/>
      <c r="H18" s="60"/>
      <c r="I18" s="61"/>
    </row>
    <row r="19" spans="1:12" ht="4.5" customHeight="1" x14ac:dyDescent="0.25">
      <c r="A19" s="54"/>
      <c r="B19" s="163"/>
      <c r="C19" s="55"/>
      <c r="D19" s="56"/>
      <c r="E19" s="57"/>
      <c r="F19" s="58"/>
      <c r="G19" s="59"/>
      <c r="H19" s="60"/>
      <c r="I19" s="61"/>
    </row>
    <row r="20" spans="1:12" s="136" customFormat="1" ht="12" customHeight="1" x14ac:dyDescent="0.2">
      <c r="A20" s="164"/>
      <c r="B20" s="165" t="s">
        <v>68</v>
      </c>
      <c r="C20" s="166"/>
      <c r="D20" s="167"/>
      <c r="E20" s="168"/>
      <c r="F20" s="169"/>
      <c r="G20" s="170"/>
      <c r="H20" s="171"/>
      <c r="I20" s="172"/>
    </row>
    <row r="21" spans="1:12" ht="13.5" x14ac:dyDescent="0.25">
      <c r="A21" s="137"/>
      <c r="B21" s="138"/>
      <c r="C21" s="139" t="s">
        <v>19</v>
      </c>
      <c r="D21" s="140"/>
      <c r="E21" s="141"/>
      <c r="F21" s="142"/>
      <c r="G21" s="143"/>
      <c r="H21" s="144"/>
      <c r="I21" s="145"/>
    </row>
    <row r="22" spans="1:12" ht="13.5" x14ac:dyDescent="0.25">
      <c r="A22" s="77" t="s">
        <v>20</v>
      </c>
      <c r="B22" s="77" t="s">
        <v>21</v>
      </c>
      <c r="C22" s="78" t="s">
        <v>22</v>
      </c>
      <c r="D22" s="79" t="s">
        <v>23</v>
      </c>
      <c r="E22" s="80" t="s">
        <v>57</v>
      </c>
      <c r="F22" s="77" t="s">
        <v>24</v>
      </c>
      <c r="G22" s="81" t="s">
        <v>8</v>
      </c>
      <c r="H22" s="82" t="s">
        <v>25</v>
      </c>
      <c r="I22" s="83" t="s">
        <v>26</v>
      </c>
    </row>
    <row r="23" spans="1:12" s="259" customFormat="1" ht="24.6" customHeight="1" x14ac:dyDescent="0.2">
      <c r="A23" s="257" t="s">
        <v>93</v>
      </c>
      <c r="B23" s="249">
        <v>1</v>
      </c>
      <c r="C23" s="249" t="s">
        <v>69</v>
      </c>
      <c r="D23" s="86" t="s">
        <v>70</v>
      </c>
      <c r="E23" s="250" t="s">
        <v>71</v>
      </c>
      <c r="F23" s="249" t="s">
        <v>72</v>
      </c>
      <c r="G23" s="251">
        <f>G8</f>
        <v>28</v>
      </c>
      <c r="H23" s="299"/>
      <c r="I23" s="252">
        <f t="shared" ref="I23:I25" si="0">H23*G23</f>
        <v>0</v>
      </c>
    </row>
    <row r="24" spans="1:12" s="259" customFormat="1" ht="25.5" x14ac:dyDescent="0.2">
      <c r="A24" s="257" t="s">
        <v>93</v>
      </c>
      <c r="B24" s="249">
        <v>2</v>
      </c>
      <c r="C24" s="249" t="s">
        <v>73</v>
      </c>
      <c r="D24" s="91" t="s">
        <v>130</v>
      </c>
      <c r="E24" s="250" t="s">
        <v>145</v>
      </c>
      <c r="F24" s="249" t="s">
        <v>9</v>
      </c>
      <c r="G24" s="277">
        <f>G9</f>
        <v>2.9400000000000004</v>
      </c>
      <c r="H24" s="299"/>
      <c r="I24" s="252">
        <f t="shared" si="0"/>
        <v>0</v>
      </c>
    </row>
    <row r="25" spans="1:12" s="256" customFormat="1" x14ac:dyDescent="0.2">
      <c r="A25" s="249" t="s">
        <v>27</v>
      </c>
      <c r="B25" s="249">
        <v>3</v>
      </c>
      <c r="C25" s="260" t="s">
        <v>28</v>
      </c>
      <c r="D25" s="92" t="s">
        <v>122</v>
      </c>
      <c r="E25" s="250" t="s">
        <v>28</v>
      </c>
      <c r="F25" s="249" t="s">
        <v>10</v>
      </c>
      <c r="G25" s="261">
        <f>G10</f>
        <v>8.4000000000000005E-2</v>
      </c>
      <c r="H25" s="300"/>
      <c r="I25" s="252">
        <f t="shared" si="0"/>
        <v>0</v>
      </c>
    </row>
    <row r="26" spans="1:12" s="259" customFormat="1" ht="25.5" x14ac:dyDescent="0.2">
      <c r="A26" s="257" t="s">
        <v>93</v>
      </c>
      <c r="B26" s="249">
        <v>4</v>
      </c>
      <c r="C26" s="260" t="s">
        <v>44</v>
      </c>
      <c r="D26" s="91" t="s">
        <v>74</v>
      </c>
      <c r="E26" s="250"/>
      <c r="F26" s="249" t="s">
        <v>9</v>
      </c>
      <c r="G26" s="277">
        <f>G24</f>
        <v>2.9400000000000004</v>
      </c>
      <c r="H26" s="299"/>
      <c r="I26" s="252">
        <f>H26*G26</f>
        <v>0</v>
      </c>
    </row>
    <row r="27" spans="1:12" s="256" customFormat="1" ht="25.5" x14ac:dyDescent="0.2">
      <c r="A27" s="257" t="s">
        <v>93</v>
      </c>
      <c r="B27" s="249">
        <v>5</v>
      </c>
      <c r="C27" s="260" t="s">
        <v>102</v>
      </c>
      <c r="D27" s="92" t="s">
        <v>141</v>
      </c>
      <c r="E27" s="250" t="s">
        <v>28</v>
      </c>
      <c r="F27" s="249" t="s">
        <v>9</v>
      </c>
      <c r="G27" s="261">
        <f>G26</f>
        <v>2.9400000000000004</v>
      </c>
      <c r="H27" s="300"/>
      <c r="I27" s="252">
        <f>H27*G27</f>
        <v>0</v>
      </c>
      <c r="J27" s="262"/>
      <c r="K27" s="254"/>
      <c r="L27" s="255"/>
    </row>
    <row r="28" spans="1:12" ht="13.5" x14ac:dyDescent="0.25">
      <c r="A28" s="137"/>
      <c r="B28" s="138"/>
      <c r="C28" s="139" t="s">
        <v>46</v>
      </c>
      <c r="D28" s="173"/>
      <c r="E28" s="174"/>
      <c r="F28" s="137"/>
      <c r="G28" s="175"/>
      <c r="H28" s="176"/>
      <c r="I28" s="176"/>
    </row>
    <row r="29" spans="1:12" ht="13.5" x14ac:dyDescent="0.25">
      <c r="A29" s="77" t="s">
        <v>20</v>
      </c>
      <c r="B29" s="77" t="s">
        <v>21</v>
      </c>
      <c r="C29" s="78" t="s">
        <v>22</v>
      </c>
      <c r="D29" s="79" t="s">
        <v>23</v>
      </c>
      <c r="E29" s="80" t="s">
        <v>47</v>
      </c>
      <c r="F29" s="77" t="s">
        <v>24</v>
      </c>
      <c r="G29" s="81" t="s">
        <v>8</v>
      </c>
      <c r="H29" s="82" t="s">
        <v>25</v>
      </c>
      <c r="I29" s="83" t="s">
        <v>26</v>
      </c>
    </row>
    <row r="30" spans="1:12" ht="13.5" x14ac:dyDescent="0.25">
      <c r="A30" s="85" t="s">
        <v>6</v>
      </c>
      <c r="B30" s="85">
        <v>6</v>
      </c>
      <c r="C30" s="85" t="s">
        <v>28</v>
      </c>
      <c r="D30" s="91" t="s">
        <v>106</v>
      </c>
      <c r="E30" s="87"/>
      <c r="F30" s="85" t="s">
        <v>83</v>
      </c>
      <c r="G30" s="248">
        <f>G24</f>
        <v>2.9400000000000004</v>
      </c>
      <c r="H30" s="302"/>
      <c r="I30" s="89">
        <f>H30*G30</f>
        <v>0</v>
      </c>
    </row>
    <row r="31" spans="1:12" ht="13.5" x14ac:dyDescent="0.25">
      <c r="A31" s="2"/>
      <c r="B31" s="3"/>
      <c r="C31" s="2"/>
      <c r="D31" s="73" t="s">
        <v>7</v>
      </c>
      <c r="E31" s="93"/>
      <c r="F31" s="2"/>
      <c r="G31" s="94"/>
      <c r="H31" s="95"/>
      <c r="I31" s="96">
        <f>SUM(I23:I30)</f>
        <v>0</v>
      </c>
    </row>
    <row r="32" spans="1:12" ht="13.5" x14ac:dyDescent="0.25">
      <c r="A32" s="2"/>
      <c r="B32" s="3"/>
      <c r="C32" s="2"/>
      <c r="D32" s="73"/>
      <c r="E32" s="93"/>
      <c r="F32" s="2"/>
      <c r="G32" s="94"/>
      <c r="H32" s="95"/>
      <c r="I32" s="96"/>
    </row>
    <row r="33" spans="1:12" ht="13.5" x14ac:dyDescent="0.25">
      <c r="A33" s="54"/>
      <c r="B33" s="163" t="s">
        <v>84</v>
      </c>
      <c r="C33" s="55"/>
      <c r="D33" s="56"/>
      <c r="E33" s="57"/>
      <c r="F33" s="58"/>
      <c r="G33" s="59"/>
      <c r="H33" s="60"/>
      <c r="I33" s="61"/>
    </row>
    <row r="34" spans="1:12" ht="4.5" customHeight="1" x14ac:dyDescent="0.25">
      <c r="A34" s="54"/>
      <c r="B34" s="163"/>
      <c r="C34" s="55"/>
      <c r="D34" s="56"/>
      <c r="E34" s="57"/>
      <c r="F34" s="58"/>
      <c r="G34" s="59"/>
      <c r="H34" s="60"/>
      <c r="I34" s="61"/>
    </row>
    <row r="35" spans="1:12" s="136" customFormat="1" ht="12" customHeight="1" x14ac:dyDescent="0.2">
      <c r="A35" s="164"/>
      <c r="B35" s="165" t="s">
        <v>68</v>
      </c>
      <c r="C35" s="166"/>
      <c r="D35" s="167"/>
      <c r="E35" s="168"/>
      <c r="F35" s="169"/>
      <c r="G35" s="170"/>
      <c r="H35" s="171"/>
      <c r="I35" s="172"/>
    </row>
    <row r="36" spans="1:12" ht="13.5" x14ac:dyDescent="0.25">
      <c r="A36" s="137"/>
      <c r="B36" s="138"/>
      <c r="C36" s="139" t="s">
        <v>19</v>
      </c>
      <c r="D36" s="140"/>
      <c r="E36" s="141"/>
      <c r="F36" s="142"/>
      <c r="G36" s="143"/>
      <c r="H36" s="144"/>
      <c r="I36" s="145"/>
    </row>
    <row r="37" spans="1:12" ht="13.5" x14ac:dyDescent="0.25">
      <c r="A37" s="77" t="s">
        <v>20</v>
      </c>
      <c r="B37" s="77" t="s">
        <v>21</v>
      </c>
      <c r="C37" s="78" t="s">
        <v>22</v>
      </c>
      <c r="D37" s="79" t="s">
        <v>23</v>
      </c>
      <c r="E37" s="80" t="s">
        <v>57</v>
      </c>
      <c r="F37" s="77" t="s">
        <v>24</v>
      </c>
      <c r="G37" s="81" t="s">
        <v>8</v>
      </c>
      <c r="H37" s="82" t="s">
        <v>25</v>
      </c>
      <c r="I37" s="83" t="s">
        <v>26</v>
      </c>
    </row>
    <row r="38" spans="1:12" s="259" customFormat="1" ht="24.6" customHeight="1" x14ac:dyDescent="0.2">
      <c r="A38" s="257" t="s">
        <v>93</v>
      </c>
      <c r="B38" s="249">
        <v>1</v>
      </c>
      <c r="C38" s="249" t="s">
        <v>69</v>
      </c>
      <c r="D38" s="86" t="s">
        <v>70</v>
      </c>
      <c r="E38" s="250" t="s">
        <v>71</v>
      </c>
      <c r="F38" s="249" t="s">
        <v>72</v>
      </c>
      <c r="G38" s="251">
        <f>G23</f>
        <v>28</v>
      </c>
      <c r="H38" s="299"/>
      <c r="I38" s="252">
        <f t="shared" ref="I38:I40" si="1">H38*G38</f>
        <v>0</v>
      </c>
    </row>
    <row r="39" spans="1:12" s="259" customFormat="1" ht="25.5" x14ac:dyDescent="0.2">
      <c r="A39" s="257" t="s">
        <v>93</v>
      </c>
      <c r="B39" s="249">
        <v>2</v>
      </c>
      <c r="C39" s="249" t="s">
        <v>73</v>
      </c>
      <c r="D39" s="91" t="s">
        <v>130</v>
      </c>
      <c r="E39" s="250" t="s">
        <v>145</v>
      </c>
      <c r="F39" s="249" t="s">
        <v>9</v>
      </c>
      <c r="G39" s="277">
        <f>G26</f>
        <v>2.9400000000000004</v>
      </c>
      <c r="H39" s="299"/>
      <c r="I39" s="252">
        <f t="shared" si="1"/>
        <v>0</v>
      </c>
    </row>
    <row r="40" spans="1:12" s="256" customFormat="1" x14ac:dyDescent="0.2">
      <c r="A40" s="249" t="s">
        <v>27</v>
      </c>
      <c r="B40" s="249">
        <v>3</v>
      </c>
      <c r="C40" s="260" t="s">
        <v>28</v>
      </c>
      <c r="D40" s="92" t="s">
        <v>122</v>
      </c>
      <c r="E40" s="250" t="s">
        <v>28</v>
      </c>
      <c r="F40" s="249" t="s">
        <v>10</v>
      </c>
      <c r="G40" s="261">
        <f>G25</f>
        <v>8.4000000000000005E-2</v>
      </c>
      <c r="H40" s="300"/>
      <c r="I40" s="252">
        <f t="shared" si="1"/>
        <v>0</v>
      </c>
    </row>
    <row r="41" spans="1:12" s="259" customFormat="1" ht="25.5" x14ac:dyDescent="0.2">
      <c r="A41" s="257" t="s">
        <v>93</v>
      </c>
      <c r="B41" s="249">
        <v>4</v>
      </c>
      <c r="C41" s="260" t="s">
        <v>44</v>
      </c>
      <c r="D41" s="91" t="s">
        <v>74</v>
      </c>
      <c r="E41" s="250"/>
      <c r="F41" s="249" t="s">
        <v>9</v>
      </c>
      <c r="G41" s="277">
        <f>G39</f>
        <v>2.9400000000000004</v>
      </c>
      <c r="H41" s="299"/>
      <c r="I41" s="252">
        <f>H41*G41</f>
        <v>0</v>
      </c>
    </row>
    <row r="42" spans="1:12" s="256" customFormat="1" ht="25.5" x14ac:dyDescent="0.2">
      <c r="A42" s="257" t="s">
        <v>93</v>
      </c>
      <c r="B42" s="249">
        <v>5</v>
      </c>
      <c r="C42" s="260" t="s">
        <v>102</v>
      </c>
      <c r="D42" s="92" t="s">
        <v>141</v>
      </c>
      <c r="E42" s="250" t="s">
        <v>28</v>
      </c>
      <c r="F42" s="249" t="s">
        <v>9</v>
      </c>
      <c r="G42" s="261">
        <f>G41</f>
        <v>2.9400000000000004</v>
      </c>
      <c r="H42" s="300"/>
      <c r="I42" s="252">
        <f>H42*G42</f>
        <v>0</v>
      </c>
      <c r="J42" s="262"/>
      <c r="K42" s="254"/>
      <c r="L42" s="255"/>
    </row>
    <row r="43" spans="1:12" s="259" customFormat="1" ht="25.5" x14ac:dyDescent="0.2">
      <c r="A43" s="257" t="s">
        <v>93</v>
      </c>
      <c r="B43" s="249">
        <v>6</v>
      </c>
      <c r="C43" s="249" t="s">
        <v>100</v>
      </c>
      <c r="D43" s="91" t="s">
        <v>140</v>
      </c>
      <c r="E43" s="250" t="s">
        <v>169</v>
      </c>
      <c r="F43" s="249" t="s">
        <v>30</v>
      </c>
      <c r="G43" s="251">
        <f>G38/4</f>
        <v>7</v>
      </c>
      <c r="H43" s="299"/>
      <c r="I43" s="252">
        <f t="shared" ref="I43" si="2">H43*G43</f>
        <v>0</v>
      </c>
    </row>
    <row r="44" spans="1:12" s="259" customFormat="1" x14ac:dyDescent="0.2">
      <c r="A44" s="257" t="s">
        <v>27</v>
      </c>
      <c r="B44" s="249">
        <v>7</v>
      </c>
      <c r="C44" s="249" t="s">
        <v>28</v>
      </c>
      <c r="D44" s="91" t="s">
        <v>78</v>
      </c>
      <c r="E44" s="250" t="s">
        <v>169</v>
      </c>
      <c r="F44" s="249" t="s">
        <v>30</v>
      </c>
      <c r="G44" s="251">
        <f>G38/4</f>
        <v>7</v>
      </c>
      <c r="H44" s="299"/>
      <c r="I44" s="252">
        <f t="shared" ref="I44:I46" si="3">H44*G44</f>
        <v>0</v>
      </c>
    </row>
    <row r="45" spans="1:12" s="259" customFormat="1" ht="25.5" x14ac:dyDescent="0.2">
      <c r="A45" s="257" t="s">
        <v>93</v>
      </c>
      <c r="B45" s="249">
        <v>8</v>
      </c>
      <c r="C45" s="249" t="s">
        <v>79</v>
      </c>
      <c r="D45" s="91" t="s">
        <v>80</v>
      </c>
      <c r="E45" s="250" t="s">
        <v>169</v>
      </c>
      <c r="F45" s="249" t="s">
        <v>30</v>
      </c>
      <c r="G45" s="251">
        <f>G44</f>
        <v>7</v>
      </c>
      <c r="H45" s="299"/>
      <c r="I45" s="252">
        <f t="shared" si="3"/>
        <v>0</v>
      </c>
    </row>
    <row r="46" spans="1:12" x14ac:dyDescent="0.2">
      <c r="A46" s="257" t="s">
        <v>27</v>
      </c>
      <c r="B46" s="249">
        <v>9</v>
      </c>
      <c r="C46" s="249" t="s">
        <v>28</v>
      </c>
      <c r="D46" s="86" t="s">
        <v>168</v>
      </c>
      <c r="E46" s="250" t="s">
        <v>169</v>
      </c>
      <c r="F46" s="249" t="s">
        <v>30</v>
      </c>
      <c r="G46" s="251">
        <f>G44</f>
        <v>7</v>
      </c>
      <c r="H46" s="299"/>
      <c r="I46" s="252">
        <f t="shared" si="3"/>
        <v>0</v>
      </c>
    </row>
    <row r="47" spans="1:12" ht="13.5" x14ac:dyDescent="0.25">
      <c r="A47" s="137"/>
      <c r="B47" s="138"/>
      <c r="C47" s="139" t="s">
        <v>46</v>
      </c>
      <c r="D47" s="173"/>
      <c r="E47" s="174"/>
      <c r="F47" s="137"/>
      <c r="G47" s="175"/>
      <c r="H47" s="176"/>
      <c r="I47" s="176"/>
    </row>
    <row r="48" spans="1:12" ht="13.5" x14ac:dyDescent="0.25">
      <c r="A48" s="77" t="s">
        <v>20</v>
      </c>
      <c r="B48" s="77" t="s">
        <v>21</v>
      </c>
      <c r="C48" s="78" t="s">
        <v>22</v>
      </c>
      <c r="D48" s="79" t="s">
        <v>23</v>
      </c>
      <c r="E48" s="80" t="s">
        <v>47</v>
      </c>
      <c r="F48" s="77" t="s">
        <v>24</v>
      </c>
      <c r="G48" s="81" t="s">
        <v>8</v>
      </c>
      <c r="H48" s="82" t="s">
        <v>25</v>
      </c>
      <c r="I48" s="83" t="s">
        <v>26</v>
      </c>
    </row>
    <row r="49" spans="1:12" ht="13.5" x14ac:dyDescent="0.25">
      <c r="A49" s="85" t="s">
        <v>6</v>
      </c>
      <c r="B49" s="85">
        <v>10</v>
      </c>
      <c r="C49" s="85" t="s">
        <v>28</v>
      </c>
      <c r="D49" s="91" t="s">
        <v>81</v>
      </c>
      <c r="E49" s="87"/>
      <c r="F49" s="85" t="s">
        <v>82</v>
      </c>
      <c r="G49" s="88">
        <f>G45*0.5</f>
        <v>3.5</v>
      </c>
      <c r="H49" s="302"/>
      <c r="I49" s="89">
        <f>H49*G49</f>
        <v>0</v>
      </c>
    </row>
    <row r="50" spans="1:12" ht="13.5" x14ac:dyDescent="0.25">
      <c r="A50" s="85" t="s">
        <v>6</v>
      </c>
      <c r="B50" s="85">
        <v>11</v>
      </c>
      <c r="C50" s="85" t="s">
        <v>28</v>
      </c>
      <c r="D50" s="91" t="s">
        <v>106</v>
      </c>
      <c r="E50" s="87"/>
      <c r="F50" s="85" t="s">
        <v>83</v>
      </c>
      <c r="G50" s="248">
        <f>G39</f>
        <v>2.9400000000000004</v>
      </c>
      <c r="H50" s="302"/>
      <c r="I50" s="89">
        <f>H50*G50</f>
        <v>0</v>
      </c>
    </row>
    <row r="51" spans="1:12" ht="13.5" x14ac:dyDescent="0.25">
      <c r="A51" s="2"/>
      <c r="B51" s="3"/>
      <c r="C51" s="2"/>
      <c r="D51" s="73" t="s">
        <v>7</v>
      </c>
      <c r="E51" s="93"/>
      <c r="F51" s="2"/>
      <c r="G51" s="94"/>
      <c r="H51" s="95"/>
      <c r="I51" s="96">
        <f>SUM(I38:I50)</f>
        <v>0</v>
      </c>
    </row>
    <row r="52" spans="1:12" ht="13.5" x14ac:dyDescent="0.25">
      <c r="A52" s="2"/>
      <c r="B52" s="3"/>
      <c r="C52" s="2"/>
      <c r="D52" s="73"/>
      <c r="E52" s="93"/>
      <c r="F52" s="2"/>
      <c r="G52" s="94"/>
      <c r="H52" s="95"/>
      <c r="I52" s="96"/>
    </row>
    <row r="53" spans="1:12" ht="13.5" x14ac:dyDescent="0.25">
      <c r="A53" s="54"/>
      <c r="B53" s="163" t="s">
        <v>166</v>
      </c>
      <c r="C53" s="55"/>
      <c r="D53" s="56"/>
      <c r="E53" s="57"/>
      <c r="F53" s="58"/>
      <c r="G53" s="59"/>
      <c r="H53" s="60"/>
      <c r="I53" s="61"/>
    </row>
    <row r="54" spans="1:12" s="136" customFormat="1" ht="12.75" customHeight="1" x14ac:dyDescent="0.25">
      <c r="A54" s="3"/>
      <c r="B54" s="126"/>
      <c r="C54" s="127"/>
      <c r="D54" s="73"/>
      <c r="E54" s="101"/>
      <c r="F54" s="72"/>
      <c r="G54" s="74"/>
      <c r="H54" s="75"/>
      <c r="I54" s="76"/>
    </row>
    <row r="55" spans="1:12" x14ac:dyDescent="0.2">
      <c r="A55" s="128"/>
      <c r="B55" s="215" t="s">
        <v>68</v>
      </c>
      <c r="C55" s="129"/>
      <c r="D55" s="130"/>
      <c r="E55" s="131"/>
      <c r="F55" s="132"/>
      <c r="G55" s="133"/>
      <c r="H55" s="134"/>
      <c r="I55" s="135"/>
    </row>
    <row r="56" spans="1:12" ht="13.5" x14ac:dyDescent="0.25">
      <c r="A56" s="137"/>
      <c r="B56" s="138"/>
      <c r="C56" s="139" t="s">
        <v>19</v>
      </c>
      <c r="D56" s="140"/>
      <c r="E56" s="141"/>
      <c r="F56" s="142"/>
      <c r="G56" s="143"/>
      <c r="H56" s="144"/>
      <c r="I56" s="145"/>
    </row>
    <row r="57" spans="1:12" s="259" customFormat="1" x14ac:dyDescent="0.25">
      <c r="A57" s="77" t="s">
        <v>20</v>
      </c>
      <c r="B57" s="77" t="s">
        <v>21</v>
      </c>
      <c r="C57" s="78" t="s">
        <v>22</v>
      </c>
      <c r="D57" s="79" t="s">
        <v>23</v>
      </c>
      <c r="E57" s="80" t="s">
        <v>57</v>
      </c>
      <c r="F57" s="77" t="s">
        <v>24</v>
      </c>
      <c r="G57" s="81" t="s">
        <v>8</v>
      </c>
      <c r="H57" s="82" t="s">
        <v>25</v>
      </c>
      <c r="I57" s="83" t="s">
        <v>26</v>
      </c>
    </row>
    <row r="58" spans="1:12" s="259" customFormat="1" ht="25.5" x14ac:dyDescent="0.2">
      <c r="A58" s="257" t="s">
        <v>93</v>
      </c>
      <c r="B58" s="249">
        <v>1</v>
      </c>
      <c r="C58" s="249" t="s">
        <v>69</v>
      </c>
      <c r="D58" s="86" t="s">
        <v>70</v>
      </c>
      <c r="E58" s="250" t="s">
        <v>71</v>
      </c>
      <c r="F58" s="249" t="s">
        <v>72</v>
      </c>
      <c r="G58" s="251">
        <f>G8</f>
        <v>28</v>
      </c>
      <c r="H58" s="299"/>
      <c r="I58" s="252">
        <f t="shared" ref="I58:I64" si="4">H58*G58</f>
        <v>0</v>
      </c>
    </row>
    <row r="59" spans="1:12" s="259" customFormat="1" ht="25.5" x14ac:dyDescent="0.2">
      <c r="A59" s="257" t="s">
        <v>93</v>
      </c>
      <c r="B59" s="249">
        <v>2</v>
      </c>
      <c r="C59" s="249" t="s">
        <v>73</v>
      </c>
      <c r="D59" s="91" t="s">
        <v>130</v>
      </c>
      <c r="E59" s="250" t="s">
        <v>145</v>
      </c>
      <c r="F59" s="249" t="s">
        <v>9</v>
      </c>
      <c r="G59" s="277">
        <f>G9</f>
        <v>2.9400000000000004</v>
      </c>
      <c r="H59" s="299"/>
      <c r="I59" s="252">
        <f t="shared" si="4"/>
        <v>0</v>
      </c>
    </row>
    <row r="60" spans="1:12" s="256" customFormat="1" ht="25.5" x14ac:dyDescent="0.2">
      <c r="A60" s="257" t="s">
        <v>93</v>
      </c>
      <c r="B60" s="249">
        <v>3</v>
      </c>
      <c r="C60" s="260" t="s">
        <v>44</v>
      </c>
      <c r="D60" s="91" t="s">
        <v>74</v>
      </c>
      <c r="E60" s="250"/>
      <c r="F60" s="249" t="s">
        <v>9</v>
      </c>
      <c r="G60" s="277">
        <f>G59</f>
        <v>2.9400000000000004</v>
      </c>
      <c r="H60" s="299"/>
      <c r="I60" s="252">
        <f>H60*G60</f>
        <v>0</v>
      </c>
      <c r="J60" s="262"/>
      <c r="K60" s="254"/>
      <c r="L60" s="255"/>
    </row>
    <row r="61" spans="1:12" s="256" customFormat="1" ht="25.5" x14ac:dyDescent="0.2">
      <c r="A61" s="257" t="s">
        <v>93</v>
      </c>
      <c r="B61" s="249">
        <v>4</v>
      </c>
      <c r="C61" s="260" t="s">
        <v>102</v>
      </c>
      <c r="D61" s="92" t="s">
        <v>141</v>
      </c>
      <c r="E61" s="250" t="s">
        <v>28</v>
      </c>
      <c r="F61" s="249" t="s">
        <v>9</v>
      </c>
      <c r="G61" s="261">
        <f>G60</f>
        <v>2.9400000000000004</v>
      </c>
      <c r="H61" s="300"/>
      <c r="I61" s="252">
        <f>H61*G61</f>
        <v>0</v>
      </c>
      <c r="J61" s="253"/>
      <c r="K61" s="254"/>
      <c r="L61" s="255"/>
    </row>
    <row r="62" spans="1:12" s="259" customFormat="1" ht="25.5" x14ac:dyDescent="0.2">
      <c r="A62" s="257" t="s">
        <v>93</v>
      </c>
      <c r="B62" s="249">
        <v>5</v>
      </c>
      <c r="C62" s="249" t="s">
        <v>41</v>
      </c>
      <c r="D62" s="91" t="s">
        <v>42</v>
      </c>
      <c r="E62" s="250" t="s">
        <v>133</v>
      </c>
      <c r="F62" s="249" t="s">
        <v>37</v>
      </c>
      <c r="G62" s="251">
        <f>BILANCE!B7</f>
        <v>7</v>
      </c>
      <c r="H62" s="299"/>
      <c r="I62" s="252">
        <f>H62*G62</f>
        <v>0</v>
      </c>
    </row>
    <row r="63" spans="1:12" s="259" customFormat="1" ht="25.5" x14ac:dyDescent="0.2">
      <c r="A63" s="257" t="s">
        <v>93</v>
      </c>
      <c r="B63" s="249">
        <v>6</v>
      </c>
      <c r="C63" s="260" t="s">
        <v>43</v>
      </c>
      <c r="D63" s="92" t="s">
        <v>87</v>
      </c>
      <c r="E63" s="250"/>
      <c r="F63" s="249" t="s">
        <v>10</v>
      </c>
      <c r="G63" s="261">
        <f>G68*0.6</f>
        <v>0.42000000000000004</v>
      </c>
      <c r="H63" s="299"/>
      <c r="I63" s="252">
        <f t="shared" si="4"/>
        <v>0</v>
      </c>
    </row>
    <row r="64" spans="1:12" s="259" customFormat="1" x14ac:dyDescent="0.2">
      <c r="A64" s="249" t="s">
        <v>27</v>
      </c>
      <c r="B64" s="249">
        <v>7</v>
      </c>
      <c r="C64" s="260" t="s">
        <v>28</v>
      </c>
      <c r="D64" s="92" t="s">
        <v>66</v>
      </c>
      <c r="E64" s="250"/>
      <c r="F64" s="249" t="s">
        <v>10</v>
      </c>
      <c r="G64" s="261">
        <f>G25</f>
        <v>8.4000000000000005E-2</v>
      </c>
      <c r="H64" s="300"/>
      <c r="I64" s="252">
        <f t="shared" si="4"/>
        <v>0</v>
      </c>
    </row>
    <row r="65" spans="1:12" ht="13.5" x14ac:dyDescent="0.25">
      <c r="A65" s="146"/>
      <c r="B65" s="147"/>
      <c r="C65" s="148" t="s">
        <v>46</v>
      </c>
      <c r="D65" s="149"/>
      <c r="E65" s="150"/>
      <c r="F65" s="151"/>
      <c r="G65" s="152"/>
      <c r="H65" s="153"/>
      <c r="I65" s="154"/>
    </row>
    <row r="66" spans="1:12" ht="13.5" x14ac:dyDescent="0.25">
      <c r="A66" s="155" t="s">
        <v>20</v>
      </c>
      <c r="B66" s="155" t="s">
        <v>21</v>
      </c>
      <c r="C66" s="156" t="s">
        <v>22</v>
      </c>
      <c r="D66" s="157" t="s">
        <v>23</v>
      </c>
      <c r="E66" s="158" t="s">
        <v>47</v>
      </c>
      <c r="F66" s="155" t="s">
        <v>24</v>
      </c>
      <c r="G66" s="159" t="s">
        <v>8</v>
      </c>
      <c r="H66" s="160" t="s">
        <v>25</v>
      </c>
      <c r="I66" s="161" t="s">
        <v>26</v>
      </c>
    </row>
    <row r="67" spans="1:12" s="256" customFormat="1" x14ac:dyDescent="0.25">
      <c r="A67" s="85" t="s">
        <v>6</v>
      </c>
      <c r="B67" s="85">
        <v>8</v>
      </c>
      <c r="C67" s="85" t="s">
        <v>28</v>
      </c>
      <c r="D67" s="91" t="s">
        <v>106</v>
      </c>
      <c r="E67" s="87"/>
      <c r="F67" s="85" t="s">
        <v>9</v>
      </c>
      <c r="G67" s="248">
        <f>G59</f>
        <v>2.9400000000000004</v>
      </c>
      <c r="H67" s="302"/>
      <c r="I67" s="89">
        <f>H67*G67</f>
        <v>0</v>
      </c>
      <c r="J67" s="262"/>
      <c r="K67" s="254"/>
      <c r="L67" s="255"/>
    </row>
    <row r="68" spans="1:12" ht="15" x14ac:dyDescent="0.2">
      <c r="A68" s="249" t="s">
        <v>28</v>
      </c>
      <c r="B68" s="249">
        <v>9</v>
      </c>
      <c r="C68" s="257" t="s">
        <v>28</v>
      </c>
      <c r="D68" s="102" t="s">
        <v>187</v>
      </c>
      <c r="E68" s="250" t="s">
        <v>134</v>
      </c>
      <c r="F68" s="249" t="s">
        <v>49</v>
      </c>
      <c r="G68" s="277">
        <f>G62*0.1</f>
        <v>0.70000000000000007</v>
      </c>
      <c r="H68" s="300"/>
      <c r="I68" s="252">
        <f>H68*G68</f>
        <v>0</v>
      </c>
    </row>
    <row r="69" spans="1:12" ht="13.5" x14ac:dyDescent="0.25">
      <c r="A69" s="2"/>
      <c r="B69" s="3"/>
      <c r="C69" s="2"/>
      <c r="D69" s="73" t="s">
        <v>7</v>
      </c>
      <c r="E69" s="93"/>
      <c r="F69" s="2"/>
      <c r="G69" s="94"/>
      <c r="H69" s="95"/>
      <c r="I69" s="96">
        <f>SUM(I58:I68)</f>
        <v>0</v>
      </c>
    </row>
    <row r="70" spans="1:12" ht="13.5" x14ac:dyDescent="0.25">
      <c r="A70" s="54"/>
      <c r="B70" s="163" t="s">
        <v>167</v>
      </c>
      <c r="C70" s="55"/>
      <c r="D70" s="56"/>
      <c r="E70" s="57"/>
      <c r="F70" s="58"/>
      <c r="G70" s="59"/>
      <c r="H70" s="60"/>
      <c r="I70" s="61"/>
    </row>
    <row r="71" spans="1:12" s="136" customFormat="1" ht="12.75" customHeight="1" x14ac:dyDescent="0.25">
      <c r="A71" s="3"/>
      <c r="B71" s="126"/>
      <c r="C71" s="127"/>
      <c r="D71" s="73"/>
      <c r="E71" s="101"/>
      <c r="F71" s="72"/>
      <c r="G71" s="74"/>
      <c r="H71" s="75"/>
      <c r="I71" s="76"/>
    </row>
    <row r="72" spans="1:12" x14ac:dyDescent="0.2">
      <c r="A72" s="128"/>
      <c r="B72" s="215" t="s">
        <v>68</v>
      </c>
      <c r="C72" s="129"/>
      <c r="D72" s="130"/>
      <c r="E72" s="131"/>
      <c r="F72" s="132"/>
      <c r="G72" s="133"/>
      <c r="H72" s="134"/>
      <c r="I72" s="135"/>
    </row>
    <row r="73" spans="1:12" ht="13.5" x14ac:dyDescent="0.25">
      <c r="A73" s="137"/>
      <c r="B73" s="138"/>
      <c r="C73" s="139" t="s">
        <v>19</v>
      </c>
      <c r="D73" s="140"/>
      <c r="E73" s="141"/>
      <c r="F73" s="142"/>
      <c r="G73" s="143"/>
      <c r="H73" s="144"/>
      <c r="I73" s="145"/>
    </row>
    <row r="74" spans="1:12" s="259" customFormat="1" x14ac:dyDescent="0.25">
      <c r="A74" s="77" t="s">
        <v>20</v>
      </c>
      <c r="B74" s="77" t="s">
        <v>21</v>
      </c>
      <c r="C74" s="78" t="s">
        <v>22</v>
      </c>
      <c r="D74" s="79" t="s">
        <v>23</v>
      </c>
      <c r="E74" s="80" t="s">
        <v>57</v>
      </c>
      <c r="F74" s="77" t="s">
        <v>24</v>
      </c>
      <c r="G74" s="81" t="s">
        <v>8</v>
      </c>
      <c r="H74" s="82" t="s">
        <v>25</v>
      </c>
      <c r="I74" s="83" t="s">
        <v>26</v>
      </c>
    </row>
    <row r="75" spans="1:12" s="259" customFormat="1" ht="25.5" x14ac:dyDescent="0.2">
      <c r="A75" s="257" t="s">
        <v>93</v>
      </c>
      <c r="B75" s="249">
        <v>1</v>
      </c>
      <c r="C75" s="249" t="s">
        <v>69</v>
      </c>
      <c r="D75" s="86" t="s">
        <v>70</v>
      </c>
      <c r="E75" s="250" t="s">
        <v>71</v>
      </c>
      <c r="F75" s="249" t="s">
        <v>72</v>
      </c>
      <c r="G75" s="251">
        <f>G58</f>
        <v>28</v>
      </c>
      <c r="H75" s="299"/>
      <c r="I75" s="252">
        <f t="shared" ref="I75:I76" si="5">H75*G75</f>
        <v>0</v>
      </c>
    </row>
    <row r="76" spans="1:12" s="259" customFormat="1" ht="25.5" x14ac:dyDescent="0.2">
      <c r="A76" s="257" t="s">
        <v>93</v>
      </c>
      <c r="B76" s="249">
        <v>2</v>
      </c>
      <c r="C76" s="249" t="s">
        <v>73</v>
      </c>
      <c r="D76" s="91" t="s">
        <v>130</v>
      </c>
      <c r="E76" s="250" t="s">
        <v>145</v>
      </c>
      <c r="F76" s="249" t="s">
        <v>9</v>
      </c>
      <c r="G76" s="277">
        <f>G59</f>
        <v>2.9400000000000004</v>
      </c>
      <c r="H76" s="299"/>
      <c r="I76" s="252">
        <f t="shared" si="5"/>
        <v>0</v>
      </c>
    </row>
    <row r="77" spans="1:12" s="256" customFormat="1" ht="25.5" x14ac:dyDescent="0.2">
      <c r="A77" s="257" t="s">
        <v>93</v>
      </c>
      <c r="B77" s="249">
        <v>3</v>
      </c>
      <c r="C77" s="260" t="s">
        <v>44</v>
      </c>
      <c r="D77" s="91" t="s">
        <v>74</v>
      </c>
      <c r="E77" s="250"/>
      <c r="F77" s="249" t="s">
        <v>9</v>
      </c>
      <c r="G77" s="277">
        <f>G76</f>
        <v>2.9400000000000004</v>
      </c>
      <c r="H77" s="299"/>
      <c r="I77" s="252">
        <f>H77*G77</f>
        <v>0</v>
      </c>
      <c r="J77" s="262"/>
      <c r="K77" s="254"/>
      <c r="L77" s="255"/>
    </row>
    <row r="78" spans="1:12" s="259" customFormat="1" ht="25.5" x14ac:dyDescent="0.2">
      <c r="A78" s="257" t="s">
        <v>93</v>
      </c>
      <c r="B78" s="249">
        <v>4</v>
      </c>
      <c r="C78" s="260" t="s">
        <v>102</v>
      </c>
      <c r="D78" s="92" t="s">
        <v>141</v>
      </c>
      <c r="E78" s="250" t="s">
        <v>28</v>
      </c>
      <c r="F78" s="249" t="s">
        <v>9</v>
      </c>
      <c r="G78" s="261">
        <f>G77</f>
        <v>2.9400000000000004</v>
      </c>
      <c r="H78" s="300"/>
      <c r="I78" s="252">
        <f>H78*G78</f>
        <v>0</v>
      </c>
    </row>
    <row r="79" spans="1:12" s="259" customFormat="1" ht="25.5" x14ac:dyDescent="0.2">
      <c r="A79" s="257" t="s">
        <v>27</v>
      </c>
      <c r="B79" s="249">
        <v>5</v>
      </c>
      <c r="C79" s="249" t="s">
        <v>6</v>
      </c>
      <c r="D79" s="91" t="s">
        <v>85</v>
      </c>
      <c r="E79" s="250" t="s">
        <v>164</v>
      </c>
      <c r="F79" s="249" t="s">
        <v>30</v>
      </c>
      <c r="G79" s="251">
        <f>BILANCE!B7</f>
        <v>7</v>
      </c>
      <c r="H79" s="299"/>
      <c r="I79" s="252">
        <f t="shared" ref="I79:I81" si="6">H79*G79</f>
        <v>0</v>
      </c>
    </row>
    <row r="80" spans="1:12" s="259" customFormat="1" ht="25.5" x14ac:dyDescent="0.2">
      <c r="A80" s="257" t="s">
        <v>27</v>
      </c>
      <c r="B80" s="249">
        <v>6</v>
      </c>
      <c r="C80" s="249" t="s">
        <v>6</v>
      </c>
      <c r="D80" s="91" t="s">
        <v>86</v>
      </c>
      <c r="E80" s="250" t="s">
        <v>164</v>
      </c>
      <c r="F80" s="249" t="s">
        <v>30</v>
      </c>
      <c r="G80" s="251">
        <f>G79</f>
        <v>7</v>
      </c>
      <c r="H80" s="299"/>
      <c r="I80" s="252">
        <f t="shared" si="6"/>
        <v>0</v>
      </c>
    </row>
    <row r="81" spans="1:9" s="259" customFormat="1" ht="25.5" x14ac:dyDescent="0.2">
      <c r="A81" s="257" t="s">
        <v>93</v>
      </c>
      <c r="B81" s="249">
        <v>7</v>
      </c>
      <c r="C81" s="249" t="s">
        <v>100</v>
      </c>
      <c r="D81" s="91" t="s">
        <v>140</v>
      </c>
      <c r="E81" s="250"/>
      <c r="F81" s="249" t="s">
        <v>30</v>
      </c>
      <c r="G81" s="251">
        <f>G84</f>
        <v>7</v>
      </c>
      <c r="H81" s="299"/>
      <c r="I81" s="252">
        <f t="shared" si="6"/>
        <v>0</v>
      </c>
    </row>
    <row r="82" spans="1:9" s="259" customFormat="1" ht="25.5" x14ac:dyDescent="0.2">
      <c r="A82" s="257" t="s">
        <v>93</v>
      </c>
      <c r="B82" s="249">
        <v>8</v>
      </c>
      <c r="C82" s="260" t="s">
        <v>43</v>
      </c>
      <c r="D82" s="92" t="s">
        <v>87</v>
      </c>
      <c r="E82" s="250"/>
      <c r="F82" s="249" t="s">
        <v>10</v>
      </c>
      <c r="G82" s="261">
        <f>G80*0.02</f>
        <v>0.14000000000000001</v>
      </c>
      <c r="H82" s="299"/>
      <c r="I82" s="252">
        <f t="shared" ref="I82:I84" si="7">H82*G82</f>
        <v>0</v>
      </c>
    </row>
    <row r="83" spans="1:9" s="259" customFormat="1" x14ac:dyDescent="0.2">
      <c r="A83" s="249" t="s">
        <v>27</v>
      </c>
      <c r="B83" s="249">
        <v>9</v>
      </c>
      <c r="C83" s="260" t="s">
        <v>28</v>
      </c>
      <c r="D83" s="92" t="s">
        <v>66</v>
      </c>
      <c r="E83" s="250"/>
      <c r="F83" s="249" t="s">
        <v>10</v>
      </c>
      <c r="G83" s="261">
        <f>G82+G64</f>
        <v>0.22400000000000003</v>
      </c>
      <c r="H83" s="300"/>
      <c r="I83" s="252">
        <f t="shared" si="7"/>
        <v>0</v>
      </c>
    </row>
    <row r="84" spans="1:9" x14ac:dyDescent="0.2">
      <c r="A84" s="249" t="s">
        <v>27</v>
      </c>
      <c r="B84" s="249">
        <v>10</v>
      </c>
      <c r="C84" s="260" t="s">
        <v>28</v>
      </c>
      <c r="D84" s="92" t="s">
        <v>138</v>
      </c>
      <c r="E84" s="250"/>
      <c r="F84" s="249" t="s">
        <v>30</v>
      </c>
      <c r="G84" s="261">
        <f>G79</f>
        <v>7</v>
      </c>
      <c r="H84" s="300"/>
      <c r="I84" s="252">
        <f t="shared" si="7"/>
        <v>0</v>
      </c>
    </row>
    <row r="85" spans="1:9" ht="13.5" x14ac:dyDescent="0.25">
      <c r="A85" s="146"/>
      <c r="B85" s="147"/>
      <c r="C85" s="148" t="s">
        <v>46</v>
      </c>
      <c r="D85" s="149"/>
      <c r="E85" s="150"/>
      <c r="F85" s="151"/>
      <c r="G85" s="152"/>
      <c r="H85" s="153"/>
      <c r="I85" s="154"/>
    </row>
    <row r="86" spans="1:9" ht="13.5" x14ac:dyDescent="0.25">
      <c r="A86" s="155" t="s">
        <v>20</v>
      </c>
      <c r="B86" s="155" t="s">
        <v>21</v>
      </c>
      <c r="C86" s="156" t="s">
        <v>22</v>
      </c>
      <c r="D86" s="157" t="s">
        <v>23</v>
      </c>
      <c r="E86" s="158" t="s">
        <v>47</v>
      </c>
      <c r="F86" s="155" t="s">
        <v>24</v>
      </c>
      <c r="G86" s="159" t="s">
        <v>8</v>
      </c>
      <c r="H86" s="160" t="s">
        <v>25</v>
      </c>
      <c r="I86" s="161" t="s">
        <v>26</v>
      </c>
    </row>
    <row r="87" spans="1:9" ht="13.5" x14ac:dyDescent="0.25">
      <c r="A87" s="85" t="s">
        <v>6</v>
      </c>
      <c r="B87" s="85">
        <v>11</v>
      </c>
      <c r="C87" s="85" t="s">
        <v>28</v>
      </c>
      <c r="D87" s="91" t="s">
        <v>106</v>
      </c>
      <c r="E87" s="87"/>
      <c r="F87" s="85" t="s">
        <v>9</v>
      </c>
      <c r="G87" s="248">
        <f>G76</f>
        <v>2.9400000000000004</v>
      </c>
      <c r="H87" s="302"/>
      <c r="I87" s="89">
        <f>H87*G87</f>
        <v>0</v>
      </c>
    </row>
    <row r="88" spans="1:9" ht="14.25" customHeight="1" x14ac:dyDescent="0.25">
      <c r="A88" s="85" t="s">
        <v>6</v>
      </c>
      <c r="B88" s="85">
        <v>12</v>
      </c>
      <c r="C88" s="85" t="s">
        <v>28</v>
      </c>
      <c r="D88" s="91" t="s">
        <v>139</v>
      </c>
      <c r="E88" s="87"/>
      <c r="F88" s="85" t="s">
        <v>30</v>
      </c>
      <c r="G88" s="88">
        <f>G84</f>
        <v>7</v>
      </c>
      <c r="H88" s="302"/>
      <c r="I88" s="89">
        <f>H88*G88</f>
        <v>0</v>
      </c>
    </row>
    <row r="89" spans="1:9" ht="14.25" customHeight="1" x14ac:dyDescent="0.25">
      <c r="A89" s="2"/>
      <c r="B89" s="3"/>
      <c r="C89" s="2"/>
      <c r="D89" s="73" t="s">
        <v>7</v>
      </c>
      <c r="E89" s="93"/>
      <c r="F89" s="2"/>
      <c r="G89" s="94"/>
      <c r="H89" s="95"/>
      <c r="I89" s="96">
        <f>SUM(I75:I88)</f>
        <v>0</v>
      </c>
    </row>
    <row r="90" spans="1:9" ht="18" customHeight="1" thickBot="1" x14ac:dyDescent="0.3">
      <c r="A90" s="2"/>
      <c r="B90" s="3"/>
      <c r="C90" s="2"/>
      <c r="D90" s="73"/>
      <c r="E90" s="93"/>
      <c r="F90" s="2"/>
      <c r="G90" s="94"/>
      <c r="H90" s="95"/>
      <c r="I90" s="96"/>
    </row>
    <row r="91" spans="1:9" ht="17.25" thickBot="1" x14ac:dyDescent="0.35">
      <c r="A91" s="187"/>
      <c r="B91" s="191"/>
      <c r="C91" s="192"/>
      <c r="D91" s="188" t="s">
        <v>11</v>
      </c>
      <c r="E91" s="189"/>
      <c r="F91" s="193"/>
      <c r="G91" s="194"/>
      <c r="H91" s="192"/>
      <c r="I91" s="190">
        <f>I16+I31+I51+I69+I89</f>
        <v>0</v>
      </c>
    </row>
    <row r="92" spans="1:9" ht="13.5" x14ac:dyDescent="0.25">
      <c r="A92" s="177"/>
      <c r="B92" s="178"/>
      <c r="C92" s="179"/>
    </row>
    <row r="93" spans="1:9" ht="13.5" x14ac:dyDescent="0.25">
      <c r="A93" s="2"/>
      <c r="B93" s="3"/>
      <c r="C93" s="2"/>
      <c r="D93" s="115"/>
      <c r="E93" s="93"/>
      <c r="F93" s="2"/>
      <c r="G93" s="94"/>
      <c r="H93" s="95"/>
      <c r="I93" s="3"/>
    </row>
    <row r="94" spans="1:9" ht="13.5" x14ac:dyDescent="0.25">
      <c r="A94" s="177"/>
      <c r="B94" s="178"/>
      <c r="C94" s="179"/>
      <c r="D94" s="180"/>
      <c r="E94" s="178"/>
      <c r="F94" s="181"/>
      <c r="G94" s="181"/>
      <c r="H94" s="182"/>
      <c r="I94" s="183"/>
    </row>
  </sheetData>
  <pageMargins left="0.70866141732283472" right="0.70866141732283472" top="0.78740157480314965" bottom="0.78740157480314965" header="0.31496062992125984" footer="0.31496062992125984"/>
  <pageSetup paperSize="9" scale="89" fitToHeight="0" orientation="landscape" r:id="rId1"/>
  <rowBreaks count="4" manualBreakCount="4">
    <brk id="17" max="8" man="1"/>
    <brk id="32" max="8" man="1"/>
    <brk id="52" max="8" man="1"/>
    <brk id="6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1B1F-632C-41B2-B2D2-86D9FCE72982}">
  <sheetPr>
    <pageSetUpPr fitToPage="1"/>
  </sheetPr>
  <dimension ref="A1:L71"/>
  <sheetViews>
    <sheetView view="pageBreakPreview" topLeftCell="A9" zoomScale="120" zoomScaleNormal="120" zoomScaleSheetLayoutView="120" workbookViewId="0">
      <selection activeCell="H7" sqref="H7:H12"/>
    </sheetView>
  </sheetViews>
  <sheetFormatPr defaultColWidth="9.140625" defaultRowHeight="12.75" x14ac:dyDescent="0.2"/>
  <cols>
    <col min="1" max="1" width="11" style="1" customWidth="1"/>
    <col min="2" max="2" width="5.28515625" style="1" customWidth="1"/>
    <col min="3" max="3" width="9.85546875" style="1" customWidth="1"/>
    <col min="4" max="4" width="58.42578125" style="1" customWidth="1"/>
    <col min="5" max="5" width="15.7109375" style="1" customWidth="1"/>
    <col min="6" max="6" width="10.7109375" style="1" customWidth="1"/>
    <col min="7" max="7" width="11.140625" style="1" customWidth="1"/>
    <col min="8" max="8" width="10.7109375" style="1" customWidth="1"/>
    <col min="9" max="9" width="14.42578125" style="1" customWidth="1"/>
    <col min="10" max="16384" width="9.140625" style="1"/>
  </cols>
  <sheetData>
    <row r="1" spans="1:12" s="29" customFormat="1" ht="16.5" x14ac:dyDescent="0.3">
      <c r="A1" s="185" t="s">
        <v>205</v>
      </c>
      <c r="B1" s="25"/>
      <c r="C1" s="26"/>
      <c r="D1" s="27"/>
      <c r="E1" s="28"/>
      <c r="F1" s="27"/>
      <c r="G1" s="27"/>
      <c r="H1" s="116"/>
      <c r="I1" s="116"/>
    </row>
    <row r="2" spans="1:12" ht="3.75" customHeight="1" x14ac:dyDescent="0.2"/>
    <row r="3" spans="1:12" ht="13.5" x14ac:dyDescent="0.25">
      <c r="A3" s="117"/>
      <c r="B3" s="118" t="s">
        <v>67</v>
      </c>
      <c r="C3" s="119"/>
      <c r="D3" s="120"/>
      <c r="E3" s="121"/>
      <c r="F3" s="122"/>
      <c r="G3" s="123"/>
      <c r="H3" s="124"/>
      <c r="I3" s="125"/>
    </row>
    <row r="4" spans="1:12" ht="4.5" customHeight="1" x14ac:dyDescent="0.25">
      <c r="A4" s="3"/>
      <c r="B4" s="126"/>
      <c r="C4" s="127"/>
      <c r="D4" s="73"/>
      <c r="E4" s="101"/>
      <c r="F4" s="72"/>
      <c r="G4" s="74"/>
      <c r="H4" s="75"/>
      <c r="I4" s="76"/>
    </row>
    <row r="5" spans="1:12" ht="13.5" x14ac:dyDescent="0.25">
      <c r="A5" s="137"/>
      <c r="B5" s="138"/>
      <c r="C5" s="139" t="s">
        <v>19</v>
      </c>
      <c r="D5" s="140"/>
      <c r="E5" s="141"/>
      <c r="F5" s="142"/>
      <c r="G5" s="143"/>
      <c r="H5" s="144"/>
      <c r="I5" s="145"/>
    </row>
    <row r="6" spans="1:12" ht="13.5" x14ac:dyDescent="0.25">
      <c r="A6" s="77" t="s">
        <v>20</v>
      </c>
      <c r="B6" s="77" t="s">
        <v>21</v>
      </c>
      <c r="C6" s="78" t="s">
        <v>22</v>
      </c>
      <c r="D6" s="79" t="s">
        <v>23</v>
      </c>
      <c r="E6" s="80" t="s">
        <v>57</v>
      </c>
      <c r="F6" s="77" t="s">
        <v>24</v>
      </c>
      <c r="G6" s="81" t="s">
        <v>8</v>
      </c>
      <c r="H6" s="82" t="s">
        <v>25</v>
      </c>
      <c r="I6" s="83" t="s">
        <v>26</v>
      </c>
    </row>
    <row r="7" spans="1:12" s="259" customFormat="1" ht="38.25" x14ac:dyDescent="0.2">
      <c r="A7" s="257" t="s">
        <v>93</v>
      </c>
      <c r="B7" s="249">
        <v>1</v>
      </c>
      <c r="C7" s="249" t="s">
        <v>76</v>
      </c>
      <c r="D7" s="86" t="s">
        <v>146</v>
      </c>
      <c r="E7" s="250" t="s">
        <v>137</v>
      </c>
      <c r="F7" s="249" t="s">
        <v>72</v>
      </c>
      <c r="G7" s="251">
        <f>BILANCE!C5*4</f>
        <v>116</v>
      </c>
      <c r="H7" s="299"/>
      <c r="I7" s="252">
        <f t="shared" ref="I7:I11" si="0">H7*G7</f>
        <v>0</v>
      </c>
    </row>
    <row r="8" spans="1:12" s="256" customFormat="1" ht="25.5" x14ac:dyDescent="0.2">
      <c r="A8" s="257" t="s">
        <v>93</v>
      </c>
      <c r="B8" s="249">
        <v>2</v>
      </c>
      <c r="C8" s="281" t="s">
        <v>136</v>
      </c>
      <c r="D8" s="92" t="s">
        <v>132</v>
      </c>
      <c r="E8" s="250" t="s">
        <v>75</v>
      </c>
      <c r="F8" s="249" t="s">
        <v>9</v>
      </c>
      <c r="G8" s="261">
        <f>BILANCE!C5*0.01*6</f>
        <v>1.7399999999999998</v>
      </c>
      <c r="H8" s="300"/>
      <c r="I8" s="252">
        <f t="shared" si="0"/>
        <v>0</v>
      </c>
    </row>
    <row r="9" spans="1:12" s="256" customFormat="1" x14ac:dyDescent="0.2">
      <c r="A9" s="249" t="s">
        <v>27</v>
      </c>
      <c r="B9" s="249">
        <v>3</v>
      </c>
      <c r="C9" s="260" t="s">
        <v>28</v>
      </c>
      <c r="D9" s="92" t="s">
        <v>66</v>
      </c>
      <c r="E9" s="250" t="s">
        <v>28</v>
      </c>
      <c r="F9" s="249" t="s">
        <v>10</v>
      </c>
      <c r="G9" s="261">
        <f>4*0.003*BILANCE!C5</f>
        <v>0.34800000000000003</v>
      </c>
      <c r="H9" s="300"/>
      <c r="I9" s="252">
        <f t="shared" si="0"/>
        <v>0</v>
      </c>
    </row>
    <row r="10" spans="1:12" s="259" customFormat="1" ht="21" customHeight="1" x14ac:dyDescent="0.2">
      <c r="A10" s="257" t="s">
        <v>93</v>
      </c>
      <c r="B10" s="249">
        <v>4</v>
      </c>
      <c r="C10" s="260" t="s">
        <v>44</v>
      </c>
      <c r="D10" s="91" t="s">
        <v>74</v>
      </c>
      <c r="E10" s="250"/>
      <c r="F10" s="249" t="s">
        <v>9</v>
      </c>
      <c r="G10" s="261">
        <f>G8</f>
        <v>1.7399999999999998</v>
      </c>
      <c r="H10" s="299"/>
      <c r="I10" s="252">
        <f t="shared" si="0"/>
        <v>0</v>
      </c>
    </row>
    <row r="11" spans="1:12" s="256" customFormat="1" ht="25.5" x14ac:dyDescent="0.2">
      <c r="A11" s="257" t="s">
        <v>93</v>
      </c>
      <c r="B11" s="249">
        <v>5</v>
      </c>
      <c r="C11" s="260" t="s">
        <v>102</v>
      </c>
      <c r="D11" s="92" t="s">
        <v>141</v>
      </c>
      <c r="E11" s="250" t="s">
        <v>28</v>
      </c>
      <c r="F11" s="249" t="s">
        <v>9</v>
      </c>
      <c r="G11" s="261">
        <f>G8</f>
        <v>1.7399999999999998</v>
      </c>
      <c r="H11" s="300"/>
      <c r="I11" s="252">
        <f t="shared" si="0"/>
        <v>0</v>
      </c>
      <c r="J11" s="262"/>
      <c r="K11" s="254"/>
      <c r="L11" s="255"/>
    </row>
    <row r="12" spans="1:12" s="256" customFormat="1" x14ac:dyDescent="0.2">
      <c r="A12" s="249" t="s">
        <v>27</v>
      </c>
      <c r="B12" s="249">
        <v>6</v>
      </c>
      <c r="C12" s="260" t="s">
        <v>28</v>
      </c>
      <c r="D12" s="293" t="s">
        <v>202</v>
      </c>
      <c r="E12" s="294" t="s">
        <v>201</v>
      </c>
      <c r="F12" s="249" t="s">
        <v>30</v>
      </c>
      <c r="G12" s="261">
        <f>BILANCE!B8</f>
        <v>29</v>
      </c>
      <c r="H12" s="300"/>
      <c r="I12" s="252">
        <f>H12*G12</f>
        <v>0</v>
      </c>
    </row>
    <row r="13" spans="1:12" ht="13.5" x14ac:dyDescent="0.25">
      <c r="A13" s="146"/>
      <c r="B13" s="147"/>
      <c r="C13" s="148" t="s">
        <v>46</v>
      </c>
      <c r="D13" s="149"/>
      <c r="E13" s="150"/>
      <c r="F13" s="151"/>
      <c r="G13" s="152"/>
      <c r="H13" s="153"/>
      <c r="I13" s="154"/>
    </row>
    <row r="14" spans="1:12" ht="13.5" x14ac:dyDescent="0.25">
      <c r="A14" s="155" t="s">
        <v>20</v>
      </c>
      <c r="B14" s="155" t="s">
        <v>21</v>
      </c>
      <c r="C14" s="156" t="s">
        <v>22</v>
      </c>
      <c r="D14" s="157" t="s">
        <v>23</v>
      </c>
      <c r="E14" s="158" t="s">
        <v>47</v>
      </c>
      <c r="F14" s="155" t="s">
        <v>24</v>
      </c>
      <c r="G14" s="159" t="s">
        <v>8</v>
      </c>
      <c r="H14" s="160" t="s">
        <v>25</v>
      </c>
      <c r="I14" s="161" t="s">
        <v>26</v>
      </c>
    </row>
    <row r="15" spans="1:12" s="259" customFormat="1" x14ac:dyDescent="0.2">
      <c r="A15" s="249" t="s">
        <v>6</v>
      </c>
      <c r="B15" s="249">
        <v>7</v>
      </c>
      <c r="C15" s="249" t="s">
        <v>28</v>
      </c>
      <c r="D15" s="91" t="s">
        <v>106</v>
      </c>
      <c r="E15" s="250"/>
      <c r="F15" s="249" t="s">
        <v>9</v>
      </c>
      <c r="G15" s="261">
        <f>G8</f>
        <v>1.7399999999999998</v>
      </c>
      <c r="H15" s="299"/>
      <c r="I15" s="252">
        <f>H15*G15</f>
        <v>0</v>
      </c>
    </row>
    <row r="16" spans="1:12" s="3" customFormat="1" x14ac:dyDescent="0.25">
      <c r="A16" s="85"/>
      <c r="B16" s="85">
        <v>8</v>
      </c>
      <c r="C16" s="216"/>
      <c r="D16" s="102" t="s">
        <v>206</v>
      </c>
      <c r="E16" s="87" t="s">
        <v>200</v>
      </c>
      <c r="F16" s="85" t="s">
        <v>51</v>
      </c>
      <c r="G16" s="248">
        <f>500/41*0.01</f>
        <v>0.12195121951219513</v>
      </c>
      <c r="H16" s="301"/>
      <c r="I16" s="89">
        <f>H16*G16</f>
        <v>0</v>
      </c>
      <c r="J16" s="46"/>
    </row>
    <row r="17" spans="1:12" ht="13.5" x14ac:dyDescent="0.25">
      <c r="A17" s="2"/>
      <c r="B17" s="3"/>
      <c r="C17" s="2"/>
      <c r="D17" s="73" t="s">
        <v>7</v>
      </c>
      <c r="E17" s="93"/>
      <c r="F17" s="2"/>
      <c r="G17" s="94"/>
      <c r="H17" s="95"/>
      <c r="I17" s="96">
        <f>SUM(I7:I16)</f>
        <v>0</v>
      </c>
    </row>
    <row r="18" spans="1:12" ht="13.5" x14ac:dyDescent="0.25">
      <c r="A18" s="2"/>
      <c r="B18" s="3"/>
      <c r="C18" s="2"/>
      <c r="D18" s="4"/>
      <c r="E18" s="4"/>
      <c r="F18" s="4"/>
      <c r="G18" s="4"/>
      <c r="H18" s="4"/>
      <c r="I18" s="162"/>
    </row>
    <row r="19" spans="1:12" ht="13.5" x14ac:dyDescent="0.25">
      <c r="A19" s="54"/>
      <c r="B19" s="163" t="s">
        <v>77</v>
      </c>
      <c r="C19" s="55"/>
      <c r="D19" s="56"/>
      <c r="E19" s="57"/>
      <c r="F19" s="58"/>
      <c r="G19" s="59"/>
      <c r="H19" s="60"/>
      <c r="I19" s="61"/>
    </row>
    <row r="20" spans="1:12" ht="13.5" x14ac:dyDescent="0.25">
      <c r="A20" s="54"/>
      <c r="B20" s="163"/>
      <c r="C20" s="55"/>
      <c r="D20" s="56"/>
      <c r="E20" s="57"/>
      <c r="F20" s="58"/>
      <c r="G20" s="59"/>
      <c r="H20" s="60"/>
      <c r="I20" s="61"/>
    </row>
    <row r="21" spans="1:12" ht="13.5" x14ac:dyDescent="0.25">
      <c r="A21" s="137"/>
      <c r="B21" s="138"/>
      <c r="C21" s="139" t="s">
        <v>19</v>
      </c>
      <c r="D21" s="140"/>
      <c r="E21" s="141"/>
      <c r="F21" s="142"/>
      <c r="G21" s="143"/>
      <c r="H21" s="144"/>
      <c r="I21" s="145"/>
    </row>
    <row r="22" spans="1:12" ht="13.5" x14ac:dyDescent="0.25">
      <c r="A22" s="77" t="s">
        <v>20</v>
      </c>
      <c r="B22" s="77" t="s">
        <v>21</v>
      </c>
      <c r="C22" s="78" t="s">
        <v>22</v>
      </c>
      <c r="D22" s="79" t="s">
        <v>23</v>
      </c>
      <c r="E22" s="80" t="s">
        <v>57</v>
      </c>
      <c r="F22" s="77" t="s">
        <v>24</v>
      </c>
      <c r="G22" s="81" t="s">
        <v>8</v>
      </c>
      <c r="H22" s="82" t="s">
        <v>25</v>
      </c>
      <c r="I22" s="83" t="s">
        <v>26</v>
      </c>
    </row>
    <row r="23" spans="1:12" s="259" customFormat="1" ht="38.25" x14ac:dyDescent="0.2">
      <c r="A23" s="257" t="s">
        <v>93</v>
      </c>
      <c r="B23" s="249">
        <v>1</v>
      </c>
      <c r="C23" s="249" t="s">
        <v>76</v>
      </c>
      <c r="D23" s="86" t="s">
        <v>146</v>
      </c>
      <c r="E23" s="250" t="s">
        <v>137</v>
      </c>
      <c r="F23" s="249" t="s">
        <v>72</v>
      </c>
      <c r="G23" s="251">
        <f t="shared" ref="G23:G28" si="1">G7</f>
        <v>116</v>
      </c>
      <c r="H23" s="299"/>
      <c r="I23" s="252">
        <f t="shared" ref="I23:I27" si="2">H23*G23</f>
        <v>0</v>
      </c>
    </row>
    <row r="24" spans="1:12" s="256" customFormat="1" ht="25.5" x14ac:dyDescent="0.2">
      <c r="A24" s="257" t="s">
        <v>93</v>
      </c>
      <c r="B24" s="249">
        <v>2</v>
      </c>
      <c r="C24" s="281" t="s">
        <v>136</v>
      </c>
      <c r="D24" s="92" t="s">
        <v>132</v>
      </c>
      <c r="E24" s="250" t="s">
        <v>75</v>
      </c>
      <c r="F24" s="249" t="s">
        <v>9</v>
      </c>
      <c r="G24" s="261">
        <f t="shared" si="1"/>
        <v>1.7399999999999998</v>
      </c>
      <c r="H24" s="300"/>
      <c r="I24" s="252">
        <f t="shared" si="2"/>
        <v>0</v>
      </c>
    </row>
    <row r="25" spans="1:12" s="256" customFormat="1" x14ac:dyDescent="0.2">
      <c r="A25" s="249" t="s">
        <v>27</v>
      </c>
      <c r="B25" s="249">
        <v>3</v>
      </c>
      <c r="C25" s="260" t="s">
        <v>28</v>
      </c>
      <c r="D25" s="92" t="s">
        <v>66</v>
      </c>
      <c r="E25" s="250" t="s">
        <v>28</v>
      </c>
      <c r="F25" s="249" t="s">
        <v>10</v>
      </c>
      <c r="G25" s="261">
        <f t="shared" si="1"/>
        <v>0.34800000000000003</v>
      </c>
      <c r="H25" s="300"/>
      <c r="I25" s="252">
        <f t="shared" si="2"/>
        <v>0</v>
      </c>
    </row>
    <row r="26" spans="1:12" s="259" customFormat="1" ht="21" customHeight="1" x14ac:dyDescent="0.2">
      <c r="A26" s="257" t="s">
        <v>93</v>
      </c>
      <c r="B26" s="249">
        <v>4</v>
      </c>
      <c r="C26" s="260" t="s">
        <v>44</v>
      </c>
      <c r="D26" s="91" t="s">
        <v>74</v>
      </c>
      <c r="E26" s="250"/>
      <c r="F26" s="249" t="s">
        <v>9</v>
      </c>
      <c r="G26" s="261">
        <f t="shared" si="1"/>
        <v>1.7399999999999998</v>
      </c>
      <c r="H26" s="299"/>
      <c r="I26" s="252">
        <f t="shared" si="2"/>
        <v>0</v>
      </c>
    </row>
    <row r="27" spans="1:12" s="256" customFormat="1" ht="25.5" x14ac:dyDescent="0.2">
      <c r="A27" s="257" t="s">
        <v>93</v>
      </c>
      <c r="B27" s="249">
        <v>5</v>
      </c>
      <c r="C27" s="260" t="s">
        <v>102</v>
      </c>
      <c r="D27" s="92" t="s">
        <v>141</v>
      </c>
      <c r="E27" s="250" t="s">
        <v>28</v>
      </c>
      <c r="F27" s="249" t="s">
        <v>9</v>
      </c>
      <c r="G27" s="261">
        <f t="shared" si="1"/>
        <v>1.7399999999999998</v>
      </c>
      <c r="H27" s="300"/>
      <c r="I27" s="252">
        <f t="shared" si="2"/>
        <v>0</v>
      </c>
      <c r="J27" s="262"/>
      <c r="K27" s="254"/>
      <c r="L27" s="255"/>
    </row>
    <row r="28" spans="1:12" s="256" customFormat="1" x14ac:dyDescent="0.2">
      <c r="A28" s="249" t="s">
        <v>27</v>
      </c>
      <c r="B28" s="249">
        <v>6</v>
      </c>
      <c r="C28" s="260" t="s">
        <v>28</v>
      </c>
      <c r="D28" s="293" t="s">
        <v>202</v>
      </c>
      <c r="E28" s="294" t="s">
        <v>201</v>
      </c>
      <c r="F28" s="249" t="s">
        <v>30</v>
      </c>
      <c r="G28" s="261">
        <f t="shared" si="1"/>
        <v>29</v>
      </c>
      <c r="H28" s="300"/>
      <c r="I28" s="252">
        <f>H28*G28</f>
        <v>0</v>
      </c>
    </row>
    <row r="29" spans="1:12" ht="13.5" x14ac:dyDescent="0.25">
      <c r="A29" s="146"/>
      <c r="B29" s="147"/>
      <c r="C29" s="148" t="s">
        <v>46</v>
      </c>
      <c r="D29" s="149"/>
      <c r="E29" s="150"/>
      <c r="F29" s="151"/>
      <c r="G29" s="152"/>
      <c r="H29" s="153"/>
      <c r="I29" s="154"/>
    </row>
    <row r="30" spans="1:12" ht="13.5" x14ac:dyDescent="0.25">
      <c r="A30" s="155" t="s">
        <v>20</v>
      </c>
      <c r="B30" s="155" t="s">
        <v>21</v>
      </c>
      <c r="C30" s="156" t="s">
        <v>22</v>
      </c>
      <c r="D30" s="157" t="s">
        <v>23</v>
      </c>
      <c r="E30" s="158" t="s">
        <v>47</v>
      </c>
      <c r="F30" s="155" t="s">
        <v>24</v>
      </c>
      <c r="G30" s="159" t="s">
        <v>8</v>
      </c>
      <c r="H30" s="160" t="s">
        <v>25</v>
      </c>
      <c r="I30" s="161" t="s">
        <v>26</v>
      </c>
    </row>
    <row r="31" spans="1:12" s="3" customFormat="1" x14ac:dyDescent="0.25">
      <c r="A31" s="85"/>
      <c r="B31" s="85">
        <v>7</v>
      </c>
      <c r="C31" s="216"/>
      <c r="D31" s="102" t="s">
        <v>206</v>
      </c>
      <c r="E31" s="87" t="s">
        <v>200</v>
      </c>
      <c r="F31" s="85" t="s">
        <v>51</v>
      </c>
      <c r="G31" s="248">
        <f>500/41*0.01</f>
        <v>0.12195121951219513</v>
      </c>
      <c r="H31" s="301"/>
      <c r="I31" s="89">
        <f>H31*G31</f>
        <v>0</v>
      </c>
      <c r="J31" s="46"/>
    </row>
    <row r="32" spans="1:12" s="259" customFormat="1" x14ac:dyDescent="0.2">
      <c r="A32" s="249" t="s">
        <v>6</v>
      </c>
      <c r="B32" s="249">
        <v>8</v>
      </c>
      <c r="C32" s="249" t="s">
        <v>28</v>
      </c>
      <c r="D32" s="91" t="s">
        <v>106</v>
      </c>
      <c r="E32" s="250"/>
      <c r="F32" s="249" t="s">
        <v>9</v>
      </c>
      <c r="G32" s="261">
        <f>G24</f>
        <v>1.7399999999999998</v>
      </c>
      <c r="H32" s="299"/>
      <c r="I32" s="252">
        <f>H32*G32</f>
        <v>0</v>
      </c>
    </row>
    <row r="33" spans="1:12" ht="13.5" x14ac:dyDescent="0.25">
      <c r="A33" s="2"/>
      <c r="B33" s="3"/>
      <c r="C33" s="2"/>
      <c r="D33" s="73" t="s">
        <v>7</v>
      </c>
      <c r="E33" s="93"/>
      <c r="F33" s="2"/>
      <c r="G33" s="94"/>
      <c r="H33" s="95"/>
      <c r="I33" s="96">
        <f>SUM(I23:I32)</f>
        <v>0</v>
      </c>
    </row>
    <row r="34" spans="1:12" ht="13.5" x14ac:dyDescent="0.25">
      <c r="A34" s="2"/>
      <c r="B34" s="3"/>
      <c r="C34" s="2"/>
      <c r="D34" s="73"/>
      <c r="E34" s="93"/>
      <c r="F34" s="2"/>
      <c r="G34" s="94"/>
      <c r="H34" s="95"/>
      <c r="I34" s="96"/>
    </row>
    <row r="35" spans="1:12" ht="13.5" x14ac:dyDescent="0.25">
      <c r="A35" s="54"/>
      <c r="B35" s="163" t="s">
        <v>84</v>
      </c>
      <c r="C35" s="55"/>
      <c r="D35" s="56"/>
      <c r="E35" s="57"/>
      <c r="F35" s="58"/>
      <c r="G35" s="59"/>
      <c r="H35" s="60"/>
      <c r="I35" s="61"/>
    </row>
    <row r="36" spans="1:12" ht="13.5" x14ac:dyDescent="0.25">
      <c r="A36" s="3"/>
      <c r="B36" s="126"/>
      <c r="C36" s="127"/>
      <c r="D36" s="73"/>
      <c r="E36" s="101"/>
      <c r="F36" s="72"/>
      <c r="G36" s="74"/>
      <c r="H36" s="75"/>
      <c r="I36" s="76"/>
    </row>
    <row r="37" spans="1:12" ht="13.5" x14ac:dyDescent="0.25">
      <c r="A37" s="137"/>
      <c r="B37" s="138"/>
      <c r="C37" s="139" t="s">
        <v>19</v>
      </c>
      <c r="D37" s="140"/>
      <c r="E37" s="141"/>
      <c r="F37" s="142"/>
      <c r="G37" s="143"/>
      <c r="H37" s="144"/>
      <c r="I37" s="145"/>
    </row>
    <row r="38" spans="1:12" ht="13.5" x14ac:dyDescent="0.25">
      <c r="A38" s="77" t="s">
        <v>20</v>
      </c>
      <c r="B38" s="77" t="s">
        <v>21</v>
      </c>
      <c r="C38" s="78" t="s">
        <v>22</v>
      </c>
      <c r="D38" s="79" t="s">
        <v>23</v>
      </c>
      <c r="E38" s="80" t="s">
        <v>57</v>
      </c>
      <c r="F38" s="77" t="s">
        <v>24</v>
      </c>
      <c r="G38" s="81" t="s">
        <v>8</v>
      </c>
      <c r="H38" s="82" t="s">
        <v>25</v>
      </c>
      <c r="I38" s="83" t="s">
        <v>26</v>
      </c>
    </row>
    <row r="39" spans="1:12" s="259" customFormat="1" ht="38.25" x14ac:dyDescent="0.2">
      <c r="A39" s="257" t="s">
        <v>93</v>
      </c>
      <c r="B39" s="249">
        <v>1</v>
      </c>
      <c r="C39" s="249" t="s">
        <v>76</v>
      </c>
      <c r="D39" s="86" t="s">
        <v>146</v>
      </c>
      <c r="E39" s="250" t="s">
        <v>137</v>
      </c>
      <c r="F39" s="249" t="s">
        <v>72</v>
      </c>
      <c r="G39" s="251">
        <f>G23</f>
        <v>116</v>
      </c>
      <c r="H39" s="299"/>
      <c r="I39" s="252">
        <f t="shared" ref="I39:I45" si="3">H39*G39</f>
        <v>0</v>
      </c>
    </row>
    <row r="40" spans="1:12" s="256" customFormat="1" ht="25.5" x14ac:dyDescent="0.2">
      <c r="A40" s="257" t="s">
        <v>93</v>
      </c>
      <c r="B40" s="249">
        <v>2</v>
      </c>
      <c r="C40" s="281" t="s">
        <v>136</v>
      </c>
      <c r="D40" s="92" t="s">
        <v>132</v>
      </c>
      <c r="E40" s="250" t="s">
        <v>75</v>
      </c>
      <c r="F40" s="249" t="s">
        <v>9</v>
      </c>
      <c r="G40" s="261">
        <f>G24</f>
        <v>1.7399999999999998</v>
      </c>
      <c r="H40" s="300"/>
      <c r="I40" s="252">
        <f t="shared" si="3"/>
        <v>0</v>
      </c>
    </row>
    <row r="41" spans="1:12" s="256" customFormat="1" x14ac:dyDescent="0.2">
      <c r="A41" s="249" t="s">
        <v>27</v>
      </c>
      <c r="B41" s="249">
        <v>3</v>
      </c>
      <c r="C41" s="260" t="s">
        <v>28</v>
      </c>
      <c r="D41" s="92" t="s">
        <v>66</v>
      </c>
      <c r="E41" s="250" t="s">
        <v>28</v>
      </c>
      <c r="F41" s="249" t="s">
        <v>10</v>
      </c>
      <c r="G41" s="261">
        <f>G25</f>
        <v>0.34800000000000003</v>
      </c>
      <c r="H41" s="300"/>
      <c r="I41" s="252">
        <f t="shared" si="3"/>
        <v>0</v>
      </c>
    </row>
    <row r="42" spans="1:12" s="256" customFormat="1" ht="25.5" x14ac:dyDescent="0.2">
      <c r="A42" s="257" t="s">
        <v>93</v>
      </c>
      <c r="B42" s="249">
        <v>4</v>
      </c>
      <c r="C42" s="249" t="s">
        <v>41</v>
      </c>
      <c r="D42" s="91" t="s">
        <v>42</v>
      </c>
      <c r="E42" s="250" t="s">
        <v>133</v>
      </c>
      <c r="F42" s="249" t="s">
        <v>37</v>
      </c>
      <c r="G42" s="251">
        <v>17</v>
      </c>
      <c r="H42" s="299"/>
      <c r="I42" s="252">
        <f>H42*G42</f>
        <v>0</v>
      </c>
      <c r="J42" s="253"/>
      <c r="K42" s="254"/>
      <c r="L42" s="255"/>
    </row>
    <row r="43" spans="1:12" s="259" customFormat="1" x14ac:dyDescent="0.2">
      <c r="A43" s="257" t="s">
        <v>27</v>
      </c>
      <c r="B43" s="249">
        <v>5</v>
      </c>
      <c r="C43" s="249" t="s">
        <v>28</v>
      </c>
      <c r="D43" s="86" t="s">
        <v>191</v>
      </c>
      <c r="E43" s="250" t="s">
        <v>169</v>
      </c>
      <c r="F43" s="249" t="s">
        <v>30</v>
      </c>
      <c r="G43" s="251">
        <v>17</v>
      </c>
      <c r="H43" s="299"/>
      <c r="I43" s="252">
        <f t="shared" ref="I43" si="4">H43*G43</f>
        <v>0</v>
      </c>
    </row>
    <row r="44" spans="1:12" s="259" customFormat="1" ht="21" customHeight="1" x14ac:dyDescent="0.2">
      <c r="A44" s="257" t="s">
        <v>93</v>
      </c>
      <c r="B44" s="249">
        <v>6</v>
      </c>
      <c r="C44" s="260" t="s">
        <v>44</v>
      </c>
      <c r="D44" s="91" t="s">
        <v>74</v>
      </c>
      <c r="E44" s="250"/>
      <c r="F44" s="249" t="s">
        <v>9</v>
      </c>
      <c r="G44" s="261">
        <f>G26</f>
        <v>1.7399999999999998</v>
      </c>
      <c r="H44" s="299"/>
      <c r="I44" s="252">
        <f t="shared" si="3"/>
        <v>0</v>
      </c>
    </row>
    <row r="45" spans="1:12" s="256" customFormat="1" ht="25.5" x14ac:dyDescent="0.2">
      <c r="A45" s="257" t="s">
        <v>93</v>
      </c>
      <c r="B45" s="249">
        <v>7</v>
      </c>
      <c r="C45" s="260" t="s">
        <v>102</v>
      </c>
      <c r="D45" s="92" t="s">
        <v>141</v>
      </c>
      <c r="E45" s="250" t="s">
        <v>28</v>
      </c>
      <c r="F45" s="249" t="s">
        <v>9</v>
      </c>
      <c r="G45" s="261">
        <f>G44</f>
        <v>1.7399999999999998</v>
      </c>
      <c r="H45" s="300"/>
      <c r="I45" s="252">
        <f t="shared" si="3"/>
        <v>0</v>
      </c>
      <c r="J45" s="262"/>
      <c r="K45" s="254"/>
      <c r="L45" s="255"/>
    </row>
    <row r="46" spans="1:12" s="256" customFormat="1" x14ac:dyDescent="0.25">
      <c r="A46" s="249" t="s">
        <v>27</v>
      </c>
      <c r="B46" s="85">
        <v>8</v>
      </c>
      <c r="C46" s="260" t="s">
        <v>28</v>
      </c>
      <c r="D46" s="293" t="s">
        <v>202</v>
      </c>
      <c r="E46" s="294" t="s">
        <v>201</v>
      </c>
      <c r="F46" s="249" t="s">
        <v>30</v>
      </c>
      <c r="G46" s="261">
        <f>G12</f>
        <v>29</v>
      </c>
      <c r="H46" s="300"/>
      <c r="I46" s="252">
        <f>H46*G46</f>
        <v>0</v>
      </c>
    </row>
    <row r="47" spans="1:12" ht="13.5" x14ac:dyDescent="0.25">
      <c r="A47" s="146"/>
      <c r="B47" s="147"/>
      <c r="C47" s="148" t="s">
        <v>46</v>
      </c>
      <c r="D47" s="149"/>
      <c r="E47" s="150"/>
      <c r="F47" s="151"/>
      <c r="G47" s="152"/>
      <c r="H47" s="153"/>
      <c r="I47" s="154"/>
    </row>
    <row r="48" spans="1:12" ht="13.5" x14ac:dyDescent="0.25">
      <c r="A48" s="155" t="s">
        <v>20</v>
      </c>
      <c r="B48" s="155" t="s">
        <v>21</v>
      </c>
      <c r="C48" s="156" t="s">
        <v>22</v>
      </c>
      <c r="D48" s="157" t="s">
        <v>23</v>
      </c>
      <c r="E48" s="158" t="s">
        <v>47</v>
      </c>
      <c r="F48" s="155" t="s">
        <v>24</v>
      </c>
      <c r="G48" s="159" t="s">
        <v>8</v>
      </c>
      <c r="H48" s="160" t="s">
        <v>25</v>
      </c>
      <c r="I48" s="161" t="s">
        <v>26</v>
      </c>
    </row>
    <row r="49" spans="1:12" s="259" customFormat="1" x14ac:dyDescent="0.2">
      <c r="A49" s="249" t="s">
        <v>6</v>
      </c>
      <c r="B49" s="249">
        <v>9</v>
      </c>
      <c r="C49" s="249" t="s">
        <v>28</v>
      </c>
      <c r="D49" s="91" t="s">
        <v>106</v>
      </c>
      <c r="E49" s="250"/>
      <c r="F49" s="249" t="s">
        <v>9</v>
      </c>
      <c r="G49" s="261">
        <f>G40</f>
        <v>1.7399999999999998</v>
      </c>
      <c r="H49" s="299"/>
      <c r="I49" s="252">
        <f>H49*G49</f>
        <v>0</v>
      </c>
    </row>
    <row r="50" spans="1:12" s="256" customFormat="1" ht="15" x14ac:dyDescent="0.2">
      <c r="A50" s="249" t="s">
        <v>28</v>
      </c>
      <c r="B50" s="249">
        <v>10</v>
      </c>
      <c r="C50" s="257" t="s">
        <v>28</v>
      </c>
      <c r="D50" s="102" t="s">
        <v>187</v>
      </c>
      <c r="E50" s="250" t="s">
        <v>134</v>
      </c>
      <c r="F50" s="249" t="s">
        <v>49</v>
      </c>
      <c r="G50" s="277">
        <f>G42*0.05</f>
        <v>0.85000000000000009</v>
      </c>
      <c r="H50" s="300"/>
      <c r="I50" s="252">
        <f>H50*G50</f>
        <v>0</v>
      </c>
      <c r="J50" s="262"/>
      <c r="K50" s="254"/>
      <c r="L50" s="255"/>
    </row>
    <row r="51" spans="1:12" s="3" customFormat="1" x14ac:dyDescent="0.25">
      <c r="A51" s="85"/>
      <c r="B51" s="85">
        <v>11</v>
      </c>
      <c r="C51" s="216"/>
      <c r="D51" s="102" t="s">
        <v>206</v>
      </c>
      <c r="E51" s="87" t="s">
        <v>200</v>
      </c>
      <c r="F51" s="85" t="s">
        <v>51</v>
      </c>
      <c r="G51" s="248">
        <f>G12</f>
        <v>29</v>
      </c>
      <c r="H51" s="301"/>
      <c r="I51" s="89">
        <f>H51*G51</f>
        <v>0</v>
      </c>
      <c r="J51" s="46"/>
    </row>
    <row r="52" spans="1:12" ht="13.5" x14ac:dyDescent="0.25">
      <c r="A52" s="2"/>
      <c r="B52" s="3"/>
      <c r="C52" s="2"/>
      <c r="D52" s="73" t="s">
        <v>7</v>
      </c>
      <c r="E52" s="93"/>
      <c r="F52" s="2"/>
      <c r="G52" s="94"/>
      <c r="H52" s="95"/>
      <c r="I52" s="96">
        <f>SUM(I39:I51)</f>
        <v>0</v>
      </c>
    </row>
    <row r="53" spans="1:12" ht="13.5" x14ac:dyDescent="0.25">
      <c r="A53" s="54"/>
      <c r="B53" s="163" t="s">
        <v>166</v>
      </c>
      <c r="C53" s="55"/>
      <c r="D53" s="56"/>
      <c r="E53" s="57"/>
      <c r="F53" s="58"/>
      <c r="G53" s="59"/>
      <c r="H53" s="60"/>
      <c r="I53" s="61"/>
    </row>
    <row r="54" spans="1:12" ht="13.5" x14ac:dyDescent="0.25">
      <c r="A54" s="54"/>
      <c r="B54" s="163"/>
      <c r="C54" s="55"/>
      <c r="D54" s="56"/>
      <c r="E54" s="57"/>
      <c r="F54" s="58"/>
      <c r="G54" s="59"/>
      <c r="H54" s="60"/>
      <c r="I54" s="61"/>
    </row>
    <row r="55" spans="1:12" ht="13.5" x14ac:dyDescent="0.25">
      <c r="A55" s="137"/>
      <c r="B55" s="138"/>
      <c r="C55" s="139" t="s">
        <v>19</v>
      </c>
      <c r="D55" s="140"/>
      <c r="E55" s="141"/>
      <c r="F55" s="142"/>
      <c r="G55" s="143"/>
      <c r="H55" s="144"/>
      <c r="I55" s="145"/>
    </row>
    <row r="56" spans="1:12" ht="13.5" x14ac:dyDescent="0.25">
      <c r="A56" s="77" t="s">
        <v>20</v>
      </c>
      <c r="B56" s="77" t="s">
        <v>21</v>
      </c>
      <c r="C56" s="78" t="s">
        <v>22</v>
      </c>
      <c r="D56" s="79" t="s">
        <v>23</v>
      </c>
      <c r="E56" s="80" t="s">
        <v>57</v>
      </c>
      <c r="F56" s="77" t="s">
        <v>24</v>
      </c>
      <c r="G56" s="81" t="s">
        <v>8</v>
      </c>
      <c r="H56" s="82" t="s">
        <v>25</v>
      </c>
      <c r="I56" s="83" t="s">
        <v>26</v>
      </c>
    </row>
    <row r="57" spans="1:12" s="259" customFormat="1" ht="38.25" x14ac:dyDescent="0.2">
      <c r="A57" s="257" t="s">
        <v>93</v>
      </c>
      <c r="B57" s="249">
        <v>1</v>
      </c>
      <c r="C57" s="249" t="s">
        <v>76</v>
      </c>
      <c r="D57" s="86" t="s">
        <v>146</v>
      </c>
      <c r="E57" s="250" t="s">
        <v>186</v>
      </c>
      <c r="F57" s="249" t="s">
        <v>72</v>
      </c>
      <c r="G57" s="251">
        <f>G39/2</f>
        <v>58</v>
      </c>
      <c r="H57" s="299"/>
      <c r="I57" s="252">
        <f t="shared" ref="I57:I58" si="5">H57*G57</f>
        <v>0</v>
      </c>
    </row>
    <row r="58" spans="1:12" s="256" customFormat="1" x14ac:dyDescent="0.2">
      <c r="A58" s="249" t="s">
        <v>27</v>
      </c>
      <c r="B58" s="249">
        <v>2</v>
      </c>
      <c r="C58" s="260" t="s">
        <v>28</v>
      </c>
      <c r="D58" s="92" t="s">
        <v>66</v>
      </c>
      <c r="E58" s="250" t="s">
        <v>28</v>
      </c>
      <c r="F58" s="249" t="s">
        <v>10</v>
      </c>
      <c r="G58" s="261">
        <f>G41</f>
        <v>0.34800000000000003</v>
      </c>
      <c r="H58" s="300"/>
      <c r="I58" s="252">
        <f t="shared" si="5"/>
        <v>0</v>
      </c>
    </row>
    <row r="59" spans="1:12" s="256" customFormat="1" x14ac:dyDescent="0.25">
      <c r="A59" s="249" t="s">
        <v>27</v>
      </c>
      <c r="B59" s="85">
        <v>3</v>
      </c>
      <c r="C59" s="260" t="s">
        <v>28</v>
      </c>
      <c r="D59" s="293" t="s">
        <v>202</v>
      </c>
      <c r="E59" s="294" t="s">
        <v>201</v>
      </c>
      <c r="F59" s="249" t="s">
        <v>30</v>
      </c>
      <c r="G59" s="261">
        <f>G12</f>
        <v>29</v>
      </c>
      <c r="H59" s="300"/>
      <c r="I59" s="252">
        <f>H59*G59</f>
        <v>0</v>
      </c>
    </row>
    <row r="60" spans="1:12" ht="13.5" x14ac:dyDescent="0.25">
      <c r="A60" s="146"/>
      <c r="B60" s="147"/>
      <c r="C60" s="148" t="s">
        <v>46</v>
      </c>
      <c r="D60" s="149"/>
      <c r="E60" s="150"/>
      <c r="F60" s="151"/>
      <c r="G60" s="152"/>
      <c r="H60" s="153"/>
      <c r="I60" s="154"/>
    </row>
    <row r="61" spans="1:12" ht="13.5" x14ac:dyDescent="0.25">
      <c r="A61" s="155" t="s">
        <v>20</v>
      </c>
      <c r="B61" s="155" t="s">
        <v>21</v>
      </c>
      <c r="C61" s="156" t="s">
        <v>22</v>
      </c>
      <c r="D61" s="157" t="s">
        <v>23</v>
      </c>
      <c r="E61" s="158" t="s">
        <v>47</v>
      </c>
      <c r="F61" s="155" t="s">
        <v>24</v>
      </c>
      <c r="G61" s="159" t="s">
        <v>8</v>
      </c>
      <c r="H61" s="160" t="s">
        <v>25</v>
      </c>
      <c r="I61" s="161" t="s">
        <v>26</v>
      </c>
    </row>
    <row r="62" spans="1:12" s="3" customFormat="1" x14ac:dyDescent="0.25">
      <c r="A62" s="85"/>
      <c r="B62" s="85">
        <v>4</v>
      </c>
      <c r="C62" s="216"/>
      <c r="D62" s="102" t="s">
        <v>206</v>
      </c>
      <c r="E62" s="87" t="s">
        <v>200</v>
      </c>
      <c r="F62" s="85" t="s">
        <v>51</v>
      </c>
      <c r="G62" s="248">
        <f>500/41*0.01</f>
        <v>0.12195121951219513</v>
      </c>
      <c r="H62" s="301"/>
      <c r="I62" s="89">
        <f>H62*G62</f>
        <v>0</v>
      </c>
      <c r="J62" s="46"/>
    </row>
    <row r="63" spans="1:12" ht="13.5" x14ac:dyDescent="0.25">
      <c r="A63" s="2"/>
      <c r="B63" s="3"/>
      <c r="C63" s="2"/>
      <c r="D63" s="73" t="s">
        <v>7</v>
      </c>
      <c r="E63" s="93"/>
      <c r="F63" s="2"/>
      <c r="G63" s="94"/>
      <c r="H63" s="95"/>
      <c r="I63" s="96">
        <f>SUM(I57:I62)</f>
        <v>0</v>
      </c>
    </row>
    <row r="64" spans="1:12" ht="13.5" x14ac:dyDescent="0.25">
      <c r="A64" s="54"/>
      <c r="B64" s="163" t="s">
        <v>167</v>
      </c>
      <c r="C64" s="55"/>
      <c r="D64" s="56"/>
      <c r="E64" s="57"/>
      <c r="F64" s="58"/>
      <c r="G64" s="59"/>
      <c r="H64" s="60"/>
      <c r="I64" s="61"/>
    </row>
    <row r="65" spans="1:9" ht="13.5" x14ac:dyDescent="0.25">
      <c r="A65" s="54"/>
      <c r="B65" s="163"/>
      <c r="C65" s="55"/>
      <c r="D65" s="56"/>
      <c r="E65" s="57"/>
      <c r="F65" s="58"/>
      <c r="G65" s="59"/>
      <c r="H65" s="60"/>
      <c r="I65" s="61"/>
    </row>
    <row r="66" spans="1:9" ht="13.5" x14ac:dyDescent="0.25">
      <c r="A66" s="137"/>
      <c r="B66" s="138"/>
      <c r="C66" s="139" t="s">
        <v>19</v>
      </c>
      <c r="D66" s="140"/>
      <c r="E66" s="141"/>
      <c r="F66" s="142"/>
      <c r="G66" s="143"/>
      <c r="H66" s="144"/>
      <c r="I66" s="145"/>
    </row>
    <row r="67" spans="1:9" ht="13.5" x14ac:dyDescent="0.25">
      <c r="A67" s="77" t="s">
        <v>20</v>
      </c>
      <c r="B67" s="77" t="s">
        <v>21</v>
      </c>
      <c r="C67" s="78" t="s">
        <v>22</v>
      </c>
      <c r="D67" s="79" t="s">
        <v>23</v>
      </c>
      <c r="E67" s="80" t="s">
        <v>57</v>
      </c>
      <c r="F67" s="77" t="s">
        <v>24</v>
      </c>
      <c r="G67" s="81" t="s">
        <v>8</v>
      </c>
      <c r="H67" s="82" t="s">
        <v>25</v>
      </c>
      <c r="I67" s="83" t="s">
        <v>26</v>
      </c>
    </row>
    <row r="68" spans="1:9" s="259" customFormat="1" ht="38.25" x14ac:dyDescent="0.2">
      <c r="A68" s="257" t="s">
        <v>93</v>
      </c>
      <c r="B68" s="249">
        <v>1</v>
      </c>
      <c r="C68" s="249" t="s">
        <v>76</v>
      </c>
      <c r="D68" s="86" t="s">
        <v>146</v>
      </c>
      <c r="E68" s="250" t="s">
        <v>186</v>
      </c>
      <c r="F68" s="249" t="s">
        <v>72</v>
      </c>
      <c r="G68" s="251">
        <f>G57</f>
        <v>58</v>
      </c>
      <c r="H68" s="299"/>
      <c r="I68" s="252">
        <f t="shared" ref="I68:I69" si="6">H68*G68</f>
        <v>0</v>
      </c>
    </row>
    <row r="69" spans="1:9" s="256" customFormat="1" x14ac:dyDescent="0.2">
      <c r="A69" s="249" t="s">
        <v>27</v>
      </c>
      <c r="B69" s="249">
        <v>2</v>
      </c>
      <c r="C69" s="260" t="s">
        <v>28</v>
      </c>
      <c r="D69" s="92" t="s">
        <v>66</v>
      </c>
      <c r="E69" s="250" t="s">
        <v>28</v>
      </c>
      <c r="F69" s="249" t="s">
        <v>10</v>
      </c>
      <c r="G69" s="261">
        <f>G41</f>
        <v>0.34800000000000003</v>
      </c>
      <c r="H69" s="300"/>
      <c r="I69" s="252">
        <f t="shared" si="6"/>
        <v>0</v>
      </c>
    </row>
    <row r="70" spans="1:9" ht="14.25" thickBot="1" x14ac:dyDescent="0.3">
      <c r="A70" s="2"/>
      <c r="B70" s="3"/>
      <c r="C70" s="2"/>
      <c r="D70" s="73" t="s">
        <v>7</v>
      </c>
      <c r="E70" s="93"/>
      <c r="F70" s="2"/>
      <c r="G70" s="94"/>
      <c r="H70" s="95"/>
      <c r="I70" s="96">
        <f>SUM(I68:I69)</f>
        <v>0</v>
      </c>
    </row>
    <row r="71" spans="1:9" ht="18" customHeight="1" thickBot="1" x14ac:dyDescent="0.35">
      <c r="A71" s="187"/>
      <c r="B71" s="191"/>
      <c r="C71" s="192"/>
      <c r="D71" s="188" t="s">
        <v>11</v>
      </c>
      <c r="E71" s="189"/>
      <c r="F71" s="193"/>
      <c r="G71" s="194"/>
      <c r="H71" s="192"/>
      <c r="I71" s="190">
        <f>I70++I63+I52+I33+I17</f>
        <v>0</v>
      </c>
    </row>
  </sheetData>
  <pageMargins left="0.7" right="0.7" top="0.78740157499999996" bottom="0.78740157499999996" header="0.3" footer="0.3"/>
  <pageSetup paperSize="9" scale="89" fitToHeight="0" orientation="landscape" r:id="rId1"/>
  <rowBreaks count="3" manualBreakCount="3">
    <brk id="18" max="16383" man="1"/>
    <brk id="34" max="16383" man="1"/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OBSAH</vt:lpstr>
      <vt:lpstr>SUMARIZACE</vt:lpstr>
      <vt:lpstr>BILANCE</vt:lpstr>
      <vt:lpstr>ROSTLINY</vt:lpstr>
      <vt:lpstr>VÝSADBA_STROMŮ</vt:lpstr>
      <vt:lpstr>VÝSADBA_KEŘŮ</vt:lpstr>
      <vt:lpstr>ROZVOJOVÁ PÉČE STROMŮ 5 ROKŮ</vt:lpstr>
      <vt:lpstr>ROZVOJOVÁ PÉČE KEŘŮ - 5 ROKY</vt:lpstr>
      <vt:lpstr>VÝSADBA_STROMŮ!Excel_BuiltIn_Print_Area_3_1_1_1</vt:lpstr>
      <vt:lpstr>VÝSADBA_STROMŮ!Excel_BuiltIn_Print_Area_4_1</vt:lpstr>
      <vt:lpstr>VÝSADBA_STROMŮ!Excel_BuiltIn_Print_Area_9_1</vt:lpstr>
      <vt:lpstr>OBSAH!Názvy_tisku</vt:lpstr>
      <vt:lpstr>BILANCE!Oblast_tisku</vt:lpstr>
      <vt:lpstr>OBSAH!Oblast_tisku</vt:lpstr>
      <vt:lpstr>ROSTLINY!Oblast_tisku</vt:lpstr>
      <vt:lpstr>'ROZVOJOVÁ PÉČE KEŘŮ - 5 ROKY'!Oblast_tisku</vt:lpstr>
      <vt:lpstr>'ROZVOJOVÁ PÉČE STROMŮ 5 ROKŮ'!Oblast_tisku</vt:lpstr>
      <vt:lpstr>SUMARIZACE!Oblast_tisku</vt:lpstr>
      <vt:lpstr>VÝSADBA_STROMŮ!Oblast_tisku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</dc:creator>
  <cp:lastModifiedBy>strnadel</cp:lastModifiedBy>
  <cp:revision/>
  <cp:lastPrinted>2023-03-20T13:52:18Z</cp:lastPrinted>
  <dcterms:created xsi:type="dcterms:W3CDTF">2013-07-10T09:14:33Z</dcterms:created>
  <dcterms:modified xsi:type="dcterms:W3CDTF">2023-03-22T15:19:34Z</dcterms:modified>
</cp:coreProperties>
</file>