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VaV Projekt NAS\VENDY\VV PROJEKTY\24019- NJ kostelní věž\Subdodávky\Rozpočet\"/>
    </mc:Choice>
  </mc:AlternateContent>
  <xr:revisionPtr revIDLastSave="0" documentId="13_ncr:1_{DD400551-3BB2-4D7A-934A-FBBE4726E62A}" xr6:coauthVersionLast="47" xr6:coauthVersionMax="47" xr10:uidLastSave="{00000000-0000-0000-0000-000000000000}"/>
  <bookViews>
    <workbookView xWindow="-120" yWindow="-120" windowWidth="29040" windowHeight="15720" firstSheet="1" activeTab="1" xr2:uid="{00000000-000D-0000-FFFF-FFFF00000000}"/>
  </bookViews>
  <sheets>
    <sheet name="VzorPolozky" sheetId="10" state="hidden" r:id="rId1"/>
    <sheet name="Stavba" sheetId="1" r:id="rId2"/>
    <sheet name="SO.01 01 Pol" sheetId="12" r:id="rId3"/>
    <sheet name="SO.01 02 Pol" sheetId="13" r:id="rId4"/>
    <sheet name="SO.01 03 Pol" sheetId="14" r:id="rId5"/>
    <sheet name="VRN01 01 Naklady" sheetId="15" r:id="rId6"/>
    <sheet name="Pokyny pro vyplnění" sheetId="11" r:id="rId7"/>
  </sheets>
  <externalReferences>
    <externalReference r:id="rId8"/>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2">'SO.01 01 Pol'!$1:$7</definedName>
    <definedName name="_xlnm.Print_Titles" localSheetId="3">'SO.01 02 Pol'!$1:$7</definedName>
    <definedName name="_xlnm.Print_Titles" localSheetId="4">'SO.01 03 Pol'!$1:$7</definedName>
    <definedName name="_xlnm.Print_Titles" localSheetId="5">'VRN01 01 Naklady'!$1:$7</definedName>
    <definedName name="oadresa">Stavba!$D$6</definedName>
    <definedName name="Objednatel" localSheetId="1">Stavba!$D$5</definedName>
    <definedName name="Objekt" localSheetId="1">Stavba!$B$38</definedName>
    <definedName name="_xlnm.Print_Area" localSheetId="2">'SO.01 01 Pol'!$A$1:$Y$301</definedName>
    <definedName name="_xlnm.Print_Area" localSheetId="3">'SO.01 02 Pol'!$A$1:$Y$31</definedName>
    <definedName name="_xlnm.Print_Area" localSheetId="4">'SO.01 03 Pol'!$A$1:$Y$21</definedName>
    <definedName name="_xlnm.Print_Area" localSheetId="1">Stavba!$A$1:$J$75</definedName>
    <definedName name="_xlnm.Print_Area" localSheetId="5">'VRN01 01 Naklady'!$A$1:$Y$48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F44" i="1"/>
  <c r="BA36" i="15"/>
  <c r="BA34" i="15"/>
  <c r="BA32" i="15"/>
  <c r="BA30" i="15"/>
  <c r="BA28" i="15"/>
  <c r="BA25" i="15"/>
  <c r="BA16" i="15"/>
  <c r="BA13" i="15"/>
  <c r="G9" i="15"/>
  <c r="G8" i="15" s="1"/>
  <c r="I73" i="1" s="1"/>
  <c r="I19" i="1" s="1"/>
  <c r="I9" i="15"/>
  <c r="I8" i="15" s="1"/>
  <c r="K9" i="15"/>
  <c r="K8" i="15" s="1"/>
  <c r="O9" i="15"/>
  <c r="O8" i="15" s="1"/>
  <c r="Q9" i="15"/>
  <c r="Q8" i="15" s="1"/>
  <c r="V9" i="15"/>
  <c r="V8" i="15" s="1"/>
  <c r="G12" i="15"/>
  <c r="I12" i="15"/>
  <c r="K12" i="15"/>
  <c r="O12" i="15"/>
  <c r="Q12" i="15"/>
  <c r="V12" i="15"/>
  <c r="G15" i="15"/>
  <c r="M15" i="15" s="1"/>
  <c r="I15" i="15"/>
  <c r="K15" i="15"/>
  <c r="O15" i="15"/>
  <c r="Q15" i="15"/>
  <c r="V15" i="15"/>
  <c r="G18" i="15"/>
  <c r="M18" i="15" s="1"/>
  <c r="I18" i="15"/>
  <c r="K18" i="15"/>
  <c r="O18" i="15"/>
  <c r="Q18" i="15"/>
  <c r="V18" i="15"/>
  <c r="G20" i="15"/>
  <c r="M20" i="15" s="1"/>
  <c r="I20" i="15"/>
  <c r="K20" i="15"/>
  <c r="O20" i="15"/>
  <c r="Q20" i="15"/>
  <c r="V20" i="15"/>
  <c r="G22" i="15"/>
  <c r="M22" i="15" s="1"/>
  <c r="I22" i="15"/>
  <c r="K22" i="15"/>
  <c r="O22" i="15"/>
  <c r="Q22" i="15"/>
  <c r="V22" i="15"/>
  <c r="G24" i="15"/>
  <c r="M24" i="15" s="1"/>
  <c r="I24" i="15"/>
  <c r="K24" i="15"/>
  <c r="O24" i="15"/>
  <c r="Q24" i="15"/>
  <c r="V24" i="15"/>
  <c r="G26" i="15"/>
  <c r="M26" i="15" s="1"/>
  <c r="I26" i="15"/>
  <c r="K26" i="15"/>
  <c r="O26" i="15"/>
  <c r="Q26" i="15"/>
  <c r="V26" i="15"/>
  <c r="G27" i="15"/>
  <c r="I27" i="15"/>
  <c r="K27" i="15"/>
  <c r="M27" i="15"/>
  <c r="O27" i="15"/>
  <c r="Q27" i="15"/>
  <c r="V27" i="15"/>
  <c r="G29" i="15"/>
  <c r="M29" i="15" s="1"/>
  <c r="I29" i="15"/>
  <c r="K29" i="15"/>
  <c r="O29" i="15"/>
  <c r="Q29" i="15"/>
  <c r="V29" i="15"/>
  <c r="G31" i="15"/>
  <c r="M31" i="15" s="1"/>
  <c r="I31" i="15"/>
  <c r="K31" i="15"/>
  <c r="O31" i="15"/>
  <c r="Q31" i="15"/>
  <c r="V31" i="15"/>
  <c r="G33" i="15"/>
  <c r="M33" i="15" s="1"/>
  <c r="I33" i="15"/>
  <c r="K33" i="15"/>
  <c r="O33" i="15"/>
  <c r="Q33" i="15"/>
  <c r="V33" i="15"/>
  <c r="G35" i="15"/>
  <c r="M35" i="15" s="1"/>
  <c r="I35" i="15"/>
  <c r="K35" i="15"/>
  <c r="O35" i="15"/>
  <c r="Q35" i="15"/>
  <c r="V35" i="15"/>
  <c r="AE38" i="15"/>
  <c r="F45" i="1" s="1"/>
  <c r="G8" i="14"/>
  <c r="G11" i="14" s="1"/>
  <c r="K8" i="14"/>
  <c r="O8" i="14"/>
  <c r="G9" i="14"/>
  <c r="M9" i="14" s="1"/>
  <c r="M8" i="14" s="1"/>
  <c r="I9" i="14"/>
  <c r="I8" i="14" s="1"/>
  <c r="K9" i="14"/>
  <c r="O9" i="14"/>
  <c r="Q9" i="14"/>
  <c r="Q8" i="14" s="1"/>
  <c r="V9" i="14"/>
  <c r="V8" i="14" s="1"/>
  <c r="AE11" i="14"/>
  <c r="F43" i="1" s="1"/>
  <c r="AF11" i="14"/>
  <c r="G43" i="1" s="1"/>
  <c r="BA13" i="13"/>
  <c r="G9" i="13"/>
  <c r="M9" i="13" s="1"/>
  <c r="I9" i="13"/>
  <c r="K9" i="13"/>
  <c r="O9" i="13"/>
  <c r="Q9" i="13"/>
  <c r="V9" i="13"/>
  <c r="G10" i="13"/>
  <c r="M10" i="13" s="1"/>
  <c r="I10" i="13"/>
  <c r="K10" i="13"/>
  <c r="K8" i="13" s="1"/>
  <c r="O10" i="13"/>
  <c r="Q10" i="13"/>
  <c r="V10" i="13"/>
  <c r="G11" i="13"/>
  <c r="M11" i="13" s="1"/>
  <c r="I11" i="13"/>
  <c r="K11" i="13"/>
  <c r="O11" i="13"/>
  <c r="Q11" i="13"/>
  <c r="V11" i="13"/>
  <c r="G12" i="13"/>
  <c r="M12" i="13" s="1"/>
  <c r="I12" i="13"/>
  <c r="K12" i="13"/>
  <c r="O12" i="13"/>
  <c r="Q12" i="13"/>
  <c r="V12" i="13"/>
  <c r="G15" i="13"/>
  <c r="M15" i="13" s="1"/>
  <c r="I15" i="13"/>
  <c r="K15" i="13"/>
  <c r="O15" i="13"/>
  <c r="Q15" i="13"/>
  <c r="V15" i="13"/>
  <c r="G16" i="13"/>
  <c r="M16" i="13" s="1"/>
  <c r="I16" i="13"/>
  <c r="K16" i="13"/>
  <c r="O16" i="13"/>
  <c r="Q16" i="13"/>
  <c r="V16" i="13"/>
  <c r="G17" i="13"/>
  <c r="I17" i="13"/>
  <c r="K17" i="13"/>
  <c r="M17" i="13"/>
  <c r="O17" i="13"/>
  <c r="Q17" i="13"/>
  <c r="V17" i="13"/>
  <c r="G18" i="13"/>
  <c r="M18" i="13" s="1"/>
  <c r="I18" i="13"/>
  <c r="K18" i="13"/>
  <c r="O18" i="13"/>
  <c r="Q18" i="13"/>
  <c r="V18" i="13"/>
  <c r="G19" i="13"/>
  <c r="I19" i="13"/>
  <c r="K19" i="13"/>
  <c r="M19" i="13"/>
  <c r="O19" i="13"/>
  <c r="Q19" i="13"/>
  <c r="V19" i="13"/>
  <c r="AE21" i="13"/>
  <c r="F42" i="1" s="1"/>
  <c r="BA261" i="12"/>
  <c r="BA260" i="12"/>
  <c r="BA198" i="12"/>
  <c r="BA125" i="12"/>
  <c r="BA111" i="12"/>
  <c r="BA95" i="12"/>
  <c r="BA76" i="12"/>
  <c r="BA74" i="12"/>
  <c r="BA72" i="12"/>
  <c r="BA70" i="12"/>
  <c r="BA69" i="12"/>
  <c r="BA67" i="12"/>
  <c r="BA59" i="12"/>
  <c r="G9" i="12"/>
  <c r="M9" i="12" s="1"/>
  <c r="I9" i="12"/>
  <c r="K9" i="12"/>
  <c r="O9" i="12"/>
  <c r="Q9" i="12"/>
  <c r="V9" i="12"/>
  <c r="G13" i="12"/>
  <c r="M13" i="12" s="1"/>
  <c r="I13" i="12"/>
  <c r="K13" i="12"/>
  <c r="O13" i="12"/>
  <c r="Q13" i="12"/>
  <c r="V13" i="12"/>
  <c r="G15" i="12"/>
  <c r="I15" i="12"/>
  <c r="K15" i="12"/>
  <c r="M15" i="12"/>
  <c r="O15" i="12"/>
  <c r="Q15" i="12"/>
  <c r="V15" i="12"/>
  <c r="G17" i="12"/>
  <c r="M17" i="12" s="1"/>
  <c r="I17" i="12"/>
  <c r="K17" i="12"/>
  <c r="O17" i="12"/>
  <c r="Q17" i="12"/>
  <c r="V17" i="12"/>
  <c r="G19" i="12"/>
  <c r="I19" i="12"/>
  <c r="K19" i="12"/>
  <c r="M19" i="12"/>
  <c r="O19" i="12"/>
  <c r="Q19" i="12"/>
  <c r="V19" i="12"/>
  <c r="G21" i="12"/>
  <c r="M21" i="12" s="1"/>
  <c r="I21" i="12"/>
  <c r="K21" i="12"/>
  <c r="O21" i="12"/>
  <c r="Q21" i="12"/>
  <c r="V21" i="12"/>
  <c r="G23" i="12"/>
  <c r="I23" i="12"/>
  <c r="K23" i="12"/>
  <c r="M23" i="12"/>
  <c r="O23" i="12"/>
  <c r="Q23" i="12"/>
  <c r="V23" i="12"/>
  <c r="G29" i="12"/>
  <c r="M29" i="12" s="1"/>
  <c r="I29" i="12"/>
  <c r="K29" i="12"/>
  <c r="O29" i="12"/>
  <c r="Q29" i="12"/>
  <c r="V29" i="12"/>
  <c r="G34" i="12"/>
  <c r="I34" i="12"/>
  <c r="K34" i="12"/>
  <c r="M34" i="12"/>
  <c r="O34" i="12"/>
  <c r="Q34" i="12"/>
  <c r="V34" i="12"/>
  <c r="G35" i="12"/>
  <c r="I61" i="1" s="1"/>
  <c r="G36" i="12"/>
  <c r="I36" i="12"/>
  <c r="I35" i="12" s="1"/>
  <c r="K36" i="12"/>
  <c r="K35" i="12" s="1"/>
  <c r="M36" i="12"/>
  <c r="M35" i="12" s="1"/>
  <c r="O36" i="12"/>
  <c r="O35" i="12" s="1"/>
  <c r="Q36" i="12"/>
  <c r="Q35" i="12" s="1"/>
  <c r="V36" i="12"/>
  <c r="V35" i="12" s="1"/>
  <c r="G40" i="12"/>
  <c r="M40" i="12" s="1"/>
  <c r="I40" i="12"/>
  <c r="K40" i="12"/>
  <c r="O40" i="12"/>
  <c r="Q40" i="12"/>
  <c r="V40" i="12"/>
  <c r="G43" i="12"/>
  <c r="M43" i="12" s="1"/>
  <c r="I43" i="12"/>
  <c r="K43" i="12"/>
  <c r="K39" i="12" s="1"/>
  <c r="O43" i="12"/>
  <c r="Q43" i="12"/>
  <c r="V43" i="12"/>
  <c r="G50" i="12"/>
  <c r="M50" i="12" s="1"/>
  <c r="I50" i="12"/>
  <c r="K50" i="12"/>
  <c r="O50" i="12"/>
  <c r="Q50" i="12"/>
  <c r="V50" i="12"/>
  <c r="G53" i="12"/>
  <c r="M53" i="12" s="1"/>
  <c r="I53" i="12"/>
  <c r="K53" i="12"/>
  <c r="O53" i="12"/>
  <c r="Q53" i="12"/>
  <c r="V53" i="12"/>
  <c r="G58" i="12"/>
  <c r="M58" i="12" s="1"/>
  <c r="I58" i="12"/>
  <c r="K58" i="12"/>
  <c r="O58" i="12"/>
  <c r="Q58" i="12"/>
  <c r="V58" i="12"/>
  <c r="G61" i="12"/>
  <c r="M61" i="12" s="1"/>
  <c r="I61" i="12"/>
  <c r="K61" i="12"/>
  <c r="O61" i="12"/>
  <c r="Q61" i="12"/>
  <c r="V61" i="12"/>
  <c r="G63" i="12"/>
  <c r="I63" i="12"/>
  <c r="K63" i="12"/>
  <c r="M63" i="12"/>
  <c r="O63" i="12"/>
  <c r="Q63" i="12"/>
  <c r="V63" i="12"/>
  <c r="G66" i="12"/>
  <c r="I66" i="12"/>
  <c r="K66" i="12"/>
  <c r="M66" i="12"/>
  <c r="O66" i="12"/>
  <c r="Q66" i="12"/>
  <c r="V66" i="12"/>
  <c r="G68" i="12"/>
  <c r="M68" i="12" s="1"/>
  <c r="I68" i="12"/>
  <c r="K68" i="12"/>
  <c r="O68" i="12"/>
  <c r="Q68" i="12"/>
  <c r="V68" i="12"/>
  <c r="G71" i="12"/>
  <c r="M71" i="12" s="1"/>
  <c r="I71" i="12"/>
  <c r="K71" i="12"/>
  <c r="O71" i="12"/>
  <c r="Q71" i="12"/>
  <c r="V71" i="12"/>
  <c r="G73" i="12"/>
  <c r="M73" i="12" s="1"/>
  <c r="I73" i="12"/>
  <c r="K73" i="12"/>
  <c r="O73" i="12"/>
  <c r="Q73" i="12"/>
  <c r="V73" i="12"/>
  <c r="G75" i="12"/>
  <c r="M75" i="12" s="1"/>
  <c r="I75" i="12"/>
  <c r="K75" i="12"/>
  <c r="O75" i="12"/>
  <c r="Q75" i="12"/>
  <c r="V75" i="12"/>
  <c r="G85" i="12"/>
  <c r="M85" i="12" s="1"/>
  <c r="I85" i="12"/>
  <c r="K85" i="12"/>
  <c r="O85" i="12"/>
  <c r="Q85" i="12"/>
  <c r="V85" i="12"/>
  <c r="G94" i="12"/>
  <c r="M94" i="12" s="1"/>
  <c r="I94" i="12"/>
  <c r="K94" i="12"/>
  <c r="O94" i="12"/>
  <c r="Q94" i="12"/>
  <c r="V94" i="12"/>
  <c r="G110" i="12"/>
  <c r="M110" i="12" s="1"/>
  <c r="I110" i="12"/>
  <c r="K110" i="12"/>
  <c r="O110" i="12"/>
  <c r="Q110" i="12"/>
  <c r="V110" i="12"/>
  <c r="G124" i="12"/>
  <c r="M124" i="12" s="1"/>
  <c r="I124" i="12"/>
  <c r="K124" i="12"/>
  <c r="O124" i="12"/>
  <c r="Q124" i="12"/>
  <c r="V124" i="12"/>
  <c r="G126" i="12"/>
  <c r="M126" i="12" s="1"/>
  <c r="I126" i="12"/>
  <c r="K126" i="12"/>
  <c r="O126" i="12"/>
  <c r="Q126" i="12"/>
  <c r="V126" i="12"/>
  <c r="G128" i="12"/>
  <c r="I128" i="12"/>
  <c r="K128" i="12"/>
  <c r="M128" i="12"/>
  <c r="O128" i="12"/>
  <c r="Q128" i="12"/>
  <c r="V128" i="12"/>
  <c r="G129" i="12"/>
  <c r="M129" i="12" s="1"/>
  <c r="I129" i="12"/>
  <c r="K129" i="12"/>
  <c r="O129" i="12"/>
  <c r="Q129" i="12"/>
  <c r="V129" i="12"/>
  <c r="G131" i="12"/>
  <c r="I131" i="12"/>
  <c r="K131" i="12"/>
  <c r="M131" i="12"/>
  <c r="O131" i="12"/>
  <c r="Q131" i="12"/>
  <c r="V131" i="12"/>
  <c r="G132" i="12"/>
  <c r="M132" i="12" s="1"/>
  <c r="I132" i="12"/>
  <c r="K132" i="12"/>
  <c r="O132" i="12"/>
  <c r="Q132" i="12"/>
  <c r="V132" i="12"/>
  <c r="G133" i="12"/>
  <c r="I133" i="12"/>
  <c r="K133" i="12"/>
  <c r="M133" i="12"/>
  <c r="O133" i="12"/>
  <c r="Q133" i="12"/>
  <c r="V133" i="12"/>
  <c r="G135" i="12"/>
  <c r="M135" i="12" s="1"/>
  <c r="I135" i="12"/>
  <c r="K135" i="12"/>
  <c r="O135" i="12"/>
  <c r="Q135" i="12"/>
  <c r="V135" i="12"/>
  <c r="G138" i="12"/>
  <c r="I138" i="12"/>
  <c r="K138" i="12"/>
  <c r="O138" i="12"/>
  <c r="O137" i="12" s="1"/>
  <c r="Q138" i="12"/>
  <c r="V138" i="12"/>
  <c r="G141" i="12"/>
  <c r="M141" i="12" s="1"/>
  <c r="I141" i="12"/>
  <c r="K141" i="12"/>
  <c r="O141" i="12"/>
  <c r="Q141" i="12"/>
  <c r="V141" i="12"/>
  <c r="G166" i="12"/>
  <c r="M166" i="12" s="1"/>
  <c r="I166" i="12"/>
  <c r="K166" i="12"/>
  <c r="O166" i="12"/>
  <c r="Q166" i="12"/>
  <c r="V166" i="12"/>
  <c r="G192" i="12"/>
  <c r="M192" i="12" s="1"/>
  <c r="I192" i="12"/>
  <c r="K192" i="12"/>
  <c r="O192" i="12"/>
  <c r="Q192" i="12"/>
  <c r="V192" i="12"/>
  <c r="G197" i="12"/>
  <c r="M197" i="12" s="1"/>
  <c r="I197" i="12"/>
  <c r="K197" i="12"/>
  <c r="O197" i="12"/>
  <c r="Q197" i="12"/>
  <c r="V197" i="12"/>
  <c r="G201" i="12"/>
  <c r="M201" i="12" s="1"/>
  <c r="I201" i="12"/>
  <c r="K201" i="12"/>
  <c r="O201" i="12"/>
  <c r="Q201" i="12"/>
  <c r="V201" i="12"/>
  <c r="G203" i="12"/>
  <c r="I65" i="1" s="1"/>
  <c r="K203" i="12"/>
  <c r="O203" i="12"/>
  <c r="G204" i="12"/>
  <c r="M204" i="12" s="1"/>
  <c r="M203" i="12" s="1"/>
  <c r="I204" i="12"/>
  <c r="I203" i="12" s="1"/>
  <c r="K204" i="12"/>
  <c r="O204" i="12"/>
  <c r="Q204" i="12"/>
  <c r="Q203" i="12" s="1"/>
  <c r="V204" i="12"/>
  <c r="V203" i="12" s="1"/>
  <c r="G206" i="12"/>
  <c r="M206" i="12" s="1"/>
  <c r="I206" i="12"/>
  <c r="K206" i="12"/>
  <c r="O206" i="12"/>
  <c r="Q206" i="12"/>
  <c r="V206" i="12"/>
  <c r="G209" i="12"/>
  <c r="M209" i="12" s="1"/>
  <c r="I209" i="12"/>
  <c r="K209" i="12"/>
  <c r="O209" i="12"/>
  <c r="Q209" i="12"/>
  <c r="V209" i="12"/>
  <c r="G211" i="12"/>
  <c r="M211" i="12" s="1"/>
  <c r="I211" i="12"/>
  <c r="K211" i="12"/>
  <c r="O211" i="12"/>
  <c r="Q211" i="12"/>
  <c r="V211" i="12"/>
  <c r="G213" i="12"/>
  <c r="M213" i="12" s="1"/>
  <c r="I213" i="12"/>
  <c r="K213" i="12"/>
  <c r="O213" i="12"/>
  <c r="Q213" i="12"/>
  <c r="V213" i="12"/>
  <c r="G215" i="12"/>
  <c r="I215" i="12"/>
  <c r="K215" i="12"/>
  <c r="M215" i="12"/>
  <c r="O215" i="12"/>
  <c r="Q215" i="12"/>
  <c r="V215" i="12"/>
  <c r="G217" i="12"/>
  <c r="M217" i="12" s="1"/>
  <c r="I217" i="12"/>
  <c r="K217" i="12"/>
  <c r="O217" i="12"/>
  <c r="Q217" i="12"/>
  <c r="V217" i="12"/>
  <c r="G230" i="12"/>
  <c r="M230" i="12" s="1"/>
  <c r="I230" i="12"/>
  <c r="K230" i="12"/>
  <c r="O230" i="12"/>
  <c r="Q230" i="12"/>
  <c r="V230" i="12"/>
  <c r="G233" i="12"/>
  <c r="M233" i="12" s="1"/>
  <c r="I233" i="12"/>
  <c r="K233" i="12"/>
  <c r="O233" i="12"/>
  <c r="Q233" i="12"/>
  <c r="V233" i="12"/>
  <c r="G236" i="12"/>
  <c r="M236" i="12" s="1"/>
  <c r="I236" i="12"/>
  <c r="K236" i="12"/>
  <c r="O236" i="12"/>
  <c r="Q236" i="12"/>
  <c r="V236" i="12"/>
  <c r="G239" i="12"/>
  <c r="M239" i="12" s="1"/>
  <c r="I239" i="12"/>
  <c r="K239" i="12"/>
  <c r="O239" i="12"/>
  <c r="Q239" i="12"/>
  <c r="V239" i="12"/>
  <c r="G242" i="12"/>
  <c r="M242" i="12" s="1"/>
  <c r="I242" i="12"/>
  <c r="K242" i="12"/>
  <c r="O242" i="12"/>
  <c r="Q242" i="12"/>
  <c r="V242" i="12"/>
  <c r="G245" i="12"/>
  <c r="M245" i="12" s="1"/>
  <c r="I245" i="12"/>
  <c r="K245" i="12"/>
  <c r="O245" i="12"/>
  <c r="Q245" i="12"/>
  <c r="V245" i="12"/>
  <c r="G247" i="12"/>
  <c r="I247" i="12"/>
  <c r="K247" i="12"/>
  <c r="O247" i="12"/>
  <c r="Q247" i="12"/>
  <c r="V247" i="12"/>
  <c r="V246" i="12" s="1"/>
  <c r="G250" i="12"/>
  <c r="M250" i="12" s="1"/>
  <c r="I250" i="12"/>
  <c r="K250" i="12"/>
  <c r="O250" i="12"/>
  <c r="Q250" i="12"/>
  <c r="V250" i="12"/>
  <c r="G252" i="12"/>
  <c r="I252" i="12"/>
  <c r="K252" i="12"/>
  <c r="M252" i="12"/>
  <c r="O252" i="12"/>
  <c r="Q252" i="12"/>
  <c r="V252" i="12"/>
  <c r="G254" i="12"/>
  <c r="M254" i="12" s="1"/>
  <c r="I254" i="12"/>
  <c r="K254" i="12"/>
  <c r="O254" i="12"/>
  <c r="Q254" i="12"/>
  <c r="V254" i="12"/>
  <c r="G256" i="12"/>
  <c r="I256" i="12"/>
  <c r="K256" i="12"/>
  <c r="M256" i="12"/>
  <c r="O256" i="12"/>
  <c r="Q256" i="12"/>
  <c r="V256" i="12"/>
  <c r="G257" i="12"/>
  <c r="G258" i="12"/>
  <c r="I258" i="12"/>
  <c r="I257" i="12" s="1"/>
  <c r="K258" i="12"/>
  <c r="K257" i="12" s="1"/>
  <c r="M258" i="12"/>
  <c r="M257" i="12" s="1"/>
  <c r="O258" i="12"/>
  <c r="O257" i="12" s="1"/>
  <c r="Q258" i="12"/>
  <c r="Q257" i="12" s="1"/>
  <c r="V258" i="12"/>
  <c r="V257" i="12" s="1"/>
  <c r="G264" i="12"/>
  <c r="M264" i="12" s="1"/>
  <c r="I264" i="12"/>
  <c r="K264" i="12"/>
  <c r="O264" i="12"/>
  <c r="Q264" i="12"/>
  <c r="V264" i="12"/>
  <c r="G267" i="12"/>
  <c r="G263" i="12" s="1"/>
  <c r="I70" i="1" s="1"/>
  <c r="I267" i="12"/>
  <c r="K267" i="12"/>
  <c r="K263" i="12" s="1"/>
  <c r="O267" i="12"/>
  <c r="O263" i="12" s="1"/>
  <c r="Q267" i="12"/>
  <c r="V267" i="12"/>
  <c r="G282" i="12"/>
  <c r="M282" i="12" s="1"/>
  <c r="I282" i="12"/>
  <c r="K282" i="12"/>
  <c r="O282" i="12"/>
  <c r="Q282" i="12"/>
  <c r="V282" i="12"/>
  <c r="G287" i="12"/>
  <c r="M287" i="12" s="1"/>
  <c r="I287" i="12"/>
  <c r="I286" i="12" s="1"/>
  <c r="K287" i="12"/>
  <c r="O287" i="12"/>
  <c r="Q287" i="12"/>
  <c r="V287" i="12"/>
  <c r="G288" i="12"/>
  <c r="G286" i="12" s="1"/>
  <c r="I72" i="1" s="1"/>
  <c r="I288" i="12"/>
  <c r="K288" i="12"/>
  <c r="O288" i="12"/>
  <c r="O286" i="12" s="1"/>
  <c r="Q288" i="12"/>
  <c r="V288" i="12"/>
  <c r="V286" i="12" s="1"/>
  <c r="AE291" i="12"/>
  <c r="F41" i="1" s="1"/>
  <c r="H43" i="1" l="1"/>
  <c r="I43" i="1" s="1"/>
  <c r="H42" i="1"/>
  <c r="I42" i="1" s="1"/>
  <c r="Q246" i="12"/>
  <c r="I137" i="12"/>
  <c r="K65" i="12"/>
  <c r="F39" i="1"/>
  <c r="O246" i="12"/>
  <c r="O205" i="12"/>
  <c r="G246" i="12"/>
  <c r="I68" i="1" s="1"/>
  <c r="V8" i="12"/>
  <c r="V205" i="12"/>
  <c r="K137" i="12"/>
  <c r="I11" i="15"/>
  <c r="Q286" i="12"/>
  <c r="I263" i="12"/>
  <c r="Q205" i="12"/>
  <c r="I39" i="12"/>
  <c r="I8" i="13"/>
  <c r="G11" i="15"/>
  <c r="V263" i="12"/>
  <c r="V39" i="12"/>
  <c r="O8" i="12"/>
  <c r="V8" i="13"/>
  <c r="Q11" i="15"/>
  <c r="V137" i="12"/>
  <c r="I65" i="12"/>
  <c r="K8" i="12"/>
  <c r="I205" i="12"/>
  <c r="AF291" i="12"/>
  <c r="Q137" i="12"/>
  <c r="V65" i="12"/>
  <c r="O39" i="12"/>
  <c r="O8" i="13"/>
  <c r="Q8" i="12"/>
  <c r="G137" i="12"/>
  <c r="I64" i="1" s="1"/>
  <c r="V11" i="15"/>
  <c r="I71" i="1"/>
  <c r="I18" i="1" s="1"/>
  <c r="K286" i="12"/>
  <c r="Q263" i="12"/>
  <c r="M247" i="12"/>
  <c r="M246" i="12" s="1"/>
  <c r="K205" i="12"/>
  <c r="Q39" i="12"/>
  <c r="Q8" i="13"/>
  <c r="F40" i="1"/>
  <c r="O65" i="12"/>
  <c r="K246" i="12"/>
  <c r="O11" i="15"/>
  <c r="I246" i="12"/>
  <c r="Q65" i="12"/>
  <c r="I8" i="12"/>
  <c r="K11" i="15"/>
  <c r="AF38" i="15"/>
  <c r="M12" i="15"/>
  <c r="M11" i="15" s="1"/>
  <c r="M9" i="15"/>
  <c r="M8" i="15" s="1"/>
  <c r="M8" i="13"/>
  <c r="G8" i="13"/>
  <c r="AF21" i="13"/>
  <c r="G42" i="1" s="1"/>
  <c r="M205" i="12"/>
  <c r="M65" i="12"/>
  <c r="M39" i="12"/>
  <c r="M8" i="12"/>
  <c r="M288" i="12"/>
  <c r="M286" i="12" s="1"/>
  <c r="M267" i="12"/>
  <c r="M263" i="12" s="1"/>
  <c r="G205" i="12"/>
  <c r="I67" i="1" s="1"/>
  <c r="I17" i="1" s="1"/>
  <c r="G65" i="12"/>
  <c r="I63" i="1" s="1"/>
  <c r="G39" i="12"/>
  <c r="I62" i="1" s="1"/>
  <c r="G8" i="12"/>
  <c r="M138" i="12"/>
  <c r="M137" i="12" s="1"/>
  <c r="J28" i="1"/>
  <c r="J26" i="1"/>
  <c r="G38" i="1"/>
  <c r="F38" i="1"/>
  <c r="J23" i="1"/>
  <c r="J24" i="1"/>
  <c r="J25" i="1"/>
  <c r="J27" i="1"/>
  <c r="E24" i="1"/>
  <c r="E26" i="1"/>
  <c r="G45" i="1" l="1"/>
  <c r="H45" i="1" s="1"/>
  <c r="I45" i="1" s="1"/>
  <c r="G44" i="1"/>
  <c r="H44" i="1" s="1"/>
  <c r="I44" i="1" s="1"/>
  <c r="G21" i="13"/>
  <c r="I66" i="1"/>
  <c r="I74" i="1"/>
  <c r="I20" i="1" s="1"/>
  <c r="G38" i="15"/>
  <c r="I60" i="1"/>
  <c r="G291" i="12"/>
  <c r="F46" i="1"/>
  <c r="H39" i="1"/>
  <c r="H46" i="1" s="1"/>
  <c r="G40" i="1"/>
  <c r="H40" i="1" s="1"/>
  <c r="I40" i="1" s="1"/>
  <c r="G39" i="1"/>
  <c r="G41" i="1"/>
  <c r="H41" i="1" s="1"/>
  <c r="I41" i="1" s="1"/>
  <c r="I16" i="1" l="1"/>
  <c r="I21" i="1" s="1"/>
  <c r="I75" i="1"/>
  <c r="G23" i="1"/>
  <c r="A23" i="1" s="1"/>
  <c r="G46" i="1"/>
  <c r="G25" i="1" s="1"/>
  <c r="A25" i="1" s="1"/>
  <c r="I39" i="1"/>
  <c r="I46" i="1" s="1"/>
  <c r="J45" i="1" l="1"/>
  <c r="J43" i="1"/>
  <c r="J41" i="1"/>
  <c r="J39" i="1"/>
  <c r="J46" i="1" s="1"/>
  <c r="J42" i="1"/>
  <c r="J40" i="1"/>
  <c r="J44" i="1"/>
  <c r="A26" i="1"/>
  <c r="G26" i="1"/>
  <c r="G28" i="1"/>
  <c r="G24" i="1"/>
  <c r="A27" i="1" s="1"/>
  <c r="A24" i="1"/>
  <c r="J69" i="1"/>
  <c r="J73" i="1"/>
  <c r="J71" i="1"/>
  <c r="J66" i="1"/>
  <c r="J64" i="1"/>
  <c r="J68" i="1"/>
  <c r="J60" i="1"/>
  <c r="J61" i="1"/>
  <c r="J70" i="1"/>
  <c r="J74" i="1"/>
  <c r="J63" i="1"/>
  <c r="J65" i="1"/>
  <c r="J67" i="1"/>
  <c r="J62" i="1"/>
  <c r="J72" i="1"/>
  <c r="A29" i="1" l="1"/>
  <c r="G29" i="1"/>
  <c r="G27" i="1" s="1"/>
  <c r="J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Jakub Hajný</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Jakub Hajný</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Jakub Hajný</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Jakub Hajný</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<sst xmlns="http://schemas.openxmlformats.org/spreadsheetml/2006/main" count="1533" uniqueCount="490">
  <si>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</si>
  <si>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</si>
  <si>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</si>
  <si>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</si>
  <si>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</si>
  <si>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</si>
  <si>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</si>
  <si>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</si>
  <si>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</si>
  <si>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</si>
  <si>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</si>
  <si>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</si>
  <si>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</si>
  <si>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</si>
  <si>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</si>
  <si>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</si>
  <si>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</si>
  <si>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</si>
  <si>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</si>
  <si>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</si>
  <si>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</si>
  <si>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</si>
  <si>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</si>
  <si>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</si>
  <si>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</si>
  <si>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</si>
  <si>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</si>
  <si>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</si>
  <si>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</si>
  <si>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</si>
  <si>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</si>
  <si>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</si>
  <si>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</si>
  <si>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</si>
  <si>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</si>
  <si>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</si>
  <si>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</si>
  <si>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</si>
  <si>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</si>
  <si>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</si>
  <si>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</si>
  <si>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</si>
  <si>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</si>
  <si>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24030</t>
  </si>
  <si>
    <t>ZPŘÍSTUPNĚNÍ KOSTELNÍ VĚŽE FARNÍHO KOSTELA NANEBEVZETÍ PANNY MARIE NOVÝ JIČÍN</t>
  </si>
  <si>
    <t>Město Nový Jičín</t>
  </si>
  <si>
    <t>Masarykovo nám. 1/1</t>
  </si>
  <si>
    <t>Nový Jičín</t>
  </si>
  <si>
    <t>74101</t>
  </si>
  <si>
    <t>00298212</t>
  </si>
  <si>
    <t>CZ00298212</t>
  </si>
  <si>
    <t>V&amp;V projekční a inženýrská činnost s.r.o.</t>
  </si>
  <si>
    <t>Velflíkova 385/14</t>
  </si>
  <si>
    <t>Ostrava - Hrabůvka</t>
  </si>
  <si>
    <t>70030</t>
  </si>
  <si>
    <t>10853944</t>
  </si>
  <si>
    <t>CZ10853944</t>
  </si>
  <si>
    <t>Stavba</t>
  </si>
  <si>
    <t>SO.01</t>
  </si>
  <si>
    <t>Arch.stav. řešení dle PD</t>
  </si>
  <si>
    <t>01</t>
  </si>
  <si>
    <t>Položkový rozpočet Arch.stav. řešení</t>
  </si>
  <si>
    <t>02</t>
  </si>
  <si>
    <t>Přesun zvonů a úprava ovládání hodin</t>
  </si>
  <si>
    <t>03</t>
  </si>
  <si>
    <t>Elektroinstalace</t>
  </si>
  <si>
    <t>VRN01</t>
  </si>
  <si>
    <t>Ostatní a vedlejší náklady</t>
  </si>
  <si>
    <t>Celkem za stavbu</t>
  </si>
  <si>
    <t>CZK</t>
  </si>
  <si>
    <t>#POPS</t>
  </si>
  <si>
    <t>Popis stavby: 24030 - ZPŘÍSTUPNĚNÍ KOSTELNÍ VĚŽE FARNÍHO KOSTELA NANEBEVZETÍ PANNY MARIE NOVÝ JIČÍN</t>
  </si>
  <si>
    <t>#POPO</t>
  </si>
  <si>
    <t>Popis objektu: SO.01 - Arch.stav. řešení dle PD</t>
  </si>
  <si>
    <t>#POPR</t>
  </si>
  <si>
    <t>Popis rozpočtu: 01 - Položkový rozpočet Arch.stav. řešení</t>
  </si>
  <si>
    <t>Popis rozpočtu: 02 - Přesun zvonů a úprava ovládání hodin</t>
  </si>
  <si>
    <t>Popis rozpočtu: 03 - Elektroinstalace</t>
  </si>
  <si>
    <t>Popis objektu: VRN01 - Ostatní a vedlejší náklady</t>
  </si>
  <si>
    <t>Popis rozpočtu: 01 - Ostatní a vedlejší náklady</t>
  </si>
  <si>
    <t>Rekapitulace dílů</t>
  </si>
  <si>
    <t>Typ dílu</t>
  </si>
  <si>
    <t>61</t>
  </si>
  <si>
    <t>Úpravy povrchů vnitřní</t>
  </si>
  <si>
    <t>63</t>
  </si>
  <si>
    <t>Podlahy a podlahové konstrukce</t>
  </si>
  <si>
    <t>94</t>
  </si>
  <si>
    <t>Lešení a stavební výtahy</t>
  </si>
  <si>
    <t>95</t>
  </si>
  <si>
    <t>Dokončovací konstrukce na pozemních stavbách</t>
  </si>
  <si>
    <t>96</t>
  </si>
  <si>
    <t>Bourání konstrukcí</t>
  </si>
  <si>
    <t>99</t>
  </si>
  <si>
    <t>Staveništní přesun hmot</t>
  </si>
  <si>
    <t>V</t>
  </si>
  <si>
    <t>762</t>
  </si>
  <si>
    <t>Konstrukce tesařské</t>
  </si>
  <si>
    <t>767</t>
  </si>
  <si>
    <t>Konstrukce zámečnické</t>
  </si>
  <si>
    <t>783</t>
  </si>
  <si>
    <t>Nátěry</t>
  </si>
  <si>
    <t>784</t>
  </si>
  <si>
    <t>Malby</t>
  </si>
  <si>
    <t>M65</t>
  </si>
  <si>
    <t>Elektroinstalace a veřejné osvětlení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</si>
  <si>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</si>
  <si>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</si>
  <si>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</si>
  <si>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</si>
  <si>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</si>
  <si>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</si>
  <si>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</si>
  <si>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</si>
  <si>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</si>
  <si>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</si>
  <si>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</si>
  <si>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</si>
  <si>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</si>
  <si>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</si>
  <si>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</si>
  <si>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</si>
  <si>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</si>
  <si>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</si>
  <si>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</si>
  <si>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</si>
  <si>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</si>
  <si>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</si>
  <si>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</si>
  <si>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</si>
  <si>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</si>
  <si>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</si>
  <si>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</si>
  <si>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</si>
  <si>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</si>
  <si>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</si>
  <si>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</si>
  <si>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</si>
  <si>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</si>
  <si>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784011111R00</t>
  </si>
  <si>
    <t>Oprášení/ometení podkladu</t>
  </si>
  <si>
    <t>m2</t>
  </si>
  <si>
    <t>RTS 24/ II</t>
  </si>
  <si>
    <t>Práce</t>
  </si>
  <si>
    <t>Běžná</t>
  </si>
  <si>
    <t>POL1_</t>
  </si>
  <si>
    <t>Odkaz na mn. položky pořadí 34 : 5,63150</t>
  </si>
  <si>
    <t>VV</t>
  </si>
  <si>
    <t>Odkaz na mn. položky pořadí 35 : 528,99700</t>
  </si>
  <si>
    <t>Odkaz na mn. položky pořadí 36 : 102,35450</t>
  </si>
  <si>
    <t>611421421R00</t>
  </si>
  <si>
    <t>Oprava váp.omítek stropů do 50% plochy - hladkých</t>
  </si>
  <si>
    <t>611424491R00</t>
  </si>
  <si>
    <t>Příplatek za další 1cm tl.vápen.vnitř.omítky -50%</t>
  </si>
  <si>
    <t>612421421R00</t>
  </si>
  <si>
    <t>Oprava vápen.omítek stěn do 50 % pl. - hladkých</t>
  </si>
  <si>
    <t>612422491R00</t>
  </si>
  <si>
    <t>Příplatek za další 1cm tl.váp.omítky stěn pl.-50%</t>
  </si>
  <si>
    <t>612425921R00</t>
  </si>
  <si>
    <t>Omítka vápenná vnitřního ostění - hladká</t>
  </si>
  <si>
    <t>61AG01</t>
  </si>
  <si>
    <t>Příplatek za výrobu omítkové vápenné směsi dle složení původní omítkoviny (na základě výsledků laboratorního rozboru omítkoviny)</t>
  </si>
  <si>
    <t>t</t>
  </si>
  <si>
    <t>Vlastní</t>
  </si>
  <si>
    <t>Indiv</t>
  </si>
  <si>
    <t>Odkaz na hmot. položky pořadí 2 : 0,15588</t>
  </si>
  <si>
    <t>Odkaz na hmot. položky pořadí 3 : 0,07541</t>
  </si>
  <si>
    <t>Odkaz na hmot. položky pořadí 4 : 13,01333</t>
  </si>
  <si>
    <t>Odkaz na hmot. položky pořadí 5 : 7,08327</t>
  </si>
  <si>
    <t>Odkaz na hmot. položky pořadí 6 : 5,40841</t>
  </si>
  <si>
    <t>61AG02</t>
  </si>
  <si>
    <t>Úprava vnější omítkoviny ochozu (VII. úroveň) - DLE KOMPLETNÍ SPECIFIKACE SKLADBY S05</t>
  </si>
  <si>
    <t>3,6*(5,705*2+5,81*2-2)</t>
  </si>
  <si>
    <t>-0,87*1,05*3</t>
  </si>
  <si>
    <t xml:space="preserve">strop cca : </t>
  </si>
  <si>
    <t>20</t>
  </si>
  <si>
    <t>61AG06</t>
  </si>
  <si>
    <t>Vnější povrchové úpravy vstupu - DLE KOMPLETNÍ SPECIFIKACE SKLADBY S06 a VÝKRESU ŘEŠENÍ VSTUPU včetně drobné dozdívky</t>
  </si>
  <si>
    <t>632418115RT1</t>
  </si>
  <si>
    <t>Potěr ze SMS, ruční zpracování, tl. 15 mm samonivelační, vč. penetrace</t>
  </si>
  <si>
    <t xml:space="preserve">skladba S04 : </t>
  </si>
  <si>
    <t>Odkaz na mn. položky pořadí 38 : 23,18700</t>
  </si>
  <si>
    <t>941955001R00</t>
  </si>
  <si>
    <t>Lešení lehké pomocné, výška podlahy do 1,2 m</t>
  </si>
  <si>
    <t xml:space="preserve">VI. úroveň : </t>
  </si>
  <si>
    <t>4,78*4,8</t>
  </si>
  <si>
    <t>941955002R00</t>
  </si>
  <si>
    <t>Lešení lehké pomocné, výška podlahy do 1,9 m</t>
  </si>
  <si>
    <t xml:space="preserve">vstup a I. úroveň : </t>
  </si>
  <si>
    <t>19,19</t>
  </si>
  <si>
    <t xml:space="preserve">II. úroveň : </t>
  </si>
  <si>
    <t>4,17*3,62</t>
  </si>
  <si>
    <t xml:space="preserve">VII. úroveň : </t>
  </si>
  <si>
    <t>14,47+5,31</t>
  </si>
  <si>
    <t>941955003R00</t>
  </si>
  <si>
    <t>Lešení lehké pomocné, výška podlahy do 2,5 m</t>
  </si>
  <si>
    <t xml:space="preserve">III. úroveň : </t>
  </si>
  <si>
    <t>4,19*3,68</t>
  </si>
  <si>
    <t>941955004R00</t>
  </si>
  <si>
    <t>Lešení lehké pomocné, výška podlahy do 3,5 m</t>
  </si>
  <si>
    <t xml:space="preserve">IV. úroveň : </t>
  </si>
  <si>
    <t>4,055*4,22</t>
  </si>
  <si>
    <t xml:space="preserve">V. úroveň : </t>
  </si>
  <si>
    <t>4,9*5</t>
  </si>
  <si>
    <t>943943221R00</t>
  </si>
  <si>
    <t>Montáž lešení prostorové lehké, do 200kg, H 10 m</t>
  </si>
  <si>
    <t>m3</t>
  </si>
  <si>
    <t>Záchytná konstrukce (v V. úrovni) pod stropem mezi V. a VI. úrovní v celé půdorysné ploše včetně položení fólie/plachty na lešeňové desky.</t>
  </si>
  <si>
    <t>POP</t>
  </si>
  <si>
    <t>5*4,9*6,37</t>
  </si>
  <si>
    <t>943943298R00</t>
  </si>
  <si>
    <t>Pronájem prostorového lešení, plochy do 6 m2 - příplatek za každý den používání (do 30 dnů celkem)</t>
  </si>
  <si>
    <t>Odkaz na mn. položky pořadí 15 : 156,06500*30</t>
  </si>
  <si>
    <t>943943821R00</t>
  </si>
  <si>
    <t>Demontáž lešení, prostor. lehké, 200 kPa, H 10 m</t>
  </si>
  <si>
    <t>Odkaz na mn. položky pořadí 15 : 156,06500</t>
  </si>
  <si>
    <t>RAG01</t>
  </si>
  <si>
    <t>Repase vstupních ocelových dveří včetně všech prvků</t>
  </si>
  <si>
    <t>kompl</t>
  </si>
  <si>
    <t>V rámci úprav první úrovně bude provedena také repase stávajících ocelových vstupních dveří, a to včetně otvírání, tj. klika, zámek, protikus. Bude provedeno odstranění starých nátěrů a rzí (drátěný kartáč/brusný kotouč/pískování), a to tak, aby se nepoškodila struktura), případně lze využít chemické očištění pomocí odrezovačů, louhování nebo odstraňovače starých nátěrů. Po očištění je nutno dveře důkladně odmastit. Dále bude provedeno vyrovnání pokřivených částí, drobné praskliny či prohlubně lze zavařit nebo vyplnit tmelem na kov, poškozené panty/závěsy nebo zdobné prvky budou nahrazeny replikami. Dále bude aplikován základní dvousložkový antikorozní nátěr, případně fosfátovací přípravek, následuje finální úprava kovářskou černí s voskováním. Poté budou již dveře zpětně osazeny, seřízeny panty a kovové části ošetřeny mazivem. *Jedná se o obecný postup repase, konkrétně bude konzultováno a vzorkováno s odborem památkové péče.</t>
  </si>
  <si>
    <t>RAG02</t>
  </si>
  <si>
    <t>Repase dřevěné skříně stroje hodin</t>
  </si>
  <si>
    <t>Proběhne kontrola dřeva, bude posouzen celkový stav a zjištěno poškození (praskliny, hniloba, červotoč, odloupnutá dýha atp.), dále proběhne kontrola pantů, zámků a celkové stability konstrukce. Pokud to dle stavu bude umožněno, budou sejmuty dvířka a případně i další části pro lepší manipulaci, bude odstraněn prach a nečistoty jemným štětcem, vysavačem a následně otřeno vlhkou utěrkou. Následuje odmaštění povrchu roztokem vody s jemným mýdlem nebo technickým benzínem na menší skvrny. Dále proběhne oprava a konzervace dřeva jako je likvidace červotoče, oprava uvolněných spojů, doplnění chybějících částí a vyplnění prasklin a děr tmelem na dřevo v odpovídajícím odstínu, poté jemné přebroušení ručním brusným papírem (zrnitost 180-240), kdy nesmí zaniknout původní kresba dřeva. Povrchová úprava bude respektovat původní řešení (voskování/lakování/moření). Opět proběhne také obnova kování a kovových prvků (čištění pantů a zámků či případná výměna nebo repase), kovové části budou opatřena barvou kovářské černi.</t>
  </si>
  <si>
    <t>V rámci této repase budou spodní plná dvířka skříně nahrazeny prosklením a celá skříň bude doplněna vnitřními led pásky s časovačem, které budou dodány a osazeny v rámci repase (elektro příprava je řešena v části elektroinstalace). Stávající plná dvířka budou částečně odstraněna a nahrazena rámovou konstrukcí pro vložení bezpečnostní skleněné výplně. Sklo bude vsazeno do drážky v rámu a zajištěno lištami nebo silikonovým tmelem. Rámeček kolem skla by měl odpovídat původnímu stylu skříně. *Jedná se o obecný postup repase, konkrétně bude řešeno na místě s odborníkem.</t>
  </si>
  <si>
    <t>RAG03</t>
  </si>
  <si>
    <t>Repase stávajících oken (4 ks) a dveří (3 ks)v VII. úrovni</t>
  </si>
  <si>
    <t>soub</t>
  </si>
  <si>
    <t>Repase historických dřevěných oken a dveří bude provedena s důrazem na zachování původních materiálů, historického vzhledu a funkčnosti. Práce budou provedeny v souladu s principy památkové péče, s použitím tradičních řemeslných postupů a odpovídajících materiálů. Před zahájením prací bude okno důkladně zaměřeno a zdokumentováno. Budou zaznamenány všechny detaily konstrukce, profily lišt, typy kování a povrchové úpravy. Okenní křídla budou opatrně vyjmuta z rámu a pokud je kování součástí okna, bude odborně sejmuté, očištěné a případně repasované. Starý nátěr bude odstraněn šetrnou metodou (chemické odstranění, infračervená lampa, ruční obroušení). Při odstraňování je nutné zachovat co nejvíce původního materiálu. Poškozené části dřeva budou nahrazeny identickým materiálem (např. smrkové nebo dubové dřevo odpovídající původnímu), drobná poškození budou opravena tmely na dřevo nebo epoxidovými pryskyřicemi vhodnými pro historické dřevo. Uvolněné spoje budou zpevněny tradičními čepovými nebo kolíkovými spoji. V případě potřeby budou doplněny nové dřevěné vložky tam, kde došlo k degradaci materiálu. Původní skla budou zachována, pokud nejsou výrazně poškozena. V případě potřeby budou nahrazena replikačním sklem (např. foukané sklo nebo sklo s nerovnoměrnou strukturou). Skla budou upevněna tradičním kitováním do drážek. Nové lněné tmely nebo silikonové tmely určené pro historická okna zajistí stabilní usazení skla. Původní panty, kličky a uzávěry budou očištěny (mechanicky nebo chemicky) a koroze bude odstraněna šetrnými metodami (např. kyselina citronová, jemné kartáčování). Pokud jsou kovové prvky funkční, budou ponechány a opatřeny ochranným nátěrem. Pokud jsou nefunkční nebo příliš poškozené, budou nahrazeny replikami odpovídajícími původnímu designu. Dřevo bude ošetřeno napouštěcím olejem (např. lněný olej) pro ochranu proti vlhkosti. Následně bude aplikován podkladový nátěr a vrchní nátěr v odpovídajícím barevném odstínu. Použijí se tradiční olejové nebo silikátové barvy, které respektují historický vzhled a umožňují dřevu dýchat. Po dokončení repase budou křídla zpět osazena do rámu a ověří se správná funkčnost otevírání, uzavírání a těsnění. Provedou se finální úpravy a doladění detailů. Podobně bude probíhat repase stávajících dřevěných dveří. *Jedná se o obecný postup repase, konkrétně bude řešeno na místě s odborníkem.</t>
  </si>
  <si>
    <t>RAG04</t>
  </si>
  <si>
    <t>Repase stávajícícho poklopu z VI. do VII. úrovně</t>
  </si>
  <si>
    <t>Jedná se o stávající ocelový poklop výklopný do boku ke stěně, kde je mechanicky kotven háčkem, což bude zachováno. Bude zaoblen (odseknut a upraven) poslední hurdis u výlezu pro zajištění komfortnějšího výlezu. Repase ocelového výlezu bude provedena s cílem zachování původních prvků, obnovy funkčnosti a zajištění dlouhodobé ochrany proti korozi. Práce budou provedeny v souladu s principy památkové péče, s důrazem na použití tradičních řemeslných postupů a odpovídajících materiálů. Před zahájením prací bude výlez důkladně zaměřen a zdokumentován. Budou zaznamenány detaily konstrukce, spoje, panty, zajišťovací mechanismy a povrchová úprava. Pokud to stav umožní, bude ocelový výlez sejmut pro snazší repasi. V případě nemožnosti demontáže bude repase prováděna na místě. Starý nátěr a koroze budou odstraněny kartáčováním, broušením nebo chemické odrezování. Na zbytky rzi bude aplikován odrezovač (např. kyselina fosforečná), který zastaví korozi a stabilizuje povrch. Pokud jsou některé části výlezu silně zkorodované, budou nahrazeny novým ocelovým plechem odpovídající tloušťky. Spoje budou svařeny nebo nýtovány, v závislosti na původní technologii. Panty budou očištěny, namazány a v případě potřeby nahrazeny novými replikami původních prvků. Pokud výlez obsahuje zámek nebo aretační mechanismus, bude repasován nebo nahrazen dobovou replikou. Po očištění bude aplikován antikorozní základní nátěr (např. epoxidový základ) a pro zvýšení odolnosti může být ocel opatřena zinkovým nátěrem nebo žárovým zinkováním. Na základní nátěr bude aplikována vrchní barva v odstínu kovářské černi. Po dokončení repase bude výlez osazen zpět na původní místo. Upevnění bude provedeno původními nebo replikovanými upevňovacími prvky. Provede se test funkčnosti otevírání a zavírání. Ocelové prvky budou promazány pro zajištění plynulého pohybu. *Jedná se o obecný postup repase, konkrétně bude řešeno na místě s odborníkem.</t>
  </si>
  <si>
    <t>767200001A01</t>
  </si>
  <si>
    <t>Madlo vč. nátěrů nátěry - Z01 - viz. výpis prvků 1.NP (I.úroveň)</t>
  </si>
  <si>
    <t>m</t>
  </si>
  <si>
    <t>Agregovaná položka</t>
  </si>
  <si>
    <t>POL2_</t>
  </si>
  <si>
    <t>Dřevěné madlo schodišťové s osazením na stěnu, bez drážky, průřez profilu 45x40 mm, dřevo borovice, kotveno pomocí držáků madel (14 ks) s obdélníkovou kotevní deskou, barva kovářská čerň, vzdálenost mezi držáky max. 1,0 m, dodávka a montáž včetně kotevního materiálu</t>
  </si>
  <si>
    <t xml:space="preserve">I. : </t>
  </si>
  <si>
    <t>14</t>
  </si>
  <si>
    <t xml:space="preserve">IV. : </t>
  </si>
  <si>
    <t>3</t>
  </si>
  <si>
    <t xml:space="preserve">V. : </t>
  </si>
  <si>
    <t>9</t>
  </si>
  <si>
    <t xml:space="preserve">VI. : </t>
  </si>
  <si>
    <t>RAG05</t>
  </si>
  <si>
    <t>Dodávka a montáž okenní petlice - kompletní výrobek Z02 - viz. výpis prvků a TZ</t>
  </si>
  <si>
    <t>kus</t>
  </si>
  <si>
    <t>2</t>
  </si>
  <si>
    <t xml:space="preserve">II. : </t>
  </si>
  <si>
    <t xml:space="preserve">III. : </t>
  </si>
  <si>
    <t>RAG06</t>
  </si>
  <si>
    <t>Dodávka a montáž bezpečnostního značení - BZ- viz. výpis prvků a TZ</t>
  </si>
  <si>
    <t>Bezpečnostní značení pro první a poslední stupeň schodiště, snížených průchodů a ostrých hran, fotoluminiscenční terčík žluté barvy, průměr 50 mm, samolepící</t>
  </si>
  <si>
    <t>25</t>
  </si>
  <si>
    <t>5</t>
  </si>
  <si>
    <t>11</t>
  </si>
  <si>
    <t>12</t>
  </si>
  <si>
    <t>15</t>
  </si>
  <si>
    <t>10</t>
  </si>
  <si>
    <t xml:space="preserve">VII. : </t>
  </si>
  <si>
    <t>8</t>
  </si>
  <si>
    <t>767200001A02</t>
  </si>
  <si>
    <t>Zábradlí schodištové, nátěry - T01 - viz. výpis prvků</t>
  </si>
  <si>
    <t>Nové dřevěné zábradlí z borovice u stávajícího schodiště, budou použity vhodné prvky ze stávajícího zábradlí (budou ošetřeny), jednotlivé prvky budou obroušeny, opatřeny nátěrem proti dřevokazným škůdcům, houbám a plísní, konečnou úpravou pak bude nátěr tvrdým voskovým olejem, součástí je dodávka i montáž včetně kotevního materiálu, kotvení nového zábradlí bude ke stávajícím bočnicím schodiště</t>
  </si>
  <si>
    <t>8,5</t>
  </si>
  <si>
    <t>4,5</t>
  </si>
  <si>
    <t>RAG07</t>
  </si>
  <si>
    <t>Dodávka a montáž nového dřevěného schodiště včetně zábradlí - T03 - viz. výpis prvků a TZ</t>
  </si>
  <si>
    <t>Nové schodišťové ramena z borovice, jednotlivé prvky budou obroušeny, opatřeny nátěrem proti dřevokazným škůdcům, houbám a plísní, konečnou úpravou pak bude nátěr tvrdým voskovým olejem, součástí je dodávka i montáž včetně kotevního materiálu, kotvení nového schodiště bude řešeno do stěny, ocelové kce nebo do podlahy</t>
  </si>
  <si>
    <t>RAG08</t>
  </si>
  <si>
    <t>Povrchová úprava kamenného schodiště vstupu - KOMPLETNÍ SKLADBA S02 - viz. skladby konstrukcí</t>
  </si>
  <si>
    <t>7,378+6,215</t>
  </si>
  <si>
    <t>953941312R00</t>
  </si>
  <si>
    <t>Osazení požárního hasicího přístroje na stěnu</t>
  </si>
  <si>
    <t>44984114R</t>
  </si>
  <si>
    <t>Přístroj hasicí práškový P6Te</t>
  </si>
  <si>
    <t>SPCM</t>
  </si>
  <si>
    <t>Specifikace</t>
  </si>
  <si>
    <t>POL3_</t>
  </si>
  <si>
    <t>Odkaz na mn. položky pořadí 28 : 4,00000</t>
  </si>
  <si>
    <t>RAG09</t>
  </si>
  <si>
    <t>Dodávka a montáž poklopu - PK1 - viz. výpis prvků a TZ</t>
  </si>
  <si>
    <t>RAG10</t>
  </si>
  <si>
    <t>Dodávka a montáž ocelového zábradlí - Z03 - viz. výpis prvků a TZ</t>
  </si>
  <si>
    <t>RAG11</t>
  </si>
  <si>
    <t>Dodávka a montáž ocelového nerez hroty - OH - viz. výpis prvků a TZ</t>
  </si>
  <si>
    <t>2*12</t>
  </si>
  <si>
    <t>952901114R00</t>
  </si>
  <si>
    <t>Vyčištění budov o výšce podlaží nad 4 m</t>
  </si>
  <si>
    <t>Odkaz na mn. položky pořadí 60 : 134,04070</t>
  </si>
  <si>
    <t>978011161R00</t>
  </si>
  <si>
    <t>Otlučení omítek vnitřních vápenných stropů do 50 %</t>
  </si>
  <si>
    <t xml:space="preserve">vstup : </t>
  </si>
  <si>
    <t>0,85*4,69+1,175*1,4</t>
  </si>
  <si>
    <t>978013161R00</t>
  </si>
  <si>
    <t>Otlučení omítek vnitřních stěn v rozsahu do 50 %</t>
  </si>
  <si>
    <t xml:space="preserve">vstup do I. úrovně (schodiště) : </t>
  </si>
  <si>
    <t>(2,2+0,3)*(2,25*2+4,69*2)</t>
  </si>
  <si>
    <t>-(0,8*2,02+1,175*2,2)</t>
  </si>
  <si>
    <t xml:space="preserve">I. úroveň : </t>
  </si>
  <si>
    <t>3,75*(4,17*2+3,21*2)</t>
  </si>
  <si>
    <t>-(0,87*1*2+1,175*2,2)</t>
  </si>
  <si>
    <t>3,8*(4,17*2+3,62*2)</t>
  </si>
  <si>
    <t>-0,89*1*2</t>
  </si>
  <si>
    <t>4,3*(4,19*2+3,68*2)</t>
  </si>
  <si>
    <t>-1,16*1,2*3</t>
  </si>
  <si>
    <t>5*(4,055*2+4,22*2)</t>
  </si>
  <si>
    <t>-1,18*1,2*3</t>
  </si>
  <si>
    <t>6,37*(4,9*2+5*2)</t>
  </si>
  <si>
    <t>-2,5*3,75*3</t>
  </si>
  <si>
    <t>2,8*(4,8*2+4,78*2)</t>
  </si>
  <si>
    <t>-(0,65*0,65*2+0,55*0,55+0,7*0,7)</t>
  </si>
  <si>
    <t>3,6*(3,225*2+(0,78+0,4+0,49)*2+4,665*4+0,48*2)</t>
  </si>
  <si>
    <t>-(1,05*(0,87*2+0,9)+1,8*0,9*2+1,7*0,48*2+0,45*0,45)</t>
  </si>
  <si>
    <t>978013161A1</t>
  </si>
  <si>
    <t>Otlučení omítek vnitřních stěn v rozsahu do 50 % - ostění</t>
  </si>
  <si>
    <t>(0,95+1)/2*(1,61*2+1,5*2)+0,95*0,5*2</t>
  </si>
  <si>
    <t>1,11*2+1,02*2</t>
  </si>
  <si>
    <t>-0,5*0,88*2</t>
  </si>
  <si>
    <t>(1,2+1)/2*(1,77*2+1,72*2)+1*(0,5+0,425)</t>
  </si>
  <si>
    <t>1,24*2+1,21*2</t>
  </si>
  <si>
    <t>-0,8*(0,425+0,5)</t>
  </si>
  <si>
    <t>(1,2+1)/2*(1,52*6)+1*0,55*3</t>
  </si>
  <si>
    <t>1,28*2*3</t>
  </si>
  <si>
    <t>-0,55*0,8*3</t>
  </si>
  <si>
    <t>(1,2+1)/2*(1,57*6)+1*0,57*3</t>
  </si>
  <si>
    <t>1,37*2*3</t>
  </si>
  <si>
    <t>-0,57*0,7*3</t>
  </si>
  <si>
    <t>(3,75+3,65)/2*(1,1*2*3)</t>
  </si>
  <si>
    <t>2,19*3</t>
  </si>
  <si>
    <t>0,48*(0,65*4+0,55*2+0,7*2)</t>
  </si>
  <si>
    <t>0,65*0,48*2*2+0,55*0,48*2+0,7*0,48*2</t>
  </si>
  <si>
    <t>1,8*0,6*2+0,6*0,9</t>
  </si>
  <si>
    <t>0,3*(0,87*2*2+0,9*2+1,05*2*3)</t>
  </si>
  <si>
    <t>96AG01</t>
  </si>
  <si>
    <t>Provedení sondy betonové podlahy dle TZ PD - viz. popis položky</t>
  </si>
  <si>
    <t>- Provedení obrusu na testovacím vzorku (např. 0,5 m2)</t>
  </si>
  <si>
    <t>965048515R00</t>
  </si>
  <si>
    <t>Broušení betonových povrchů do tl. 5 mm</t>
  </si>
  <si>
    <t>Broušení betonové vrstvy bude prováděno frézováním s odsáváním či jiným nízkofrekvenčním vibračním nářadím (diamantová bruska). Po každém metru broušení proběhne kontrola stavu hurdis vložek.</t>
  </si>
  <si>
    <t>23,187</t>
  </si>
  <si>
    <t>965048516R00</t>
  </si>
  <si>
    <t>Příplatek za každý další 1 mm broušení bet.povrchu</t>
  </si>
  <si>
    <t>Odkaz na mn. položky pořadí 38 : 23,18700*15</t>
  </si>
  <si>
    <t>999281151R00</t>
  </si>
  <si>
    <t>Přesun hmot pro opravy a údržbu do v. 25 m,nošením</t>
  </si>
  <si>
    <t>Přesun hmot</t>
  </si>
  <si>
    <t>POL7_</t>
  </si>
  <si>
    <t>762523108R00</t>
  </si>
  <si>
    <t>Položení podlah hoblovaných na sraz z fošen</t>
  </si>
  <si>
    <t>Odkaz na mn. položky pořadí 47 : 23,18700</t>
  </si>
  <si>
    <t>605560002R</t>
  </si>
  <si>
    <t>Řezivo sušené neomítané DB tl. 40 mm, š. nad 150 mm, 2,5 až 4,0 m</t>
  </si>
  <si>
    <t>Odkaz na mn. položky pořadí 41 : 23,18708*0,048</t>
  </si>
  <si>
    <t>762595000R00</t>
  </si>
  <si>
    <t>Spojovací a ochranné prostředky k položení podlah</t>
  </si>
  <si>
    <t>Odkaz na mn. položky pořadí 42 : 1,11298</t>
  </si>
  <si>
    <t>762521911R00</t>
  </si>
  <si>
    <t>Vyříznutí části podlahy plochy do 0,25 m2</t>
  </si>
  <si>
    <t>Odkaz na mn. položky pořadí 46 : 98,88800*0,05</t>
  </si>
  <si>
    <t>762523911R00</t>
  </si>
  <si>
    <t>Doplnění podlah prkny nehobl.na sraz,pl.do 0,25 m2</t>
  </si>
  <si>
    <t>775592001R00</t>
  </si>
  <si>
    <t>Broušení dřevěných podlah hrubé zr. 24</t>
  </si>
  <si>
    <t>12,222</t>
  </si>
  <si>
    <t>15,087</t>
  </si>
  <si>
    <t>15,417</t>
  </si>
  <si>
    <t>17,12</t>
  </si>
  <si>
    <t>24,498</t>
  </si>
  <si>
    <t>14,544</t>
  </si>
  <si>
    <t>775592002R00</t>
  </si>
  <si>
    <t>Broušení dřevěných podlah střední zr.36-40</t>
  </si>
  <si>
    <t>Odkaz na mn. položky pořadí 46 : 98,88800</t>
  </si>
  <si>
    <t>775599120R00</t>
  </si>
  <si>
    <t>Impregnace dřevěných podlah</t>
  </si>
  <si>
    <t>775599110R00</t>
  </si>
  <si>
    <t>Pastování dřevěných podlah</t>
  </si>
  <si>
    <t>775599146R00</t>
  </si>
  <si>
    <t>Povrchová úprava voskovaný olej nebo lak dřevěných podlah Z+2x, přebroušení</t>
  </si>
  <si>
    <t>998762104R00</t>
  </si>
  <si>
    <t>Přesun hmot pro tesařské konstrukce, výšky do 36 m</t>
  </si>
  <si>
    <t>767995102R00</t>
  </si>
  <si>
    <t>Výroba a montáž kov. atypických konstr. do 10 kg</t>
  </si>
  <si>
    <t>kg</t>
  </si>
  <si>
    <t xml:space="preserve">skladba S04 - ocelová příruba : </t>
  </si>
  <si>
    <t>5*0,25*39,25</t>
  </si>
  <si>
    <t>767991923A</t>
  </si>
  <si>
    <t>Řezání plechu tl. do 5 mm kotoučem</t>
  </si>
  <si>
    <t>5*5</t>
  </si>
  <si>
    <t>13611218R</t>
  </si>
  <si>
    <t>Plech hladký S235JR 5,00 x 1000 x 2000 mm</t>
  </si>
  <si>
    <t>Odkaz na mn. položky pořadí 53 : 49,06000*0,0015</t>
  </si>
  <si>
    <t>767A1</t>
  </si>
  <si>
    <t>Výroba, dodávka a montáž nerezových sítí vč. rámu a příchycení ke stávající kci věže</t>
  </si>
  <si>
    <t>1,85*2,3*11</t>
  </si>
  <si>
    <t>998767104R00</t>
  </si>
  <si>
    <t>Přesun hmot pro zámečnické konstr., výšky do 36 m</t>
  </si>
  <si>
    <t>7832A1</t>
  </si>
  <si>
    <t>Ostatní nátěry prvků a konstrukcí - viz. popis položky</t>
  </si>
  <si>
    <t>VÝMĚRA PODLAHOVÁ PLOCHA - uchazeč ocení po vyhodnocení prohlídky stavby...</t>
  </si>
  <si>
    <t>bezbarvá impregnace všech viditelných dřevěných prvků s ochranou proti dřevokazným houbám, plísním a škůdcům</t>
  </si>
  <si>
    <t>veškeré viditelné ocelové konstrukce budou očištěny ocelovým kartáčem a dále opatřeny dvojnásobným nátěrem v odstínu kovářské černi</t>
  </si>
  <si>
    <t>784011221RT2</t>
  </si>
  <si>
    <t>Zakrytí předmětů, včetně odstranění včetně dodávky fólie tl. 0,04 mm</t>
  </si>
  <si>
    <t xml:space="preserve">výměra předpoklad : </t>
  </si>
  <si>
    <t>100</t>
  </si>
  <si>
    <t>784011222RT2</t>
  </si>
  <si>
    <t>Zakrytí podlah, včetně odstranění včetně papírové lepenky</t>
  </si>
  <si>
    <t>784422373R00</t>
  </si>
  <si>
    <t>Malba vápenná 2x, místn. do 8 m</t>
  </si>
  <si>
    <t>Odkaz na mn. položky pořadí 2 : 5,63150</t>
  </si>
  <si>
    <t>Odkaz na mn. položky pořadí 4 : 528,99700</t>
  </si>
  <si>
    <t>Odkaz na mn. položky pořadí 6 : 102,35450</t>
  </si>
  <si>
    <t>979100014RAE</t>
  </si>
  <si>
    <t>Odvoz suti a vyb.hmot do 15 km, vnitrost. 25 m svislá doprava z 4.NP ručním nošením</t>
  </si>
  <si>
    <t>Součtová</t>
  </si>
  <si>
    <t>Přesun suti</t>
  </si>
  <si>
    <t>POL8_</t>
  </si>
  <si>
    <t>979990107R00</t>
  </si>
  <si>
    <t>Poplatek za uložení suti - směs betonu, cihel, dřeva, skupina odpadu 170904</t>
  </si>
  <si>
    <t>kategorie 17 09 04 smíšené stavební a demoliční odpady</t>
  </si>
  <si>
    <t>SUM</t>
  </si>
  <si>
    <t>Poznámky uchazeče k zadání</t>
  </si>
  <si>
    <t>POPUZIV</t>
  </si>
  <si>
    <t>- Bude proveden jádrový vrt, pokud bude zjištěna mezivrstva prachu</t>
  </si>
  <si>
    <t>nebo nesoudržné části</t>
  </si>
  <si>
    <t>- Poklepem kladivem, zda se v konstrukci vyskytují dutá místa</t>
  </si>
  <si>
    <t>END</t>
  </si>
  <si>
    <t>V01</t>
  </si>
  <si>
    <t>Přemístění zvonu - popis viz. výkres V. úrovně</t>
  </si>
  <si>
    <t>POL1_0</t>
  </si>
  <si>
    <t>V02</t>
  </si>
  <si>
    <t>Výroba a montáž ocelové konstrukce na nová místa zavěšení zvonů včetně antikorozní povrchové úpravy</t>
  </si>
  <si>
    <t>V03</t>
  </si>
  <si>
    <t>Přemístění a montáž stávajících motorů zvonů (VI. úroveň)</t>
  </si>
  <si>
    <t>V04</t>
  </si>
  <si>
    <t>Kabeláž</t>
  </si>
  <si>
    <t>nové řešení kabeláže k motorům (což není součástí samostatné přílohy elektroinstalace, pouze připravenost)</t>
  </si>
  <si>
    <t>Dodávka + montáž</t>
  </si>
  <si>
    <t>V05</t>
  </si>
  <si>
    <t>Elektrický řídící modul DHZ-UNI s indukčními čidly</t>
  </si>
  <si>
    <t>V06</t>
  </si>
  <si>
    <t>Rozvodová skříň - plastová</t>
  </si>
  <si>
    <t>V07</t>
  </si>
  <si>
    <t>Samostatná hodinová převodovka jednoduchá, pro věžní hodiny včetně dopojení (kabeláže)</t>
  </si>
  <si>
    <t>V08</t>
  </si>
  <si>
    <t>Kardan</t>
  </si>
  <si>
    <t>V09</t>
  </si>
  <si>
    <t>Dodávka a instalace Matiční hodiny řízených signálem DCF včetně dodávky a instalace antény DCF</t>
  </si>
  <si>
    <t>Ele01</t>
  </si>
  <si>
    <t>D+M elektroinstalace - viz. samostatný rozpočet</t>
  </si>
  <si>
    <t>NAK</t>
  </si>
  <si>
    <t>005124010R</t>
  </si>
  <si>
    <t>Koordinační činnost</t>
  </si>
  <si>
    <t>Soubor</t>
  </si>
  <si>
    <t>VRN</t>
  </si>
  <si>
    <t>POL99_8</t>
  </si>
  <si>
    <t>Koordinace stavebních a technologických dodávek stavby.</t>
  </si>
  <si>
    <t>00411 R1</t>
  </si>
  <si>
    <t>Přípravné a průzkumné služby či práce - laboratorní rozbor stávající vnitřní omítky včetně návodu na výrobu totožné směsi</t>
  </si>
  <si>
    <t>Odebrání vzorků stávající omítky a jejich následný laboratorní rozbor pro zjištění složení stávajících omítek.</t>
  </si>
  <si>
    <t>Vypracování technologického předpisu a návodu pro výrobu totožné omítkové směsi.</t>
  </si>
  <si>
    <t>00411 R2</t>
  </si>
  <si>
    <t>Přípravné a průzkumné služby či práce - laboratorní rozbor stávající venkovní omítky včetně návodu na výrobu totožné směsi</t>
  </si>
  <si>
    <t>00411 R3</t>
  </si>
  <si>
    <t>Přípravné a průzkumné služby či práce - vyklizení prostoru věže (ve všech úrovních)</t>
  </si>
  <si>
    <t>Vyhodnocení stavu a ocenění dle prohlídky staveniště.</t>
  </si>
  <si>
    <t>005121 R</t>
  </si>
  <si>
    <t>Zařízení staveniště</t>
  </si>
  <si>
    <t>Veškeré náklady spojené s vybudováním, provozem a odstraněním zařízení staveniště.</t>
  </si>
  <si>
    <t>005211010R</t>
  </si>
  <si>
    <t>Předání a převzetí staveniště</t>
  </si>
  <si>
    <t>Náklady spojené s účastí zhotovitele na předání a převzetí staveniště.</t>
  </si>
  <si>
    <t>005231010R</t>
  </si>
  <si>
    <t>Revize - elektroinstalace</t>
  </si>
  <si>
    <t>náklady spojené s provedením všech technickými normami předepsaných zkoušek a revizí stavebních konstrukcí nebo stavebních prací.</t>
  </si>
  <si>
    <t>005231040R</t>
  </si>
  <si>
    <t>Provozní řády - zhotovení požárního a evakuačního plánu</t>
  </si>
  <si>
    <t>005241010R</t>
  </si>
  <si>
    <t xml:space="preserve">Dokumentace skutečného provedení </t>
  </si>
  <si>
    <t>Náklady na vyhotovení dokumentace skutečného provedení stavby a její předání objednateli v požadované formě a požadovaném počtu.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</si>
  <si>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</si>
  <si>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</si>
  <si>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</si>
  <si>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00526 R1</t>
  </si>
  <si>
    <t>Finanční náklady - dílenská dokumentace</t>
  </si>
  <si>
    <t>Náklady zhotovitele, které vznikají v souvislosti se zajištěním požadavků objednatele na obvyklá zajištění závazku splnit dílo nebo některou ze smluvních povinností.</t>
  </si>
  <si>
    <t>00526 R2</t>
  </si>
  <si>
    <t>Finanční náklady - koordinační činnost (například vzorkování, apod.) s pracovníky NPÚ (Národní památkový ústav)</t>
  </si>
  <si>
    <t>00526 R3</t>
  </si>
  <si>
    <t>Finanční náklady - předávací dokumentace pro kolaudaci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</si>
</sst>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S\data\RTS\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2" t="s">
        <v>7</v>
      </c>
      <c r="B1" s="242"/>
      <c r="C1" s="243"/>
      <c r="D1" s="242"/>
      <c r="E1" s="242"/>
      <c r="F1" s="242"/>
      <c r="G1" s="242"/>
    </row>
    <row r="2" spans="1:7" ht="24.95" customHeight="1" x14ac:dyDescent="0.2">
      <c r="A2" s="49" t="s">
        <v>8</v>
      </c>
      <c r="B2" s="48"/>
      <c r="C2" s="244"/>
      <c r="D2" s="244"/>
      <c r="E2" s="244"/>
      <c r="F2" s="244"/>
      <c r="G2" s="245"/>
    </row>
    <row r="3" spans="1:7" ht="24.95" customHeight="1" x14ac:dyDescent="0.2">
      <c r="A3" s="49" t="s">
        <v>9</v>
      </c>
      <c r="B3" s="48"/>
      <c r="C3" s="244"/>
      <c r="D3" s="244"/>
      <c r="E3" s="244"/>
      <c r="F3" s="244"/>
      <c r="G3" s="245"/>
    </row>
    <row r="4" spans="1:7" ht="24.95" customHeight="1" x14ac:dyDescent="0.2">
      <c r="A4" s="49" t="s">
        <v>10</v>
      </c>
      <c r="B4" s="48"/>
      <c r="C4" s="244"/>
      <c r="D4" s="244"/>
      <c r="E4" s="244"/>
      <c r="F4" s="244"/>
      <c r="G4" s="245"/>
    </row>
    <row r="5" spans="1:7" x14ac:dyDescent="0.2">
      <c r="B5" s="4"/>
      <c r="C5" s="5"/>
      <c r="D5" s="6"/>
    </row>
  </sheetData>
  <sheetProtection algorithmName="SHA-512" hashValue="RiL/7W4eZRGv8691yD4aKTymUO6CiJX7ebLZeKBBqhNfhKDgcIBlQVjZmf6Ys1poUX9mKoXre6hWqIuwCyobIw==" saltValue="4UxrLleWV0mg/PXdq7diG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abSelected="1" topLeftCell="B1" zoomScaleNormal="100" zoomScaleSheetLayoutView="75" workbookViewId="0">
      <selection activeCell="Q18" sqref="Q1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225" t="s">
        <v>4</v>
      </c>
      <c r="C1" s="226"/>
      <c r="D1" s="226"/>
      <c r="E1" s="226"/>
      <c r="F1" s="226"/>
      <c r="G1" s="226"/>
      <c r="H1" s="226"/>
      <c r="I1" s="226"/>
      <c r="J1" s="227"/>
    </row>
    <row r="2" spans="1:15" ht="36" customHeight="1" x14ac:dyDescent="0.2">
      <c r="A2" s="2"/>
      <c r="B2" s="72" t="s">
        <v>24</v>
      </c>
      <c r="C2" s="73"/>
      <c r="D2" s="74" t="s">
        <v>43</v>
      </c>
      <c r="E2" s="231" t="s">
        <v>44</v>
      </c>
      <c r="F2" s="232"/>
      <c r="G2" s="232"/>
      <c r="H2" s="232"/>
      <c r="I2" s="232"/>
      <c r="J2" s="233"/>
      <c r="O2" s="1"/>
    </row>
    <row r="3" spans="1:15" ht="27" hidden="1" customHeight="1" x14ac:dyDescent="0.2">
      <c r="A3" s="2"/>
      <c r="B3" s="75"/>
      <c r="C3" s="73"/>
      <c r="D3" s="76"/>
      <c r="E3" s="234"/>
      <c r="F3" s="235"/>
      <c r="G3" s="235"/>
      <c r="H3" s="235"/>
      <c r="I3" s="235"/>
      <c r="J3" s="236"/>
    </row>
    <row r="4" spans="1:15" ht="23.25" customHeight="1" x14ac:dyDescent="0.2">
      <c r="A4" s="2"/>
      <c r="B4" s="77"/>
      <c r="C4" s="78"/>
      <c r="D4" s="79"/>
      <c r="E4" s="215"/>
      <c r="F4" s="215"/>
      <c r="G4" s="215"/>
      <c r="H4" s="215"/>
      <c r="I4" s="215"/>
      <c r="J4" s="216"/>
    </row>
    <row r="5" spans="1:15" ht="24" customHeight="1" x14ac:dyDescent="0.2">
      <c r="A5" s="2"/>
      <c r="B5" s="30" t="s">
        <v>23</v>
      </c>
      <c r="D5" s="219" t="s">
        <v>45</v>
      </c>
      <c r="E5" s="220"/>
      <c r="F5" s="220"/>
      <c r="G5" s="220"/>
      <c r="H5" s="18" t="s">
        <v>42</v>
      </c>
      <c r="I5" s="82" t="s">
        <v>49</v>
      </c>
      <c r="J5" s="8"/>
    </row>
    <row r="6" spans="1:15" ht="15.75" customHeight="1" x14ac:dyDescent="0.2">
      <c r="A6" s="2"/>
      <c r="B6" s="27"/>
      <c r="C6" s="52"/>
      <c r="D6" s="221" t="s">
        <v>46</v>
      </c>
      <c r="E6" s="222"/>
      <c r="F6" s="222"/>
      <c r="G6" s="222"/>
      <c r="H6" s="18" t="s">
        <v>36</v>
      </c>
      <c r="I6" s="82" t="s">
        <v>50</v>
      </c>
      <c r="J6" s="8"/>
    </row>
    <row r="7" spans="1:15" ht="15.75" customHeight="1" x14ac:dyDescent="0.2">
      <c r="A7" s="2"/>
      <c r="B7" s="28"/>
      <c r="C7" s="53"/>
      <c r="D7" s="81" t="s">
        <v>48</v>
      </c>
      <c r="E7" s="223" t="s">
        <v>47</v>
      </c>
      <c r="F7" s="224"/>
      <c r="G7" s="224"/>
      <c r="H7" s="23"/>
      <c r="I7" s="22"/>
      <c r="J7" s="33"/>
    </row>
    <row r="8" spans="1:15" ht="24" hidden="1" customHeight="1" x14ac:dyDescent="0.2">
      <c r="A8" s="2"/>
      <c r="B8" s="30" t="s">
        <v>21</v>
      </c>
      <c r="D8" s="80" t="s">
        <v>51</v>
      </c>
      <c r="H8" s="18" t="s">
        <v>42</v>
      </c>
      <c r="I8" s="82" t="s">
        <v>55</v>
      </c>
      <c r="J8" s="8"/>
    </row>
    <row r="9" spans="1:15" ht="15.75" hidden="1" customHeight="1" x14ac:dyDescent="0.2">
      <c r="A9" s="2"/>
      <c r="B9" s="2"/>
      <c r="D9" s="80" t="s">
        <v>52</v>
      </c>
      <c r="H9" s="18" t="s">
        <v>36</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20</v>
      </c>
      <c r="D11" s="238"/>
      <c r="E11" s="238"/>
      <c r="F11" s="238"/>
      <c r="G11" s="238"/>
      <c r="H11" s="18" t="s">
        <v>42</v>
      </c>
      <c r="I11" s="84"/>
      <c r="J11" s="8"/>
    </row>
    <row r="12" spans="1:15" ht="15.75" customHeight="1" x14ac:dyDescent="0.2">
      <c r="A12" s="2"/>
      <c r="B12" s="27"/>
      <c r="C12" s="52"/>
      <c r="D12" s="214"/>
      <c r="E12" s="214"/>
      <c r="F12" s="214"/>
      <c r="G12" s="214"/>
      <c r="H12" s="18" t="s">
        <v>36</v>
      </c>
      <c r="I12" s="84"/>
      <c r="J12" s="8"/>
    </row>
    <row r="13" spans="1:15" ht="15.75" customHeight="1" x14ac:dyDescent="0.2">
      <c r="A13" s="2"/>
      <c r="B13" s="28"/>
      <c r="C13" s="53"/>
      <c r="D13" s="85"/>
      <c r="E13" s="217"/>
      <c r="F13" s="218"/>
      <c r="G13" s="218"/>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237"/>
      <c r="F15" s="237"/>
      <c r="G15" s="239"/>
      <c r="H15" s="239"/>
      <c r="I15" s="239" t="s">
        <v>31</v>
      </c>
      <c r="J15" s="240"/>
    </row>
    <row r="16" spans="1:15" ht="23.25" customHeight="1" x14ac:dyDescent="0.2">
      <c r="A16" s="138" t="s">
        <v>26</v>
      </c>
      <c r="B16" s="37" t="s">
        <v>26</v>
      </c>
      <c r="C16" s="58"/>
      <c r="D16" s="59"/>
      <c r="E16" s="203"/>
      <c r="F16" s="204"/>
      <c r="G16" s="203"/>
      <c r="H16" s="204"/>
      <c r="I16" s="203">
        <f>SUMIF(F60:F74,A16,I60:I74)+SUMIF(F60:F74,"PSU",I60:I74)</f>
        <v>0</v>
      </c>
      <c r="J16" s="205"/>
    </row>
    <row r="17" spans="1:10" ht="23.25" customHeight="1" x14ac:dyDescent="0.2">
      <c r="A17" s="138" t="s">
        <v>27</v>
      </c>
      <c r="B17" s="37" t="s">
        <v>27</v>
      </c>
      <c r="C17" s="58"/>
      <c r="D17" s="59"/>
      <c r="E17" s="203"/>
      <c r="F17" s="204"/>
      <c r="G17" s="203"/>
      <c r="H17" s="204"/>
      <c r="I17" s="203">
        <f>SUMIF(F60:F74,A17,I60:I74)</f>
        <v>0</v>
      </c>
      <c r="J17" s="205"/>
    </row>
    <row r="18" spans="1:10" ht="23.25" customHeight="1" x14ac:dyDescent="0.2">
      <c r="A18" s="138" t="s">
        <v>28</v>
      </c>
      <c r="B18" s="37" t="s">
        <v>28</v>
      </c>
      <c r="C18" s="58"/>
      <c r="D18" s="59"/>
      <c r="E18" s="203"/>
      <c r="F18" s="204"/>
      <c r="G18" s="203"/>
      <c r="H18" s="204"/>
      <c r="I18" s="203">
        <f>SUMIF(F60:F74,A18,I60:I74)</f>
        <v>0</v>
      </c>
      <c r="J18" s="205"/>
    </row>
    <row r="19" spans="1:10" ht="23.25" customHeight="1" x14ac:dyDescent="0.2">
      <c r="A19" s="138" t="s">
        <v>108</v>
      </c>
      <c r="B19" s="37" t="s">
        <v>29</v>
      </c>
      <c r="C19" s="58"/>
      <c r="D19" s="59"/>
      <c r="E19" s="203"/>
      <c r="F19" s="204"/>
      <c r="G19" s="203"/>
      <c r="H19" s="204"/>
      <c r="I19" s="203">
        <f>SUMIF(F60:F74,A19,I60:I74)</f>
        <v>0</v>
      </c>
      <c r="J19" s="205"/>
    </row>
    <row r="20" spans="1:10" ht="23.25" customHeight="1" x14ac:dyDescent="0.2">
      <c r="A20" s="138" t="s">
        <v>109</v>
      </c>
      <c r="B20" s="37" t="s">
        <v>30</v>
      </c>
      <c r="C20" s="58"/>
      <c r="D20" s="59"/>
      <c r="E20" s="203"/>
      <c r="F20" s="204"/>
      <c r="G20" s="203"/>
      <c r="H20" s="204"/>
      <c r="I20" s="203">
        <f>SUMIF(F60:F74,A20,I60:I74)</f>
        <v>0</v>
      </c>
      <c r="J20" s="205"/>
    </row>
    <row r="21" spans="1:10" ht="23.25" customHeight="1" x14ac:dyDescent="0.2">
      <c r="A21" s="2"/>
      <c r="B21" s="47" t="s">
        <v>31</v>
      </c>
      <c r="C21" s="60"/>
      <c r="D21" s="61"/>
      <c r="E21" s="206"/>
      <c r="F21" s="241"/>
      <c r="G21" s="206"/>
      <c r="H21" s="241"/>
      <c r="I21" s="206">
        <f>SUM(I16:J20)</f>
        <v>0</v>
      </c>
      <c r="J21" s="207"/>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201">
        <f>ZakladDPHSniVypocet</f>
        <v>0</v>
      </c>
      <c r="H23" s="202"/>
      <c r="I23" s="202"/>
      <c r="J23" s="39" t="str">
        <f t="shared" ref="J23:J28" si="0">Mena</f>
        <v>CZK</v>
      </c>
    </row>
    <row r="24" spans="1:10" ht="23.25" customHeight="1" x14ac:dyDescent="0.2">
      <c r="A24" s="2">
        <f>(A23-INT(A23))*100</f>
        <v>0</v>
      </c>
      <c r="B24" s="37" t="s">
        <v>14</v>
      </c>
      <c r="C24" s="58"/>
      <c r="D24" s="59"/>
      <c r="E24" s="63">
        <f>SazbaDPH1</f>
        <v>12</v>
      </c>
      <c r="F24" s="38" t="s">
        <v>0</v>
      </c>
      <c r="G24" s="199">
        <f>A23</f>
        <v>0</v>
      </c>
      <c r="H24" s="200"/>
      <c r="I24" s="200"/>
      <c r="J24" s="39" t="str">
        <f t="shared" si="0"/>
        <v>CZK</v>
      </c>
    </row>
    <row r="25" spans="1:10" ht="23.25" customHeight="1" x14ac:dyDescent="0.2">
      <c r="A25" s="2">
        <f>ZakladDPHZakl*SazbaDPH2/100</f>
        <v>0</v>
      </c>
      <c r="B25" s="37" t="s">
        <v>15</v>
      </c>
      <c r="C25" s="58"/>
      <c r="D25" s="59"/>
      <c r="E25" s="63">
        <v>21</v>
      </c>
      <c r="F25" s="38" t="s">
        <v>0</v>
      </c>
      <c r="G25" s="201">
        <f>ZakladDPHZaklVypocet</f>
        <v>0</v>
      </c>
      <c r="H25" s="202"/>
      <c r="I25" s="202"/>
      <c r="J25" s="39" t="str">
        <f t="shared" si="0"/>
        <v>CZK</v>
      </c>
    </row>
    <row r="26" spans="1:10" ht="23.25" customHeight="1" x14ac:dyDescent="0.2">
      <c r="A26" s="2">
        <f>(A25-INT(A25))*100</f>
        <v>0</v>
      </c>
      <c r="B26" s="31" t="s">
        <v>16</v>
      </c>
      <c r="C26" s="64"/>
      <c r="D26" s="51"/>
      <c r="E26" s="65">
        <f>SazbaDPH2</f>
        <v>21</v>
      </c>
      <c r="F26" s="29" t="s">
        <v>0</v>
      </c>
      <c r="G26" s="228">
        <f>A25</f>
        <v>0</v>
      </c>
      <c r="H26" s="229"/>
      <c r="I26" s="229"/>
      <c r="J26" s="36" t="str">
        <f t="shared" si="0"/>
        <v>CZK</v>
      </c>
    </row>
    <row r="27" spans="1:10" ht="23.25" customHeight="1" thickBot="1" x14ac:dyDescent="0.25">
      <c r="A27" s="2">
        <f>ZakladDPHSni+DPHSni+ZakladDPHZakl+DPHZakl</f>
        <v>0</v>
      </c>
      <c r="B27" s="30" t="s">
        <v>5</v>
      </c>
      <c r="C27" s="66"/>
      <c r="D27" s="67"/>
      <c r="E27" s="66"/>
      <c r="F27" s="16"/>
      <c r="G27" s="230">
        <f>CenaCelkem-(ZakladDPHSni+DPHSni+ZakladDPHZakl+DPHZakl)</f>
        <v>0</v>
      </c>
      <c r="H27" s="230"/>
      <c r="I27" s="230"/>
      <c r="J27" s="40" t="str">
        <f t="shared" si="0"/>
        <v>CZK</v>
      </c>
    </row>
    <row r="28" spans="1:10" ht="27.75" hidden="1" customHeight="1" thickBot="1" x14ac:dyDescent="0.25">
      <c r="A28" s="2"/>
      <c r="B28" s="111" t="s">
        <v>25</v>
      </c>
      <c r="C28" s="112"/>
      <c r="D28" s="112"/>
      <c r="E28" s="113"/>
      <c r="F28" s="114"/>
      <c r="G28" s="209">
        <f>ZakladDPHSniVypocet+ZakladDPHZaklVypocet</f>
        <v>0</v>
      </c>
      <c r="H28" s="209"/>
      <c r="I28" s="209"/>
      <c r="J28" s="115" t="str">
        <f t="shared" si="0"/>
        <v>CZK</v>
      </c>
    </row>
    <row r="29" spans="1:10" ht="27.75" customHeight="1" thickBot="1" x14ac:dyDescent="0.25">
      <c r="A29" s="2">
        <f>(A27-INT(A27))*100</f>
        <v>0</v>
      </c>
      <c r="B29" s="111" t="s">
        <v>37</v>
      </c>
      <c r="C29" s="116"/>
      <c r="D29" s="116"/>
      <c r="E29" s="116"/>
      <c r="F29" s="117"/>
      <c r="G29" s="208">
        <f>A27</f>
        <v>0</v>
      </c>
      <c r="H29" s="208"/>
      <c r="I29" s="208"/>
      <c r="J29" s="118" t="s">
        <v>69</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210"/>
      <c r="E34" s="211"/>
      <c r="G34" s="212"/>
      <c r="H34" s="213"/>
      <c r="I34" s="213"/>
      <c r="J34" s="24"/>
    </row>
    <row r="35" spans="1:10" ht="12.75" customHeight="1" x14ac:dyDescent="0.2">
      <c r="A35" s="2"/>
      <c r="B35" s="2"/>
      <c r="D35" s="198" t="s">
        <v>2</v>
      </c>
      <c r="E35" s="198"/>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17</v>
      </c>
      <c r="C37" s="89"/>
      <c r="D37" s="89"/>
      <c r="E37" s="89"/>
      <c r="F37" s="90"/>
      <c r="G37" s="90"/>
      <c r="H37" s="90"/>
      <c r="I37" s="90"/>
      <c r="J37" s="91"/>
    </row>
    <row r="38" spans="1:10"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
      <c r="A39" s="87">
        <v>1</v>
      </c>
      <c r="B39" s="97" t="s">
        <v>57</v>
      </c>
      <c r="C39" s="194"/>
      <c r="D39" s="194"/>
      <c r="E39" s="194"/>
      <c r="F39" s="98">
        <f>'SO.01 01 Pol'!AE291+'SO.01 02 Pol'!AE21+'SO.01 03 Pol'!AE11+'VRN01 01 Naklady'!AE38</f>
        <v>0</v>
      </c>
      <c r="G39" s="99">
        <f>'SO.01 01 Pol'!AF291+'SO.01 02 Pol'!AF21+'SO.01 03 Pol'!AF11+'VRN01 01 Naklady'!AF38</f>
        <v>0</v>
      </c>
      <c r="H39" s="100">
        <f t="shared" ref="H39:H45" si="1">(F39*SazbaDPH1/100)+(G39*SazbaDPH2/100)</f>
        <v>0</v>
      </c>
      <c r="I39" s="100">
        <f t="shared" ref="I39:I45" si="2">F39+G39+H39</f>
        <v>0</v>
      </c>
      <c r="J39" s="101" t="str">
        <f t="shared" ref="J39:J45" si="3">IF(CenaCelkemVypocet=0,"",I39/CenaCelkemVypocet*100)</f>
        <v/>
      </c>
    </row>
    <row r="40" spans="1:10" ht="25.5" customHeight="1" x14ac:dyDescent="0.2">
      <c r="A40" s="87">
        <v>2</v>
      </c>
      <c r="B40" s="102" t="s">
        <v>58</v>
      </c>
      <c r="C40" s="193" t="s">
        <v>59</v>
      </c>
      <c r="D40" s="193"/>
      <c r="E40" s="193"/>
      <c r="F40" s="103">
        <f>'SO.01 01 Pol'!AE291+'SO.01 02 Pol'!AE21+'SO.01 03 Pol'!AE11</f>
        <v>0</v>
      </c>
      <c r="G40" s="104">
        <f>'SO.01 01 Pol'!AF291+'SO.01 02 Pol'!AF21+'SO.01 03 Pol'!AF11</f>
        <v>0</v>
      </c>
      <c r="H40" s="104">
        <f t="shared" si="1"/>
        <v>0</v>
      </c>
      <c r="I40" s="104">
        <f t="shared" si="2"/>
        <v>0</v>
      </c>
      <c r="J40" s="105" t="str">
        <f t="shared" si="3"/>
        <v/>
      </c>
    </row>
    <row r="41" spans="1:10" ht="25.5" customHeight="1" x14ac:dyDescent="0.2">
      <c r="A41" s="87">
        <v>3</v>
      </c>
      <c r="B41" s="106" t="s">
        <v>60</v>
      </c>
      <c r="C41" s="194" t="s">
        <v>61</v>
      </c>
      <c r="D41" s="194"/>
      <c r="E41" s="194"/>
      <c r="F41" s="107">
        <f>'SO.01 01 Pol'!AE291</f>
        <v>0</v>
      </c>
      <c r="G41" s="100">
        <f>'SO.01 01 Pol'!AF291</f>
        <v>0</v>
      </c>
      <c r="H41" s="100">
        <f t="shared" si="1"/>
        <v>0</v>
      </c>
      <c r="I41" s="100">
        <f t="shared" si="2"/>
        <v>0</v>
      </c>
      <c r="J41" s="101" t="str">
        <f t="shared" si="3"/>
        <v/>
      </c>
    </row>
    <row r="42" spans="1:10" ht="25.5" customHeight="1" x14ac:dyDescent="0.2">
      <c r="A42" s="87">
        <v>3</v>
      </c>
      <c r="B42" s="106" t="s">
        <v>62</v>
      </c>
      <c r="C42" s="194" t="s">
        <v>63</v>
      </c>
      <c r="D42" s="194"/>
      <c r="E42" s="194"/>
      <c r="F42" s="107">
        <f>'SO.01 02 Pol'!AE21</f>
        <v>0</v>
      </c>
      <c r="G42" s="100">
        <f>'SO.01 02 Pol'!AF21</f>
        <v>0</v>
      </c>
      <c r="H42" s="100">
        <f t="shared" si="1"/>
        <v>0</v>
      </c>
      <c r="I42" s="100">
        <f t="shared" si="2"/>
        <v>0</v>
      </c>
      <c r="J42" s="101" t="str">
        <f t="shared" si="3"/>
        <v/>
      </c>
    </row>
    <row r="43" spans="1:10" ht="25.5" customHeight="1" x14ac:dyDescent="0.2">
      <c r="A43" s="87">
        <v>3</v>
      </c>
      <c r="B43" s="106" t="s">
        <v>64</v>
      </c>
      <c r="C43" s="194" t="s">
        <v>65</v>
      </c>
      <c r="D43" s="194"/>
      <c r="E43" s="194"/>
      <c r="F43" s="107">
        <f>'SO.01 03 Pol'!AE11</f>
        <v>0</v>
      </c>
      <c r="G43" s="100">
        <f>'SO.01 03 Pol'!AF11</f>
        <v>0</v>
      </c>
      <c r="H43" s="100">
        <f t="shared" si="1"/>
        <v>0</v>
      </c>
      <c r="I43" s="100">
        <f t="shared" si="2"/>
        <v>0</v>
      </c>
      <c r="J43" s="101" t="str">
        <f t="shared" si="3"/>
        <v/>
      </c>
    </row>
    <row r="44" spans="1:10" ht="25.5" customHeight="1" x14ac:dyDescent="0.2">
      <c r="A44" s="87">
        <v>2</v>
      </c>
      <c r="B44" s="102" t="s">
        <v>66</v>
      </c>
      <c r="C44" s="193" t="s">
        <v>67</v>
      </c>
      <c r="D44" s="193"/>
      <c r="E44" s="193"/>
      <c r="F44" s="103">
        <f>'VRN01 01 Naklady'!AE38</f>
        <v>0</v>
      </c>
      <c r="G44" s="104">
        <f>'VRN01 01 Naklady'!AF38</f>
        <v>0</v>
      </c>
      <c r="H44" s="104">
        <f t="shared" si="1"/>
        <v>0</v>
      </c>
      <c r="I44" s="104">
        <f t="shared" si="2"/>
        <v>0</v>
      </c>
      <c r="J44" s="105" t="str">
        <f t="shared" si="3"/>
        <v/>
      </c>
    </row>
    <row r="45" spans="1:10" ht="25.5" customHeight="1" x14ac:dyDescent="0.2">
      <c r="A45" s="87">
        <v>3</v>
      </c>
      <c r="B45" s="106" t="s">
        <v>60</v>
      </c>
      <c r="C45" s="194" t="s">
        <v>67</v>
      </c>
      <c r="D45" s="194"/>
      <c r="E45" s="194"/>
      <c r="F45" s="107">
        <f>'VRN01 01 Naklady'!AE38</f>
        <v>0</v>
      </c>
      <c r="G45" s="100">
        <f>'VRN01 01 Naklady'!AF38</f>
        <v>0</v>
      </c>
      <c r="H45" s="100">
        <f t="shared" si="1"/>
        <v>0</v>
      </c>
      <c r="I45" s="100">
        <f t="shared" si="2"/>
        <v>0</v>
      </c>
      <c r="J45" s="101" t="str">
        <f t="shared" si="3"/>
        <v/>
      </c>
    </row>
    <row r="46" spans="1:10" ht="25.5" customHeight="1" x14ac:dyDescent="0.2">
      <c r="A46" s="87"/>
      <c r="B46" s="195" t="s">
        <v>68</v>
      </c>
      <c r="C46" s="196"/>
      <c r="D46" s="196"/>
      <c r="E46" s="197"/>
      <c r="F46" s="108">
        <f>SUMIF(A39:A45,"=1",F39:F45)</f>
        <v>0</v>
      </c>
      <c r="G46" s="109">
        <f>SUMIF(A39:A45,"=1",G39:G45)</f>
        <v>0</v>
      </c>
      <c r="H46" s="109">
        <f>SUMIF(A39:A45,"=1",H39:H45)</f>
        <v>0</v>
      </c>
      <c r="I46" s="109">
        <f>SUMIF(A39:A45,"=1",I39:I45)</f>
        <v>0</v>
      </c>
      <c r="J46" s="110">
        <f>SUMIF(A39:A45,"=1",J39:J45)</f>
        <v>0</v>
      </c>
    </row>
    <row r="48" spans="1:10" x14ac:dyDescent="0.2">
      <c r="A48" t="s">
        <v>70</v>
      </c>
      <c r="B48" t="s">
        <v>71</v>
      </c>
    </row>
    <row r="49" spans="1:10" x14ac:dyDescent="0.2">
      <c r="A49" t="s">
        <v>72</v>
      </c>
      <c r="B49" t="s">
        <v>73</v>
      </c>
    </row>
    <row r="50" spans="1:10" x14ac:dyDescent="0.2">
      <c r="A50" t="s">
        <v>74</v>
      </c>
      <c r="B50" t="s">
        <v>75</v>
      </c>
    </row>
    <row r="51" spans="1:10" x14ac:dyDescent="0.2">
      <c r="A51" t="s">
        <v>74</v>
      </c>
      <c r="B51" t="s">
        <v>76</v>
      </c>
    </row>
    <row r="52" spans="1:10" x14ac:dyDescent="0.2">
      <c r="A52" t="s">
        <v>74</v>
      </c>
      <c r="B52" t="s">
        <v>77</v>
      </c>
    </row>
    <row r="53" spans="1:10" x14ac:dyDescent="0.2">
      <c r="A53" t="s">
        <v>72</v>
      </c>
      <c r="B53" t="s">
        <v>78</v>
      </c>
    </row>
    <row r="54" spans="1:10" x14ac:dyDescent="0.2">
      <c r="A54" t="s">
        <v>74</v>
      </c>
      <c r="B54" t="s">
        <v>79</v>
      </c>
    </row>
    <row r="57" spans="1:10" ht="15.75" x14ac:dyDescent="0.25">
      <c r="B57" s="119" t="s">
        <v>80</v>
      </c>
    </row>
    <row r="59" spans="1:10" ht="25.5" customHeight="1" x14ac:dyDescent="0.2">
      <c r="A59" s="121"/>
      <c r="B59" s="124" t="s">
        <v>18</v>
      </c>
      <c r="C59" s="124" t="s">
        <v>6</v>
      </c>
      <c r="D59" s="125"/>
      <c r="E59" s="125"/>
      <c r="F59" s="126" t="s">
        <v>81</v>
      </c>
      <c r="G59" s="126"/>
      <c r="H59" s="126"/>
      <c r="I59" s="126" t="s">
        <v>31</v>
      </c>
      <c r="J59" s="126" t="s">
        <v>0</v>
      </c>
    </row>
    <row r="60" spans="1:10" ht="36.75" customHeight="1" x14ac:dyDescent="0.2">
      <c r="A60" s="122"/>
      <c r="B60" s="127" t="s">
        <v>82</v>
      </c>
      <c r="C60" s="191" t="s">
        <v>83</v>
      </c>
      <c r="D60" s="192"/>
      <c r="E60" s="192"/>
      <c r="F60" s="134" t="s">
        <v>26</v>
      </c>
      <c r="G60" s="135"/>
      <c r="H60" s="135"/>
      <c r="I60" s="135">
        <f>'SO.01 01 Pol'!G8</f>
        <v>0</v>
      </c>
      <c r="J60" s="131" t="str">
        <f>IF(I75=0,"",I60/I75*100)</f>
        <v/>
      </c>
    </row>
    <row r="61" spans="1:10" ht="36.75" customHeight="1" x14ac:dyDescent="0.2">
      <c r="A61" s="122"/>
      <c r="B61" s="127" t="s">
        <v>84</v>
      </c>
      <c r="C61" s="191" t="s">
        <v>85</v>
      </c>
      <c r="D61" s="192"/>
      <c r="E61" s="192"/>
      <c r="F61" s="134" t="s">
        <v>26</v>
      </c>
      <c r="G61" s="135"/>
      <c r="H61" s="135"/>
      <c r="I61" s="135">
        <f>'SO.01 01 Pol'!G35</f>
        <v>0</v>
      </c>
      <c r="J61" s="131" t="str">
        <f>IF(I75=0,"",I61/I75*100)</f>
        <v/>
      </c>
    </row>
    <row r="62" spans="1:10" ht="36.75" customHeight="1" x14ac:dyDescent="0.2">
      <c r="A62" s="122"/>
      <c r="B62" s="127" t="s">
        <v>86</v>
      </c>
      <c r="C62" s="191" t="s">
        <v>87</v>
      </c>
      <c r="D62" s="192"/>
      <c r="E62" s="192"/>
      <c r="F62" s="134" t="s">
        <v>26</v>
      </c>
      <c r="G62" s="135"/>
      <c r="H62" s="135"/>
      <c r="I62" s="135">
        <f>'SO.01 01 Pol'!G39</f>
        <v>0</v>
      </c>
      <c r="J62" s="131" t="str">
        <f>IF(I75=0,"",I62/I75*100)</f>
        <v/>
      </c>
    </row>
    <row r="63" spans="1:10" ht="36.75" customHeight="1" x14ac:dyDescent="0.2">
      <c r="A63" s="122"/>
      <c r="B63" s="127" t="s">
        <v>88</v>
      </c>
      <c r="C63" s="191" t="s">
        <v>89</v>
      </c>
      <c r="D63" s="192"/>
      <c r="E63" s="192"/>
      <c r="F63" s="134" t="s">
        <v>26</v>
      </c>
      <c r="G63" s="135"/>
      <c r="H63" s="135"/>
      <c r="I63" s="135">
        <f>'SO.01 01 Pol'!G65</f>
        <v>0</v>
      </c>
      <c r="J63" s="131" t="str">
        <f>IF(I75=0,"",I63/I75*100)</f>
        <v/>
      </c>
    </row>
    <row r="64" spans="1:10" ht="36.75" customHeight="1" x14ac:dyDescent="0.2">
      <c r="A64" s="122"/>
      <c r="B64" s="127" t="s">
        <v>90</v>
      </c>
      <c r="C64" s="191" t="s">
        <v>91</v>
      </c>
      <c r="D64" s="192"/>
      <c r="E64" s="192"/>
      <c r="F64" s="134" t="s">
        <v>26</v>
      </c>
      <c r="G64" s="135"/>
      <c r="H64" s="135"/>
      <c r="I64" s="135">
        <f>'SO.01 01 Pol'!G137</f>
        <v>0</v>
      </c>
      <c r="J64" s="131" t="str">
        <f>IF(I75=0,"",I64/I75*100)</f>
        <v/>
      </c>
    </row>
    <row r="65" spans="1:10" ht="36.75" customHeight="1" x14ac:dyDescent="0.2">
      <c r="A65" s="122"/>
      <c r="B65" s="127" t="s">
        <v>92</v>
      </c>
      <c r="C65" s="191" t="s">
        <v>93</v>
      </c>
      <c r="D65" s="192"/>
      <c r="E65" s="192"/>
      <c r="F65" s="134" t="s">
        <v>26</v>
      </c>
      <c r="G65" s="135"/>
      <c r="H65" s="135"/>
      <c r="I65" s="135">
        <f>'SO.01 01 Pol'!G203</f>
        <v>0</v>
      </c>
      <c r="J65" s="131" t="str">
        <f>IF(I75=0,"",I65/I75*100)</f>
        <v/>
      </c>
    </row>
    <row r="66" spans="1:10" ht="36.75" customHeight="1" x14ac:dyDescent="0.2">
      <c r="A66" s="122"/>
      <c r="B66" s="127" t="s">
        <v>94</v>
      </c>
      <c r="C66" s="191" t="s">
        <v>63</v>
      </c>
      <c r="D66" s="192"/>
      <c r="E66" s="192"/>
      <c r="F66" s="134" t="s">
        <v>26</v>
      </c>
      <c r="G66" s="135"/>
      <c r="H66" s="135"/>
      <c r="I66" s="135">
        <f>'SO.01 02 Pol'!G8</f>
        <v>0</v>
      </c>
      <c r="J66" s="131" t="str">
        <f>IF(I75=0,"",I66/I75*100)</f>
        <v/>
      </c>
    </row>
    <row r="67" spans="1:10" ht="36.75" customHeight="1" x14ac:dyDescent="0.2">
      <c r="A67" s="122"/>
      <c r="B67" s="127" t="s">
        <v>95</v>
      </c>
      <c r="C67" s="191" t="s">
        <v>96</v>
      </c>
      <c r="D67" s="192"/>
      <c r="E67" s="192"/>
      <c r="F67" s="134" t="s">
        <v>27</v>
      </c>
      <c r="G67" s="135"/>
      <c r="H67" s="135"/>
      <c r="I67" s="135">
        <f>'SO.01 01 Pol'!G205</f>
        <v>0</v>
      </c>
      <c r="J67" s="131" t="str">
        <f>IF(I75=0,"",I67/I75*100)</f>
        <v/>
      </c>
    </row>
    <row r="68" spans="1:10" ht="36.75" customHeight="1" x14ac:dyDescent="0.2">
      <c r="A68" s="122"/>
      <c r="B68" s="127" t="s">
        <v>97</v>
      </c>
      <c r="C68" s="191" t="s">
        <v>98</v>
      </c>
      <c r="D68" s="192"/>
      <c r="E68" s="192"/>
      <c r="F68" s="134" t="s">
        <v>27</v>
      </c>
      <c r="G68" s="135"/>
      <c r="H68" s="135"/>
      <c r="I68" s="135">
        <f>'SO.01 01 Pol'!G246</f>
        <v>0</v>
      </c>
      <c r="J68" s="131" t="str">
        <f>IF(I75=0,"",I68/I75*100)</f>
        <v/>
      </c>
    </row>
    <row r="69" spans="1:10" ht="36.75" customHeight="1" x14ac:dyDescent="0.2">
      <c r="A69" s="122"/>
      <c r="B69" s="127" t="s">
        <v>99</v>
      </c>
      <c r="C69" s="191" t="s">
        <v>100</v>
      </c>
      <c r="D69" s="192"/>
      <c r="E69" s="192"/>
      <c r="F69" s="134" t="s">
        <v>27</v>
      </c>
      <c r="G69" s="135"/>
      <c r="H69" s="135"/>
      <c r="I69" s="135">
        <f>'SO.01 01 Pol'!G257</f>
        <v>0</v>
      </c>
      <c r="J69" s="131" t="str">
        <f>IF(I75=0,"",I69/I75*100)</f>
        <v/>
      </c>
    </row>
    <row r="70" spans="1:10" ht="36.75" customHeight="1" x14ac:dyDescent="0.2">
      <c r="A70" s="122"/>
      <c r="B70" s="127" t="s">
        <v>101</v>
      </c>
      <c r="C70" s="191" t="s">
        <v>102</v>
      </c>
      <c r="D70" s="192"/>
      <c r="E70" s="192"/>
      <c r="F70" s="134" t="s">
        <v>27</v>
      </c>
      <c r="G70" s="135"/>
      <c r="H70" s="135"/>
      <c r="I70" s="135">
        <f>'SO.01 01 Pol'!G263</f>
        <v>0</v>
      </c>
      <c r="J70" s="131" t="str">
        <f>IF(I75=0,"",I70/I75*100)</f>
        <v/>
      </c>
    </row>
    <row r="71" spans="1:10" ht="36.75" customHeight="1" x14ac:dyDescent="0.2">
      <c r="A71" s="122"/>
      <c r="B71" s="127" t="s">
        <v>103</v>
      </c>
      <c r="C71" s="191" t="s">
        <v>104</v>
      </c>
      <c r="D71" s="192"/>
      <c r="E71" s="192"/>
      <c r="F71" s="134" t="s">
        <v>28</v>
      </c>
      <c r="G71" s="135"/>
      <c r="H71" s="135"/>
      <c r="I71" s="135">
        <f>'SO.01 03 Pol'!G8</f>
        <v>0</v>
      </c>
      <c r="J71" s="131" t="str">
        <f>IF(I75=0,"",I71/I75*100)</f>
        <v/>
      </c>
    </row>
    <row r="72" spans="1:10" ht="36.75" customHeight="1" x14ac:dyDescent="0.2">
      <c r="A72" s="122"/>
      <c r="B72" s="127" t="s">
        <v>105</v>
      </c>
      <c r="C72" s="191" t="s">
        <v>106</v>
      </c>
      <c r="D72" s="192"/>
      <c r="E72" s="192"/>
      <c r="F72" s="134" t="s">
        <v>107</v>
      </c>
      <c r="G72" s="135"/>
      <c r="H72" s="135"/>
      <c r="I72" s="135">
        <f>'SO.01 01 Pol'!G286</f>
        <v>0</v>
      </c>
      <c r="J72" s="131" t="str">
        <f>IF(I75=0,"",I72/I75*100)</f>
        <v/>
      </c>
    </row>
    <row r="73" spans="1:10" ht="36.75" customHeight="1" x14ac:dyDescent="0.2">
      <c r="A73" s="122"/>
      <c r="B73" s="127" t="s">
        <v>108</v>
      </c>
      <c r="C73" s="191" t="s">
        <v>29</v>
      </c>
      <c r="D73" s="192"/>
      <c r="E73" s="192"/>
      <c r="F73" s="134" t="s">
        <v>108</v>
      </c>
      <c r="G73" s="135"/>
      <c r="H73" s="135"/>
      <c r="I73" s="135">
        <f>'VRN01 01 Naklady'!G8</f>
        <v>0</v>
      </c>
      <c r="J73" s="131" t="str">
        <f>IF(I75=0,"",I73/I75*100)</f>
        <v/>
      </c>
    </row>
    <row r="74" spans="1:10" ht="36.75" customHeight="1" x14ac:dyDescent="0.2">
      <c r="A74" s="122"/>
      <c r="B74" s="127" t="s">
        <v>109</v>
      </c>
      <c r="C74" s="191" t="s">
        <v>30</v>
      </c>
      <c r="D74" s="192"/>
      <c r="E74" s="192"/>
      <c r="F74" s="134" t="s">
        <v>109</v>
      </c>
      <c r="G74" s="135"/>
      <c r="H74" s="135"/>
      <c r="I74" s="135">
        <f>'VRN01 01 Naklady'!G11</f>
        <v>0</v>
      </c>
      <c r="J74" s="131" t="str">
        <f>IF(I75=0,"",I74/I75*100)</f>
        <v/>
      </c>
    </row>
    <row r="75" spans="1:10" ht="25.5" customHeight="1" x14ac:dyDescent="0.2">
      <c r="A75" s="123"/>
      <c r="B75" s="128" t="s">
        <v>1</v>
      </c>
      <c r="C75" s="129"/>
      <c r="D75" s="130"/>
      <c r="E75" s="130"/>
      <c r="F75" s="136"/>
      <c r="G75" s="137"/>
      <c r="H75" s="137"/>
      <c r="I75" s="137">
        <f>SUM(I60:I74)</f>
        <v>0</v>
      </c>
      <c r="J75" s="132">
        <f>SUM(J60:J74)</f>
        <v>0</v>
      </c>
    </row>
    <row r="76" spans="1:10" x14ac:dyDescent="0.2">
      <c r="F76" s="86"/>
      <c r="G76" s="86"/>
      <c r="H76" s="86"/>
      <c r="I76" s="86"/>
      <c r="J76" s="133"/>
    </row>
    <row r="77" spans="1:10" x14ac:dyDescent="0.2">
      <c r="F77" s="86"/>
      <c r="G77" s="86"/>
      <c r="H77" s="86"/>
      <c r="I77" s="86"/>
      <c r="J77" s="133"/>
    </row>
    <row r="78" spans="1:10" x14ac:dyDescent="0.2">
      <c r="F78" s="86"/>
      <c r="G78" s="86"/>
      <c r="H78" s="86"/>
      <c r="I78" s="86"/>
      <c r="J78" s="133"/>
    </row>
  </sheetData>
  <sheetProtection algorithmName="SHA-512" hashValue="pGfnmrMfaJB3Ayx1QzPzZz6CiUawjsdD/z7LzFCSKyKB+rrJYdscEp/ym4j+mMIme1HoNTfzHSSOiHEMqwTfig==" saltValue="GdTz7gDtSLnvb4UGjgq/g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B46:E46"/>
    <mergeCell ref="C60:E60"/>
    <mergeCell ref="C61:E61"/>
    <mergeCell ref="C62:E62"/>
    <mergeCell ref="C63:E63"/>
    <mergeCell ref="C64:E64"/>
    <mergeCell ref="C65:E65"/>
    <mergeCell ref="C66:E66"/>
    <mergeCell ref="C72:E72"/>
    <mergeCell ref="C73:E73"/>
    <mergeCell ref="C74:E74"/>
    <mergeCell ref="C67:E67"/>
    <mergeCell ref="C68:E68"/>
    <mergeCell ref="C69:E69"/>
    <mergeCell ref="C70:E70"/>
    <mergeCell ref="C71:E7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tabSelected="1" workbookViewId="0">
      <pane ySplit="7" topLeftCell="A8" activePane="bottomLeft" state="frozen"/>
      <selection activeCell="Q18" sqref="Q18"/>
      <selection pane="bottomLeft" activeCell="Q18" sqref="Q1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0" t="s">
        <v>7</v>
      </c>
      <c r="B1" s="250"/>
      <c r="C1" s="250"/>
      <c r="D1" s="250"/>
      <c r="E1" s="250"/>
      <c r="F1" s="250"/>
      <c r="G1" s="250"/>
      <c r="AG1" t="s">
        <v>110</v>
      </c>
    </row>
    <row r="2" spans="1:60" ht="24.95" customHeight="1" x14ac:dyDescent="0.2">
      <c r="A2" s="139" t="s">
        <v>8</v>
      </c>
      <c r="B2" s="48" t="s">
        <v>43</v>
      </c>
      <c r="C2" s="251" t="s">
        <v>44</v>
      </c>
      <c r="D2" s="252"/>
      <c r="E2" s="252"/>
      <c r="F2" s="252"/>
      <c r="G2" s="253"/>
      <c r="AG2" t="s">
        <v>111</v>
      </c>
    </row>
    <row r="3" spans="1:60" ht="24.95" customHeight="1" x14ac:dyDescent="0.2">
      <c r="A3" s="139" t="s">
        <v>9</v>
      </c>
      <c r="B3" s="48" t="s">
        <v>58</v>
      </c>
      <c r="C3" s="251" t="s">
        <v>59</v>
      </c>
      <c r="D3" s="252"/>
      <c r="E3" s="252"/>
      <c r="F3" s="252"/>
      <c r="G3" s="253"/>
      <c r="AC3" s="120" t="s">
        <v>111</v>
      </c>
      <c r="AG3" t="s">
        <v>112</v>
      </c>
    </row>
    <row r="4" spans="1:60" ht="24.95" customHeight="1" x14ac:dyDescent="0.2">
      <c r="A4" s="140" t="s">
        <v>10</v>
      </c>
      <c r="B4" s="141" t="s">
        <v>60</v>
      </c>
      <c r="C4" s="254" t="s">
        <v>61</v>
      </c>
      <c r="D4" s="255"/>
      <c r="E4" s="255"/>
      <c r="F4" s="255"/>
      <c r="G4" s="256"/>
      <c r="AG4" t="s">
        <v>113</v>
      </c>
    </row>
    <row r="5" spans="1:60" x14ac:dyDescent="0.2">
      <c r="D5" s="10"/>
    </row>
    <row r="6" spans="1:60" ht="38.25" x14ac:dyDescent="0.2">
      <c r="A6" s="143" t="s">
        <v>114</v>
      </c>
      <c r="B6" s="145" t="s">
        <v>115</v>
      </c>
      <c r="C6" s="145" t="s">
        <v>116</v>
      </c>
      <c r="D6" s="144" t="s">
        <v>117</v>
      </c>
      <c r="E6" s="143" t="s">
        <v>118</v>
      </c>
      <c r="F6" s="142" t="s">
        <v>119</v>
      </c>
      <c r="G6" s="143" t="s">
        <v>31</v>
      </c>
      <c r="H6" s="146" t="s">
        <v>32</v>
      </c>
      <c r="I6" s="146" t="s">
        <v>120</v>
      </c>
      <c r="J6" s="146" t="s">
        <v>33</v>
      </c>
      <c r="K6" s="146" t="s">
        <v>121</v>
      </c>
      <c r="L6" s="146" t="s">
        <v>122</v>
      </c>
      <c r="M6" s="146" t="s">
        <v>123</v>
      </c>
      <c r="N6" s="146" t="s">
        <v>124</v>
      </c>
      <c r="O6" s="146" t="s">
        <v>125</v>
      </c>
      <c r="P6" s="146" t="s">
        <v>126</v>
      </c>
      <c r="Q6" s="146" t="s">
        <v>127</v>
      </c>
      <c r="R6" s="146" t="s">
        <v>128</v>
      </c>
      <c r="S6" s="146" t="s">
        <v>129</v>
      </c>
      <c r="T6" s="146" t="s">
        <v>130</v>
      </c>
      <c r="U6" s="146" t="s">
        <v>131</v>
      </c>
      <c r="V6" s="146" t="s">
        <v>132</v>
      </c>
      <c r="W6" s="146" t="s">
        <v>133</v>
      </c>
      <c r="X6" s="146" t="s">
        <v>134</v>
      </c>
      <c r="Y6" s="146" t="s">
        <v>135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136</v>
      </c>
      <c r="B8" s="162" t="s">
        <v>82</v>
      </c>
      <c r="C8" s="183" t="s">
        <v>83</v>
      </c>
      <c r="D8" s="163"/>
      <c r="E8" s="164"/>
      <c r="F8" s="165"/>
      <c r="G8" s="165">
        <f>SUMIF(AG9:AG34,"&lt;&gt;NOR",G9:G34)</f>
        <v>0</v>
      </c>
      <c r="H8" s="165"/>
      <c r="I8" s="165">
        <f>SUM(I9:I34)</f>
        <v>0</v>
      </c>
      <c r="J8" s="165"/>
      <c r="K8" s="165">
        <f>SUM(K9:K34)</f>
        <v>0</v>
      </c>
      <c r="L8" s="165"/>
      <c r="M8" s="165">
        <f>SUM(M9:M34)</f>
        <v>0</v>
      </c>
      <c r="N8" s="164"/>
      <c r="O8" s="164">
        <f>SUM(O9:O34)</f>
        <v>25.74</v>
      </c>
      <c r="P8" s="164"/>
      <c r="Q8" s="164">
        <f>SUM(Q9:Q34)</f>
        <v>0</v>
      </c>
      <c r="R8" s="165"/>
      <c r="S8" s="165"/>
      <c r="T8" s="166"/>
      <c r="U8" s="160"/>
      <c r="V8" s="160">
        <f>SUM(V9:V34)</f>
        <v>388.94</v>
      </c>
      <c r="W8" s="160"/>
      <c r="X8" s="160"/>
      <c r="Y8" s="160"/>
      <c r="AG8" t="s">
        <v>137</v>
      </c>
    </row>
    <row r="9" spans="1:60" outlineLevel="1" x14ac:dyDescent="0.2">
      <c r="A9" s="168">
        <v>1</v>
      </c>
      <c r="B9" s="169" t="s">
        <v>138</v>
      </c>
      <c r="C9" s="184" t="s">
        <v>139</v>
      </c>
      <c r="D9" s="170" t="s">
        <v>140</v>
      </c>
      <c r="E9" s="171">
        <v>636.98299999999995</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141</v>
      </c>
      <c r="T9" s="174" t="s">
        <v>141</v>
      </c>
      <c r="U9" s="157">
        <v>7.0000000000000001E-3</v>
      </c>
      <c r="V9" s="157">
        <f>ROUND(E9*U9,2)</f>
        <v>4.46</v>
      </c>
      <c r="W9" s="157"/>
      <c r="X9" s="157" t="s">
        <v>142</v>
      </c>
      <c r="Y9" s="157" t="s">
        <v>143</v>
      </c>
      <c r="Z9" s="147"/>
      <c r="AA9" s="147"/>
      <c r="AB9" s="147"/>
      <c r="AC9" s="147"/>
      <c r="AD9" s="147"/>
      <c r="AE9" s="147"/>
      <c r="AF9" s="147"/>
      <c r="AG9" s="147" t="s">
        <v>144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5" t="s">
        <v>145</v>
      </c>
      <c r="D10" s="158"/>
      <c r="E10" s="159">
        <v>5.6315</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146</v>
      </c>
      <c r="AH10" s="147">
        <v>5</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185" t="s">
        <v>147</v>
      </c>
      <c r="D11" s="158"/>
      <c r="E11" s="159">
        <v>528.99699999999996</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146</v>
      </c>
      <c r="AH11" s="147">
        <v>5</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5" t="s">
        <v>148</v>
      </c>
      <c r="D12" s="158"/>
      <c r="E12" s="159">
        <v>102.3545</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146</v>
      </c>
      <c r="AH12" s="147">
        <v>5</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2</v>
      </c>
      <c r="B13" s="169" t="s">
        <v>149</v>
      </c>
      <c r="C13" s="184" t="s">
        <v>150</v>
      </c>
      <c r="D13" s="170" t="s">
        <v>140</v>
      </c>
      <c r="E13" s="171">
        <v>5.6315</v>
      </c>
      <c r="F13" s="172"/>
      <c r="G13" s="173">
        <f>ROUND(E13*F13,2)</f>
        <v>0</v>
      </c>
      <c r="H13" s="172"/>
      <c r="I13" s="173">
        <f>ROUND(E13*H13,2)</f>
        <v>0</v>
      </c>
      <c r="J13" s="172"/>
      <c r="K13" s="173">
        <f>ROUND(E13*J13,2)</f>
        <v>0</v>
      </c>
      <c r="L13" s="173">
        <v>21</v>
      </c>
      <c r="M13" s="173">
        <f>G13*(1+L13/100)</f>
        <v>0</v>
      </c>
      <c r="N13" s="171">
        <v>2.768E-2</v>
      </c>
      <c r="O13" s="171">
        <f>ROUND(E13*N13,2)</f>
        <v>0.16</v>
      </c>
      <c r="P13" s="171">
        <v>0</v>
      </c>
      <c r="Q13" s="171">
        <f>ROUND(E13*P13,2)</f>
        <v>0</v>
      </c>
      <c r="R13" s="173"/>
      <c r="S13" s="173" t="s">
        <v>141</v>
      </c>
      <c r="T13" s="174" t="s">
        <v>141</v>
      </c>
      <c r="U13" s="157">
        <v>0.50990000000000002</v>
      </c>
      <c r="V13" s="157">
        <f>ROUND(E13*U13,2)</f>
        <v>2.87</v>
      </c>
      <c r="W13" s="157"/>
      <c r="X13" s="157" t="s">
        <v>142</v>
      </c>
      <c r="Y13" s="157" t="s">
        <v>143</v>
      </c>
      <c r="Z13" s="147"/>
      <c r="AA13" s="147"/>
      <c r="AB13" s="147"/>
      <c r="AC13" s="147"/>
      <c r="AD13" s="147"/>
      <c r="AE13" s="147"/>
      <c r="AF13" s="147"/>
      <c r="AG13" s="147" t="s">
        <v>144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5" t="s">
        <v>145</v>
      </c>
      <c r="D14" s="158"/>
      <c r="E14" s="159">
        <v>5.6315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146</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151</v>
      </c>
      <c r="C15" s="184" t="s">
        <v>152</v>
      </c>
      <c r="D15" s="170" t="s">
        <v>140</v>
      </c>
      <c r="E15" s="171">
        <v>5.6315</v>
      </c>
      <c r="F15" s="172"/>
      <c r="G15" s="173">
        <f>ROUND(E15*F15,2)</f>
        <v>0</v>
      </c>
      <c r="H15" s="172"/>
      <c r="I15" s="173">
        <f>ROUND(E15*H15,2)</f>
        <v>0</v>
      </c>
      <c r="J15" s="172"/>
      <c r="K15" s="173">
        <f>ROUND(E15*J15,2)</f>
        <v>0</v>
      </c>
      <c r="L15" s="173">
        <v>21</v>
      </c>
      <c r="M15" s="173">
        <f>G15*(1+L15/100)</f>
        <v>0</v>
      </c>
      <c r="N15" s="171">
        <v>1.3390000000000001E-2</v>
      </c>
      <c r="O15" s="171">
        <f>ROUND(E15*N15,2)</f>
        <v>0.08</v>
      </c>
      <c r="P15" s="171">
        <v>0</v>
      </c>
      <c r="Q15" s="171">
        <f>ROUND(E15*P15,2)</f>
        <v>0</v>
      </c>
      <c r="R15" s="173"/>
      <c r="S15" s="173" t="s">
        <v>141</v>
      </c>
      <c r="T15" s="174" t="s">
        <v>141</v>
      </c>
      <c r="U15" s="157">
        <v>8.831E-2</v>
      </c>
      <c r="V15" s="157">
        <f>ROUND(E15*U15,2)</f>
        <v>0.5</v>
      </c>
      <c r="W15" s="157"/>
      <c r="X15" s="157" t="s">
        <v>142</v>
      </c>
      <c r="Y15" s="157" t="s">
        <v>143</v>
      </c>
      <c r="Z15" s="147"/>
      <c r="AA15" s="147"/>
      <c r="AB15" s="147"/>
      <c r="AC15" s="147"/>
      <c r="AD15" s="147"/>
      <c r="AE15" s="147"/>
      <c r="AF15" s="147"/>
      <c r="AG15" s="147" t="s">
        <v>144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5" t="s">
        <v>145</v>
      </c>
      <c r="D16" s="158"/>
      <c r="E16" s="159">
        <v>5.6315</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146</v>
      </c>
      <c r="AH16" s="147">
        <v>5</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153</v>
      </c>
      <c r="C17" s="184" t="s">
        <v>154</v>
      </c>
      <c r="D17" s="170" t="s">
        <v>140</v>
      </c>
      <c r="E17" s="171">
        <v>528.99699999999996</v>
      </c>
      <c r="F17" s="172"/>
      <c r="G17" s="173">
        <f>ROUND(E17*F17,2)</f>
        <v>0</v>
      </c>
      <c r="H17" s="172"/>
      <c r="I17" s="173">
        <f>ROUND(E17*H17,2)</f>
        <v>0</v>
      </c>
      <c r="J17" s="172"/>
      <c r="K17" s="173">
        <f>ROUND(E17*J17,2)</f>
        <v>0</v>
      </c>
      <c r="L17" s="173">
        <v>21</v>
      </c>
      <c r="M17" s="173">
        <f>G17*(1+L17/100)</f>
        <v>0</v>
      </c>
      <c r="N17" s="171">
        <v>2.46E-2</v>
      </c>
      <c r="O17" s="171">
        <f>ROUND(E17*N17,2)</f>
        <v>13.01</v>
      </c>
      <c r="P17" s="171">
        <v>0</v>
      </c>
      <c r="Q17" s="171">
        <f>ROUND(E17*P17,2)</f>
        <v>0</v>
      </c>
      <c r="R17" s="173"/>
      <c r="S17" s="173" t="s">
        <v>141</v>
      </c>
      <c r="T17" s="174" t="s">
        <v>141</v>
      </c>
      <c r="U17" s="157">
        <v>0.42759999999999998</v>
      </c>
      <c r="V17" s="157">
        <f>ROUND(E17*U17,2)</f>
        <v>226.2</v>
      </c>
      <c r="W17" s="157"/>
      <c r="X17" s="157" t="s">
        <v>142</v>
      </c>
      <c r="Y17" s="157" t="s">
        <v>143</v>
      </c>
      <c r="Z17" s="147"/>
      <c r="AA17" s="147"/>
      <c r="AB17" s="147"/>
      <c r="AC17" s="147"/>
      <c r="AD17" s="147"/>
      <c r="AE17" s="147"/>
      <c r="AF17" s="147"/>
      <c r="AG17" s="147" t="s">
        <v>144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5" t="s">
        <v>147</v>
      </c>
      <c r="D18" s="158"/>
      <c r="E18" s="159">
        <v>528.99699999999996</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146</v>
      </c>
      <c r="AH18" s="147">
        <v>5</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5</v>
      </c>
      <c r="B19" s="169" t="s">
        <v>155</v>
      </c>
      <c r="C19" s="184" t="s">
        <v>156</v>
      </c>
      <c r="D19" s="170" t="s">
        <v>140</v>
      </c>
      <c r="E19" s="171">
        <v>528.99699999999996</v>
      </c>
      <c r="F19" s="172"/>
      <c r="G19" s="173">
        <f>ROUND(E19*F19,2)</f>
        <v>0</v>
      </c>
      <c r="H19" s="172"/>
      <c r="I19" s="173">
        <f>ROUND(E19*H19,2)</f>
        <v>0</v>
      </c>
      <c r="J19" s="172"/>
      <c r="K19" s="173">
        <f>ROUND(E19*J19,2)</f>
        <v>0</v>
      </c>
      <c r="L19" s="173">
        <v>21</v>
      </c>
      <c r="M19" s="173">
        <f>G19*(1+L19/100)</f>
        <v>0</v>
      </c>
      <c r="N19" s="171">
        <v>1.3390000000000001E-2</v>
      </c>
      <c r="O19" s="171">
        <f>ROUND(E19*N19,2)</f>
        <v>7.08</v>
      </c>
      <c r="P19" s="171">
        <v>0</v>
      </c>
      <c r="Q19" s="171">
        <f>ROUND(E19*P19,2)</f>
        <v>0</v>
      </c>
      <c r="R19" s="173"/>
      <c r="S19" s="173" t="s">
        <v>141</v>
      </c>
      <c r="T19" s="174" t="s">
        <v>141</v>
      </c>
      <c r="U19" s="157">
        <v>8.831E-2</v>
      </c>
      <c r="V19" s="157">
        <f>ROUND(E19*U19,2)</f>
        <v>46.72</v>
      </c>
      <c r="W19" s="157"/>
      <c r="X19" s="157" t="s">
        <v>142</v>
      </c>
      <c r="Y19" s="157" t="s">
        <v>143</v>
      </c>
      <c r="Z19" s="147"/>
      <c r="AA19" s="147"/>
      <c r="AB19" s="147"/>
      <c r="AC19" s="147"/>
      <c r="AD19" s="147"/>
      <c r="AE19" s="147"/>
      <c r="AF19" s="147"/>
      <c r="AG19" s="147" t="s">
        <v>144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5" t="s">
        <v>147</v>
      </c>
      <c r="D20" s="158"/>
      <c r="E20" s="159">
        <v>528.99699999999996</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146</v>
      </c>
      <c r="AH20" s="147">
        <v>5</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6</v>
      </c>
      <c r="B21" s="169" t="s">
        <v>157</v>
      </c>
      <c r="C21" s="184" t="s">
        <v>158</v>
      </c>
      <c r="D21" s="170" t="s">
        <v>140</v>
      </c>
      <c r="E21" s="171">
        <v>102.3545</v>
      </c>
      <c r="F21" s="172"/>
      <c r="G21" s="173">
        <f>ROUND(E21*F21,2)</f>
        <v>0</v>
      </c>
      <c r="H21" s="172"/>
      <c r="I21" s="173">
        <f>ROUND(E21*H21,2)</f>
        <v>0</v>
      </c>
      <c r="J21" s="172"/>
      <c r="K21" s="173">
        <f>ROUND(E21*J21,2)</f>
        <v>0</v>
      </c>
      <c r="L21" s="173">
        <v>21</v>
      </c>
      <c r="M21" s="173">
        <f>G21*(1+L21/100)</f>
        <v>0</v>
      </c>
      <c r="N21" s="171">
        <v>5.2839999999999998E-2</v>
      </c>
      <c r="O21" s="171">
        <f>ROUND(E21*N21,2)</f>
        <v>5.41</v>
      </c>
      <c r="P21" s="171">
        <v>0</v>
      </c>
      <c r="Q21" s="171">
        <f>ROUND(E21*P21,2)</f>
        <v>0</v>
      </c>
      <c r="R21" s="173"/>
      <c r="S21" s="173" t="s">
        <v>141</v>
      </c>
      <c r="T21" s="174" t="s">
        <v>141</v>
      </c>
      <c r="U21" s="157">
        <v>1.0569999999999999</v>
      </c>
      <c r="V21" s="157">
        <f>ROUND(E21*U21,2)</f>
        <v>108.19</v>
      </c>
      <c r="W21" s="157"/>
      <c r="X21" s="157" t="s">
        <v>142</v>
      </c>
      <c r="Y21" s="157" t="s">
        <v>143</v>
      </c>
      <c r="Z21" s="147"/>
      <c r="AA21" s="147"/>
      <c r="AB21" s="147"/>
      <c r="AC21" s="147"/>
      <c r="AD21" s="147"/>
      <c r="AE21" s="147"/>
      <c r="AF21" s="147"/>
      <c r="AG21" s="147" t="s">
        <v>144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5" t="s">
        <v>148</v>
      </c>
      <c r="D22" s="158"/>
      <c r="E22" s="159">
        <v>102.3545</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146</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1" x14ac:dyDescent="0.2">
      <c r="A23" s="168">
        <v>7</v>
      </c>
      <c r="B23" s="169" t="s">
        <v>159</v>
      </c>
      <c r="C23" s="184" t="s">
        <v>160</v>
      </c>
      <c r="D23" s="170" t="s">
        <v>161</v>
      </c>
      <c r="E23" s="171">
        <v>25.7363</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162</v>
      </c>
      <c r="T23" s="174" t="s">
        <v>163</v>
      </c>
      <c r="U23" s="157">
        <v>0</v>
      </c>
      <c r="V23" s="157">
        <f>ROUND(E23*U23,2)</f>
        <v>0</v>
      </c>
      <c r="W23" s="157"/>
      <c r="X23" s="157" t="s">
        <v>142</v>
      </c>
      <c r="Y23" s="157" t="s">
        <v>143</v>
      </c>
      <c r="Z23" s="147"/>
      <c r="AA23" s="147"/>
      <c r="AB23" s="147"/>
      <c r="AC23" s="147"/>
      <c r="AD23" s="147"/>
      <c r="AE23" s="147"/>
      <c r="AF23" s="147"/>
      <c r="AG23" s="147" t="s">
        <v>144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5" t="s">
        <v>164</v>
      </c>
      <c r="D24" s="158"/>
      <c r="E24" s="159">
        <v>0.15587999999999999</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146</v>
      </c>
      <c r="AH24" s="147">
        <v>6</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5" t="s">
        <v>165</v>
      </c>
      <c r="D25" s="158"/>
      <c r="E25" s="159">
        <v>7.5410000000000005E-2</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146</v>
      </c>
      <c r="AH25" s="147">
        <v>6</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185" t="s">
        <v>166</v>
      </c>
      <c r="D26" s="158"/>
      <c r="E26" s="159">
        <v>13.01333</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146</v>
      </c>
      <c r="AH26" s="147">
        <v>6</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185" t="s">
        <v>167</v>
      </c>
      <c r="D27" s="158"/>
      <c r="E27" s="159">
        <v>7.0832699999999997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146</v>
      </c>
      <c r="AH27" s="147">
        <v>6</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5" t="s">
        <v>168</v>
      </c>
      <c r="D28" s="158"/>
      <c r="E28" s="159">
        <v>5.4084099999999999</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146</v>
      </c>
      <c r="AH28" s="147">
        <v>6</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8</v>
      </c>
      <c r="B29" s="169" t="s">
        <v>169</v>
      </c>
      <c r="C29" s="184" t="s">
        <v>170</v>
      </c>
      <c r="D29" s="170" t="s">
        <v>140</v>
      </c>
      <c r="E29" s="171">
        <v>92.967500000000001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162</v>
      </c>
      <c r="T29" s="174" t="s">
        <v>163</v>
      </c>
      <c r="U29" s="157">
        <v>0</v>
      </c>
      <c r="V29" s="157">
        <f>ROUND(E29*U29,2)</f>
        <v>0</v>
      </c>
      <c r="W29" s="157"/>
      <c r="X29" s="157" t="s">
        <v>142</v>
      </c>
      <c r="Y29" s="157" t="s">
        <v>143</v>
      </c>
      <c r="Z29" s="147"/>
      <c r="AA29" s="147"/>
      <c r="AB29" s="147"/>
      <c r="AC29" s="147"/>
      <c r="AD29" s="147"/>
      <c r="AE29" s="147"/>
      <c r="AF29" s="147"/>
      <c r="AG29" s="147" t="s">
        <v>144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5" t="s">
        <v>171</v>
      </c>
      <c r="D30" s="158"/>
      <c r="E30" s="159">
        <v>75.707999999999998</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146</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5" t="s">
        <v>172</v>
      </c>
      <c r="D31" s="158"/>
      <c r="E31" s="159">
        <v>-2.7404999999999999</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146</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5" t="s">
        <v>173</v>
      </c>
      <c r="D32" s="158"/>
      <c r="E32" s="159"/>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146</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5" t="s">
        <v>174</v>
      </c>
      <c r="D33" s="158"/>
      <c r="E33" s="159">
        <v>20</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146</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33.75" outlineLevel="1" x14ac:dyDescent="0.2">
      <c r="A34" s="175">
        <v>9</v>
      </c>
      <c r="B34" s="176" t="s">
        <v>175</v>
      </c>
      <c r="C34" s="186" t="s">
        <v>176</v>
      </c>
      <c r="D34" s="177" t="s">
        <v>140</v>
      </c>
      <c r="E34" s="178">
        <v>5</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c r="S34" s="180" t="s">
        <v>162</v>
      </c>
      <c r="T34" s="181" t="s">
        <v>163</v>
      </c>
      <c r="U34" s="157">
        <v>0</v>
      </c>
      <c r="V34" s="157">
        <f>ROUND(E34*U34,2)</f>
        <v>0</v>
      </c>
      <c r="W34" s="157"/>
      <c r="X34" s="157" t="s">
        <v>142</v>
      </c>
      <c r="Y34" s="157" t="s">
        <v>143</v>
      </c>
      <c r="Z34" s="147"/>
      <c r="AA34" s="147"/>
      <c r="AB34" s="147"/>
      <c r="AC34" s="147"/>
      <c r="AD34" s="147"/>
      <c r="AE34" s="147"/>
      <c r="AF34" s="147"/>
      <c r="AG34" s="147" t="s">
        <v>144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1" t="s">
        <v>136</v>
      </c>
      <c r="B35" s="162" t="s">
        <v>84</v>
      </c>
      <c r="C35" s="183" t="s">
        <v>85</v>
      </c>
      <c r="D35" s="163"/>
      <c r="E35" s="164"/>
      <c r="F35" s="165"/>
      <c r="G35" s="165">
        <f>SUMIF(AG36:AG38,"&lt;&gt;NOR",G36:G38)</f>
        <v>0</v>
      </c>
      <c r="H35" s="165"/>
      <c r="I35" s="165">
        <f>SUM(I36:I38)</f>
        <v>0</v>
      </c>
      <c r="J35" s="165"/>
      <c r="K35" s="165">
        <f>SUM(K36:K38)</f>
        <v>0</v>
      </c>
      <c r="L35" s="165"/>
      <c r="M35" s="165">
        <f>SUM(M36:M38)</f>
        <v>0</v>
      </c>
      <c r="N35" s="164"/>
      <c r="O35" s="164">
        <f>SUM(O36:O38)</f>
        <v>0.55000000000000004</v>
      </c>
      <c r="P35" s="164"/>
      <c r="Q35" s="164">
        <f>SUM(Q36:Q38)</f>
        <v>0</v>
      </c>
      <c r="R35" s="165"/>
      <c r="S35" s="165"/>
      <c r="T35" s="166"/>
      <c r="U35" s="160"/>
      <c r="V35" s="160">
        <f>SUM(V36:V38)</f>
        <v>8.98</v>
      </c>
      <c r="W35" s="160"/>
      <c r="X35" s="160"/>
      <c r="Y35" s="160"/>
      <c r="AG35" t="s">
        <v>137</v>
      </c>
    </row>
    <row r="36" spans="1:60" ht="22.5" outlineLevel="1" x14ac:dyDescent="0.2">
      <c r="A36" s="168">
        <v>10</v>
      </c>
      <c r="B36" s="169" t="s">
        <v>177</v>
      </c>
      <c r="C36" s="184" t="s">
        <v>178</v>
      </c>
      <c r="D36" s="170" t="s">
        <v>140</v>
      </c>
      <c r="E36" s="171">
        <v>23.187000000000001</v>
      </c>
      <c r="F36" s="172"/>
      <c r="G36" s="173">
        <f>ROUND(E36*F36,2)</f>
        <v>0</v>
      </c>
      <c r="H36" s="172"/>
      <c r="I36" s="173">
        <f>ROUND(E36*H36,2)</f>
        <v>0</v>
      </c>
      <c r="J36" s="172"/>
      <c r="K36" s="173">
        <f>ROUND(E36*J36,2)</f>
        <v>0</v>
      </c>
      <c r="L36" s="173">
        <v>21</v>
      </c>
      <c r="M36" s="173">
        <f>G36*(1+L36/100)</f>
        <v>0</v>
      </c>
      <c r="N36" s="171">
        <v>2.3789999999999999E-2</v>
      </c>
      <c r="O36" s="171">
        <f>ROUND(E36*N36,2)</f>
        <v>0.55000000000000004</v>
      </c>
      <c r="P36" s="171">
        <v>0</v>
      </c>
      <c r="Q36" s="171">
        <f>ROUND(E36*P36,2)</f>
        <v>0</v>
      </c>
      <c r="R36" s="173"/>
      <c r="S36" s="173" t="s">
        <v>141</v>
      </c>
      <c r="T36" s="174" t="s">
        <v>141</v>
      </c>
      <c r="U36" s="157">
        <v>0.38750000000000001</v>
      </c>
      <c r="V36" s="157">
        <f>ROUND(E36*U36,2)</f>
        <v>8.98</v>
      </c>
      <c r="W36" s="157"/>
      <c r="X36" s="157" t="s">
        <v>142</v>
      </c>
      <c r="Y36" s="157" t="s">
        <v>143</v>
      </c>
      <c r="Z36" s="147"/>
      <c r="AA36" s="147"/>
      <c r="AB36" s="147"/>
      <c r="AC36" s="147"/>
      <c r="AD36" s="147"/>
      <c r="AE36" s="147"/>
      <c r="AF36" s="147"/>
      <c r="AG36" s="147" t="s">
        <v>144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85" t="s">
        <v>179</v>
      </c>
      <c r="D37" s="158"/>
      <c r="E37" s="159"/>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146</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85" t="s">
        <v>180</v>
      </c>
      <c r="D38" s="158"/>
      <c r="E38" s="159">
        <v>23.187000000000001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146</v>
      </c>
      <c r="AH38" s="147">
        <v>5</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61" t="s">
        <v>136</v>
      </c>
      <c r="B39" s="162" t="s">
        <v>86</v>
      </c>
      <c r="C39" s="183" t="s">
        <v>87</v>
      </c>
      <c r="D39" s="163"/>
      <c r="E39" s="164"/>
      <c r="F39" s="165"/>
      <c r="G39" s="165">
        <f>SUMIF(AG40:AG64,"&lt;&gt;NOR",G40:G64)</f>
        <v>0</v>
      </c>
      <c r="H39" s="165"/>
      <c r="I39" s="165">
        <f>SUM(I40:I64)</f>
        <v>0</v>
      </c>
      <c r="J39" s="165"/>
      <c r="K39" s="165">
        <f>SUM(K40:K64)</f>
        <v>0</v>
      </c>
      <c r="L39" s="165"/>
      <c r="M39" s="165">
        <f>SUM(M40:M64)</f>
        <v>0</v>
      </c>
      <c r="N39" s="164"/>
      <c r="O39" s="164">
        <f>SUM(O40:O64)</f>
        <v>1.6199999999999999</v>
      </c>
      <c r="P39" s="164"/>
      <c r="Q39" s="164">
        <f>SUM(Q40:Q64)</f>
        <v>0</v>
      </c>
      <c r="R39" s="165"/>
      <c r="S39" s="165"/>
      <c r="T39" s="166"/>
      <c r="U39" s="160"/>
      <c r="V39" s="160">
        <f>SUM(V40:V64)</f>
        <v>55.35</v>
      </c>
      <c r="W39" s="160"/>
      <c r="X39" s="160"/>
      <c r="Y39" s="160"/>
      <c r="AG39" t="s">
        <v>137</v>
      </c>
    </row>
    <row r="40" spans="1:60" outlineLevel="1" x14ac:dyDescent="0.2">
      <c r="A40" s="168">
        <v>11</v>
      </c>
      <c r="B40" s="169" t="s">
        <v>181</v>
      </c>
      <c r="C40" s="184" t="s">
        <v>182</v>
      </c>
      <c r="D40" s="170" t="s">
        <v>140</v>
      </c>
      <c r="E40" s="171">
        <v>22.943999999999999</v>
      </c>
      <c r="F40" s="172"/>
      <c r="G40" s="173">
        <f>ROUND(E40*F40,2)</f>
        <v>0</v>
      </c>
      <c r="H40" s="172"/>
      <c r="I40" s="173">
        <f>ROUND(E40*H40,2)</f>
        <v>0</v>
      </c>
      <c r="J40" s="172"/>
      <c r="K40" s="173">
        <f>ROUND(E40*J40,2)</f>
        <v>0</v>
      </c>
      <c r="L40" s="173">
        <v>21</v>
      </c>
      <c r="M40" s="173">
        <f>G40*(1+L40/100)</f>
        <v>0</v>
      </c>
      <c r="N40" s="171">
        <v>1.2099999999999999E-3</v>
      </c>
      <c r="O40" s="171">
        <f>ROUND(E40*N40,2)</f>
        <v>0.03</v>
      </c>
      <c r="P40" s="171">
        <v>0</v>
      </c>
      <c r="Q40" s="171">
        <f>ROUND(E40*P40,2)</f>
        <v>0</v>
      </c>
      <c r="R40" s="173"/>
      <c r="S40" s="173" t="s">
        <v>141</v>
      </c>
      <c r="T40" s="174" t="s">
        <v>141</v>
      </c>
      <c r="U40" s="157">
        <v>0.17699999999999999</v>
      </c>
      <c r="V40" s="157">
        <f>ROUND(E40*U40,2)</f>
        <v>4.0599999999999996</v>
      </c>
      <c r="W40" s="157"/>
      <c r="X40" s="157" t="s">
        <v>142</v>
      </c>
      <c r="Y40" s="157" t="s">
        <v>143</v>
      </c>
      <c r="Z40" s="147"/>
      <c r="AA40" s="147"/>
      <c r="AB40" s="147"/>
      <c r="AC40" s="147"/>
      <c r="AD40" s="147"/>
      <c r="AE40" s="147"/>
      <c r="AF40" s="147"/>
      <c r="AG40" s="147" t="s">
        <v>144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85" t="s">
        <v>183</v>
      </c>
      <c r="D41" s="158"/>
      <c r="E41" s="159"/>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146</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5" t="s">
        <v>184</v>
      </c>
      <c r="D42" s="158"/>
      <c r="E42" s="159">
        <v>22.943999999999999</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146</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12</v>
      </c>
      <c r="B43" s="169" t="s">
        <v>185</v>
      </c>
      <c r="C43" s="184" t="s">
        <v>186</v>
      </c>
      <c r="D43" s="170" t="s">
        <v>140</v>
      </c>
      <c r="E43" s="171">
        <v>54.065399999999997</v>
      </c>
      <c r="F43" s="172"/>
      <c r="G43" s="173">
        <f>ROUND(E43*F43,2)</f>
        <v>0</v>
      </c>
      <c r="H43" s="172"/>
      <c r="I43" s="173">
        <f>ROUND(E43*H43,2)</f>
        <v>0</v>
      </c>
      <c r="J43" s="172"/>
      <c r="K43" s="173">
        <f>ROUND(E43*J43,2)</f>
        <v>0</v>
      </c>
      <c r="L43" s="173">
        <v>21</v>
      </c>
      <c r="M43" s="173">
        <f>G43*(1+L43/100)</f>
        <v>0</v>
      </c>
      <c r="N43" s="171">
        <v>1.58E-3</v>
      </c>
      <c r="O43" s="171">
        <f>ROUND(E43*N43,2)</f>
        <v>0.09</v>
      </c>
      <c r="P43" s="171">
        <v>0</v>
      </c>
      <c r="Q43" s="171">
        <f>ROUND(E43*P43,2)</f>
        <v>0</v>
      </c>
      <c r="R43" s="173"/>
      <c r="S43" s="173" t="s">
        <v>141</v>
      </c>
      <c r="T43" s="174" t="s">
        <v>141</v>
      </c>
      <c r="U43" s="157">
        <v>0.214</v>
      </c>
      <c r="V43" s="157">
        <f>ROUND(E43*U43,2)</f>
        <v>11.57</v>
      </c>
      <c r="W43" s="157"/>
      <c r="X43" s="157" t="s">
        <v>142</v>
      </c>
      <c r="Y43" s="157" t="s">
        <v>143</v>
      </c>
      <c r="Z43" s="147"/>
      <c r="AA43" s="147"/>
      <c r="AB43" s="147"/>
      <c r="AC43" s="147"/>
      <c r="AD43" s="147"/>
      <c r="AE43" s="147"/>
      <c r="AF43" s="147"/>
      <c r="AG43" s="147" t="s">
        <v>144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5" t="s">
        <v>187</v>
      </c>
      <c r="D44" s="158"/>
      <c r="E44" s="159"/>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146</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185" t="s">
        <v>188</v>
      </c>
      <c r="D45" s="158"/>
      <c r="E45" s="159">
        <v>19.190000000000001</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146</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185" t="s">
        <v>189</v>
      </c>
      <c r="D46" s="158"/>
      <c r="E46" s="159"/>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146</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5" t="s">
        <v>190</v>
      </c>
      <c r="D47" s="158"/>
      <c r="E47" s="159">
        <v>15.0954</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146</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85" t="s">
        <v>191</v>
      </c>
      <c r="D48" s="158"/>
      <c r="E48" s="159"/>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146</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5" t="s">
        <v>192</v>
      </c>
      <c r="D49" s="158"/>
      <c r="E49" s="159">
        <v>19.78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146</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8">
        <v>13</v>
      </c>
      <c r="B50" s="169" t="s">
        <v>193</v>
      </c>
      <c r="C50" s="184" t="s">
        <v>194</v>
      </c>
      <c r="D50" s="170" t="s">
        <v>140</v>
      </c>
      <c r="E50" s="171">
        <v>15.4192</v>
      </c>
      <c r="F50" s="172"/>
      <c r="G50" s="173">
        <f>ROUND(E50*F50,2)</f>
        <v>0</v>
      </c>
      <c r="H50" s="172"/>
      <c r="I50" s="173">
        <f>ROUND(E50*H50,2)</f>
        <v>0</v>
      </c>
      <c r="J50" s="172"/>
      <c r="K50" s="173">
        <f>ROUND(E50*J50,2)</f>
        <v>0</v>
      </c>
      <c r="L50" s="173">
        <v>21</v>
      </c>
      <c r="M50" s="173">
        <f>G50*(1+L50/100)</f>
        <v>0</v>
      </c>
      <c r="N50" s="171">
        <v>5.9100000000000003E-3</v>
      </c>
      <c r="O50" s="171">
        <f>ROUND(E50*N50,2)</f>
        <v>0.09</v>
      </c>
      <c r="P50" s="171">
        <v>0</v>
      </c>
      <c r="Q50" s="171">
        <f>ROUND(E50*P50,2)</f>
        <v>0</v>
      </c>
      <c r="R50" s="173"/>
      <c r="S50" s="173" t="s">
        <v>141</v>
      </c>
      <c r="T50" s="174" t="s">
        <v>141</v>
      </c>
      <c r="U50" s="157">
        <v>0.26</v>
      </c>
      <c r="V50" s="157">
        <f>ROUND(E50*U50,2)</f>
        <v>4.01</v>
      </c>
      <c r="W50" s="157"/>
      <c r="X50" s="157" t="s">
        <v>142</v>
      </c>
      <c r="Y50" s="157" t="s">
        <v>143</v>
      </c>
      <c r="Z50" s="147"/>
      <c r="AA50" s="147"/>
      <c r="AB50" s="147"/>
      <c r="AC50" s="147"/>
      <c r="AD50" s="147"/>
      <c r="AE50" s="147"/>
      <c r="AF50" s="147"/>
      <c r="AG50" s="147" t="s">
        <v>144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5" t="s">
        <v>195</v>
      </c>
      <c r="D51" s="158"/>
      <c r="E51" s="159"/>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146</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5" t="s">
        <v>196</v>
      </c>
      <c r="D52" s="158"/>
      <c r="E52" s="159">
        <v>15.4192</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146</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8">
        <v>14</v>
      </c>
      <c r="B53" s="169" t="s">
        <v>197</v>
      </c>
      <c r="C53" s="184" t="s">
        <v>198</v>
      </c>
      <c r="D53" s="170" t="s">
        <v>140</v>
      </c>
      <c r="E53" s="171">
        <v>41.612099999999998</v>
      </c>
      <c r="F53" s="172"/>
      <c r="G53" s="173">
        <f>ROUND(E53*F53,2)</f>
        <v>0</v>
      </c>
      <c r="H53" s="172"/>
      <c r="I53" s="173">
        <f>ROUND(E53*H53,2)</f>
        <v>0</v>
      </c>
      <c r="J53" s="172"/>
      <c r="K53" s="173">
        <f>ROUND(E53*J53,2)</f>
        <v>0</v>
      </c>
      <c r="L53" s="173">
        <v>21</v>
      </c>
      <c r="M53" s="173">
        <f>G53*(1+L53/100)</f>
        <v>0</v>
      </c>
      <c r="N53" s="171">
        <v>6.3400000000000001E-3</v>
      </c>
      <c r="O53" s="171">
        <f>ROUND(E53*N53,2)</f>
        <v>0.26</v>
      </c>
      <c r="P53" s="171">
        <v>0</v>
      </c>
      <c r="Q53" s="171">
        <f>ROUND(E53*P53,2)</f>
        <v>0</v>
      </c>
      <c r="R53" s="173"/>
      <c r="S53" s="173" t="s">
        <v>141</v>
      </c>
      <c r="T53" s="174" t="s">
        <v>141</v>
      </c>
      <c r="U53" s="157">
        <v>0.26</v>
      </c>
      <c r="V53" s="157">
        <f>ROUND(E53*U53,2)</f>
        <v>10.82</v>
      </c>
      <c r="W53" s="157"/>
      <c r="X53" s="157" t="s">
        <v>142</v>
      </c>
      <c r="Y53" s="157" t="s">
        <v>143</v>
      </c>
      <c r="Z53" s="147"/>
      <c r="AA53" s="147"/>
      <c r="AB53" s="147"/>
      <c r="AC53" s="147"/>
      <c r="AD53" s="147"/>
      <c r="AE53" s="147"/>
      <c r="AF53" s="147"/>
      <c r="AG53" s="147" t="s">
        <v>144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5" t="s">
        <v>199</v>
      </c>
      <c r="D54" s="158"/>
      <c r="E54" s="159"/>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146</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5" t="s">
        <v>200</v>
      </c>
      <c r="D55" s="158"/>
      <c r="E55" s="159">
        <v>17.112100000000002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146</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5" t="s">
        <v>201</v>
      </c>
      <c r="D56" s="158"/>
      <c r="E56" s="159"/>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146</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5" t="s">
        <v>202</v>
      </c>
      <c r="D57" s="158"/>
      <c r="E57" s="159">
        <v>24.5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146</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15</v>
      </c>
      <c r="B58" s="169" t="s">
        <v>203</v>
      </c>
      <c r="C58" s="184" t="s">
        <v>204</v>
      </c>
      <c r="D58" s="170" t="s">
        <v>205</v>
      </c>
      <c r="E58" s="171">
        <v>156.065</v>
      </c>
      <c r="F58" s="172"/>
      <c r="G58" s="173">
        <f>ROUND(E58*F58,2)</f>
        <v>0</v>
      </c>
      <c r="H58" s="172"/>
      <c r="I58" s="173">
        <f>ROUND(E58*H58,2)</f>
        <v>0</v>
      </c>
      <c r="J58" s="172"/>
      <c r="K58" s="173">
        <f>ROUND(E58*J58,2)</f>
        <v>0</v>
      </c>
      <c r="L58" s="173">
        <v>21</v>
      </c>
      <c r="M58" s="173">
        <f>G58*(1+L58/100)</f>
        <v>0</v>
      </c>
      <c r="N58" s="171">
        <v>7.3499999999999998E-3</v>
      </c>
      <c r="O58" s="171">
        <f>ROUND(E58*N58,2)</f>
        <v>1.1499999999999999</v>
      </c>
      <c r="P58" s="171">
        <v>0</v>
      </c>
      <c r="Q58" s="171">
        <f>ROUND(E58*P58,2)</f>
        <v>0</v>
      </c>
      <c r="R58" s="173"/>
      <c r="S58" s="173" t="s">
        <v>141</v>
      </c>
      <c r="T58" s="174" t="s">
        <v>141</v>
      </c>
      <c r="U58" s="157">
        <v>6.3E-2</v>
      </c>
      <c r="V58" s="157">
        <f>ROUND(E58*U58,2)</f>
        <v>9.83</v>
      </c>
      <c r="W58" s="157"/>
      <c r="X58" s="157" t="s">
        <v>142</v>
      </c>
      <c r="Y58" s="157" t="s">
        <v>143</v>
      </c>
      <c r="Z58" s="147"/>
      <c r="AA58" s="147"/>
      <c r="AB58" s="147"/>
      <c r="AC58" s="147"/>
      <c r="AD58" s="147"/>
      <c r="AE58" s="147"/>
      <c r="AF58" s="147"/>
      <c r="AG58" s="147" t="s">
        <v>144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2" x14ac:dyDescent="0.2">
      <c r="A59" s="154"/>
      <c r="B59" s="155"/>
      <c r="C59" s="248" t="s">
        <v>206</v>
      </c>
      <c r="D59" s="249"/>
      <c r="E59" s="249"/>
      <c r="F59" s="249"/>
      <c r="G59" s="249"/>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207</v>
      </c>
      <c r="AH59" s="147"/>
      <c r="AI59" s="147"/>
      <c r="AJ59" s="147"/>
      <c r="AK59" s="147"/>
      <c r="AL59" s="147"/>
      <c r="AM59" s="147"/>
      <c r="AN59" s="147"/>
      <c r="AO59" s="147"/>
      <c r="AP59" s="147"/>
      <c r="AQ59" s="147"/>
      <c r="AR59" s="147"/>
      <c r="AS59" s="147"/>
      <c r="AT59" s="147"/>
      <c r="AU59" s="147"/>
      <c r="AV59" s="147"/>
      <c r="AW59" s="147"/>
      <c r="AX59" s="147"/>
      <c r="AY59" s="147"/>
      <c r="AZ59" s="147"/>
      <c r="BA59" s="182" t="str">
        <f>C59</f>
        <v>Záchytná konstrukce (v V. úrovni) pod stropem mezi V. a VI. úrovní v celé půdorysné ploše včetně položení fólie/plachty na lešeňové desky.</v>
      </c>
      <c r="BB59" s="147"/>
      <c r="BC59" s="147"/>
      <c r="BD59" s="147"/>
      <c r="BE59" s="147"/>
      <c r="BF59" s="147"/>
      <c r="BG59" s="147"/>
      <c r="BH59" s="147"/>
    </row>
    <row r="60" spans="1:60" outlineLevel="2" x14ac:dyDescent="0.2">
      <c r="A60" s="154"/>
      <c r="B60" s="155"/>
      <c r="C60" s="185" t="s">
        <v>208</v>
      </c>
      <c r="D60" s="158"/>
      <c r="E60" s="159">
        <v>156.065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146</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8">
        <v>16</v>
      </c>
      <c r="B61" s="169" t="s">
        <v>209</v>
      </c>
      <c r="C61" s="184" t="s">
        <v>210</v>
      </c>
      <c r="D61" s="170" t="s">
        <v>205</v>
      </c>
      <c r="E61" s="171">
        <v>4681.95</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141</v>
      </c>
      <c r="T61" s="174" t="s">
        <v>141</v>
      </c>
      <c r="U61" s="157">
        <v>1.9499999999999999E-3</v>
      </c>
      <c r="V61" s="157">
        <f>ROUND(E61*U61,2)</f>
        <v>9.1300000000000008</v>
      </c>
      <c r="W61" s="157"/>
      <c r="X61" s="157" t="s">
        <v>142</v>
      </c>
      <c r="Y61" s="157" t="s">
        <v>143</v>
      </c>
      <c r="Z61" s="147"/>
      <c r="AA61" s="147"/>
      <c r="AB61" s="147"/>
      <c r="AC61" s="147"/>
      <c r="AD61" s="147"/>
      <c r="AE61" s="147"/>
      <c r="AF61" s="147"/>
      <c r="AG61" s="147" t="s">
        <v>144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5" t="s">
        <v>211</v>
      </c>
      <c r="D62" s="158"/>
      <c r="E62" s="159">
        <v>4681.95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146</v>
      </c>
      <c r="AH62" s="147">
        <v>5</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17</v>
      </c>
      <c r="B63" s="169" t="s">
        <v>212</v>
      </c>
      <c r="C63" s="184" t="s">
        <v>213</v>
      </c>
      <c r="D63" s="170" t="s">
        <v>205</v>
      </c>
      <c r="E63" s="171">
        <v>156.065</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141</v>
      </c>
      <c r="T63" s="174" t="s">
        <v>141</v>
      </c>
      <c r="U63" s="157">
        <v>3.7999999999999999E-2</v>
      </c>
      <c r="V63" s="157">
        <f>ROUND(E63*U63,2)</f>
        <v>5.93</v>
      </c>
      <c r="W63" s="157"/>
      <c r="X63" s="157" t="s">
        <v>142</v>
      </c>
      <c r="Y63" s="157" t="s">
        <v>143</v>
      </c>
      <c r="Z63" s="147"/>
      <c r="AA63" s="147"/>
      <c r="AB63" s="147"/>
      <c r="AC63" s="147"/>
      <c r="AD63" s="147"/>
      <c r="AE63" s="147"/>
      <c r="AF63" s="147"/>
      <c r="AG63" s="147" t="s">
        <v>144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85" t="s">
        <v>214</v>
      </c>
      <c r="D64" s="158"/>
      <c r="E64" s="159">
        <v>156.065</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146</v>
      </c>
      <c r="AH64" s="147">
        <v>5</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5.5" x14ac:dyDescent="0.2">
      <c r="A65" s="161" t="s">
        <v>136</v>
      </c>
      <c r="B65" s="162" t="s">
        <v>88</v>
      </c>
      <c r="C65" s="183" t="s">
        <v>89</v>
      </c>
      <c r="D65" s="163"/>
      <c r="E65" s="164"/>
      <c r="F65" s="165"/>
      <c r="G65" s="165">
        <f>SUMIF(AG66:AG136,"&lt;&gt;NOR",G66:G136)</f>
        <v>0</v>
      </c>
      <c r="H65" s="165"/>
      <c r="I65" s="165">
        <f>SUM(I66:I136)</f>
        <v>0</v>
      </c>
      <c r="J65" s="165"/>
      <c r="K65" s="165">
        <f>SUM(K66:K136)</f>
        <v>0</v>
      </c>
      <c r="L65" s="165"/>
      <c r="M65" s="165">
        <f>SUM(M66:M136)</f>
        <v>0</v>
      </c>
      <c r="N65" s="164"/>
      <c r="O65" s="164">
        <f>SUM(O66:O136)</f>
        <v>1.4400000000000002</v>
      </c>
      <c r="P65" s="164"/>
      <c r="Q65" s="164">
        <f>SUM(Q66:Q136)</f>
        <v>0</v>
      </c>
      <c r="R65" s="165"/>
      <c r="S65" s="165"/>
      <c r="T65" s="166"/>
      <c r="U65" s="160"/>
      <c r="V65" s="160">
        <f>SUM(V66:V136)</f>
        <v>127.85000000000001</v>
      </c>
      <c r="W65" s="160"/>
      <c r="X65" s="160"/>
      <c r="Y65" s="160"/>
      <c r="AG65" t="s">
        <v>137</v>
      </c>
    </row>
    <row r="66" spans="1:60" ht="22.5" outlineLevel="1" x14ac:dyDescent="0.2">
      <c r="A66" s="168">
        <v>18</v>
      </c>
      <c r="B66" s="169" t="s">
        <v>215</v>
      </c>
      <c r="C66" s="184" t="s">
        <v>216</v>
      </c>
      <c r="D66" s="170" t="s">
        <v>217</v>
      </c>
      <c r="E66" s="171">
        <v>1</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162</v>
      </c>
      <c r="T66" s="174" t="s">
        <v>163</v>
      </c>
      <c r="U66" s="157">
        <v>0</v>
      </c>
      <c r="V66" s="157">
        <f>ROUND(E66*U66,2)</f>
        <v>0</v>
      </c>
      <c r="W66" s="157"/>
      <c r="X66" s="157" t="s">
        <v>142</v>
      </c>
      <c r="Y66" s="157" t="s">
        <v>143</v>
      </c>
      <c r="Z66" s="147"/>
      <c r="AA66" s="147"/>
      <c r="AB66" s="147"/>
      <c r="AC66" s="147"/>
      <c r="AD66" s="147"/>
      <c r="AE66" s="147"/>
      <c r="AF66" s="147"/>
      <c r="AG66" s="147" t="s">
        <v>144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112.5" outlineLevel="2" x14ac:dyDescent="0.2">
      <c r="A67" s="154"/>
      <c r="B67" s="155"/>
      <c r="C67" s="248" t="s">
        <v>218</v>
      </c>
      <c r="D67" s="249"/>
      <c r="E67" s="249"/>
      <c r="F67" s="249"/>
      <c r="G67" s="249"/>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207</v>
      </c>
      <c r="AH67" s="147"/>
      <c r="AI67" s="147"/>
      <c r="AJ67" s="147"/>
      <c r="AK67" s="147"/>
      <c r="AL67" s="147"/>
      <c r="AM67" s="147"/>
      <c r="AN67" s="147"/>
      <c r="AO67" s="147"/>
      <c r="AP67" s="147"/>
      <c r="AQ67" s="147"/>
      <c r="AR67" s="147"/>
      <c r="AS67" s="147"/>
      <c r="AT67" s="147"/>
      <c r="AU67" s="147"/>
      <c r="AV67" s="147"/>
      <c r="AW67" s="147"/>
      <c r="AX67" s="147"/>
      <c r="AY67" s="147"/>
      <c r="AZ67" s="147"/>
      <c r="BA67" s="182" t="str">
        <f>C67</f>
        <v>V rámci úprav první úrovně bude provedena také repase stávajících ocelových vstupních dveří, a to včetně otvírání, tj. klika, zámek, protikus. Bude provedeno odstranění starých nátěrů a rzí (drátěný kartáč/brusný kotouč/pískování), a to tak, aby se nepoškodila struktura), případně lze využít chemické očištění pomocí odrezovačů, louhování nebo odstraňovače starých nátěrů. Po očištění je nutno dveře důkladně odmastit. Dále bude provedeno vyrovnání pokřivených částí, drobné praskliny či prohlubně lze zavařit nebo vyplnit tmelem na kov, poškozené panty/závěsy nebo zdobné prvky budou nahrazeny replikami. Dále bude aplikován základní dvousložkový antikorozní nátěr, případně fosfátovací přípravek, následuje finální úprava kovářskou černí s voskováním. Poté budou již dveře zpětně osazeny, seřízeny panty a kovové části ošetřeny mazivem. *Jedná se o obecný postup repase, konkrétně bude konzultováno a vzorkováno s odborem památkové péče.</v>
      </c>
      <c r="BB67" s="147"/>
      <c r="BC67" s="147"/>
      <c r="BD67" s="147"/>
      <c r="BE67" s="147"/>
      <c r="BF67" s="147"/>
      <c r="BG67" s="147"/>
      <c r="BH67" s="147"/>
    </row>
    <row r="68" spans="1:60" outlineLevel="1" x14ac:dyDescent="0.2">
      <c r="A68" s="168">
        <v>19</v>
      </c>
      <c r="B68" s="169" t="s">
        <v>219</v>
      </c>
      <c r="C68" s="184" t="s">
        <v>220</v>
      </c>
      <c r="D68" s="170" t="s">
        <v>217</v>
      </c>
      <c r="E68" s="171">
        <v>1</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162</v>
      </c>
      <c r="T68" s="174" t="s">
        <v>163</v>
      </c>
      <c r="U68" s="157">
        <v>0</v>
      </c>
      <c r="V68" s="157">
        <f>ROUND(E68*U68,2)</f>
        <v>0</v>
      </c>
      <c r="W68" s="157"/>
      <c r="X68" s="157" t="s">
        <v>142</v>
      </c>
      <c r="Y68" s="157" t="s">
        <v>143</v>
      </c>
      <c r="Z68" s="147"/>
      <c r="AA68" s="147"/>
      <c r="AB68" s="147"/>
      <c r="AC68" s="147"/>
      <c r="AD68" s="147"/>
      <c r="AE68" s="147"/>
      <c r="AF68" s="147"/>
      <c r="AG68" s="147" t="s">
        <v>144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123.75" outlineLevel="2" x14ac:dyDescent="0.2">
      <c r="A69" s="154"/>
      <c r="B69" s="155"/>
      <c r="C69" s="248" t="s">
        <v>221</v>
      </c>
      <c r="D69" s="249"/>
      <c r="E69" s="249"/>
      <c r="F69" s="249"/>
      <c r="G69" s="249"/>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207</v>
      </c>
      <c r="AH69" s="147"/>
      <c r="AI69" s="147"/>
      <c r="AJ69" s="147"/>
      <c r="AK69" s="147"/>
      <c r="AL69" s="147"/>
      <c r="AM69" s="147"/>
      <c r="AN69" s="147"/>
      <c r="AO69" s="147"/>
      <c r="AP69" s="147"/>
      <c r="AQ69" s="147"/>
      <c r="AR69" s="147"/>
      <c r="AS69" s="147"/>
      <c r="AT69" s="147"/>
      <c r="AU69" s="147"/>
      <c r="AV69" s="147"/>
      <c r="AW69" s="147"/>
      <c r="AX69" s="147"/>
      <c r="AY69" s="147"/>
      <c r="AZ69" s="147"/>
      <c r="BA69" s="182" t="str">
        <f>C69</f>
        <v>Proběhne kontrola dřeva, bude posouzen celkový stav a zjištěno poškození (praskliny, hniloba, červotoč, odloupnutá dýha atp.), dále proběhne kontrola pantů, zámků a celkové stability konstrukce. Pokud to dle stavu bude umožněno, budou sejmuty dvířka a případně i další části pro lepší manipulaci, bude odstraněn prach a nečistoty jemným štětcem, vysavačem a následně otřeno vlhkou utěrkou. Následuje odmaštění povrchu roztokem vody s jemným mýdlem nebo technickým benzínem na menší skvrny. Dále proběhne oprava a konzervace dřeva jako je likvidace červotoče, oprava uvolněných spojů, doplnění chybějících částí a vyplnění prasklin a děr tmelem na dřevo v odpovídajícím odstínu, poté jemné přebroušení ručním brusným papírem (zrnitost 180-240), kdy nesmí zaniknout původní kresba dřeva. Povrchová úprava bude respektovat původní řešení (voskování/lakování/moření). Opět proběhne také obnova kování a kovových prvků (čištění pantů a zámků či případná výměna nebo repase), kovové části budou opatřena barvou kovářské černi.</v>
      </c>
      <c r="BB69" s="147"/>
      <c r="BC69" s="147"/>
      <c r="BD69" s="147"/>
      <c r="BE69" s="147"/>
      <c r="BF69" s="147"/>
      <c r="BG69" s="147"/>
      <c r="BH69" s="147"/>
    </row>
    <row r="70" spans="1:60" ht="67.5" outlineLevel="3" x14ac:dyDescent="0.2">
      <c r="A70" s="154"/>
      <c r="B70" s="155"/>
      <c r="C70" s="246" t="s">
        <v>222</v>
      </c>
      <c r="D70" s="247"/>
      <c r="E70" s="247"/>
      <c r="F70" s="247"/>
      <c r="G70" s="24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207</v>
      </c>
      <c r="AH70" s="147"/>
      <c r="AI70" s="147"/>
      <c r="AJ70" s="147"/>
      <c r="AK70" s="147"/>
      <c r="AL70" s="147"/>
      <c r="AM70" s="147"/>
      <c r="AN70" s="147"/>
      <c r="AO70" s="147"/>
      <c r="AP70" s="147"/>
      <c r="AQ70" s="147"/>
      <c r="AR70" s="147"/>
      <c r="AS70" s="147"/>
      <c r="AT70" s="147"/>
      <c r="AU70" s="147"/>
      <c r="AV70" s="147"/>
      <c r="AW70" s="147"/>
      <c r="AX70" s="147"/>
      <c r="AY70" s="147"/>
      <c r="AZ70" s="147"/>
      <c r="BA70" s="182" t="str">
        <f>C70</f>
        <v>V rámci této repase budou spodní plná dvířka skříně nahrazeny prosklením a celá skříň bude doplněna vnitřními led pásky s časovačem, které budou dodány a osazeny v rámci repase (elektro příprava je řešena v části elektroinstalace). Stávající plná dvířka budou částečně odstraněna a nahrazena rámovou konstrukcí pro vložení bezpečnostní skleněné výplně. Sklo bude vsazeno do drážky v rámu a zajištěno lištami nebo silikonovým tmelem. Rámeček kolem skla by měl odpovídat původnímu stylu skříně. *Jedná se o obecný postup repase, konkrétně bude řešeno na místě s odborníkem.</v>
      </c>
      <c r="BB70" s="147"/>
      <c r="BC70" s="147"/>
      <c r="BD70" s="147"/>
      <c r="BE70" s="147"/>
      <c r="BF70" s="147"/>
      <c r="BG70" s="147"/>
      <c r="BH70" s="147"/>
    </row>
    <row r="71" spans="1:60" ht="22.5" outlineLevel="1" x14ac:dyDescent="0.2">
      <c r="A71" s="168">
        <v>20</v>
      </c>
      <c r="B71" s="169" t="s">
        <v>223</v>
      </c>
      <c r="C71" s="184" t="s">
        <v>224</v>
      </c>
      <c r="D71" s="170" t="s">
        <v>225</v>
      </c>
      <c r="E71" s="171">
        <v>7</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162</v>
      </c>
      <c r="T71" s="174" t="s">
        <v>163</v>
      </c>
      <c r="U71" s="157">
        <v>0</v>
      </c>
      <c r="V71" s="157">
        <f>ROUND(E71*U71,2)</f>
        <v>0</v>
      </c>
      <c r="W71" s="157"/>
      <c r="X71" s="157" t="s">
        <v>142</v>
      </c>
      <c r="Y71" s="157" t="s">
        <v>143</v>
      </c>
      <c r="Z71" s="147"/>
      <c r="AA71" s="147"/>
      <c r="AB71" s="147"/>
      <c r="AC71" s="147"/>
      <c r="AD71" s="147"/>
      <c r="AE71" s="147"/>
      <c r="AF71" s="147"/>
      <c r="AG71" s="147" t="s">
        <v>144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81.25" outlineLevel="2" x14ac:dyDescent="0.2">
      <c r="A72" s="154"/>
      <c r="B72" s="155"/>
      <c r="C72" s="248" t="s">
        <v>226</v>
      </c>
      <c r="D72" s="249"/>
      <c r="E72" s="249"/>
      <c r="F72" s="249"/>
      <c r="G72" s="249"/>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207</v>
      </c>
      <c r="AH72" s="147"/>
      <c r="AI72" s="147"/>
      <c r="AJ72" s="147"/>
      <c r="AK72" s="147"/>
      <c r="AL72" s="147"/>
      <c r="AM72" s="147"/>
      <c r="AN72" s="147"/>
      <c r="AO72" s="147"/>
      <c r="AP72" s="147"/>
      <c r="AQ72" s="147"/>
      <c r="AR72" s="147"/>
      <c r="AS72" s="147"/>
      <c r="AT72" s="147"/>
      <c r="AU72" s="147"/>
      <c r="AV72" s="147"/>
      <c r="AW72" s="147"/>
      <c r="AX72" s="147"/>
      <c r="AY72" s="147"/>
      <c r="AZ72" s="147"/>
      <c r="BA72" s="182" t="str">
        <f>C72</f>
        <v>Repase historických dřevěných oken a dveří bude provedena s důrazem na zachování původních materiálů, historického vzhledu a funkčnosti. Práce budou provedeny v souladu s principy památkové péče, s použitím tradičních řemeslných postupů a odpovídajících materiálů. Před zahájením prací bude okno důkladně zaměřeno a zdokumentováno. Budou zaznamenány všechny detaily konstrukce, profily lišt, typy kování a povrchové úpravy. Okenní křídla budou opatrně vyjmuta z rámu a pokud je kování součástí okna, bude odborně sejmuté, očištěné a případně repasované. Starý nátěr bude odstraněn šetrnou metodou (chemické odstranění, infračervená lampa, ruční obroušení). Při odstraňování je nutné zachovat co nejvíce původního materiálu. Poškozené části dřeva budou nahrazeny identickým materiálem (např. smrkové nebo dubové dřevo odpovídající původnímu), drobná poškození budou opravena tmely na dřevo nebo epoxidovými pryskyřicemi vhodnými pro historické dřevo. Uvolněné spoje budou zpevněny tradičními čepovými nebo kolíkovými spoji. V případě potřeby budou doplněny nové dřevěné vložky tam, kde došlo k degradaci materiálu. Původní skla budou zachována, pokud nejsou výrazně poškozena. V případě potřeby budou nahrazena replikačním sklem (např. foukané sklo nebo sklo s nerovnoměrnou strukturou). Skla budou upevněna tradičním kitováním do drážek. Nové lněné tmely nebo silikonové tmely určené pro historická okna zajistí stabilní usazení skla. Původní panty, kličky a uzávěry budou očištěny (mechanicky nebo chemicky) a koroze bude odstraněna šetrnými metodami (např. kyselina citronová, jemné kartáčování). Pokud jsou kovové prvky funkční, budou ponechány a opatřeny ochranným nátěrem. Pokud jsou nefunkční nebo příliš poškozené, budou nahrazeny replikami odpovídajícími původnímu designu. Dřevo bude ošetřeno napouštěcím olejem (např. lněný olej) pro ochranu proti vlhkosti. Následně bude aplikován podkladový nátěr a vrchní nátěr v odpovídajícím barevném odstínu. Použijí se tradiční olejové nebo silikátové barvy, které respektují historický vzhled a umožňují dřevu dýchat. Po dokončení repase budou křídla zpět osazena do rámu a ověří se správná funkčnost otevírání, uzavírání a těsnění. Provedou se finální úpravy a doladění detailů. Podobně bude probíhat repase stávajících dřevěných dveří. *Jedná se o obecný postup repase, konkrétně bude řešeno na místě s odborníkem.</v>
      </c>
      <c r="BB72" s="147"/>
      <c r="BC72" s="147"/>
      <c r="BD72" s="147"/>
      <c r="BE72" s="147"/>
      <c r="BF72" s="147"/>
      <c r="BG72" s="147"/>
      <c r="BH72" s="147"/>
    </row>
    <row r="73" spans="1:60" outlineLevel="1" x14ac:dyDescent="0.2">
      <c r="A73" s="168">
        <v>21</v>
      </c>
      <c r="B73" s="169" t="s">
        <v>227</v>
      </c>
      <c r="C73" s="184" t="s">
        <v>228</v>
      </c>
      <c r="D73" s="170" t="s">
        <v>217</v>
      </c>
      <c r="E73" s="171">
        <v>1</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c r="S73" s="173" t="s">
        <v>162</v>
      </c>
      <c r="T73" s="174" t="s">
        <v>163</v>
      </c>
      <c r="U73" s="157">
        <v>0</v>
      </c>
      <c r="V73" s="157">
        <f>ROUND(E73*U73,2)</f>
        <v>0</v>
      </c>
      <c r="W73" s="157"/>
      <c r="X73" s="157" t="s">
        <v>142</v>
      </c>
      <c r="Y73" s="157" t="s">
        <v>143</v>
      </c>
      <c r="Z73" s="147"/>
      <c r="AA73" s="147"/>
      <c r="AB73" s="147"/>
      <c r="AC73" s="147"/>
      <c r="AD73" s="147"/>
      <c r="AE73" s="147"/>
      <c r="AF73" s="147"/>
      <c r="AG73" s="147" t="s">
        <v>144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36.25" outlineLevel="2" x14ac:dyDescent="0.2">
      <c r="A74" s="154"/>
      <c r="B74" s="155"/>
      <c r="C74" s="248" t="s">
        <v>229</v>
      </c>
      <c r="D74" s="249"/>
      <c r="E74" s="249"/>
      <c r="F74" s="249"/>
      <c r="G74" s="249"/>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207</v>
      </c>
      <c r="AH74" s="147"/>
      <c r="AI74" s="147"/>
      <c r="AJ74" s="147"/>
      <c r="AK74" s="147"/>
      <c r="AL74" s="147"/>
      <c r="AM74" s="147"/>
      <c r="AN74" s="147"/>
      <c r="AO74" s="147"/>
      <c r="AP74" s="147"/>
      <c r="AQ74" s="147"/>
      <c r="AR74" s="147"/>
      <c r="AS74" s="147"/>
      <c r="AT74" s="147"/>
      <c r="AU74" s="147"/>
      <c r="AV74" s="147"/>
      <c r="AW74" s="147"/>
      <c r="AX74" s="147"/>
      <c r="AY74" s="147"/>
      <c r="AZ74" s="147"/>
      <c r="BA74" s="182" t="str">
        <f>C74</f>
        <v>Jedná se o stávající ocelový poklop výklopný do boku ke stěně, kde je mechanicky kotven háčkem, což bude zachováno. Bude zaoblen (odseknut a upraven) poslední hurdis u výlezu pro zajištění komfortnějšího výlezu. Repase ocelového výlezu bude provedena s cílem zachování původních prvků, obnovy funkčnosti a zajištění dlouhodobé ochrany proti korozi. Práce budou provedeny v souladu s principy památkové péče, s důrazem na použití tradičních řemeslných postupů a odpovídajících materiálů. Před zahájením prací bude výlez důkladně zaměřen a zdokumentován. Budou zaznamenány detaily konstrukce, spoje, panty, zajišťovací mechanismy a povrchová úprava. Pokud to stav umožní, bude ocelový výlez sejmut pro snazší repasi. V případě nemožnosti demontáže bude repase prováděna na místě. Starý nátěr a koroze budou odstraněny kartáčováním, broušením nebo chemické odrezování. Na zbytky rzi bude aplikován odrezovač (např. kyselina fosforečná), který zastaví korozi a stabilizuje povrch. Pokud jsou některé části výlezu silně zkorodované, budou nahrazeny novým ocelovým plechem odpovídající tloušťky. Spoje budou svařeny nebo nýtovány, v závislosti na původní technologii. Panty budou očištěny, namazány a v případě potřeby nahrazeny novými replikami původních prvků. Pokud výlez obsahuje zámek nebo aretační mechanismus, bude repasován nebo nahrazen dobovou replikou. Po očištění bude aplikován antikorozní základní nátěr (např. epoxidový základ) a pro zvýšení odolnosti může být ocel opatřena zinkovým nátěrem nebo žárovým zinkováním. Na základní nátěr bude aplikována vrchní barva v odstínu kovářské černi. Po dokončení repase bude výlez osazen zpět na původní místo. Upevnění bude provedeno původními nebo replikovanými upevňovacími prvky. Provede se test funkčnosti otevírání a zavírání. Ocelové prvky budou promazány pro zajištění plynulého pohybu. *Jedná se o obecný postup repase, konkrétně bude řešeno na místě s odborníkem.</v>
      </c>
      <c r="BB74" s="147"/>
      <c r="BC74" s="147"/>
      <c r="BD74" s="147"/>
      <c r="BE74" s="147"/>
      <c r="BF74" s="147"/>
      <c r="BG74" s="147"/>
      <c r="BH74" s="147"/>
    </row>
    <row r="75" spans="1:60" ht="22.5" outlineLevel="1" x14ac:dyDescent="0.2">
      <c r="A75" s="168">
        <v>22</v>
      </c>
      <c r="B75" s="169" t="s">
        <v>230</v>
      </c>
      <c r="C75" s="184" t="s">
        <v>231</v>
      </c>
      <c r="D75" s="170" t="s">
        <v>232</v>
      </c>
      <c r="E75" s="171">
        <v>29</v>
      </c>
      <c r="F75" s="172"/>
      <c r="G75" s="173">
        <f>ROUND(E75*F75,2)</f>
        <v>0</v>
      </c>
      <c r="H75" s="172"/>
      <c r="I75" s="173">
        <f>ROUND(E75*H75,2)</f>
        <v>0</v>
      </c>
      <c r="J75" s="172"/>
      <c r="K75" s="173">
        <f>ROUND(E75*J75,2)</f>
        <v>0</v>
      </c>
      <c r="L75" s="173">
        <v>21</v>
      </c>
      <c r="M75" s="173">
        <f>G75*(1+L75/100)</f>
        <v>0</v>
      </c>
      <c r="N75" s="171">
        <v>1.7389999999999999E-2</v>
      </c>
      <c r="O75" s="171">
        <f>ROUND(E75*N75,2)</f>
        <v>0.5</v>
      </c>
      <c r="P75" s="171">
        <v>0</v>
      </c>
      <c r="Q75" s="171">
        <f>ROUND(E75*P75,2)</f>
        <v>0</v>
      </c>
      <c r="R75" s="173"/>
      <c r="S75" s="173" t="s">
        <v>162</v>
      </c>
      <c r="T75" s="174" t="s">
        <v>163</v>
      </c>
      <c r="U75" s="157">
        <v>0.99643999999999999</v>
      </c>
      <c r="V75" s="157">
        <f>ROUND(E75*U75,2)</f>
        <v>28.9</v>
      </c>
      <c r="W75" s="157"/>
      <c r="X75" s="157" t="s">
        <v>233</v>
      </c>
      <c r="Y75" s="157" t="s">
        <v>143</v>
      </c>
      <c r="Z75" s="147"/>
      <c r="AA75" s="147"/>
      <c r="AB75" s="147"/>
      <c r="AC75" s="147"/>
      <c r="AD75" s="147"/>
      <c r="AE75" s="147"/>
      <c r="AF75" s="147"/>
      <c r="AG75" s="147" t="s">
        <v>234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3.75" outlineLevel="2" x14ac:dyDescent="0.2">
      <c r="A76" s="154"/>
      <c r="B76" s="155"/>
      <c r="C76" s="248" t="s">
        <v>235</v>
      </c>
      <c r="D76" s="249"/>
      <c r="E76" s="249"/>
      <c r="F76" s="249"/>
      <c r="G76" s="249"/>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207</v>
      </c>
      <c r="AH76" s="147"/>
      <c r="AI76" s="147"/>
      <c r="AJ76" s="147"/>
      <c r="AK76" s="147"/>
      <c r="AL76" s="147"/>
      <c r="AM76" s="147"/>
      <c r="AN76" s="147"/>
      <c r="AO76" s="147"/>
      <c r="AP76" s="147"/>
      <c r="AQ76" s="147"/>
      <c r="AR76" s="147"/>
      <c r="AS76" s="147"/>
      <c r="AT76" s="147"/>
      <c r="AU76" s="147"/>
      <c r="AV76" s="147"/>
      <c r="AW76" s="147"/>
      <c r="AX76" s="147"/>
      <c r="AY76" s="147"/>
      <c r="AZ76" s="147"/>
      <c r="BA76" s="182" t="str">
        <f>C76</f>
        <v>Dřevěné madlo schodišťové s osazením na stěnu, bez drážky, průřez profilu 45x40 mm, dřevo borovice, kotveno pomocí držáků madel (14 ks) s obdélníkovou kotevní deskou, barva kovářská čerň, vzdálenost mezi držáky max. 1,0 m, dodávka a montáž včetně kotevního materiálu</v>
      </c>
      <c r="BB76" s="147"/>
      <c r="BC76" s="147"/>
      <c r="BD76" s="147"/>
      <c r="BE76" s="147"/>
      <c r="BF76" s="147"/>
      <c r="BG76" s="147"/>
      <c r="BH76" s="147"/>
    </row>
    <row r="77" spans="1:60" outlineLevel="2" x14ac:dyDescent="0.2">
      <c r="A77" s="154"/>
      <c r="B77" s="155"/>
      <c r="C77" s="185" t="s">
        <v>236</v>
      </c>
      <c r="D77" s="158"/>
      <c r="E77" s="159"/>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146</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5" t="s">
        <v>237</v>
      </c>
      <c r="D78" s="158"/>
      <c r="E78" s="159">
        <v>14</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146</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5" t="s">
        <v>238</v>
      </c>
      <c r="D79" s="158"/>
      <c r="E79" s="159"/>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146</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5" t="s">
        <v>239</v>
      </c>
      <c r="D80" s="158"/>
      <c r="E80" s="159">
        <v>3</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146</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5" t="s">
        <v>240</v>
      </c>
      <c r="D81" s="158"/>
      <c r="E81" s="159"/>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146</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5" t="s">
        <v>241</v>
      </c>
      <c r="D82" s="158"/>
      <c r="E82" s="159">
        <v>9</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146</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85" t="s">
        <v>242</v>
      </c>
      <c r="D83" s="158"/>
      <c r="E83" s="159"/>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146</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5" t="s">
        <v>239</v>
      </c>
      <c r="D84" s="158"/>
      <c r="E84" s="159">
        <v>3</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146</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68">
        <v>23</v>
      </c>
      <c r="B85" s="169" t="s">
        <v>243</v>
      </c>
      <c r="C85" s="184" t="s">
        <v>244</v>
      </c>
      <c r="D85" s="170" t="s">
        <v>245</v>
      </c>
      <c r="E85" s="171">
        <v>10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162</v>
      </c>
      <c r="T85" s="174" t="s">
        <v>163</v>
      </c>
      <c r="U85" s="157">
        <v>0</v>
      </c>
      <c r="V85" s="157">
        <f>ROUND(E85*U85,2)</f>
        <v>0</v>
      </c>
      <c r="W85" s="157"/>
      <c r="X85" s="157" t="s">
        <v>142</v>
      </c>
      <c r="Y85" s="157" t="s">
        <v>143</v>
      </c>
      <c r="Z85" s="147"/>
      <c r="AA85" s="147"/>
      <c r="AB85" s="147"/>
      <c r="AC85" s="147"/>
      <c r="AD85" s="147"/>
      <c r="AE85" s="147"/>
      <c r="AF85" s="147"/>
      <c r="AG85" s="147" t="s">
        <v>144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5" t="s">
        <v>236</v>
      </c>
      <c r="D86" s="158"/>
      <c r="E86" s="159"/>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146</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5" t="s">
        <v>246</v>
      </c>
      <c r="D87" s="158"/>
      <c r="E87" s="159">
        <v>2</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146</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85" t="s">
        <v>247</v>
      </c>
      <c r="D88" s="158"/>
      <c r="E88" s="159"/>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146</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5" t="s">
        <v>246</v>
      </c>
      <c r="D89" s="158"/>
      <c r="E89" s="159">
        <v>2</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146</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5" t="s">
        <v>248</v>
      </c>
      <c r="D90" s="158"/>
      <c r="E90" s="159"/>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146</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5" t="s">
        <v>239</v>
      </c>
      <c r="D91" s="158"/>
      <c r="E91" s="159">
        <v>3</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146</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5" t="s">
        <v>238</v>
      </c>
      <c r="D92" s="158"/>
      <c r="E92" s="159"/>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146</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85" t="s">
        <v>239</v>
      </c>
      <c r="D93" s="158"/>
      <c r="E93" s="159">
        <v>3</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146</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68">
        <v>24</v>
      </c>
      <c r="B94" s="169" t="s">
        <v>249</v>
      </c>
      <c r="C94" s="184" t="s">
        <v>250</v>
      </c>
      <c r="D94" s="170" t="s">
        <v>245</v>
      </c>
      <c r="E94" s="171">
        <v>86</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162</v>
      </c>
      <c r="T94" s="174" t="s">
        <v>163</v>
      </c>
      <c r="U94" s="157">
        <v>0</v>
      </c>
      <c r="V94" s="157">
        <f>ROUND(E94*U94,2)</f>
        <v>0</v>
      </c>
      <c r="W94" s="157"/>
      <c r="X94" s="157" t="s">
        <v>142</v>
      </c>
      <c r="Y94" s="157" t="s">
        <v>143</v>
      </c>
      <c r="Z94" s="147"/>
      <c r="AA94" s="147"/>
      <c r="AB94" s="147"/>
      <c r="AC94" s="147"/>
      <c r="AD94" s="147"/>
      <c r="AE94" s="147"/>
      <c r="AF94" s="147"/>
      <c r="AG94" s="147" t="s">
        <v>144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2" x14ac:dyDescent="0.2">
      <c r="A95" s="154"/>
      <c r="B95" s="155"/>
      <c r="C95" s="248" t="s">
        <v>251</v>
      </c>
      <c r="D95" s="249"/>
      <c r="E95" s="249"/>
      <c r="F95" s="249"/>
      <c r="G95" s="249"/>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207</v>
      </c>
      <c r="AH95" s="147"/>
      <c r="AI95" s="147"/>
      <c r="AJ95" s="147"/>
      <c r="AK95" s="147"/>
      <c r="AL95" s="147"/>
      <c r="AM95" s="147"/>
      <c r="AN95" s="147"/>
      <c r="AO95" s="147"/>
      <c r="AP95" s="147"/>
      <c r="AQ95" s="147"/>
      <c r="AR95" s="147"/>
      <c r="AS95" s="147"/>
      <c r="AT95" s="147"/>
      <c r="AU95" s="147"/>
      <c r="AV95" s="147"/>
      <c r="AW95" s="147"/>
      <c r="AX95" s="147"/>
      <c r="AY95" s="147"/>
      <c r="AZ95" s="147"/>
      <c r="BA95" s="182" t="str">
        <f>C95</f>
        <v>Bezpečnostní značení pro první a poslední stupeň schodiště, snížených průchodů a ostrých hran, fotoluminiscenční terčík žluté barvy, průměr 50 mm, samolepící</v>
      </c>
      <c r="BB95" s="147"/>
      <c r="BC95" s="147"/>
      <c r="BD95" s="147"/>
      <c r="BE95" s="147"/>
      <c r="BF95" s="147"/>
      <c r="BG95" s="147"/>
      <c r="BH95" s="147"/>
    </row>
    <row r="96" spans="1:60" outlineLevel="2" x14ac:dyDescent="0.2">
      <c r="A96" s="154"/>
      <c r="B96" s="155"/>
      <c r="C96" s="185" t="s">
        <v>236</v>
      </c>
      <c r="D96" s="158"/>
      <c r="E96" s="159"/>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146</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5" t="s">
        <v>252</v>
      </c>
      <c r="D97" s="158"/>
      <c r="E97" s="159">
        <v>25</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146</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5" t="s">
        <v>247</v>
      </c>
      <c r="D98" s="158"/>
      <c r="E98" s="159"/>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146</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5" t="s">
        <v>253</v>
      </c>
      <c r="D99" s="158"/>
      <c r="E99" s="159">
        <v>5</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146</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5" t="s">
        <v>248</v>
      </c>
      <c r="D100" s="158"/>
      <c r="E100" s="159"/>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146</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5" t="s">
        <v>254</v>
      </c>
      <c r="D101" s="158"/>
      <c r="E101" s="159">
        <v>11</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146</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5" t="s">
        <v>238</v>
      </c>
      <c r="D102" s="158"/>
      <c r="E102" s="159"/>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146</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5" t="s">
        <v>255</v>
      </c>
      <c r="D103" s="158"/>
      <c r="E103" s="159">
        <v>12</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146</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5" t="s">
        <v>240</v>
      </c>
      <c r="D104" s="158"/>
      <c r="E104" s="159"/>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146</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85" t="s">
        <v>256</v>
      </c>
      <c r="D105" s="158"/>
      <c r="E105" s="159">
        <v>15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146</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5" t="s">
        <v>242</v>
      </c>
      <c r="D106" s="158"/>
      <c r="E106" s="159"/>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146</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85" t="s">
        <v>257</v>
      </c>
      <c r="D107" s="158"/>
      <c r="E107" s="159">
        <v>10</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146</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85" t="s">
        <v>258</v>
      </c>
      <c r="D108" s="158"/>
      <c r="E108" s="159"/>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146</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85" t="s">
        <v>259</v>
      </c>
      <c r="D109" s="158"/>
      <c r="E109" s="159">
        <v>8</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146</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8">
        <v>25</v>
      </c>
      <c r="B110" s="169" t="s">
        <v>260</v>
      </c>
      <c r="C110" s="184" t="s">
        <v>261</v>
      </c>
      <c r="D110" s="170" t="s">
        <v>232</v>
      </c>
      <c r="E110" s="171">
        <v>51</v>
      </c>
      <c r="F110" s="172"/>
      <c r="G110" s="173">
        <f>ROUND(E110*F110,2)</f>
        <v>0</v>
      </c>
      <c r="H110" s="172"/>
      <c r="I110" s="173">
        <f>ROUND(E110*H110,2)</f>
        <v>0</v>
      </c>
      <c r="J110" s="172"/>
      <c r="K110" s="173">
        <f>ROUND(E110*J110,2)</f>
        <v>0</v>
      </c>
      <c r="L110" s="173">
        <v>21</v>
      </c>
      <c r="M110" s="173">
        <f>G110*(1+L110/100)</f>
        <v>0</v>
      </c>
      <c r="N110" s="171">
        <v>1.7389999999999999E-2</v>
      </c>
      <c r="O110" s="171">
        <f>ROUND(E110*N110,2)</f>
        <v>0.89</v>
      </c>
      <c r="P110" s="171">
        <v>0</v>
      </c>
      <c r="Q110" s="171">
        <f>ROUND(E110*P110,2)</f>
        <v>0</v>
      </c>
      <c r="R110" s="173"/>
      <c r="S110" s="173" t="s">
        <v>162</v>
      </c>
      <c r="T110" s="174" t="s">
        <v>163</v>
      </c>
      <c r="U110" s="157">
        <v>0.99643999999999999</v>
      </c>
      <c r="V110" s="157">
        <f>ROUND(E110*U110,2)</f>
        <v>50.82</v>
      </c>
      <c r="W110" s="157"/>
      <c r="X110" s="157" t="s">
        <v>233</v>
      </c>
      <c r="Y110" s="157" t="s">
        <v>143</v>
      </c>
      <c r="Z110" s="147"/>
      <c r="AA110" s="147"/>
      <c r="AB110" s="147"/>
      <c r="AC110" s="147"/>
      <c r="AD110" s="147"/>
      <c r="AE110" s="147"/>
      <c r="AF110" s="147"/>
      <c r="AG110" s="147" t="s">
        <v>234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56.25" outlineLevel="2" x14ac:dyDescent="0.2">
      <c r="A111" s="154"/>
      <c r="B111" s="155"/>
      <c r="C111" s="248" t="s">
        <v>262</v>
      </c>
      <c r="D111" s="249"/>
      <c r="E111" s="249"/>
      <c r="F111" s="249"/>
      <c r="G111" s="249"/>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207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82" t="str">
        <f>C111</f>
        <v>Nové dřevěné zábradlí z borovice u stávajícího schodiště, budou použity vhodné prvky ze stávajícího zábradlí (budou ošetřeny), jednotlivé prvky budou obroušeny, opatřeny nátěrem proti dřevokazným škůdcům, houbám a plísní, konečnou úpravou pak bude nátěr tvrdým voskovým olejem, součástí je dodávka i montáž včetně kotevního materiálu, kotvení nového zábradlí bude ke stávajícím bočnicím schodiště</v>
      </c>
      <c r="BB111" s="147"/>
      <c r="BC111" s="147"/>
      <c r="BD111" s="147"/>
      <c r="BE111" s="147"/>
      <c r="BF111" s="147"/>
      <c r="BG111" s="147"/>
      <c r="BH111" s="147"/>
    </row>
    <row r="112" spans="1:60" outlineLevel="2" x14ac:dyDescent="0.2">
      <c r="A112" s="154"/>
      <c r="B112" s="155"/>
      <c r="C112" s="185" t="s">
        <v>236</v>
      </c>
      <c r="D112" s="158"/>
      <c r="E112" s="159"/>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146</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85" t="s">
        <v>254</v>
      </c>
      <c r="D113" s="158"/>
      <c r="E113" s="159">
        <v>11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146</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85" t="s">
        <v>247</v>
      </c>
      <c r="D114" s="158"/>
      <c r="E114" s="159"/>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146</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5" t="s">
        <v>254</v>
      </c>
      <c r="D115" s="158"/>
      <c r="E115" s="159">
        <v>11</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146</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5" t="s">
        <v>248</v>
      </c>
      <c r="D116" s="158"/>
      <c r="E116" s="159"/>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146</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5" t="s">
        <v>254</v>
      </c>
      <c r="D117" s="158"/>
      <c r="E117" s="159">
        <v>11</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146</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5" t="s">
        <v>238</v>
      </c>
      <c r="D118" s="158"/>
      <c r="E118" s="159"/>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146</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85" t="s">
        <v>253</v>
      </c>
      <c r="D119" s="158"/>
      <c r="E119" s="159">
        <v>5</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146</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5" t="s">
        <v>240</v>
      </c>
      <c r="D120" s="158"/>
      <c r="E120" s="159"/>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146</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5" t="s">
        <v>263</v>
      </c>
      <c r="D121" s="158"/>
      <c r="E121" s="159">
        <v>8.5</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146</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85" t="s">
        <v>242</v>
      </c>
      <c r="D122" s="158"/>
      <c r="E122" s="159"/>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146</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85" t="s">
        <v>264</v>
      </c>
      <c r="D123" s="158"/>
      <c r="E123" s="159">
        <v>4.5</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146</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8">
        <v>26</v>
      </c>
      <c r="B124" s="169" t="s">
        <v>265</v>
      </c>
      <c r="C124" s="184" t="s">
        <v>266</v>
      </c>
      <c r="D124" s="170" t="s">
        <v>217</v>
      </c>
      <c r="E124" s="171">
        <v>1</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162</v>
      </c>
      <c r="T124" s="174" t="s">
        <v>163</v>
      </c>
      <c r="U124" s="157">
        <v>0</v>
      </c>
      <c r="V124" s="157">
        <f>ROUND(E124*U124,2)</f>
        <v>0</v>
      </c>
      <c r="W124" s="157"/>
      <c r="X124" s="157" t="s">
        <v>142</v>
      </c>
      <c r="Y124" s="157" t="s">
        <v>143</v>
      </c>
      <c r="Z124" s="147"/>
      <c r="AA124" s="147"/>
      <c r="AB124" s="147"/>
      <c r="AC124" s="147"/>
      <c r="AD124" s="147"/>
      <c r="AE124" s="147"/>
      <c r="AF124" s="147"/>
      <c r="AG124" s="147" t="s">
        <v>144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45" outlineLevel="2" x14ac:dyDescent="0.2">
      <c r="A125" s="154"/>
      <c r="B125" s="155"/>
      <c r="C125" s="248" t="s">
        <v>267</v>
      </c>
      <c r="D125" s="249"/>
      <c r="E125" s="249"/>
      <c r="F125" s="249"/>
      <c r="G125" s="249"/>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207</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82" t="str">
        <f>C125</f>
        <v>Nové schodišťové ramena z borovice, jednotlivé prvky budou obroušeny, opatřeny nátěrem proti dřevokazným škůdcům, houbám a plísní, konečnou úpravou pak bude nátěr tvrdým voskovým olejem, součástí je dodávka i montáž včetně kotevního materiálu, kotvení nového schodiště bude řešeno do stěny, ocelové kce nebo do podlahy</v>
      </c>
      <c r="BB125" s="147"/>
      <c r="BC125" s="147"/>
      <c r="BD125" s="147"/>
      <c r="BE125" s="147"/>
      <c r="BF125" s="147"/>
      <c r="BG125" s="147"/>
      <c r="BH125" s="147"/>
    </row>
    <row r="126" spans="1:60" ht="22.5" outlineLevel="1" x14ac:dyDescent="0.2">
      <c r="A126" s="168">
        <v>27</v>
      </c>
      <c r="B126" s="169" t="s">
        <v>268</v>
      </c>
      <c r="C126" s="184" t="s">
        <v>269</v>
      </c>
      <c r="D126" s="170" t="s">
        <v>140</v>
      </c>
      <c r="E126" s="171">
        <v>13.593</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162</v>
      </c>
      <c r="T126" s="174" t="s">
        <v>163</v>
      </c>
      <c r="U126" s="157">
        <v>0</v>
      </c>
      <c r="V126" s="157">
        <f>ROUND(E126*U126,2)</f>
        <v>0</v>
      </c>
      <c r="W126" s="157"/>
      <c r="X126" s="157" t="s">
        <v>142</v>
      </c>
      <c r="Y126" s="157" t="s">
        <v>143</v>
      </c>
      <c r="Z126" s="147"/>
      <c r="AA126" s="147"/>
      <c r="AB126" s="147"/>
      <c r="AC126" s="147"/>
      <c r="AD126" s="147"/>
      <c r="AE126" s="147"/>
      <c r="AF126" s="147"/>
      <c r="AG126" s="147" t="s">
        <v>144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85" t="s">
        <v>270</v>
      </c>
      <c r="D127" s="158"/>
      <c r="E127" s="159">
        <v>13.593</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146</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5">
        <v>28</v>
      </c>
      <c r="B128" s="176" t="s">
        <v>271</v>
      </c>
      <c r="C128" s="186" t="s">
        <v>272</v>
      </c>
      <c r="D128" s="177" t="s">
        <v>245</v>
      </c>
      <c r="E128" s="178">
        <v>4</v>
      </c>
      <c r="F128" s="179"/>
      <c r="G128" s="180">
        <f>ROUND(E128*F128,2)</f>
        <v>0</v>
      </c>
      <c r="H128" s="179"/>
      <c r="I128" s="180">
        <f>ROUND(E128*H128,2)</f>
        <v>0</v>
      </c>
      <c r="J128" s="179"/>
      <c r="K128" s="180">
        <f>ROUND(E128*J128,2)</f>
        <v>0</v>
      </c>
      <c r="L128" s="180">
        <v>21</v>
      </c>
      <c r="M128" s="180">
        <f>G128*(1+L128/100)</f>
        <v>0</v>
      </c>
      <c r="N128" s="178">
        <v>1.0000000000000001E-5</v>
      </c>
      <c r="O128" s="178">
        <f>ROUND(E128*N128,2)</f>
        <v>0</v>
      </c>
      <c r="P128" s="178">
        <v>0</v>
      </c>
      <c r="Q128" s="178">
        <f>ROUND(E128*P128,2)</f>
        <v>0</v>
      </c>
      <c r="R128" s="180"/>
      <c r="S128" s="180" t="s">
        <v>141</v>
      </c>
      <c r="T128" s="181" t="s">
        <v>141</v>
      </c>
      <c r="U128" s="157">
        <v>0.17</v>
      </c>
      <c r="V128" s="157">
        <f>ROUND(E128*U128,2)</f>
        <v>0.68</v>
      </c>
      <c r="W128" s="157"/>
      <c r="X128" s="157" t="s">
        <v>142</v>
      </c>
      <c r="Y128" s="157" t="s">
        <v>143</v>
      </c>
      <c r="Z128" s="147"/>
      <c r="AA128" s="147"/>
      <c r="AB128" s="147"/>
      <c r="AC128" s="147"/>
      <c r="AD128" s="147"/>
      <c r="AE128" s="147"/>
      <c r="AF128" s="147"/>
      <c r="AG128" s="147" t="s">
        <v>144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8">
        <v>29</v>
      </c>
      <c r="B129" s="169" t="s">
        <v>273</v>
      </c>
      <c r="C129" s="184" t="s">
        <v>274</v>
      </c>
      <c r="D129" s="170" t="s">
        <v>245</v>
      </c>
      <c r="E129" s="171">
        <v>4</v>
      </c>
      <c r="F129" s="172"/>
      <c r="G129" s="173">
        <f>ROUND(E129*F129,2)</f>
        <v>0</v>
      </c>
      <c r="H129" s="172"/>
      <c r="I129" s="173">
        <f>ROUND(E129*H129,2)</f>
        <v>0</v>
      </c>
      <c r="J129" s="172"/>
      <c r="K129" s="173">
        <f>ROUND(E129*J129,2)</f>
        <v>0</v>
      </c>
      <c r="L129" s="173">
        <v>21</v>
      </c>
      <c r="M129" s="173">
        <f>G129*(1+L129/100)</f>
        <v>0</v>
      </c>
      <c r="N129" s="171">
        <v>9.7999999999999997E-3</v>
      </c>
      <c r="O129" s="171">
        <f>ROUND(E129*N129,2)</f>
        <v>0.04</v>
      </c>
      <c r="P129" s="171">
        <v>0</v>
      </c>
      <c r="Q129" s="171">
        <f>ROUND(E129*P129,2)</f>
        <v>0</v>
      </c>
      <c r="R129" s="173" t="s">
        <v>275</v>
      </c>
      <c r="S129" s="173" t="s">
        <v>141</v>
      </c>
      <c r="T129" s="174" t="s">
        <v>141</v>
      </c>
      <c r="U129" s="157">
        <v>0</v>
      </c>
      <c r="V129" s="157">
        <f>ROUND(E129*U129,2)</f>
        <v>0</v>
      </c>
      <c r="W129" s="157"/>
      <c r="X129" s="157" t="s">
        <v>276</v>
      </c>
      <c r="Y129" s="157" t="s">
        <v>143</v>
      </c>
      <c r="Z129" s="147"/>
      <c r="AA129" s="147"/>
      <c r="AB129" s="147"/>
      <c r="AC129" s="147"/>
      <c r="AD129" s="147"/>
      <c r="AE129" s="147"/>
      <c r="AF129" s="147"/>
      <c r="AG129" s="147" t="s">
        <v>277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5" t="s">
        <v>278</v>
      </c>
      <c r="D130" s="158"/>
      <c r="E130" s="159">
        <v>4</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146</v>
      </c>
      <c r="AH130" s="147">
        <v>5</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75">
        <v>30</v>
      </c>
      <c r="B131" s="176" t="s">
        <v>279</v>
      </c>
      <c r="C131" s="186" t="s">
        <v>280</v>
      </c>
      <c r="D131" s="177" t="s">
        <v>245</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162</v>
      </c>
      <c r="T131" s="181" t="s">
        <v>163</v>
      </c>
      <c r="U131" s="157">
        <v>0</v>
      </c>
      <c r="V131" s="157">
        <f>ROUND(E131*U131,2)</f>
        <v>0</v>
      </c>
      <c r="W131" s="157"/>
      <c r="X131" s="157" t="s">
        <v>142</v>
      </c>
      <c r="Y131" s="157" t="s">
        <v>143</v>
      </c>
      <c r="Z131" s="147"/>
      <c r="AA131" s="147"/>
      <c r="AB131" s="147"/>
      <c r="AC131" s="147"/>
      <c r="AD131" s="147"/>
      <c r="AE131" s="147"/>
      <c r="AF131" s="147"/>
      <c r="AG131" s="147" t="s">
        <v>144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5">
        <v>31</v>
      </c>
      <c r="B132" s="176" t="s">
        <v>281</v>
      </c>
      <c r="C132" s="186" t="s">
        <v>282</v>
      </c>
      <c r="D132" s="177" t="s">
        <v>232</v>
      </c>
      <c r="E132" s="178">
        <v>3.3</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c r="S132" s="180" t="s">
        <v>162</v>
      </c>
      <c r="T132" s="181" t="s">
        <v>163</v>
      </c>
      <c r="U132" s="157">
        <v>0</v>
      </c>
      <c r="V132" s="157">
        <f>ROUND(E132*U132,2)</f>
        <v>0</v>
      </c>
      <c r="W132" s="157"/>
      <c r="X132" s="157" t="s">
        <v>142</v>
      </c>
      <c r="Y132" s="157" t="s">
        <v>143</v>
      </c>
      <c r="Z132" s="147"/>
      <c r="AA132" s="147"/>
      <c r="AB132" s="147"/>
      <c r="AC132" s="147"/>
      <c r="AD132" s="147"/>
      <c r="AE132" s="147"/>
      <c r="AF132" s="147"/>
      <c r="AG132" s="147" t="s">
        <v>144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8">
        <v>32</v>
      </c>
      <c r="B133" s="169" t="s">
        <v>283</v>
      </c>
      <c r="C133" s="184" t="s">
        <v>284</v>
      </c>
      <c r="D133" s="170" t="s">
        <v>232</v>
      </c>
      <c r="E133" s="171">
        <v>24</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c r="S133" s="173" t="s">
        <v>162</v>
      </c>
      <c r="T133" s="174" t="s">
        <v>163</v>
      </c>
      <c r="U133" s="157">
        <v>0</v>
      </c>
      <c r="V133" s="157">
        <f>ROUND(E133*U133,2)</f>
        <v>0</v>
      </c>
      <c r="W133" s="157"/>
      <c r="X133" s="157" t="s">
        <v>142</v>
      </c>
      <c r="Y133" s="157" t="s">
        <v>143</v>
      </c>
      <c r="Z133" s="147"/>
      <c r="AA133" s="147"/>
      <c r="AB133" s="147"/>
      <c r="AC133" s="147"/>
      <c r="AD133" s="147"/>
      <c r="AE133" s="147"/>
      <c r="AF133" s="147"/>
      <c r="AG133" s="147" t="s">
        <v>144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85" t="s">
        <v>285</v>
      </c>
      <c r="D134" s="158"/>
      <c r="E134" s="159">
        <v>24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146</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8">
        <v>33</v>
      </c>
      <c r="B135" s="169" t="s">
        <v>286</v>
      </c>
      <c r="C135" s="184" t="s">
        <v>287</v>
      </c>
      <c r="D135" s="170" t="s">
        <v>140</v>
      </c>
      <c r="E135" s="171">
        <v>134.04069999999999</v>
      </c>
      <c r="F135" s="172"/>
      <c r="G135" s="173">
        <f>ROUND(E135*F135,2)</f>
        <v>0</v>
      </c>
      <c r="H135" s="172"/>
      <c r="I135" s="173">
        <f>ROUND(E135*H135,2)</f>
        <v>0</v>
      </c>
      <c r="J135" s="172"/>
      <c r="K135" s="173">
        <f>ROUND(E135*J135,2)</f>
        <v>0</v>
      </c>
      <c r="L135" s="173">
        <v>21</v>
      </c>
      <c r="M135" s="173">
        <f>G135*(1+L135/100)</f>
        <v>0</v>
      </c>
      <c r="N135" s="171">
        <v>4.0000000000000003E-5</v>
      </c>
      <c r="O135" s="171">
        <f>ROUND(E135*N135,2)</f>
        <v>0.01</v>
      </c>
      <c r="P135" s="171">
        <v>0</v>
      </c>
      <c r="Q135" s="171">
        <f>ROUND(E135*P135,2)</f>
        <v>0</v>
      </c>
      <c r="R135" s="173"/>
      <c r="S135" s="173" t="s">
        <v>141</v>
      </c>
      <c r="T135" s="174" t="s">
        <v>141</v>
      </c>
      <c r="U135" s="157">
        <v>0.35399999999999998</v>
      </c>
      <c r="V135" s="157">
        <f>ROUND(E135*U135,2)</f>
        <v>47.45</v>
      </c>
      <c r="W135" s="157"/>
      <c r="X135" s="157" t="s">
        <v>142</v>
      </c>
      <c r="Y135" s="157" t="s">
        <v>143</v>
      </c>
      <c r="Z135" s="147"/>
      <c r="AA135" s="147"/>
      <c r="AB135" s="147"/>
      <c r="AC135" s="147"/>
      <c r="AD135" s="147"/>
      <c r="AE135" s="147"/>
      <c r="AF135" s="147"/>
      <c r="AG135" s="147" t="s">
        <v>144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185" t="s">
        <v>288</v>
      </c>
      <c r="D136" s="158"/>
      <c r="E136" s="159">
        <v>134.04069999999999</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146</v>
      </c>
      <c r="AH136" s="147">
        <v>5</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136</v>
      </c>
      <c r="B137" s="162" t="s">
        <v>90</v>
      </c>
      <c r="C137" s="183" t="s">
        <v>91</v>
      </c>
      <c r="D137" s="163"/>
      <c r="E137" s="164"/>
      <c r="F137" s="165"/>
      <c r="G137" s="165">
        <f>SUMIF(AG138:AG202,"&lt;&gt;NOR",G138:G202)</f>
        <v>0</v>
      </c>
      <c r="H137" s="165"/>
      <c r="I137" s="165">
        <f>SUM(I138:I202)</f>
        <v>0</v>
      </c>
      <c r="J137" s="165"/>
      <c r="K137" s="165">
        <f>SUM(K138:K202)</f>
        <v>0</v>
      </c>
      <c r="L137" s="165"/>
      <c r="M137" s="165">
        <f>SUM(M138:M202)</f>
        <v>0</v>
      </c>
      <c r="N137" s="164"/>
      <c r="O137" s="164">
        <f>SUM(O138:O202)</f>
        <v>0</v>
      </c>
      <c r="P137" s="164"/>
      <c r="Q137" s="164">
        <f>SUM(Q138:Q202)</f>
        <v>13.909999999999998</v>
      </c>
      <c r="R137" s="165"/>
      <c r="S137" s="165"/>
      <c r="T137" s="166"/>
      <c r="U137" s="160"/>
      <c r="V137" s="160">
        <f>SUM(V138:V202)</f>
        <v>110.50999999999999</v>
      </c>
      <c r="W137" s="160"/>
      <c r="X137" s="160"/>
      <c r="Y137" s="160"/>
      <c r="AG137" t="s">
        <v>137</v>
      </c>
    </row>
    <row r="138" spans="1:60" outlineLevel="1" x14ac:dyDescent="0.2">
      <c r="A138" s="168">
        <v>34</v>
      </c>
      <c r="B138" s="169" t="s">
        <v>289</v>
      </c>
      <c r="C138" s="184" t="s">
        <v>290</v>
      </c>
      <c r="D138" s="170" t="s">
        <v>140</v>
      </c>
      <c r="E138" s="171">
        <v>5.6315</v>
      </c>
      <c r="F138" s="172"/>
      <c r="G138" s="173">
        <f>ROUND(E138*F138,2)</f>
        <v>0</v>
      </c>
      <c r="H138" s="172"/>
      <c r="I138" s="173">
        <f>ROUND(E138*H138,2)</f>
        <v>0</v>
      </c>
      <c r="J138" s="172"/>
      <c r="K138" s="173">
        <f>ROUND(E138*J138,2)</f>
        <v>0</v>
      </c>
      <c r="L138" s="173">
        <v>21</v>
      </c>
      <c r="M138" s="173">
        <f>G138*(1+L138/100)</f>
        <v>0</v>
      </c>
      <c r="N138" s="171">
        <v>0</v>
      </c>
      <c r="O138" s="171">
        <f>ROUND(E138*N138,2)</f>
        <v>0</v>
      </c>
      <c r="P138" s="171">
        <v>0.02</v>
      </c>
      <c r="Q138" s="171">
        <f>ROUND(E138*P138,2)</f>
        <v>0.11</v>
      </c>
      <c r="R138" s="173"/>
      <c r="S138" s="173" t="s">
        <v>141</v>
      </c>
      <c r="T138" s="174" t="s">
        <v>141</v>
      </c>
      <c r="U138" s="157">
        <v>0.17</v>
      </c>
      <c r="V138" s="157">
        <f>ROUND(E138*U138,2)</f>
        <v>0.96</v>
      </c>
      <c r="W138" s="157"/>
      <c r="X138" s="157" t="s">
        <v>142</v>
      </c>
      <c r="Y138" s="157" t="s">
        <v>143</v>
      </c>
      <c r="Z138" s="147"/>
      <c r="AA138" s="147"/>
      <c r="AB138" s="147"/>
      <c r="AC138" s="147"/>
      <c r="AD138" s="147"/>
      <c r="AE138" s="147"/>
      <c r="AF138" s="147"/>
      <c r="AG138" s="147" t="s">
        <v>144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5" t="s">
        <v>291</v>
      </c>
      <c r="D139" s="158"/>
      <c r="E139" s="159"/>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146</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5" t="s">
        <v>292</v>
      </c>
      <c r="D140" s="158"/>
      <c r="E140" s="159">
        <v>5.6315</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146</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8">
        <v>35</v>
      </c>
      <c r="B141" s="169" t="s">
        <v>293</v>
      </c>
      <c r="C141" s="184" t="s">
        <v>294</v>
      </c>
      <c r="D141" s="170" t="s">
        <v>140</v>
      </c>
      <c r="E141" s="171">
        <v>528.99699999999996</v>
      </c>
      <c r="F141" s="172"/>
      <c r="G141" s="173">
        <f>ROUND(E141*F141,2)</f>
        <v>0</v>
      </c>
      <c r="H141" s="172"/>
      <c r="I141" s="173">
        <f>ROUND(E141*H141,2)</f>
        <v>0</v>
      </c>
      <c r="J141" s="172"/>
      <c r="K141" s="173">
        <f>ROUND(E141*J141,2)</f>
        <v>0</v>
      </c>
      <c r="L141" s="173">
        <v>21</v>
      </c>
      <c r="M141" s="173">
        <f>G141*(1+L141/100)</f>
        <v>0</v>
      </c>
      <c r="N141" s="171">
        <v>0</v>
      </c>
      <c r="O141" s="171">
        <f>ROUND(E141*N141,2)</f>
        <v>0</v>
      </c>
      <c r="P141" s="171">
        <v>0.02</v>
      </c>
      <c r="Q141" s="171">
        <f>ROUND(E141*P141,2)</f>
        <v>10.58</v>
      </c>
      <c r="R141" s="173"/>
      <c r="S141" s="173" t="s">
        <v>141</v>
      </c>
      <c r="T141" s="174" t="s">
        <v>141</v>
      </c>
      <c r="U141" s="157">
        <v>0.13</v>
      </c>
      <c r="V141" s="157">
        <f>ROUND(E141*U141,2)</f>
        <v>68.77</v>
      </c>
      <c r="W141" s="157"/>
      <c r="X141" s="157" t="s">
        <v>142</v>
      </c>
      <c r="Y141" s="157" t="s">
        <v>143</v>
      </c>
      <c r="Z141" s="147"/>
      <c r="AA141" s="147"/>
      <c r="AB141" s="147"/>
      <c r="AC141" s="147"/>
      <c r="AD141" s="147"/>
      <c r="AE141" s="147"/>
      <c r="AF141" s="147"/>
      <c r="AG141" s="147" t="s">
        <v>144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85" t="s">
        <v>295</v>
      </c>
      <c r="D142" s="158"/>
      <c r="E142" s="159"/>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146</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5" t="s">
        <v>296</v>
      </c>
      <c r="D143" s="158"/>
      <c r="E143" s="159">
        <v>34.700000000000003</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146</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5" t="s">
        <v>297</v>
      </c>
      <c r="D144" s="158"/>
      <c r="E144" s="159">
        <v>-4.2009999999999996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146</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5" t="s">
        <v>298</v>
      </c>
      <c r="D145" s="158"/>
      <c r="E145" s="159"/>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146</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5" t="s">
        <v>299</v>
      </c>
      <c r="D146" s="158"/>
      <c r="E146" s="159">
        <v>55.35</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146</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85" t="s">
        <v>300</v>
      </c>
      <c r="D147" s="158"/>
      <c r="E147" s="159">
        <v>-4.3250000000000002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146</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5" t="s">
        <v>189</v>
      </c>
      <c r="D148" s="158"/>
      <c r="E148" s="159"/>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146</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85" t="s">
        <v>301</v>
      </c>
      <c r="D149" s="158"/>
      <c r="E149" s="159">
        <v>59.204000000000001</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146</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85" t="s">
        <v>302</v>
      </c>
      <c r="D150" s="158"/>
      <c r="E150" s="159">
        <v>-1.78</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146</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5" t="s">
        <v>195</v>
      </c>
      <c r="D151" s="158"/>
      <c r="E151" s="159"/>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146</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5" t="s">
        <v>303</v>
      </c>
      <c r="D152" s="158"/>
      <c r="E152" s="159">
        <v>67.682000000000002</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146</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5" t="s">
        <v>304</v>
      </c>
      <c r="D153" s="158"/>
      <c r="E153" s="159">
        <v>-4.1760000000000002</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146</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5" t="s">
        <v>199</v>
      </c>
      <c r="D154" s="158"/>
      <c r="E154" s="159"/>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146</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5" t="s">
        <v>305</v>
      </c>
      <c r="D155" s="158"/>
      <c r="E155" s="159">
        <v>82.75</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146</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5" t="s">
        <v>306</v>
      </c>
      <c r="D156" s="158"/>
      <c r="E156" s="159">
        <v>-4.2480000000000002</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146</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5" t="s">
        <v>201</v>
      </c>
      <c r="D157" s="158"/>
      <c r="E157" s="159"/>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146</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5" t="s">
        <v>307</v>
      </c>
      <c r="D158" s="158"/>
      <c r="E158" s="159">
        <v>126.126</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146</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5" t="s">
        <v>308</v>
      </c>
      <c r="D159" s="158"/>
      <c r="E159" s="159">
        <v>-28.125</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146</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5" t="s">
        <v>183</v>
      </c>
      <c r="D160" s="158"/>
      <c r="E160" s="159"/>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146</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5" t="s">
        <v>309</v>
      </c>
      <c r="D161" s="158"/>
      <c r="E161" s="159">
        <v>53.648000000000003</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146</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5" t="s">
        <v>310</v>
      </c>
      <c r="D162" s="158"/>
      <c r="E162" s="159">
        <v>-1.6375</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146</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5" t="s">
        <v>191</v>
      </c>
      <c r="D163" s="158"/>
      <c r="E163" s="159"/>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146</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85" t="s">
        <v>311</v>
      </c>
      <c r="D164" s="158"/>
      <c r="E164" s="159">
        <v>105.876</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146</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2.5" outlineLevel="3" x14ac:dyDescent="0.2">
      <c r="A165" s="154"/>
      <c r="B165" s="155"/>
      <c r="C165" s="185" t="s">
        <v>312</v>
      </c>
      <c r="D165" s="158"/>
      <c r="E165" s="159">
        <v>-7.8464999999999998</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146</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68">
        <v>36</v>
      </c>
      <c r="B166" s="169" t="s">
        <v>313</v>
      </c>
      <c r="C166" s="184" t="s">
        <v>314</v>
      </c>
      <c r="D166" s="170" t="s">
        <v>140</v>
      </c>
      <c r="E166" s="171">
        <v>102.3545</v>
      </c>
      <c r="F166" s="172"/>
      <c r="G166" s="173">
        <f>ROUND(E166*F166,2)</f>
        <v>0</v>
      </c>
      <c r="H166" s="172"/>
      <c r="I166" s="173">
        <f>ROUND(E166*H166,2)</f>
        <v>0</v>
      </c>
      <c r="J166" s="172"/>
      <c r="K166" s="173">
        <f>ROUND(E166*J166,2)</f>
        <v>0</v>
      </c>
      <c r="L166" s="173">
        <v>21</v>
      </c>
      <c r="M166" s="173">
        <f>G166*(1+L166/100)</f>
        <v>0</v>
      </c>
      <c r="N166" s="171">
        <v>0</v>
      </c>
      <c r="O166" s="171">
        <f>ROUND(E166*N166,2)</f>
        <v>0</v>
      </c>
      <c r="P166" s="171">
        <v>0.02</v>
      </c>
      <c r="Q166" s="171">
        <f>ROUND(E166*P166,2)</f>
        <v>2.0499999999999998</v>
      </c>
      <c r="R166" s="173"/>
      <c r="S166" s="173" t="s">
        <v>162</v>
      </c>
      <c r="T166" s="174" t="s">
        <v>163</v>
      </c>
      <c r="U166" s="157">
        <v>0.13</v>
      </c>
      <c r="V166" s="157">
        <f>ROUND(E166*U166,2)</f>
        <v>13.31</v>
      </c>
      <c r="W166" s="157"/>
      <c r="X166" s="157" t="s">
        <v>142</v>
      </c>
      <c r="Y166" s="157" t="s">
        <v>143</v>
      </c>
      <c r="Z166" s="147"/>
      <c r="AA166" s="147"/>
      <c r="AB166" s="147"/>
      <c r="AC166" s="147"/>
      <c r="AD166" s="147"/>
      <c r="AE166" s="147"/>
      <c r="AF166" s="147"/>
      <c r="AG166" s="147" t="s">
        <v>144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185" t="s">
        <v>298</v>
      </c>
      <c r="D167" s="158"/>
      <c r="E167" s="159"/>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146</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5" t="s">
        <v>315</v>
      </c>
      <c r="D168" s="158"/>
      <c r="E168" s="159">
        <v>7.0145</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146</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5" t="s">
        <v>316</v>
      </c>
      <c r="D169" s="158"/>
      <c r="E169" s="159">
        <v>4.26</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146</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5" t="s">
        <v>317</v>
      </c>
      <c r="D170" s="158"/>
      <c r="E170" s="159">
        <v>-0.88</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146</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5" t="s">
        <v>189</v>
      </c>
      <c r="D171" s="158"/>
      <c r="E171" s="159"/>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146</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5" t="s">
        <v>318</v>
      </c>
      <c r="D172" s="158"/>
      <c r="E172" s="159">
        <v>8.6029999999999998</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146</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5" t="s">
        <v>319</v>
      </c>
      <c r="D173" s="158"/>
      <c r="E173" s="159">
        <v>4.9000000000000004</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146</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5" t="s">
        <v>320</v>
      </c>
      <c r="D174" s="158"/>
      <c r="E174" s="159">
        <v>-0.74</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146</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85" t="s">
        <v>195</v>
      </c>
      <c r="D175" s="158"/>
      <c r="E175" s="159"/>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146</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85" t="s">
        <v>321</v>
      </c>
      <c r="D176" s="158"/>
      <c r="E176" s="159">
        <v>11.682</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146</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85" t="s">
        <v>322</v>
      </c>
      <c r="D177" s="158"/>
      <c r="E177" s="159">
        <v>7.68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146</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85" t="s">
        <v>323</v>
      </c>
      <c r="D178" s="158"/>
      <c r="E178" s="159">
        <v>-1.32</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146</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5" t="s">
        <v>199</v>
      </c>
      <c r="D179" s="158"/>
      <c r="E179" s="159"/>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146</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5" t="s">
        <v>324</v>
      </c>
      <c r="D180" s="158"/>
      <c r="E180" s="159">
        <v>12.071999999999999</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146</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5" t="s">
        <v>325</v>
      </c>
      <c r="D181" s="158"/>
      <c r="E181" s="159">
        <v>8.2200000000000006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146</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85" t="s">
        <v>326</v>
      </c>
      <c r="D182" s="158"/>
      <c r="E182" s="159">
        <v>-1.1970000000000001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146</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5" t="s">
        <v>199</v>
      </c>
      <c r="D183" s="158"/>
      <c r="E183" s="159"/>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146</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5" t="s">
        <v>327</v>
      </c>
      <c r="D184" s="158"/>
      <c r="E184" s="159">
        <v>24.42</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146</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5" t="s">
        <v>328</v>
      </c>
      <c r="D185" s="158"/>
      <c r="E185" s="159">
        <v>6.57</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146</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5" t="s">
        <v>183</v>
      </c>
      <c r="D186" s="158"/>
      <c r="E186" s="159"/>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146</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85" t="s">
        <v>329</v>
      </c>
      <c r="D187" s="158"/>
      <c r="E187" s="159">
        <v>2.448</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146</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85" t="s">
        <v>330</v>
      </c>
      <c r="D188" s="158"/>
      <c r="E188" s="159">
        <v>2.448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146</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85" t="s">
        <v>191</v>
      </c>
      <c r="D189" s="158"/>
      <c r="E189" s="159"/>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146</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85" t="s">
        <v>331</v>
      </c>
      <c r="D190" s="158"/>
      <c r="E190" s="159">
        <v>2.7</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146</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85" t="s">
        <v>332</v>
      </c>
      <c r="D191" s="158"/>
      <c r="E191" s="159">
        <v>3.4740000000000002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146</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22.5" outlineLevel="1" x14ac:dyDescent="0.2">
      <c r="A192" s="168">
        <v>37</v>
      </c>
      <c r="B192" s="169" t="s">
        <v>333</v>
      </c>
      <c r="C192" s="184" t="s">
        <v>334</v>
      </c>
      <c r="D192" s="170" t="s">
        <v>217</v>
      </c>
      <c r="E192" s="171">
        <v>1</v>
      </c>
      <c r="F192" s="172"/>
      <c r="G192" s="173">
        <f>ROUND(E192*F192,2)</f>
        <v>0</v>
      </c>
      <c r="H192" s="172"/>
      <c r="I192" s="173">
        <f>ROUND(E192*H192,2)</f>
        <v>0</v>
      </c>
      <c r="J192" s="172"/>
      <c r="K192" s="173">
        <f>ROUND(E192*J192,2)</f>
        <v>0</v>
      </c>
      <c r="L192" s="173">
        <v>21</v>
      </c>
      <c r="M192" s="173">
        <f>G192*(1+L192/100)</f>
        <v>0</v>
      </c>
      <c r="N192" s="171">
        <v>0</v>
      </c>
      <c r="O192" s="171">
        <f>ROUND(E192*N192,2)</f>
        <v>0</v>
      </c>
      <c r="P192" s="171">
        <v>0</v>
      </c>
      <c r="Q192" s="171">
        <f>ROUND(E192*P192,2)</f>
        <v>0</v>
      </c>
      <c r="R192" s="173"/>
      <c r="S192" s="173" t="s">
        <v>162</v>
      </c>
      <c r="T192" s="174" t="s">
        <v>163</v>
      </c>
      <c r="U192" s="157">
        <v>0</v>
      </c>
      <c r="V192" s="157">
        <f>ROUND(E192*U192,2)</f>
        <v>0</v>
      </c>
      <c r="W192" s="157"/>
      <c r="X192" s="157" t="s">
        <v>142</v>
      </c>
      <c r="Y192" s="157" t="s">
        <v>143</v>
      </c>
      <c r="Z192" s="147"/>
      <c r="AA192" s="147"/>
      <c r="AB192" s="147"/>
      <c r="AC192" s="147"/>
      <c r="AD192" s="147"/>
      <c r="AE192" s="147"/>
      <c r="AF192" s="147"/>
      <c r="AG192" s="147" t="s">
        <v>144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248" t="s">
        <v>423</v>
      </c>
      <c r="D193" s="249"/>
      <c r="E193" s="249"/>
      <c r="F193" s="249"/>
      <c r="G193" s="249"/>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207</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246" t="s">
        <v>424</v>
      </c>
      <c r="D194" s="247"/>
      <c r="E194" s="247"/>
      <c r="F194" s="247"/>
      <c r="G194" s="24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207</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246" t="s">
        <v>425</v>
      </c>
      <c r="D195" s="247"/>
      <c r="E195" s="247"/>
      <c r="F195" s="247"/>
      <c r="G195" s="24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207</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246" t="s">
        <v>335</v>
      </c>
      <c r="D196" s="247"/>
      <c r="E196" s="247"/>
      <c r="F196" s="247"/>
      <c r="G196" s="24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207</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68">
        <v>38</v>
      </c>
      <c r="B197" s="169" t="s">
        <v>336</v>
      </c>
      <c r="C197" s="184" t="s">
        <v>337</v>
      </c>
      <c r="D197" s="170" t="s">
        <v>140</v>
      </c>
      <c r="E197" s="171">
        <v>23.187000000000001</v>
      </c>
      <c r="F197" s="172"/>
      <c r="G197" s="173">
        <f>ROUND(E197*F197,2)</f>
        <v>0</v>
      </c>
      <c r="H197" s="172"/>
      <c r="I197" s="173">
        <f>ROUND(E197*H197,2)</f>
        <v>0</v>
      </c>
      <c r="J197" s="172"/>
      <c r="K197" s="173">
        <f>ROUND(E197*J197,2)</f>
        <v>0</v>
      </c>
      <c r="L197" s="173">
        <v>21</v>
      </c>
      <c r="M197" s="173">
        <f>G197*(1+L197/100)</f>
        <v>0</v>
      </c>
      <c r="N197" s="171">
        <v>0</v>
      </c>
      <c r="O197" s="171">
        <f>ROUND(E197*N197,2)</f>
        <v>0</v>
      </c>
      <c r="P197" s="171">
        <v>1.26E-2</v>
      </c>
      <c r="Q197" s="171">
        <f>ROUND(E197*P197,2)</f>
        <v>0.28999999999999998</v>
      </c>
      <c r="R197" s="173"/>
      <c r="S197" s="173" t="s">
        <v>141</v>
      </c>
      <c r="T197" s="174" t="s">
        <v>141</v>
      </c>
      <c r="U197" s="157">
        <v>0.33</v>
      </c>
      <c r="V197" s="157">
        <f>ROUND(E197*U197,2)</f>
        <v>7.65</v>
      </c>
      <c r="W197" s="157"/>
      <c r="X197" s="157" t="s">
        <v>142</v>
      </c>
      <c r="Y197" s="157" t="s">
        <v>143</v>
      </c>
      <c r="Z197" s="147"/>
      <c r="AA197" s="147"/>
      <c r="AB197" s="147"/>
      <c r="AC197" s="147"/>
      <c r="AD197" s="147"/>
      <c r="AE197" s="147"/>
      <c r="AF197" s="147"/>
      <c r="AG197" s="147" t="s">
        <v>144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33.75" outlineLevel="2" x14ac:dyDescent="0.2">
      <c r="A198" s="154"/>
      <c r="B198" s="155"/>
      <c r="C198" s="248" t="s">
        <v>338</v>
      </c>
      <c r="D198" s="249"/>
      <c r="E198" s="249"/>
      <c r="F198" s="249"/>
      <c r="G198" s="249"/>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207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82" t="str">
        <f>C198</f>
        <v>Broušení betonové vrstvy bude prováděno frézováním s odsáváním či jiným nízkofrekvenčním vibračním nářadím (diamantová bruska). Po každém metru broušení proběhne kontrola stavu hurdis vložek.</v>
      </c>
      <c r="BB198" s="147"/>
      <c r="BC198" s="147"/>
      <c r="BD198" s="147"/>
      <c r="BE198" s="147"/>
      <c r="BF198" s="147"/>
      <c r="BG198" s="147"/>
      <c r="BH198" s="147"/>
    </row>
    <row r="199" spans="1:60" outlineLevel="2" x14ac:dyDescent="0.2">
      <c r="A199" s="154"/>
      <c r="B199" s="155"/>
      <c r="C199" s="185" t="s">
        <v>179</v>
      </c>
      <c r="D199" s="158"/>
      <c r="E199" s="159"/>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146</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5" t="s">
        <v>339</v>
      </c>
      <c r="D200" s="158"/>
      <c r="E200" s="159">
        <v>23.187000000000001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146</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39</v>
      </c>
      <c r="B201" s="169" t="s">
        <v>340</v>
      </c>
      <c r="C201" s="184" t="s">
        <v>341</v>
      </c>
      <c r="D201" s="170" t="s">
        <v>140</v>
      </c>
      <c r="E201" s="171">
        <v>347.80500000000001</v>
      </c>
      <c r="F201" s="172"/>
      <c r="G201" s="173">
        <f>ROUND(E201*F201,2)</f>
        <v>0</v>
      </c>
      <c r="H201" s="172"/>
      <c r="I201" s="173">
        <f>ROUND(E201*H201,2)</f>
        <v>0</v>
      </c>
      <c r="J201" s="172"/>
      <c r="K201" s="173">
        <f>ROUND(E201*J201,2)</f>
        <v>0</v>
      </c>
      <c r="L201" s="173">
        <v>21</v>
      </c>
      <c r="M201" s="173">
        <f>G201*(1+L201/100)</f>
        <v>0</v>
      </c>
      <c r="N201" s="171">
        <v>0</v>
      </c>
      <c r="O201" s="171">
        <f>ROUND(E201*N201,2)</f>
        <v>0</v>
      </c>
      <c r="P201" s="171">
        <v>2.5200000000000001E-3</v>
      </c>
      <c r="Q201" s="171">
        <f>ROUND(E201*P201,2)</f>
        <v>0.88</v>
      </c>
      <c r="R201" s="173"/>
      <c r="S201" s="173" t="s">
        <v>141</v>
      </c>
      <c r="T201" s="174" t="s">
        <v>141</v>
      </c>
      <c r="U201" s="157">
        <v>5.7000000000000002E-2</v>
      </c>
      <c r="V201" s="157">
        <f>ROUND(E201*U201,2)</f>
        <v>19.82</v>
      </c>
      <c r="W201" s="157"/>
      <c r="X201" s="157" t="s">
        <v>142</v>
      </c>
      <c r="Y201" s="157" t="s">
        <v>143</v>
      </c>
      <c r="Z201" s="147"/>
      <c r="AA201" s="147"/>
      <c r="AB201" s="147"/>
      <c r="AC201" s="147"/>
      <c r="AD201" s="147"/>
      <c r="AE201" s="147"/>
      <c r="AF201" s="147"/>
      <c r="AG201" s="147" t="s">
        <v>144</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5" t="s">
        <v>342</v>
      </c>
      <c r="D202" s="158"/>
      <c r="E202" s="159">
        <v>347.80500000000001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146</v>
      </c>
      <c r="AH202" s="147">
        <v>5</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61" t="s">
        <v>136</v>
      </c>
      <c r="B203" s="162" t="s">
        <v>92</v>
      </c>
      <c r="C203" s="183" t="s">
        <v>93</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153.71</v>
      </c>
      <c r="W203" s="160"/>
      <c r="X203" s="160"/>
      <c r="Y203" s="160"/>
      <c r="AG203" t="s">
        <v>137</v>
      </c>
    </row>
    <row r="204" spans="1:60" ht="22.5" outlineLevel="1" x14ac:dyDescent="0.2">
      <c r="A204" s="175">
        <v>40</v>
      </c>
      <c r="B204" s="176" t="s">
        <v>343</v>
      </c>
      <c r="C204" s="186" t="s">
        <v>344</v>
      </c>
      <c r="D204" s="177" t="s">
        <v>161</v>
      </c>
      <c r="E204" s="178">
        <v>27.94773</v>
      </c>
      <c r="F204" s="179"/>
      <c r="G204" s="180">
        <f>ROUND(E204*F204,2)</f>
        <v>0</v>
      </c>
      <c r="H204" s="179"/>
      <c r="I204" s="180">
        <f>ROUND(E204*H204,2)</f>
        <v>0</v>
      </c>
      <c r="J204" s="179"/>
      <c r="K204" s="180">
        <f>ROUND(E204*J204,2)</f>
        <v>0</v>
      </c>
      <c r="L204" s="180">
        <v>21</v>
      </c>
      <c r="M204" s="180">
        <f>G204*(1+L204/100)</f>
        <v>0</v>
      </c>
      <c r="N204" s="178">
        <v>0</v>
      </c>
      <c r="O204" s="178">
        <f>ROUND(E204*N204,2)</f>
        <v>0</v>
      </c>
      <c r="P204" s="178">
        <v>0</v>
      </c>
      <c r="Q204" s="178">
        <f>ROUND(E204*P204,2)</f>
        <v>0</v>
      </c>
      <c r="R204" s="180"/>
      <c r="S204" s="180" t="s">
        <v>141</v>
      </c>
      <c r="T204" s="181" t="s">
        <v>141</v>
      </c>
      <c r="U204" s="157">
        <v>5.5</v>
      </c>
      <c r="V204" s="157">
        <f>ROUND(E204*U204,2)</f>
        <v>153.71</v>
      </c>
      <c r="W204" s="157"/>
      <c r="X204" s="157" t="s">
        <v>345</v>
      </c>
      <c r="Y204" s="157" t="s">
        <v>143</v>
      </c>
      <c r="Z204" s="147"/>
      <c r="AA204" s="147"/>
      <c r="AB204" s="147"/>
      <c r="AC204" s="147"/>
      <c r="AD204" s="147"/>
      <c r="AE204" s="147"/>
      <c r="AF204" s="147"/>
      <c r="AG204" s="147" t="s">
        <v>346</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1" t="s">
        <v>136</v>
      </c>
      <c r="B205" s="162" t="s">
        <v>95</v>
      </c>
      <c r="C205" s="183" t="s">
        <v>96</v>
      </c>
      <c r="D205" s="163"/>
      <c r="E205" s="164"/>
      <c r="F205" s="165"/>
      <c r="G205" s="165">
        <f>SUMIF(AG206:AG245,"&lt;&gt;NOR",G206:G245)</f>
        <v>0</v>
      </c>
      <c r="H205" s="165"/>
      <c r="I205" s="165">
        <f>SUM(I206:I245)</f>
        <v>0</v>
      </c>
      <c r="J205" s="165"/>
      <c r="K205" s="165">
        <f>SUM(K206:K245)</f>
        <v>0</v>
      </c>
      <c r="L205" s="165"/>
      <c r="M205" s="165">
        <f>SUM(M206:M245)</f>
        <v>0</v>
      </c>
      <c r="N205" s="164"/>
      <c r="O205" s="164">
        <f>SUM(O206:O245)</f>
        <v>0.86</v>
      </c>
      <c r="P205" s="164"/>
      <c r="Q205" s="164">
        <f>SUM(Q206:Q245)</f>
        <v>7.0000000000000007E-2</v>
      </c>
      <c r="R205" s="165"/>
      <c r="S205" s="165"/>
      <c r="T205" s="166"/>
      <c r="U205" s="160"/>
      <c r="V205" s="160">
        <f>SUM(V206:V245)</f>
        <v>160.79</v>
      </c>
      <c r="W205" s="160"/>
      <c r="X205" s="160"/>
      <c r="Y205" s="160"/>
      <c r="AG205" t="s">
        <v>137</v>
      </c>
    </row>
    <row r="206" spans="1:60" outlineLevel="1" x14ac:dyDescent="0.2">
      <c r="A206" s="168">
        <v>41</v>
      </c>
      <c r="B206" s="169" t="s">
        <v>347</v>
      </c>
      <c r="C206" s="184" t="s">
        <v>348</v>
      </c>
      <c r="D206" s="170" t="s">
        <v>140</v>
      </c>
      <c r="E206" s="171">
        <v>23.187000000000001</v>
      </c>
      <c r="F206" s="172"/>
      <c r="G206" s="173">
        <f>ROUND(E206*F206,2)</f>
        <v>0</v>
      </c>
      <c r="H206" s="172"/>
      <c r="I206" s="173">
        <f>ROUND(E206*H206,2)</f>
        <v>0</v>
      </c>
      <c r="J206" s="172"/>
      <c r="K206" s="173">
        <f>ROUND(E206*J206,2)</f>
        <v>0</v>
      </c>
      <c r="L206" s="173">
        <v>21</v>
      </c>
      <c r="M206" s="173">
        <f>G206*(1+L206/100)</f>
        <v>0</v>
      </c>
      <c r="N206" s="171">
        <v>0</v>
      </c>
      <c r="O206" s="171">
        <f>ROUND(E206*N206,2)</f>
        <v>0</v>
      </c>
      <c r="P206" s="171">
        <v>0</v>
      </c>
      <c r="Q206" s="171">
        <f>ROUND(E206*P206,2)</f>
        <v>0</v>
      </c>
      <c r="R206" s="173"/>
      <c r="S206" s="173" t="s">
        <v>141</v>
      </c>
      <c r="T206" s="174" t="s">
        <v>141</v>
      </c>
      <c r="U206" s="157">
        <v>0.34100000000000003</v>
      </c>
      <c r="V206" s="157">
        <f>ROUND(E206*U206,2)</f>
        <v>7.91</v>
      </c>
      <c r="W206" s="157"/>
      <c r="X206" s="157" t="s">
        <v>142</v>
      </c>
      <c r="Y206" s="157" t="s">
        <v>143</v>
      </c>
      <c r="Z206" s="147"/>
      <c r="AA206" s="147"/>
      <c r="AB206" s="147"/>
      <c r="AC206" s="147"/>
      <c r="AD206" s="147"/>
      <c r="AE206" s="147"/>
      <c r="AF206" s="147"/>
      <c r="AG206" s="147" t="s">
        <v>144</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5" t="s">
        <v>179</v>
      </c>
      <c r="D207" s="158"/>
      <c r="E207" s="159"/>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146</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5" t="s">
        <v>349</v>
      </c>
      <c r="D208" s="158"/>
      <c r="E208" s="159">
        <v>23.187000000000001</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146</v>
      </c>
      <c r="AH208" s="147">
        <v>5</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x14ac:dyDescent="0.2">
      <c r="A209" s="168">
        <v>42</v>
      </c>
      <c r="B209" s="169" t="s">
        <v>350</v>
      </c>
      <c r="C209" s="184" t="s">
        <v>351</v>
      </c>
      <c r="D209" s="170" t="s">
        <v>205</v>
      </c>
      <c r="E209" s="171">
        <v>1.1129800000000001</v>
      </c>
      <c r="F209" s="172"/>
      <c r="G209" s="173">
        <f>ROUND(E209*F209,2)</f>
        <v>0</v>
      </c>
      <c r="H209" s="172"/>
      <c r="I209" s="173">
        <f>ROUND(E209*H209,2)</f>
        <v>0</v>
      </c>
      <c r="J209" s="172"/>
      <c r="K209" s="173">
        <f>ROUND(E209*J209,2)</f>
        <v>0</v>
      </c>
      <c r="L209" s="173">
        <v>21</v>
      </c>
      <c r="M209" s="173">
        <f>G209*(1+L209/100)</f>
        <v>0</v>
      </c>
      <c r="N209" s="171">
        <v>0.66</v>
      </c>
      <c r="O209" s="171">
        <f>ROUND(E209*N209,2)</f>
        <v>0.73</v>
      </c>
      <c r="P209" s="171">
        <v>0</v>
      </c>
      <c r="Q209" s="171">
        <f>ROUND(E209*P209,2)</f>
        <v>0</v>
      </c>
      <c r="R209" s="173" t="s">
        <v>275</v>
      </c>
      <c r="S209" s="173" t="s">
        <v>141</v>
      </c>
      <c r="T209" s="174" t="s">
        <v>141</v>
      </c>
      <c r="U209" s="157">
        <v>0</v>
      </c>
      <c r="V209" s="157">
        <f>ROUND(E209*U209,2)</f>
        <v>0</v>
      </c>
      <c r="W209" s="157"/>
      <c r="X209" s="157" t="s">
        <v>276</v>
      </c>
      <c r="Y209" s="157" t="s">
        <v>143</v>
      </c>
      <c r="Z209" s="147"/>
      <c r="AA209" s="147"/>
      <c r="AB209" s="147"/>
      <c r="AC209" s="147"/>
      <c r="AD209" s="147"/>
      <c r="AE209" s="147"/>
      <c r="AF209" s="147"/>
      <c r="AG209" s="147" t="s">
        <v>277</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85" t="s">
        <v>352</v>
      </c>
      <c r="D210" s="158"/>
      <c r="E210" s="159">
        <v>1.1129800000000001</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146</v>
      </c>
      <c r="AH210" s="147">
        <v>5</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68">
        <v>43</v>
      </c>
      <c r="B211" s="169" t="s">
        <v>353</v>
      </c>
      <c r="C211" s="184" t="s">
        <v>354</v>
      </c>
      <c r="D211" s="170" t="s">
        <v>205</v>
      </c>
      <c r="E211" s="171">
        <v>1.1129800000000001</v>
      </c>
      <c r="F211" s="172"/>
      <c r="G211" s="173">
        <f>ROUND(E211*F211,2)</f>
        <v>0</v>
      </c>
      <c r="H211" s="172"/>
      <c r="I211" s="173">
        <f>ROUND(E211*H211,2)</f>
        <v>0</v>
      </c>
      <c r="J211" s="172"/>
      <c r="K211" s="173">
        <f>ROUND(E211*J211,2)</f>
        <v>0</v>
      </c>
      <c r="L211" s="173">
        <v>21</v>
      </c>
      <c r="M211" s="173">
        <f>G211*(1+L211/100)</f>
        <v>0</v>
      </c>
      <c r="N211" s="171">
        <v>2.9499999999999999E-3</v>
      </c>
      <c r="O211" s="171">
        <f>ROUND(E211*N211,2)</f>
        <v>0</v>
      </c>
      <c r="P211" s="171">
        <v>0</v>
      </c>
      <c r="Q211" s="171">
        <f>ROUND(E211*P211,2)</f>
        <v>0</v>
      </c>
      <c r="R211" s="173"/>
      <c r="S211" s="173" t="s">
        <v>141</v>
      </c>
      <c r="T211" s="174" t="s">
        <v>141</v>
      </c>
      <c r="U211" s="157">
        <v>0</v>
      </c>
      <c r="V211" s="157">
        <f>ROUND(E211*U211,2)</f>
        <v>0</v>
      </c>
      <c r="W211" s="157"/>
      <c r="X211" s="157" t="s">
        <v>142</v>
      </c>
      <c r="Y211" s="157" t="s">
        <v>143</v>
      </c>
      <c r="Z211" s="147"/>
      <c r="AA211" s="147"/>
      <c r="AB211" s="147"/>
      <c r="AC211" s="147"/>
      <c r="AD211" s="147"/>
      <c r="AE211" s="147"/>
      <c r="AF211" s="147"/>
      <c r="AG211" s="147" t="s">
        <v>144</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2" x14ac:dyDescent="0.2">
      <c r="A212" s="154"/>
      <c r="B212" s="155"/>
      <c r="C212" s="185" t="s">
        <v>355</v>
      </c>
      <c r="D212" s="158"/>
      <c r="E212" s="159">
        <v>1.1129800000000001</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146</v>
      </c>
      <c r="AH212" s="147">
        <v>5</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68">
        <v>44</v>
      </c>
      <c r="B213" s="169" t="s">
        <v>356</v>
      </c>
      <c r="C213" s="184" t="s">
        <v>357</v>
      </c>
      <c r="D213" s="170" t="s">
        <v>140</v>
      </c>
      <c r="E213" s="171">
        <v>4.9443999999999999</v>
      </c>
      <c r="F213" s="172"/>
      <c r="G213" s="173">
        <f>ROUND(E213*F213,2)</f>
        <v>0</v>
      </c>
      <c r="H213" s="172"/>
      <c r="I213" s="173">
        <f>ROUND(E213*H213,2)</f>
        <v>0</v>
      </c>
      <c r="J213" s="172"/>
      <c r="K213" s="173">
        <f>ROUND(E213*J213,2)</f>
        <v>0</v>
      </c>
      <c r="L213" s="173">
        <v>21</v>
      </c>
      <c r="M213" s="173">
        <f>G213*(1+L213/100)</f>
        <v>0</v>
      </c>
      <c r="N213" s="171">
        <v>0</v>
      </c>
      <c r="O213" s="171">
        <f>ROUND(E213*N213,2)</f>
        <v>0</v>
      </c>
      <c r="P213" s="171">
        <v>1.32E-2</v>
      </c>
      <c r="Q213" s="171">
        <f>ROUND(E213*P213,2)</f>
        <v>7.0000000000000007E-2</v>
      </c>
      <c r="R213" s="173"/>
      <c r="S213" s="173" t="s">
        <v>141</v>
      </c>
      <c r="T213" s="174" t="s">
        <v>141</v>
      </c>
      <c r="U213" s="157">
        <v>4.3411999999999997</v>
      </c>
      <c r="V213" s="157">
        <f>ROUND(E213*U213,2)</f>
        <v>21.46</v>
      </c>
      <c r="W213" s="157"/>
      <c r="X213" s="157" t="s">
        <v>142</v>
      </c>
      <c r="Y213" s="157" t="s">
        <v>143</v>
      </c>
      <c r="Z213" s="147"/>
      <c r="AA213" s="147"/>
      <c r="AB213" s="147"/>
      <c r="AC213" s="147"/>
      <c r="AD213" s="147"/>
      <c r="AE213" s="147"/>
      <c r="AF213" s="147"/>
      <c r="AG213" s="147" t="s">
        <v>144</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85" t="s">
        <v>358</v>
      </c>
      <c r="D214" s="158"/>
      <c r="E214" s="159">
        <v>4.9443999999999999</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146</v>
      </c>
      <c r="AH214" s="147">
        <v>5</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45</v>
      </c>
      <c r="B215" s="169" t="s">
        <v>359</v>
      </c>
      <c r="C215" s="184" t="s">
        <v>360</v>
      </c>
      <c r="D215" s="170" t="s">
        <v>140</v>
      </c>
      <c r="E215" s="171">
        <v>4.9443999999999999</v>
      </c>
      <c r="F215" s="172"/>
      <c r="G215" s="173">
        <f>ROUND(E215*F215,2)</f>
        <v>0</v>
      </c>
      <c r="H215" s="172"/>
      <c r="I215" s="173">
        <f>ROUND(E215*H215,2)</f>
        <v>0</v>
      </c>
      <c r="J215" s="172"/>
      <c r="K215" s="173">
        <f>ROUND(E215*J215,2)</f>
        <v>0</v>
      </c>
      <c r="L215" s="173">
        <v>21</v>
      </c>
      <c r="M215" s="173">
        <f>G215*(1+L215/100)</f>
        <v>0</v>
      </c>
      <c r="N215" s="171">
        <v>1.8159999999999999E-2</v>
      </c>
      <c r="O215" s="171">
        <f>ROUND(E215*N215,2)</f>
        <v>0.09</v>
      </c>
      <c r="P215" s="171">
        <v>0</v>
      </c>
      <c r="Q215" s="171">
        <f>ROUND(E215*P215,2)</f>
        <v>0</v>
      </c>
      <c r="R215" s="173"/>
      <c r="S215" s="173" t="s">
        <v>141</v>
      </c>
      <c r="T215" s="174" t="s">
        <v>141</v>
      </c>
      <c r="U215" s="157">
        <v>2.4300000000000002</v>
      </c>
      <c r="V215" s="157">
        <f>ROUND(E215*U215,2)</f>
        <v>12.01</v>
      </c>
      <c r="W215" s="157"/>
      <c r="X215" s="157" t="s">
        <v>142</v>
      </c>
      <c r="Y215" s="157" t="s">
        <v>143</v>
      </c>
      <c r="Z215" s="147"/>
      <c r="AA215" s="147"/>
      <c r="AB215" s="147"/>
      <c r="AC215" s="147"/>
      <c r="AD215" s="147"/>
      <c r="AE215" s="147"/>
      <c r="AF215" s="147"/>
      <c r="AG215" s="147" t="s">
        <v>144</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85" t="s">
        <v>358</v>
      </c>
      <c r="D216" s="158"/>
      <c r="E216" s="159">
        <v>4.9443999999999999</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146</v>
      </c>
      <c r="AH216" s="147">
        <v>5</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8">
        <v>46</v>
      </c>
      <c r="B217" s="169" t="s">
        <v>361</v>
      </c>
      <c r="C217" s="184" t="s">
        <v>362</v>
      </c>
      <c r="D217" s="170" t="s">
        <v>140</v>
      </c>
      <c r="E217" s="171">
        <v>98.888000000000005</v>
      </c>
      <c r="F217" s="172"/>
      <c r="G217" s="173">
        <f>ROUND(E217*F217,2)</f>
        <v>0</v>
      </c>
      <c r="H217" s="172"/>
      <c r="I217" s="173">
        <f>ROUND(E217*H217,2)</f>
        <v>0</v>
      </c>
      <c r="J217" s="172"/>
      <c r="K217" s="173">
        <f>ROUND(E217*J217,2)</f>
        <v>0</v>
      </c>
      <c r="L217" s="173">
        <v>21</v>
      </c>
      <c r="M217" s="173">
        <f>G217*(1+L217/100)</f>
        <v>0</v>
      </c>
      <c r="N217" s="171">
        <v>0</v>
      </c>
      <c r="O217" s="171">
        <f>ROUND(E217*N217,2)</f>
        <v>0</v>
      </c>
      <c r="P217" s="171">
        <v>0</v>
      </c>
      <c r="Q217" s="171">
        <f>ROUND(E217*P217,2)</f>
        <v>0</v>
      </c>
      <c r="R217" s="173"/>
      <c r="S217" s="173" t="s">
        <v>141</v>
      </c>
      <c r="T217" s="174" t="s">
        <v>141</v>
      </c>
      <c r="U217" s="157">
        <v>0.15</v>
      </c>
      <c r="V217" s="157">
        <f>ROUND(E217*U217,2)</f>
        <v>14.83</v>
      </c>
      <c r="W217" s="157"/>
      <c r="X217" s="157" t="s">
        <v>142</v>
      </c>
      <c r="Y217" s="157" t="s">
        <v>143</v>
      </c>
      <c r="Z217" s="147"/>
      <c r="AA217" s="147"/>
      <c r="AB217" s="147"/>
      <c r="AC217" s="147"/>
      <c r="AD217" s="147"/>
      <c r="AE217" s="147"/>
      <c r="AF217" s="147"/>
      <c r="AG217" s="147" t="s">
        <v>144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5" t="s">
        <v>236</v>
      </c>
      <c r="D218" s="158"/>
      <c r="E218" s="159"/>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146</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5" t="s">
        <v>363</v>
      </c>
      <c r="D219" s="158"/>
      <c r="E219" s="159">
        <v>12.222</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146</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85" t="s">
        <v>247</v>
      </c>
      <c r="D220" s="158"/>
      <c r="E220" s="159"/>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146</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85" t="s">
        <v>364</v>
      </c>
      <c r="D221" s="158"/>
      <c r="E221" s="159">
        <v>15.087</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146</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85" t="s">
        <v>248</v>
      </c>
      <c r="D222" s="158"/>
      <c r="E222" s="159"/>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146</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85" t="s">
        <v>365</v>
      </c>
      <c r="D223" s="158"/>
      <c r="E223" s="159">
        <v>15.417</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146</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5" t="s">
        <v>238</v>
      </c>
      <c r="D224" s="158"/>
      <c r="E224" s="159"/>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146</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5" t="s">
        <v>366</v>
      </c>
      <c r="D225" s="158"/>
      <c r="E225" s="159">
        <v>17.12</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146</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5" t="s">
        <v>240</v>
      </c>
      <c r="D226" s="158"/>
      <c r="E226" s="159"/>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146</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5" t="s">
        <v>367</v>
      </c>
      <c r="D227" s="158"/>
      <c r="E227" s="159">
        <v>24.498000000000001</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146</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5" t="s">
        <v>258</v>
      </c>
      <c r="D228" s="158"/>
      <c r="E228" s="159"/>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146</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5" t="s">
        <v>368</v>
      </c>
      <c r="D229" s="158"/>
      <c r="E229" s="159">
        <v>14.544</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146</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8">
        <v>47</v>
      </c>
      <c r="B230" s="169" t="s">
        <v>361</v>
      </c>
      <c r="C230" s="184" t="s">
        <v>362</v>
      </c>
      <c r="D230" s="170" t="s">
        <v>140</v>
      </c>
      <c r="E230" s="171">
        <v>23.187000000000001</v>
      </c>
      <c r="F230" s="172"/>
      <c r="G230" s="173">
        <f>ROUND(E230*F230,2)</f>
        <v>0</v>
      </c>
      <c r="H230" s="172"/>
      <c r="I230" s="173">
        <f>ROUND(E230*H230,2)</f>
        <v>0</v>
      </c>
      <c r="J230" s="172"/>
      <c r="K230" s="173">
        <f>ROUND(E230*J230,2)</f>
        <v>0</v>
      </c>
      <c r="L230" s="173">
        <v>21</v>
      </c>
      <c r="M230" s="173">
        <f>G230*(1+L230/100)</f>
        <v>0</v>
      </c>
      <c r="N230" s="171">
        <v>0</v>
      </c>
      <c r="O230" s="171">
        <f>ROUND(E230*N230,2)</f>
        <v>0</v>
      </c>
      <c r="P230" s="171">
        <v>0</v>
      </c>
      <c r="Q230" s="171">
        <f>ROUND(E230*P230,2)</f>
        <v>0</v>
      </c>
      <c r="R230" s="173"/>
      <c r="S230" s="173" t="s">
        <v>141</v>
      </c>
      <c r="T230" s="174" t="s">
        <v>141</v>
      </c>
      <c r="U230" s="157">
        <v>0.15</v>
      </c>
      <c r="V230" s="157">
        <f>ROUND(E230*U230,2)</f>
        <v>3.48</v>
      </c>
      <c r="W230" s="157"/>
      <c r="X230" s="157" t="s">
        <v>142</v>
      </c>
      <c r="Y230" s="157" t="s">
        <v>143</v>
      </c>
      <c r="Z230" s="147"/>
      <c r="AA230" s="147"/>
      <c r="AB230" s="147"/>
      <c r="AC230" s="147"/>
      <c r="AD230" s="147"/>
      <c r="AE230" s="147"/>
      <c r="AF230" s="147"/>
      <c r="AG230" s="147" t="s">
        <v>144</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5" t="s">
        <v>179</v>
      </c>
      <c r="D231" s="158"/>
      <c r="E231" s="159"/>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146</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5" t="s">
        <v>339</v>
      </c>
      <c r="D232" s="158"/>
      <c r="E232" s="159">
        <v>23.187000000000001</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146</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8">
        <v>48</v>
      </c>
      <c r="B233" s="169" t="s">
        <v>369</v>
      </c>
      <c r="C233" s="184" t="s">
        <v>370</v>
      </c>
      <c r="D233" s="170" t="s">
        <v>140</v>
      </c>
      <c r="E233" s="171">
        <v>122.075</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c r="S233" s="173" t="s">
        <v>141</v>
      </c>
      <c r="T233" s="174" t="s">
        <v>141</v>
      </c>
      <c r="U233" s="157">
        <v>0.11</v>
      </c>
      <c r="V233" s="157">
        <f>ROUND(E233*U233,2)</f>
        <v>13.43</v>
      </c>
      <c r="W233" s="157"/>
      <c r="X233" s="157" t="s">
        <v>142</v>
      </c>
      <c r="Y233" s="157" t="s">
        <v>143</v>
      </c>
      <c r="Z233" s="147"/>
      <c r="AA233" s="147"/>
      <c r="AB233" s="147"/>
      <c r="AC233" s="147"/>
      <c r="AD233" s="147"/>
      <c r="AE233" s="147"/>
      <c r="AF233" s="147"/>
      <c r="AG233" s="147" t="s">
        <v>144</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185" t="s">
        <v>371</v>
      </c>
      <c r="D234" s="158"/>
      <c r="E234" s="159">
        <v>98.888000000000005</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146</v>
      </c>
      <c r="AH234" s="147">
        <v>5</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85" t="s">
        <v>349</v>
      </c>
      <c r="D235" s="158"/>
      <c r="E235" s="159">
        <v>23.187000000000001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146</v>
      </c>
      <c r="AH235" s="147">
        <v>5</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49</v>
      </c>
      <c r="B236" s="169" t="s">
        <v>372</v>
      </c>
      <c r="C236" s="184" t="s">
        <v>373</v>
      </c>
      <c r="D236" s="170" t="s">
        <v>140</v>
      </c>
      <c r="E236" s="171">
        <v>122.075</v>
      </c>
      <c r="F236" s="172"/>
      <c r="G236" s="173">
        <f>ROUND(E236*F236,2)</f>
        <v>0</v>
      </c>
      <c r="H236" s="172"/>
      <c r="I236" s="173">
        <f>ROUND(E236*H236,2)</f>
        <v>0</v>
      </c>
      <c r="J236" s="172"/>
      <c r="K236" s="173">
        <f>ROUND(E236*J236,2)</f>
        <v>0</v>
      </c>
      <c r="L236" s="173">
        <v>21</v>
      </c>
      <c r="M236" s="173">
        <f>G236*(1+L236/100)</f>
        <v>0</v>
      </c>
      <c r="N236" s="171">
        <v>0</v>
      </c>
      <c r="O236" s="171">
        <f>ROUND(E236*N236,2)</f>
        <v>0</v>
      </c>
      <c r="P236" s="171">
        <v>0</v>
      </c>
      <c r="Q236" s="171">
        <f>ROUND(E236*P236,2)</f>
        <v>0</v>
      </c>
      <c r="R236" s="173"/>
      <c r="S236" s="173" t="s">
        <v>141</v>
      </c>
      <c r="T236" s="174" t="s">
        <v>141</v>
      </c>
      <c r="U236" s="157">
        <v>0.09</v>
      </c>
      <c r="V236" s="157">
        <f>ROUND(E236*U236,2)</f>
        <v>10.99</v>
      </c>
      <c r="W236" s="157"/>
      <c r="X236" s="157" t="s">
        <v>142</v>
      </c>
      <c r="Y236" s="157" t="s">
        <v>143</v>
      </c>
      <c r="Z236" s="147"/>
      <c r="AA236" s="147"/>
      <c r="AB236" s="147"/>
      <c r="AC236" s="147"/>
      <c r="AD236" s="147"/>
      <c r="AE236" s="147"/>
      <c r="AF236" s="147"/>
      <c r="AG236" s="147" t="s">
        <v>144</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85" t="s">
        <v>371</v>
      </c>
      <c r="D237" s="158"/>
      <c r="E237" s="159">
        <v>98.888000000000005</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146</v>
      </c>
      <c r="AH237" s="147">
        <v>5</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5" t="s">
        <v>349</v>
      </c>
      <c r="D238" s="158"/>
      <c r="E238" s="159">
        <v>23.187000000000001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146</v>
      </c>
      <c r="AH238" s="147">
        <v>5</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68">
        <v>50</v>
      </c>
      <c r="B239" s="169" t="s">
        <v>374</v>
      </c>
      <c r="C239" s="184" t="s">
        <v>375</v>
      </c>
      <c r="D239" s="170" t="s">
        <v>140</v>
      </c>
      <c r="E239" s="171">
        <v>122.075</v>
      </c>
      <c r="F239" s="172"/>
      <c r="G239" s="173">
        <f>ROUND(E239*F239,2)</f>
        <v>0</v>
      </c>
      <c r="H239" s="172"/>
      <c r="I239" s="173">
        <f>ROUND(E239*H239,2)</f>
        <v>0</v>
      </c>
      <c r="J239" s="172"/>
      <c r="K239" s="173">
        <f>ROUND(E239*J239,2)</f>
        <v>0</v>
      </c>
      <c r="L239" s="173">
        <v>21</v>
      </c>
      <c r="M239" s="173">
        <f>G239*(1+L239/100)</f>
        <v>0</v>
      </c>
      <c r="N239" s="171">
        <v>3.0000000000000001E-5</v>
      </c>
      <c r="O239" s="171">
        <f>ROUND(E239*N239,2)</f>
        <v>0</v>
      </c>
      <c r="P239" s="171">
        <v>0</v>
      </c>
      <c r="Q239" s="171">
        <f>ROUND(E239*P239,2)</f>
        <v>0</v>
      </c>
      <c r="R239" s="173"/>
      <c r="S239" s="173" t="s">
        <v>141</v>
      </c>
      <c r="T239" s="174" t="s">
        <v>141</v>
      </c>
      <c r="U239" s="157">
        <v>4.3999999999999997E-2</v>
      </c>
      <c r="V239" s="157">
        <f>ROUND(E239*U239,2)</f>
        <v>5.37</v>
      </c>
      <c r="W239" s="157"/>
      <c r="X239" s="157" t="s">
        <v>142</v>
      </c>
      <c r="Y239" s="157" t="s">
        <v>143</v>
      </c>
      <c r="Z239" s="147"/>
      <c r="AA239" s="147"/>
      <c r="AB239" s="147"/>
      <c r="AC239" s="147"/>
      <c r="AD239" s="147"/>
      <c r="AE239" s="147"/>
      <c r="AF239" s="147"/>
      <c r="AG239" s="147" t="s">
        <v>144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185" t="s">
        <v>371</v>
      </c>
      <c r="D240" s="158"/>
      <c r="E240" s="159">
        <v>98.888000000000005</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146</v>
      </c>
      <c r="AH240" s="147">
        <v>5</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85" t="s">
        <v>349</v>
      </c>
      <c r="D241" s="158"/>
      <c r="E241" s="159">
        <v>23.187000000000001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146</v>
      </c>
      <c r="AH241" s="147">
        <v>5</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51</v>
      </c>
      <c r="B242" s="169" t="s">
        <v>376</v>
      </c>
      <c r="C242" s="184" t="s">
        <v>377</v>
      </c>
      <c r="D242" s="170" t="s">
        <v>140</v>
      </c>
      <c r="E242" s="171">
        <v>122.075</v>
      </c>
      <c r="F242" s="172"/>
      <c r="G242" s="173">
        <f>ROUND(E242*F242,2)</f>
        <v>0</v>
      </c>
      <c r="H242" s="172"/>
      <c r="I242" s="173">
        <f>ROUND(E242*H242,2)</f>
        <v>0</v>
      </c>
      <c r="J242" s="172"/>
      <c r="K242" s="173">
        <f>ROUND(E242*J242,2)</f>
        <v>0</v>
      </c>
      <c r="L242" s="173">
        <v>21</v>
      </c>
      <c r="M242" s="173">
        <f>G242*(1+L242/100)</f>
        <v>0</v>
      </c>
      <c r="N242" s="171">
        <v>3.5E-4</v>
      </c>
      <c r="O242" s="171">
        <f>ROUND(E242*N242,2)</f>
        <v>0.04</v>
      </c>
      <c r="P242" s="171">
        <v>0</v>
      </c>
      <c r="Q242" s="171">
        <f>ROUND(E242*P242,2)</f>
        <v>0</v>
      </c>
      <c r="R242" s="173"/>
      <c r="S242" s="173" t="s">
        <v>141</v>
      </c>
      <c r="T242" s="174" t="s">
        <v>141</v>
      </c>
      <c r="U242" s="157">
        <v>0.56999999999999995</v>
      </c>
      <c r="V242" s="157">
        <f>ROUND(E242*U242,2)</f>
        <v>69.58</v>
      </c>
      <c r="W242" s="157"/>
      <c r="X242" s="157" t="s">
        <v>142</v>
      </c>
      <c r="Y242" s="157" t="s">
        <v>143</v>
      </c>
      <c r="Z242" s="147"/>
      <c r="AA242" s="147"/>
      <c r="AB242" s="147"/>
      <c r="AC242" s="147"/>
      <c r="AD242" s="147"/>
      <c r="AE242" s="147"/>
      <c r="AF242" s="147"/>
      <c r="AG242" s="147" t="s">
        <v>144</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2" x14ac:dyDescent="0.2">
      <c r="A243" s="154"/>
      <c r="B243" s="155"/>
      <c r="C243" s="185" t="s">
        <v>371</v>
      </c>
      <c r="D243" s="158"/>
      <c r="E243" s="159">
        <v>98.888000000000005</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146</v>
      </c>
      <c r="AH243" s="147">
        <v>5</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5" t="s">
        <v>349</v>
      </c>
      <c r="D244" s="158"/>
      <c r="E244" s="159">
        <v>23.187000000000001</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146</v>
      </c>
      <c r="AH244" s="147">
        <v>5</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ht="22.5" outlineLevel="1" x14ac:dyDescent="0.2">
      <c r="A245" s="175">
        <v>52</v>
      </c>
      <c r="B245" s="176" t="s">
        <v>378</v>
      </c>
      <c r="C245" s="186" t="s">
        <v>379</v>
      </c>
      <c r="D245" s="177" t="s">
        <v>161</v>
      </c>
      <c r="E245" s="178">
        <v>0.87402999999999997</v>
      </c>
      <c r="F245" s="179"/>
      <c r="G245" s="180">
        <f>ROUND(E245*F245,2)</f>
        <v>0</v>
      </c>
      <c r="H245" s="179"/>
      <c r="I245" s="180">
        <f>ROUND(E245*H245,2)</f>
        <v>0</v>
      </c>
      <c r="J245" s="179"/>
      <c r="K245" s="180">
        <f>ROUND(E245*J245,2)</f>
        <v>0</v>
      </c>
      <c r="L245" s="180">
        <v>21</v>
      </c>
      <c r="M245" s="180">
        <f>G245*(1+L245/100)</f>
        <v>0</v>
      </c>
      <c r="N245" s="178">
        <v>0</v>
      </c>
      <c r="O245" s="178">
        <f>ROUND(E245*N245,2)</f>
        <v>0</v>
      </c>
      <c r="P245" s="178">
        <v>0</v>
      </c>
      <c r="Q245" s="178">
        <f>ROUND(E245*P245,2)</f>
        <v>0</v>
      </c>
      <c r="R245" s="180"/>
      <c r="S245" s="180" t="s">
        <v>141</v>
      </c>
      <c r="T245" s="181" t="s">
        <v>141</v>
      </c>
      <c r="U245" s="157">
        <v>1.978</v>
      </c>
      <c r="V245" s="157">
        <f>ROUND(E245*U245,2)</f>
        <v>1.73</v>
      </c>
      <c r="W245" s="157"/>
      <c r="X245" s="157" t="s">
        <v>345</v>
      </c>
      <c r="Y245" s="157" t="s">
        <v>143</v>
      </c>
      <c r="Z245" s="147"/>
      <c r="AA245" s="147"/>
      <c r="AB245" s="147"/>
      <c r="AC245" s="147"/>
      <c r="AD245" s="147"/>
      <c r="AE245" s="147"/>
      <c r="AF245" s="147"/>
      <c r="AG245" s="147" t="s">
        <v>346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x14ac:dyDescent="0.2">
      <c r="A246" s="161" t="s">
        <v>136</v>
      </c>
      <c r="B246" s="162" t="s">
        <v>97</v>
      </c>
      <c r="C246" s="183" t="s">
        <v>98</v>
      </c>
      <c r="D246" s="163"/>
      <c r="E246" s="164"/>
      <c r="F246" s="165"/>
      <c r="G246" s="165">
        <f>SUMIF(AG247:AG256,"&lt;&gt;NOR",G247:G256)</f>
        <v>0</v>
      </c>
      <c r="H246" s="165"/>
      <c r="I246" s="165">
        <f>SUM(I247:I256)</f>
        <v>0</v>
      </c>
      <c r="J246" s="165"/>
      <c r="K246" s="165">
        <f>SUM(K247:K256)</f>
        <v>0</v>
      </c>
      <c r="L246" s="165"/>
      <c r="M246" s="165">
        <f>SUM(M247:M256)</f>
        <v>0</v>
      </c>
      <c r="N246" s="164"/>
      <c r="O246" s="164">
        <f>SUM(O247:O256)</f>
        <v>7.0000000000000007E-2</v>
      </c>
      <c r="P246" s="164"/>
      <c r="Q246" s="164">
        <f>SUM(Q247:Q256)</f>
        <v>0</v>
      </c>
      <c r="R246" s="165"/>
      <c r="S246" s="165"/>
      <c r="T246" s="166"/>
      <c r="U246" s="160"/>
      <c r="V246" s="160">
        <f>SUM(V247:V256)</f>
        <v>22.650000000000002</v>
      </c>
      <c r="W246" s="160"/>
      <c r="X246" s="160"/>
      <c r="Y246" s="160"/>
      <c r="AG246" t="s">
        <v>137</v>
      </c>
    </row>
    <row r="247" spans="1:60" outlineLevel="1" x14ac:dyDescent="0.2">
      <c r="A247" s="168">
        <v>53</v>
      </c>
      <c r="B247" s="169" t="s">
        <v>380</v>
      </c>
      <c r="C247" s="184" t="s">
        <v>381</v>
      </c>
      <c r="D247" s="170" t="s">
        <v>382</v>
      </c>
      <c r="E247" s="171">
        <v>49.0625</v>
      </c>
      <c r="F247" s="172"/>
      <c r="G247" s="173">
        <f>ROUND(E247*F247,2)</f>
        <v>0</v>
      </c>
      <c r="H247" s="172"/>
      <c r="I247" s="173">
        <f>ROUND(E247*H247,2)</f>
        <v>0</v>
      </c>
      <c r="J247" s="172"/>
      <c r="K247" s="173">
        <f>ROUND(E247*J247,2)</f>
        <v>0</v>
      </c>
      <c r="L247" s="173">
        <v>21</v>
      </c>
      <c r="M247" s="173">
        <f>G247*(1+L247/100)</f>
        <v>0</v>
      </c>
      <c r="N247" s="171">
        <v>6.0000000000000002E-5</v>
      </c>
      <c r="O247" s="171">
        <f>ROUND(E247*N247,2)</f>
        <v>0</v>
      </c>
      <c r="P247" s="171">
        <v>0</v>
      </c>
      <c r="Q247" s="171">
        <f>ROUND(E247*P247,2)</f>
        <v>0</v>
      </c>
      <c r="R247" s="173"/>
      <c r="S247" s="173" t="s">
        <v>141</v>
      </c>
      <c r="T247" s="174" t="s">
        <v>141</v>
      </c>
      <c r="U247" s="157">
        <v>0.30399999999999999</v>
      </c>
      <c r="V247" s="157">
        <f>ROUND(E247*U247,2)</f>
        <v>14.92</v>
      </c>
      <c r="W247" s="157"/>
      <c r="X247" s="157" t="s">
        <v>142</v>
      </c>
      <c r="Y247" s="157" t="s">
        <v>143</v>
      </c>
      <c r="Z247" s="147"/>
      <c r="AA247" s="147"/>
      <c r="AB247" s="147"/>
      <c r="AC247" s="147"/>
      <c r="AD247" s="147"/>
      <c r="AE247" s="147"/>
      <c r="AF247" s="147"/>
      <c r="AG247" s="147" t="s">
        <v>144</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2" x14ac:dyDescent="0.2">
      <c r="A248" s="154"/>
      <c r="B248" s="155"/>
      <c r="C248" s="185" t="s">
        <v>383</v>
      </c>
      <c r="D248" s="158"/>
      <c r="E248" s="159"/>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146</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5" t="s">
        <v>384</v>
      </c>
      <c r="D249" s="158"/>
      <c r="E249" s="159">
        <v>49.0625</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146</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54</v>
      </c>
      <c r="B250" s="169" t="s">
        <v>385</v>
      </c>
      <c r="C250" s="184" t="s">
        <v>386</v>
      </c>
      <c r="D250" s="170" t="s">
        <v>232</v>
      </c>
      <c r="E250" s="171">
        <v>25</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c r="S250" s="173" t="s">
        <v>162</v>
      </c>
      <c r="T250" s="174" t="s">
        <v>163</v>
      </c>
      <c r="U250" s="157">
        <v>0.3</v>
      </c>
      <c r="V250" s="157">
        <f>ROUND(E250*U250,2)</f>
        <v>7.5</v>
      </c>
      <c r="W250" s="157"/>
      <c r="X250" s="157" t="s">
        <v>142</v>
      </c>
      <c r="Y250" s="157" t="s">
        <v>143</v>
      </c>
      <c r="Z250" s="147"/>
      <c r="AA250" s="147"/>
      <c r="AB250" s="147"/>
      <c r="AC250" s="147"/>
      <c r="AD250" s="147"/>
      <c r="AE250" s="147"/>
      <c r="AF250" s="147"/>
      <c r="AG250" s="147" t="s">
        <v>144</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85" t="s">
        <v>387</v>
      </c>
      <c r="D251" s="158"/>
      <c r="E251" s="159">
        <v>25</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146</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68">
        <v>55</v>
      </c>
      <c r="B252" s="169" t="s">
        <v>388</v>
      </c>
      <c r="C252" s="184" t="s">
        <v>389</v>
      </c>
      <c r="D252" s="170" t="s">
        <v>161</v>
      </c>
      <c r="E252" s="171">
        <v>7.3590000000000003E-2</v>
      </c>
      <c r="F252" s="172"/>
      <c r="G252" s="173">
        <f>ROUND(E252*F252,2)</f>
        <v>0</v>
      </c>
      <c r="H252" s="172"/>
      <c r="I252" s="173">
        <f>ROUND(E252*H252,2)</f>
        <v>0</v>
      </c>
      <c r="J252" s="172"/>
      <c r="K252" s="173">
        <f>ROUND(E252*J252,2)</f>
        <v>0</v>
      </c>
      <c r="L252" s="173">
        <v>21</v>
      </c>
      <c r="M252" s="173">
        <f>G252*(1+L252/100)</f>
        <v>0</v>
      </c>
      <c r="N252" s="171">
        <v>1</v>
      </c>
      <c r="O252" s="171">
        <f>ROUND(E252*N252,2)</f>
        <v>7.0000000000000007E-2</v>
      </c>
      <c r="P252" s="171">
        <v>0</v>
      </c>
      <c r="Q252" s="171">
        <f>ROUND(E252*P252,2)</f>
        <v>0</v>
      </c>
      <c r="R252" s="173" t="s">
        <v>275</v>
      </c>
      <c r="S252" s="173" t="s">
        <v>141</v>
      </c>
      <c r="T252" s="174" t="s">
        <v>141</v>
      </c>
      <c r="U252" s="157">
        <v>0</v>
      </c>
      <c r="V252" s="157">
        <f>ROUND(E252*U252,2)</f>
        <v>0</v>
      </c>
      <c r="W252" s="157"/>
      <c r="X252" s="157" t="s">
        <v>276</v>
      </c>
      <c r="Y252" s="157" t="s">
        <v>143</v>
      </c>
      <c r="Z252" s="147"/>
      <c r="AA252" s="147"/>
      <c r="AB252" s="147"/>
      <c r="AC252" s="147"/>
      <c r="AD252" s="147"/>
      <c r="AE252" s="147"/>
      <c r="AF252" s="147"/>
      <c r="AG252" s="147" t="s">
        <v>277</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2" x14ac:dyDescent="0.2">
      <c r="A253" s="154"/>
      <c r="B253" s="155"/>
      <c r="C253" s="185" t="s">
        <v>390</v>
      </c>
      <c r="D253" s="158"/>
      <c r="E253" s="159">
        <v>7.3590000000000003E-2</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146</v>
      </c>
      <c r="AH253" s="147">
        <v>5</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ht="22.5" outlineLevel="1" x14ac:dyDescent="0.2">
      <c r="A254" s="168">
        <v>56</v>
      </c>
      <c r="B254" s="169" t="s">
        <v>391</v>
      </c>
      <c r="C254" s="184" t="s">
        <v>392</v>
      </c>
      <c r="D254" s="170" t="s">
        <v>140</v>
      </c>
      <c r="E254" s="171">
        <v>46.805</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162</v>
      </c>
      <c r="T254" s="174" t="s">
        <v>163</v>
      </c>
      <c r="U254" s="157">
        <v>0</v>
      </c>
      <c r="V254" s="157">
        <f>ROUND(E254*U254,2)</f>
        <v>0</v>
      </c>
      <c r="W254" s="157"/>
      <c r="X254" s="157" t="s">
        <v>142</v>
      </c>
      <c r="Y254" s="157" t="s">
        <v>143</v>
      </c>
      <c r="Z254" s="147"/>
      <c r="AA254" s="147"/>
      <c r="AB254" s="147"/>
      <c r="AC254" s="147"/>
      <c r="AD254" s="147"/>
      <c r="AE254" s="147"/>
      <c r="AF254" s="147"/>
      <c r="AG254" s="147" t="s">
        <v>144</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2" x14ac:dyDescent="0.2">
      <c r="A255" s="154"/>
      <c r="B255" s="155"/>
      <c r="C255" s="185" t="s">
        <v>393</v>
      </c>
      <c r="D255" s="158"/>
      <c r="E255" s="159">
        <v>46.805</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146</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75">
        <v>57</v>
      </c>
      <c r="B256" s="176" t="s">
        <v>394</v>
      </c>
      <c r="C256" s="186" t="s">
        <v>395</v>
      </c>
      <c r="D256" s="177" t="s">
        <v>161</v>
      </c>
      <c r="E256" s="178">
        <v>7.6530000000000001E-2</v>
      </c>
      <c r="F256" s="179"/>
      <c r="G256" s="180">
        <f>ROUND(E256*F256,2)</f>
        <v>0</v>
      </c>
      <c r="H256" s="179"/>
      <c r="I256" s="180">
        <f>ROUND(E256*H256,2)</f>
        <v>0</v>
      </c>
      <c r="J256" s="179"/>
      <c r="K256" s="180">
        <f>ROUND(E256*J256,2)</f>
        <v>0</v>
      </c>
      <c r="L256" s="180">
        <v>21</v>
      </c>
      <c r="M256" s="180">
        <f>G256*(1+L256/100)</f>
        <v>0</v>
      </c>
      <c r="N256" s="178">
        <v>0</v>
      </c>
      <c r="O256" s="178">
        <f>ROUND(E256*N256,2)</f>
        <v>0</v>
      </c>
      <c r="P256" s="178">
        <v>0</v>
      </c>
      <c r="Q256" s="178">
        <f>ROUND(E256*P256,2)</f>
        <v>0</v>
      </c>
      <c r="R256" s="180"/>
      <c r="S256" s="180" t="s">
        <v>141</v>
      </c>
      <c r="T256" s="181" t="s">
        <v>141</v>
      </c>
      <c r="U256" s="157">
        <v>3.036</v>
      </c>
      <c r="V256" s="157">
        <f>ROUND(E256*U256,2)</f>
        <v>0.23</v>
      </c>
      <c r="W256" s="157"/>
      <c r="X256" s="157" t="s">
        <v>345</v>
      </c>
      <c r="Y256" s="157" t="s">
        <v>143</v>
      </c>
      <c r="Z256" s="147"/>
      <c r="AA256" s="147"/>
      <c r="AB256" s="147"/>
      <c r="AC256" s="147"/>
      <c r="AD256" s="147"/>
      <c r="AE256" s="147"/>
      <c r="AF256" s="147"/>
      <c r="AG256" s="147" t="s">
        <v>346</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x14ac:dyDescent="0.2">
      <c r="A257" s="161" t="s">
        <v>136</v>
      </c>
      <c r="B257" s="162" t="s">
        <v>99</v>
      </c>
      <c r="C257" s="183" t="s">
        <v>100</v>
      </c>
      <c r="D257" s="163"/>
      <c r="E257" s="164"/>
      <c r="F257" s="165"/>
      <c r="G257" s="165">
        <f>SUMIF(AG258:AG262,"&lt;&gt;NOR",G258:G262)</f>
        <v>0</v>
      </c>
      <c r="H257" s="165"/>
      <c r="I257" s="165">
        <f>SUM(I258:I262)</f>
        <v>0</v>
      </c>
      <c r="J257" s="165"/>
      <c r="K257" s="165">
        <f>SUM(K258:K262)</f>
        <v>0</v>
      </c>
      <c r="L257" s="165"/>
      <c r="M257" s="165">
        <f>SUM(M258:M262)</f>
        <v>0</v>
      </c>
      <c r="N257" s="164"/>
      <c r="O257" s="164">
        <f>SUM(O258:O262)</f>
        <v>0</v>
      </c>
      <c r="P257" s="164"/>
      <c r="Q257" s="164">
        <f>SUM(Q258:Q262)</f>
        <v>0</v>
      </c>
      <c r="R257" s="165"/>
      <c r="S257" s="165"/>
      <c r="T257" s="166"/>
      <c r="U257" s="160"/>
      <c r="V257" s="160">
        <f>SUM(V258:V262)</f>
        <v>0</v>
      </c>
      <c r="W257" s="160"/>
      <c r="X257" s="160"/>
      <c r="Y257" s="160"/>
      <c r="AG257" t="s">
        <v>137</v>
      </c>
    </row>
    <row r="258" spans="1:60" ht="22.5" outlineLevel="1" x14ac:dyDescent="0.2">
      <c r="A258" s="168">
        <v>58</v>
      </c>
      <c r="B258" s="169" t="s">
        <v>396</v>
      </c>
      <c r="C258" s="184" t="s">
        <v>397</v>
      </c>
      <c r="D258" s="170" t="s">
        <v>140</v>
      </c>
      <c r="E258" s="171">
        <v>134.04069999999999</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c r="S258" s="173" t="s">
        <v>162</v>
      </c>
      <c r="T258" s="174" t="s">
        <v>163</v>
      </c>
      <c r="U258" s="157">
        <v>0</v>
      </c>
      <c r="V258" s="157">
        <f>ROUND(E258*U258,2)</f>
        <v>0</v>
      </c>
      <c r="W258" s="157"/>
      <c r="X258" s="157" t="s">
        <v>142</v>
      </c>
      <c r="Y258" s="157" t="s">
        <v>143</v>
      </c>
      <c r="Z258" s="147"/>
      <c r="AA258" s="147"/>
      <c r="AB258" s="147"/>
      <c r="AC258" s="147"/>
      <c r="AD258" s="147"/>
      <c r="AE258" s="147"/>
      <c r="AF258" s="147"/>
      <c r="AG258" s="147" t="s">
        <v>144</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2" x14ac:dyDescent="0.2">
      <c r="A259" s="154"/>
      <c r="B259" s="155"/>
      <c r="C259" s="248" t="s">
        <v>398</v>
      </c>
      <c r="D259" s="249"/>
      <c r="E259" s="249"/>
      <c r="F259" s="249"/>
      <c r="G259" s="249"/>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207</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ht="22.5" outlineLevel="3" x14ac:dyDescent="0.2">
      <c r="A260" s="154"/>
      <c r="B260" s="155"/>
      <c r="C260" s="246" t="s">
        <v>399</v>
      </c>
      <c r="D260" s="247"/>
      <c r="E260" s="247"/>
      <c r="F260" s="247"/>
      <c r="G260" s="24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207</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82" t="str">
        <f>C260</f>
        <v>bezbarvá impregnace všech viditelných dřevěných prvků s ochranou proti dřevokazným houbám, plísním a škůdcům</v>
      </c>
      <c r="BB260" s="147"/>
      <c r="BC260" s="147"/>
      <c r="BD260" s="147"/>
      <c r="BE260" s="147"/>
      <c r="BF260" s="147"/>
      <c r="BG260" s="147"/>
      <c r="BH260" s="147"/>
    </row>
    <row r="261" spans="1:60" ht="22.5" outlineLevel="3" x14ac:dyDescent="0.2">
      <c r="A261" s="154"/>
      <c r="B261" s="155"/>
      <c r="C261" s="246" t="s">
        <v>400</v>
      </c>
      <c r="D261" s="247"/>
      <c r="E261" s="247"/>
      <c r="F261" s="247"/>
      <c r="G261" s="24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207</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82" t="str">
        <f>C261</f>
        <v>veškeré viditelné ocelové konstrukce budou očištěny ocelovým kartáčem a dále opatřeny dvojnásobným nátěrem v odstínu kovářské černi</v>
      </c>
      <c r="BB261" s="147"/>
      <c r="BC261" s="147"/>
      <c r="BD261" s="147"/>
      <c r="BE261" s="147"/>
      <c r="BF261" s="147"/>
      <c r="BG261" s="147"/>
      <c r="BH261" s="147"/>
    </row>
    <row r="262" spans="1:60" outlineLevel="2" x14ac:dyDescent="0.2">
      <c r="A262" s="154"/>
      <c r="B262" s="155"/>
      <c r="C262" s="185" t="s">
        <v>288</v>
      </c>
      <c r="D262" s="158"/>
      <c r="E262" s="159">
        <v>134.04069999999999</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146</v>
      </c>
      <c r="AH262" s="147">
        <v>5</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x14ac:dyDescent="0.2">
      <c r="A263" s="161" t="s">
        <v>136</v>
      </c>
      <c r="B263" s="162" t="s">
        <v>101</v>
      </c>
      <c r="C263" s="183" t="s">
        <v>102</v>
      </c>
      <c r="D263" s="163"/>
      <c r="E263" s="164"/>
      <c r="F263" s="165"/>
      <c r="G263" s="165">
        <f>SUMIF(AG264:AG285,"&lt;&gt;NOR",G264:G285)</f>
        <v>0</v>
      </c>
      <c r="H263" s="165"/>
      <c r="I263" s="165">
        <f>SUM(I264:I285)</f>
        <v>0</v>
      </c>
      <c r="J263" s="165"/>
      <c r="K263" s="165">
        <f>SUM(K264:K285)</f>
        <v>0</v>
      </c>
      <c r="L263" s="165"/>
      <c r="M263" s="165">
        <f>SUM(M264:M285)</f>
        <v>0</v>
      </c>
      <c r="N263" s="164"/>
      <c r="O263" s="164">
        <f>SUM(O264:O285)</f>
        <v>0.26</v>
      </c>
      <c r="P263" s="164"/>
      <c r="Q263" s="164">
        <f>SUM(Q264:Q285)</f>
        <v>0</v>
      </c>
      <c r="R263" s="165"/>
      <c r="S263" s="165"/>
      <c r="T263" s="166"/>
      <c r="U263" s="160"/>
      <c r="V263" s="160">
        <f>SUM(V264:V285)</f>
        <v>75.75</v>
      </c>
      <c r="W263" s="160"/>
      <c r="X263" s="160"/>
      <c r="Y263" s="160"/>
      <c r="AG263" t="s">
        <v>137</v>
      </c>
    </row>
    <row r="264" spans="1:60" ht="22.5" outlineLevel="1" x14ac:dyDescent="0.2">
      <c r="A264" s="168">
        <v>59</v>
      </c>
      <c r="B264" s="169" t="s">
        <v>401</v>
      </c>
      <c r="C264" s="184" t="s">
        <v>402</v>
      </c>
      <c r="D264" s="170" t="s">
        <v>140</v>
      </c>
      <c r="E264" s="171">
        <v>100</v>
      </c>
      <c r="F264" s="172"/>
      <c r="G264" s="173">
        <f>ROUND(E264*F264,2)</f>
        <v>0</v>
      </c>
      <c r="H264" s="172"/>
      <c r="I264" s="173">
        <f>ROUND(E264*H264,2)</f>
        <v>0</v>
      </c>
      <c r="J264" s="172"/>
      <c r="K264" s="173">
        <f>ROUND(E264*J264,2)</f>
        <v>0</v>
      </c>
      <c r="L264" s="173">
        <v>21</v>
      </c>
      <c r="M264" s="173">
        <f>G264*(1+L264/100)</f>
        <v>0</v>
      </c>
      <c r="N264" s="171">
        <v>1.0000000000000001E-5</v>
      </c>
      <c r="O264" s="171">
        <f>ROUND(E264*N264,2)</f>
        <v>0</v>
      </c>
      <c r="P264" s="171">
        <v>0</v>
      </c>
      <c r="Q264" s="171">
        <f>ROUND(E264*P264,2)</f>
        <v>0</v>
      </c>
      <c r="R264" s="173"/>
      <c r="S264" s="173" t="s">
        <v>141</v>
      </c>
      <c r="T264" s="174" t="s">
        <v>141</v>
      </c>
      <c r="U264" s="157">
        <v>2.9000000000000001E-2</v>
      </c>
      <c r="V264" s="157">
        <f>ROUND(E264*U264,2)</f>
        <v>2.9</v>
      </c>
      <c r="W264" s="157"/>
      <c r="X264" s="157" t="s">
        <v>142</v>
      </c>
      <c r="Y264" s="157" t="s">
        <v>143</v>
      </c>
      <c r="Z264" s="147"/>
      <c r="AA264" s="147"/>
      <c r="AB264" s="147"/>
      <c r="AC264" s="147"/>
      <c r="AD264" s="147"/>
      <c r="AE264" s="147"/>
      <c r="AF264" s="147"/>
      <c r="AG264" s="147" t="s">
        <v>144</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2" x14ac:dyDescent="0.2">
      <c r="A265" s="154"/>
      <c r="B265" s="155"/>
      <c r="C265" s="185" t="s">
        <v>403</v>
      </c>
      <c r="D265" s="158"/>
      <c r="E265" s="159"/>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146</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85" t="s">
        <v>404</v>
      </c>
      <c r="D266" s="158"/>
      <c r="E266" s="159">
        <v>100</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146</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x14ac:dyDescent="0.2">
      <c r="A267" s="168">
        <v>60</v>
      </c>
      <c r="B267" s="169" t="s">
        <v>405</v>
      </c>
      <c r="C267" s="184" t="s">
        <v>406</v>
      </c>
      <c r="D267" s="170" t="s">
        <v>140</v>
      </c>
      <c r="E267" s="171">
        <v>134.04069999999999</v>
      </c>
      <c r="F267" s="172"/>
      <c r="G267" s="173">
        <f>ROUND(E267*F267,2)</f>
        <v>0</v>
      </c>
      <c r="H267" s="172"/>
      <c r="I267" s="173">
        <f>ROUND(E267*H267,2)</f>
        <v>0</v>
      </c>
      <c r="J267" s="172"/>
      <c r="K267" s="173">
        <f>ROUND(E267*J267,2)</f>
        <v>0</v>
      </c>
      <c r="L267" s="173">
        <v>21</v>
      </c>
      <c r="M267" s="173">
        <f>G267*(1+L267/100)</f>
        <v>0</v>
      </c>
      <c r="N267" s="171">
        <v>3.5E-4</v>
      </c>
      <c r="O267" s="171">
        <f>ROUND(E267*N267,2)</f>
        <v>0.05</v>
      </c>
      <c r="P267" s="171">
        <v>0</v>
      </c>
      <c r="Q267" s="171">
        <f>ROUND(E267*P267,2)</f>
        <v>0</v>
      </c>
      <c r="R267" s="173"/>
      <c r="S267" s="173" t="s">
        <v>141</v>
      </c>
      <c r="T267" s="174" t="s">
        <v>141</v>
      </c>
      <c r="U267" s="157">
        <v>1.35E-2</v>
      </c>
      <c r="V267" s="157">
        <f>ROUND(E267*U267,2)</f>
        <v>1.81</v>
      </c>
      <c r="W267" s="157"/>
      <c r="X267" s="157" t="s">
        <v>142</v>
      </c>
      <c r="Y267" s="157" t="s">
        <v>143</v>
      </c>
      <c r="Z267" s="147"/>
      <c r="AA267" s="147"/>
      <c r="AB267" s="147"/>
      <c r="AC267" s="147"/>
      <c r="AD267" s="147"/>
      <c r="AE267" s="147"/>
      <c r="AF267" s="147"/>
      <c r="AG267" s="147" t="s">
        <v>144</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5" t="s">
        <v>187</v>
      </c>
      <c r="D268" s="158"/>
      <c r="E268" s="159"/>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146</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
      <c r="A269" s="154"/>
      <c r="B269" s="155"/>
      <c r="C269" s="185" t="s">
        <v>188</v>
      </c>
      <c r="D269" s="158"/>
      <c r="E269" s="159">
        <v>19.190000000000001</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146</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5" t="s">
        <v>189</v>
      </c>
      <c r="D270" s="158"/>
      <c r="E270" s="159"/>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146</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85" t="s">
        <v>190</v>
      </c>
      <c r="D271" s="158"/>
      <c r="E271" s="159">
        <v>15.0954</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146</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
      <c r="A272" s="154"/>
      <c r="B272" s="155"/>
      <c r="C272" s="185" t="s">
        <v>195</v>
      </c>
      <c r="D272" s="158"/>
      <c r="E272" s="159"/>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146</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
      <c r="A273" s="154"/>
      <c r="B273" s="155"/>
      <c r="C273" s="185" t="s">
        <v>196</v>
      </c>
      <c r="D273" s="158"/>
      <c r="E273" s="159">
        <v>15.4192</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146</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5" t="s">
        <v>199</v>
      </c>
      <c r="D274" s="158"/>
      <c r="E274" s="159"/>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146</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
      <c r="A275" s="154"/>
      <c r="B275" s="155"/>
      <c r="C275" s="185" t="s">
        <v>200</v>
      </c>
      <c r="D275" s="158"/>
      <c r="E275" s="159">
        <v>17.112100000000002</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146</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
      <c r="A276" s="154"/>
      <c r="B276" s="155"/>
      <c r="C276" s="185" t="s">
        <v>201</v>
      </c>
      <c r="D276" s="158"/>
      <c r="E276" s="159"/>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146</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5" t="s">
        <v>202</v>
      </c>
      <c r="D277" s="158"/>
      <c r="E277" s="159">
        <v>24.5</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146</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5" t="s">
        <v>183</v>
      </c>
      <c r="D278" s="158"/>
      <c r="E278" s="159"/>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146</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85" t="s">
        <v>184</v>
      </c>
      <c r="D279" s="158"/>
      <c r="E279" s="159">
        <v>22.943999999999999</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146</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85" t="s">
        <v>191</v>
      </c>
      <c r="D280" s="158"/>
      <c r="E280" s="159"/>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146</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5" t="s">
        <v>192</v>
      </c>
      <c r="D281" s="158"/>
      <c r="E281" s="159">
        <v>19.78</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146</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68">
        <v>61</v>
      </c>
      <c r="B282" s="169" t="s">
        <v>407</v>
      </c>
      <c r="C282" s="184" t="s">
        <v>408</v>
      </c>
      <c r="D282" s="170" t="s">
        <v>140</v>
      </c>
      <c r="E282" s="171">
        <v>636.98299999999995</v>
      </c>
      <c r="F282" s="172"/>
      <c r="G282" s="173">
        <f>ROUND(E282*F282,2)</f>
        <v>0</v>
      </c>
      <c r="H282" s="172"/>
      <c r="I282" s="173">
        <f>ROUND(E282*H282,2)</f>
        <v>0</v>
      </c>
      <c r="J282" s="172"/>
      <c r="K282" s="173">
        <f>ROUND(E282*J282,2)</f>
        <v>0</v>
      </c>
      <c r="L282" s="173">
        <v>21</v>
      </c>
      <c r="M282" s="173">
        <f>G282*(1+L282/100)</f>
        <v>0</v>
      </c>
      <c r="N282" s="171">
        <v>3.3E-4</v>
      </c>
      <c r="O282" s="171">
        <f>ROUND(E282*N282,2)</f>
        <v>0.21</v>
      </c>
      <c r="P282" s="171">
        <v>0</v>
      </c>
      <c r="Q282" s="171">
        <f>ROUND(E282*P282,2)</f>
        <v>0</v>
      </c>
      <c r="R282" s="173"/>
      <c r="S282" s="173" t="s">
        <v>141</v>
      </c>
      <c r="T282" s="174" t="s">
        <v>141</v>
      </c>
      <c r="U282" s="157">
        <v>0.11153</v>
      </c>
      <c r="V282" s="157">
        <f>ROUND(E282*U282,2)</f>
        <v>71.040000000000006</v>
      </c>
      <c r="W282" s="157"/>
      <c r="X282" s="157" t="s">
        <v>142</v>
      </c>
      <c r="Y282" s="157" t="s">
        <v>143</v>
      </c>
      <c r="Z282" s="147"/>
      <c r="AA282" s="147"/>
      <c r="AB282" s="147"/>
      <c r="AC282" s="147"/>
      <c r="AD282" s="147"/>
      <c r="AE282" s="147"/>
      <c r="AF282" s="147"/>
      <c r="AG282" s="147" t="s">
        <v>144</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85" t="s">
        <v>409</v>
      </c>
      <c r="D283" s="158"/>
      <c r="E283" s="159">
        <v>5.6315</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146</v>
      </c>
      <c r="AH283" s="147">
        <v>5</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5" t="s">
        <v>410</v>
      </c>
      <c r="D284" s="158"/>
      <c r="E284" s="159">
        <v>528.99699999999996</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146</v>
      </c>
      <c r="AH284" s="147">
        <v>5</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85" t="s">
        <v>411</v>
      </c>
      <c r="D285" s="158"/>
      <c r="E285" s="159">
        <v>102.3545</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146</v>
      </c>
      <c r="AH285" s="147">
        <v>5</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x14ac:dyDescent="0.2">
      <c r="A286" s="161" t="s">
        <v>136</v>
      </c>
      <c r="B286" s="162" t="s">
        <v>105</v>
      </c>
      <c r="C286" s="183" t="s">
        <v>106</v>
      </c>
      <c r="D286" s="163"/>
      <c r="E286" s="164"/>
      <c r="F286" s="165"/>
      <c r="G286" s="165">
        <f>SUMIF(AG287:AG289,"&lt;&gt;NOR",G287:G289)</f>
        <v>0</v>
      </c>
      <c r="H286" s="165"/>
      <c r="I286" s="165">
        <f>SUM(I287:I289)</f>
        <v>0</v>
      </c>
      <c r="J286" s="165"/>
      <c r="K286" s="165">
        <f>SUM(K287:K289)</f>
        <v>0</v>
      </c>
      <c r="L286" s="165"/>
      <c r="M286" s="165">
        <f>SUM(M287:M289)</f>
        <v>0</v>
      </c>
      <c r="N286" s="164"/>
      <c r="O286" s="164">
        <f>SUM(O287:O289)</f>
        <v>0</v>
      </c>
      <c r="P286" s="164"/>
      <c r="Q286" s="164">
        <f>SUM(Q287:Q289)</f>
        <v>0</v>
      </c>
      <c r="R286" s="165"/>
      <c r="S286" s="165"/>
      <c r="T286" s="166"/>
      <c r="U286" s="160"/>
      <c r="V286" s="160">
        <f>SUM(V287:V289)</f>
        <v>79.290000000000006</v>
      </c>
      <c r="W286" s="160"/>
      <c r="X286" s="160"/>
      <c r="Y286" s="160"/>
      <c r="AG286" t="s">
        <v>137</v>
      </c>
    </row>
    <row r="287" spans="1:60" ht="22.5" outlineLevel="1" x14ac:dyDescent="0.2">
      <c r="A287" s="175">
        <v>62</v>
      </c>
      <c r="B287" s="176" t="s">
        <v>412</v>
      </c>
      <c r="C287" s="186" t="s">
        <v>413</v>
      </c>
      <c r="D287" s="177" t="s">
        <v>161</v>
      </c>
      <c r="E287" s="178">
        <v>13.973549999999999</v>
      </c>
      <c r="F287" s="179"/>
      <c r="G287" s="180">
        <f>ROUND(E287*F287,2)</f>
        <v>0</v>
      </c>
      <c r="H287" s="179"/>
      <c r="I287" s="180">
        <f>ROUND(E287*H287,2)</f>
        <v>0</v>
      </c>
      <c r="J287" s="179"/>
      <c r="K287" s="180">
        <f>ROUND(E287*J287,2)</f>
        <v>0</v>
      </c>
      <c r="L287" s="180">
        <v>21</v>
      </c>
      <c r="M287" s="180">
        <f>G287*(1+L287/100)</f>
        <v>0</v>
      </c>
      <c r="N287" s="178">
        <v>0</v>
      </c>
      <c r="O287" s="178">
        <f>ROUND(E287*N287,2)</f>
        <v>0</v>
      </c>
      <c r="P287" s="178">
        <v>0</v>
      </c>
      <c r="Q287" s="178">
        <f>ROUND(E287*P287,2)</f>
        <v>0</v>
      </c>
      <c r="R287" s="180"/>
      <c r="S287" s="180" t="s">
        <v>162</v>
      </c>
      <c r="T287" s="181" t="s">
        <v>414</v>
      </c>
      <c r="U287" s="157">
        <v>5.6740000000000004</v>
      </c>
      <c r="V287" s="157">
        <f>ROUND(E287*U287,2)</f>
        <v>79.290000000000006</v>
      </c>
      <c r="W287" s="157"/>
      <c r="X287" s="157" t="s">
        <v>415</v>
      </c>
      <c r="Y287" s="157" t="s">
        <v>143</v>
      </c>
      <c r="Z287" s="147"/>
      <c r="AA287" s="147"/>
      <c r="AB287" s="147"/>
      <c r="AC287" s="147"/>
      <c r="AD287" s="147"/>
      <c r="AE287" s="147"/>
      <c r="AF287" s="147"/>
      <c r="AG287" s="147" t="s">
        <v>416</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ht="22.5" outlineLevel="1" x14ac:dyDescent="0.2">
      <c r="A288" s="168">
        <v>63</v>
      </c>
      <c r="B288" s="169" t="s">
        <v>417</v>
      </c>
      <c r="C288" s="184" t="s">
        <v>418</v>
      </c>
      <c r="D288" s="170" t="s">
        <v>161</v>
      </c>
      <c r="E288" s="171">
        <v>13.973549999999999</v>
      </c>
      <c r="F288" s="172"/>
      <c r="G288" s="173">
        <f>ROUND(E288*F288,2)</f>
        <v>0</v>
      </c>
      <c r="H288" s="172"/>
      <c r="I288" s="173">
        <f>ROUND(E288*H288,2)</f>
        <v>0</v>
      </c>
      <c r="J288" s="172"/>
      <c r="K288" s="173">
        <f>ROUND(E288*J288,2)</f>
        <v>0</v>
      </c>
      <c r="L288" s="173">
        <v>21</v>
      </c>
      <c r="M288" s="173">
        <f>G288*(1+L288/100)</f>
        <v>0</v>
      </c>
      <c r="N288" s="171">
        <v>0</v>
      </c>
      <c r="O288" s="171">
        <f>ROUND(E288*N288,2)</f>
        <v>0</v>
      </c>
      <c r="P288" s="171">
        <v>0</v>
      </c>
      <c r="Q288" s="171">
        <f>ROUND(E288*P288,2)</f>
        <v>0</v>
      </c>
      <c r="R288" s="173"/>
      <c r="S288" s="173" t="s">
        <v>141</v>
      </c>
      <c r="T288" s="174" t="s">
        <v>141</v>
      </c>
      <c r="U288" s="157">
        <v>0</v>
      </c>
      <c r="V288" s="157">
        <f>ROUND(E288*U288,2)</f>
        <v>0</v>
      </c>
      <c r="W288" s="157"/>
      <c r="X288" s="157" t="s">
        <v>415</v>
      </c>
      <c r="Y288" s="157" t="s">
        <v>143</v>
      </c>
      <c r="Z288" s="147"/>
      <c r="AA288" s="147"/>
      <c r="AB288" s="147"/>
      <c r="AC288" s="147"/>
      <c r="AD288" s="147"/>
      <c r="AE288" s="147"/>
      <c r="AF288" s="147"/>
      <c r="AG288" s="147" t="s">
        <v>416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248" t="s">
        <v>419</v>
      </c>
      <c r="D289" s="249"/>
      <c r="E289" s="249"/>
      <c r="F289" s="249"/>
      <c r="G289" s="249"/>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207</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x14ac:dyDescent="0.2">
      <c r="A290" s="3"/>
      <c r="B290" s="4"/>
      <c r="C290" s="187"/>
      <c r="D290" s="6"/>
      <c r="E290" s="3"/>
      <c r="F290" s="3"/>
      <c r="G290" s="3"/>
      <c r="H290" s="3"/>
      <c r="I290" s="3"/>
      <c r="J290" s="3"/>
      <c r="K290" s="3"/>
      <c r="L290" s="3"/>
      <c r="M290" s="3"/>
      <c r="N290" s="3"/>
      <c r="O290" s="3"/>
      <c r="P290" s="3"/>
      <c r="Q290" s="3"/>
      <c r="R290" s="3"/>
      <c r="S290" s="3"/>
      <c r="T290" s="3"/>
      <c r="U290" s="3"/>
      <c r="V290" s="3"/>
      <c r="W290" s="3"/>
      <c r="X290" s="3"/>
      <c r="Y290" s="3"/>
      <c r="AE290">
        <v>12</v>
      </c>
      <c r="AF290">
        <v>21</v>
      </c>
      <c r="AG290" t="s">
        <v>122</v>
      </c>
    </row>
    <row r="291" spans="1:60" x14ac:dyDescent="0.2">
      <c r="A291" s="150"/>
      <c r="B291" s="151" t="s">
        <v>31</v>
      </c>
      <c r="C291" s="188"/>
      <c r="D291" s="152"/>
      <c r="E291" s="153"/>
      <c r="F291" s="153"/>
      <c r="G291" s="167">
        <f>G8+G35+G39+G65+G137+G203+G205+G246+G257+G263+G286</f>
        <v>0</v>
      </c>
      <c r="H291" s="3"/>
      <c r="I291" s="3"/>
      <c r="J291" s="3"/>
      <c r="K291" s="3"/>
      <c r="L291" s="3"/>
      <c r="M291" s="3"/>
      <c r="N291" s="3"/>
      <c r="O291" s="3"/>
      <c r="P291" s="3"/>
      <c r="Q291" s="3"/>
      <c r="R291" s="3"/>
      <c r="S291" s="3"/>
      <c r="T291" s="3"/>
      <c r="U291" s="3"/>
      <c r="V291" s="3"/>
      <c r="W291" s="3"/>
      <c r="X291" s="3"/>
      <c r="Y291" s="3"/>
      <c r="AE291">
        <f>SUMIF(L7:L289,AE290,G7:G289)</f>
        <v>0</v>
      </c>
      <c r="AF291">
        <f>SUMIF(L7:L289,AF290,G7:G289)</f>
        <v>0</v>
      </c>
      <c r="AG291" t="s">
        <v>420</v>
      </c>
    </row>
    <row r="292" spans="1:60" x14ac:dyDescent="0.2">
      <c r="A292" s="3"/>
      <c r="B292" s="4"/>
      <c r="C292" s="187"/>
      <c r="D292" s="6"/>
      <c r="E292" s="3"/>
      <c r="F292" s="3"/>
      <c r="G292" s="3"/>
      <c r="H292" s="3"/>
      <c r="I292" s="3"/>
      <c r="J292" s="3"/>
      <c r="K292" s="3"/>
      <c r="L292" s="3"/>
      <c r="M292" s="3"/>
      <c r="N292" s="3"/>
      <c r="O292" s="3"/>
      <c r="P292" s="3"/>
      <c r="Q292" s="3"/>
      <c r="R292" s="3"/>
      <c r="S292" s="3"/>
      <c r="T292" s="3"/>
      <c r="U292" s="3"/>
      <c r="V292" s="3"/>
      <c r="W292" s="3"/>
      <c r="X292" s="3"/>
      <c r="Y292" s="3"/>
    </row>
    <row r="293" spans="1:60" x14ac:dyDescent="0.2">
      <c r="A293" s="3"/>
      <c r="B293" s="4"/>
      <c r="C293" s="187"/>
      <c r="D293" s="6"/>
      <c r="E293" s="3"/>
      <c r="F293" s="3"/>
      <c r="G293" s="3"/>
      <c r="H293" s="3"/>
      <c r="I293" s="3"/>
      <c r="J293" s="3"/>
      <c r="K293" s="3"/>
      <c r="L293" s="3"/>
      <c r="M293" s="3"/>
      <c r="N293" s="3"/>
      <c r="O293" s="3"/>
      <c r="P293" s="3"/>
      <c r="Q293" s="3"/>
      <c r="R293" s="3"/>
      <c r="S293" s="3"/>
      <c r="T293" s="3"/>
      <c r="U293" s="3"/>
      <c r="V293" s="3"/>
      <c r="W293" s="3"/>
      <c r="X293" s="3"/>
      <c r="Y293" s="3"/>
    </row>
    <row r="294" spans="1:60" x14ac:dyDescent="0.2">
      <c r="A294" s="257" t="s">
        <v>421</v>
      </c>
      <c r="B294" s="257"/>
      <c r="C294" s="258"/>
      <c r="D294" s="6"/>
      <c r="E294" s="3"/>
      <c r="F294" s="3"/>
      <c r="G294" s="3"/>
      <c r="H294" s="3"/>
      <c r="I294" s="3"/>
      <c r="J294" s="3"/>
      <c r="K294" s="3"/>
      <c r="L294" s="3"/>
      <c r="M294" s="3"/>
      <c r="N294" s="3"/>
      <c r="O294" s="3"/>
      <c r="P294" s="3"/>
      <c r="Q294" s="3"/>
      <c r="R294" s="3"/>
      <c r="S294" s="3"/>
      <c r="T294" s="3"/>
      <c r="U294" s="3"/>
      <c r="V294" s="3"/>
      <c r="W294" s="3"/>
      <c r="X294" s="3"/>
      <c r="Y294" s="3"/>
    </row>
    <row r="295" spans="1:60" x14ac:dyDescent="0.2">
      <c r="A295" s="259"/>
      <c r="B295" s="260"/>
      <c r="C295" s="261"/>
      <c r="D295" s="260"/>
      <c r="E295" s="260"/>
      <c r="F295" s="260"/>
      <c r="G295" s="262"/>
      <c r="H295" s="3"/>
      <c r="I295" s="3"/>
      <c r="J295" s="3"/>
      <c r="K295" s="3"/>
      <c r="L295" s="3"/>
      <c r="M295" s="3"/>
      <c r="N295" s="3"/>
      <c r="O295" s="3"/>
      <c r="P295" s="3"/>
      <c r="Q295" s="3"/>
      <c r="R295" s="3"/>
      <c r="S295" s="3"/>
      <c r="T295" s="3"/>
      <c r="U295" s="3"/>
      <c r="V295" s="3"/>
      <c r="W295" s="3"/>
      <c r="X295" s="3"/>
      <c r="Y295" s="3"/>
      <c r="AG295" t="s">
        <v>422</v>
      </c>
    </row>
    <row r="296" spans="1:60" x14ac:dyDescent="0.2">
      <c r="A296" s="263"/>
      <c r="B296" s="264"/>
      <c r="C296" s="265"/>
      <c r="D296" s="264"/>
      <c r="E296" s="264"/>
      <c r="F296" s="264"/>
      <c r="G296" s="266"/>
      <c r="H296" s="3"/>
      <c r="I296" s="3"/>
      <c r="J296" s="3"/>
      <c r="K296" s="3"/>
      <c r="L296" s="3"/>
      <c r="M296" s="3"/>
      <c r="N296" s="3"/>
      <c r="O296" s="3"/>
      <c r="P296" s="3"/>
      <c r="Q296" s="3"/>
      <c r="R296" s="3"/>
      <c r="S296" s="3"/>
      <c r="T296" s="3"/>
      <c r="U296" s="3"/>
      <c r="V296" s="3"/>
      <c r="W296" s="3"/>
      <c r="X296" s="3"/>
      <c r="Y296" s="3"/>
    </row>
    <row r="297" spans="1:60" x14ac:dyDescent="0.2">
      <c r="A297" s="263"/>
      <c r="B297" s="264"/>
      <c r="C297" s="265"/>
      <c r="D297" s="264"/>
      <c r="E297" s="264"/>
      <c r="F297" s="264"/>
      <c r="G297" s="266"/>
      <c r="H297" s="3"/>
      <c r="I297" s="3"/>
      <c r="J297" s="3"/>
      <c r="K297" s="3"/>
      <c r="L297" s="3"/>
      <c r="M297" s="3"/>
      <c r="N297" s="3"/>
      <c r="O297" s="3"/>
      <c r="P297" s="3"/>
      <c r="Q297" s="3"/>
      <c r="R297" s="3"/>
      <c r="S297" s="3"/>
      <c r="T297" s="3"/>
      <c r="U297" s="3"/>
      <c r="V297" s="3"/>
      <c r="W297" s="3"/>
      <c r="X297" s="3"/>
      <c r="Y297" s="3"/>
    </row>
    <row r="298" spans="1:60" x14ac:dyDescent="0.2">
      <c r="A298" s="263"/>
      <c r="B298" s="264"/>
      <c r="C298" s="265"/>
      <c r="D298" s="264"/>
      <c r="E298" s="264"/>
      <c r="F298" s="264"/>
      <c r="G298" s="266"/>
      <c r="H298" s="3"/>
      <c r="I298" s="3"/>
      <c r="J298" s="3"/>
      <c r="K298" s="3"/>
      <c r="L298" s="3"/>
      <c r="M298" s="3"/>
      <c r="N298" s="3"/>
      <c r="O298" s="3"/>
      <c r="P298" s="3"/>
      <c r="Q298" s="3"/>
      <c r="R298" s="3"/>
      <c r="S298" s="3"/>
      <c r="T298" s="3"/>
      <c r="U298" s="3"/>
      <c r="V298" s="3"/>
      <c r="W298" s="3"/>
      <c r="X298" s="3"/>
      <c r="Y298" s="3"/>
    </row>
    <row r="299" spans="1:60" x14ac:dyDescent="0.2">
      <c r="A299" s="267"/>
      <c r="B299" s="268"/>
      <c r="C299" s="269"/>
      <c r="D299" s="268"/>
      <c r="E299" s="268"/>
      <c r="F299" s="268"/>
      <c r="G299" s="270"/>
      <c r="H299" s="3"/>
      <c r="I299" s="3"/>
      <c r="J299" s="3"/>
      <c r="K299" s="3"/>
      <c r="L299" s="3"/>
      <c r="M299" s="3"/>
      <c r="N299" s="3"/>
      <c r="O299" s="3"/>
      <c r="P299" s="3"/>
      <c r="Q299" s="3"/>
      <c r="R299" s="3"/>
      <c r="S299" s="3"/>
      <c r="T299" s="3"/>
      <c r="U299" s="3"/>
      <c r="V299" s="3"/>
      <c r="W299" s="3"/>
      <c r="X299" s="3"/>
      <c r="Y299" s="3"/>
    </row>
    <row r="300" spans="1:60" x14ac:dyDescent="0.2">
      <c r="A300" s="3"/>
      <c r="B300" s="4"/>
      <c r="C300" s="187"/>
      <c r="D300" s="6"/>
      <c r="E300" s="3"/>
      <c r="F300" s="3"/>
      <c r="G300" s="3"/>
      <c r="H300" s="3"/>
      <c r="I300" s="3"/>
      <c r="J300" s="3"/>
      <c r="K300" s="3"/>
      <c r="L300" s="3"/>
      <c r="M300" s="3"/>
      <c r="N300" s="3"/>
      <c r="O300" s="3"/>
      <c r="P300" s="3"/>
      <c r="Q300" s="3"/>
      <c r="R300" s="3"/>
      <c r="S300" s="3"/>
      <c r="T300" s="3"/>
      <c r="U300" s="3"/>
      <c r="V300" s="3"/>
      <c r="W300" s="3"/>
      <c r="X300" s="3"/>
      <c r="Y300" s="3"/>
    </row>
    <row r="301" spans="1:60" x14ac:dyDescent="0.2">
      <c r="C301" s="189"/>
      <c r="D301" s="10"/>
      <c r="AG301" t="s">
        <v>426</v>
      </c>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TKy8ntT4NL1SxFBgnLiz/e4SZ4rshgQsQGuWBiOdEBFgi1GmbGf1Uvu/fRzPXt9gLTM7DEecsXZwKjgfel78A==" saltValue="ujJBfAGO38wlKFpg17aiEw==" spinCount="100000" sheet="1" formatRows="0"/>
  <mergeCells count="25">
    <mergeCell ref="A294:C294"/>
    <mergeCell ref="A295:G299"/>
    <mergeCell ref="C59:G59"/>
    <mergeCell ref="C67:G67"/>
    <mergeCell ref="C69:G69"/>
    <mergeCell ref="C70:G70"/>
    <mergeCell ref="C125:G125"/>
    <mergeCell ref="A1:G1"/>
    <mergeCell ref="C2:G2"/>
    <mergeCell ref="C3:G3"/>
    <mergeCell ref="C4:G4"/>
    <mergeCell ref="C72:G72"/>
    <mergeCell ref="C74:G74"/>
    <mergeCell ref="C76:G76"/>
    <mergeCell ref="C95:G95"/>
    <mergeCell ref="C111:G111"/>
    <mergeCell ref="C260:G260"/>
    <mergeCell ref="C261:G261"/>
    <mergeCell ref="C289:G289"/>
    <mergeCell ref="C193:G193"/>
    <mergeCell ref="C194:G194"/>
    <mergeCell ref="C195:G195"/>
    <mergeCell ref="C196:G196"/>
    <mergeCell ref="C198:G198"/>
    <mergeCell ref="C259:G2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tabSelected="1" workbookViewId="0">
      <pane ySplit="7" topLeftCell="A8" activePane="bottomLeft" state="frozen"/>
      <selection activeCell="Q18" sqref="Q18"/>
      <selection pane="bottomLeft" activeCell="Q18" sqref="Q1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0" t="s">
        <v>7</v>
      </c>
      <c r="B1" s="250"/>
      <c r="C1" s="250"/>
      <c r="D1" s="250"/>
      <c r="E1" s="250"/>
      <c r="F1" s="250"/>
      <c r="G1" s="250"/>
      <c r="AG1" t="s">
        <v>110</v>
      </c>
    </row>
    <row r="2" spans="1:60" ht="24.95" customHeight="1" x14ac:dyDescent="0.2">
      <c r="A2" s="139" t="s">
        <v>8</v>
      </c>
      <c r="B2" s="48" t="s">
        <v>43</v>
      </c>
      <c r="C2" s="251" t="s">
        <v>44</v>
      </c>
      <c r="D2" s="252"/>
      <c r="E2" s="252"/>
      <c r="F2" s="252"/>
      <c r="G2" s="253"/>
      <c r="AG2" t="s">
        <v>111</v>
      </c>
    </row>
    <row r="3" spans="1:60" ht="24.95" customHeight="1" x14ac:dyDescent="0.2">
      <c r="A3" s="139" t="s">
        <v>9</v>
      </c>
      <c r="B3" s="48" t="s">
        <v>58</v>
      </c>
      <c r="C3" s="251" t="s">
        <v>59</v>
      </c>
      <c r="D3" s="252"/>
      <c r="E3" s="252"/>
      <c r="F3" s="252"/>
      <c r="G3" s="253"/>
      <c r="AC3" s="120" t="s">
        <v>111</v>
      </c>
      <c r="AG3" t="s">
        <v>112</v>
      </c>
    </row>
    <row r="4" spans="1:60" ht="24.95" customHeight="1" x14ac:dyDescent="0.2">
      <c r="A4" s="140" t="s">
        <v>10</v>
      </c>
      <c r="B4" s="141" t="s">
        <v>62</v>
      </c>
      <c r="C4" s="254" t="s">
        <v>63</v>
      </c>
      <c r="D4" s="255"/>
      <c r="E4" s="255"/>
      <c r="F4" s="255"/>
      <c r="G4" s="256"/>
      <c r="AG4" t="s">
        <v>113</v>
      </c>
    </row>
    <row r="5" spans="1:60" x14ac:dyDescent="0.2">
      <c r="D5" s="10"/>
    </row>
    <row r="6" spans="1:60" ht="38.25" x14ac:dyDescent="0.2">
      <c r="A6" s="143" t="s">
        <v>114</v>
      </c>
      <c r="B6" s="145" t="s">
        <v>115</v>
      </c>
      <c r="C6" s="145" t="s">
        <v>116</v>
      </c>
      <c r="D6" s="144" t="s">
        <v>117</v>
      </c>
      <c r="E6" s="143" t="s">
        <v>118</v>
      </c>
      <c r="F6" s="142" t="s">
        <v>119</v>
      </c>
      <c r="G6" s="143" t="s">
        <v>31</v>
      </c>
      <c r="H6" s="146" t="s">
        <v>32</v>
      </c>
      <c r="I6" s="146" t="s">
        <v>120</v>
      </c>
      <c r="J6" s="146" t="s">
        <v>33</v>
      </c>
      <c r="K6" s="146" t="s">
        <v>121</v>
      </c>
      <c r="L6" s="146" t="s">
        <v>122</v>
      </c>
      <c r="M6" s="146" t="s">
        <v>123</v>
      </c>
      <c r="N6" s="146" t="s">
        <v>124</v>
      </c>
      <c r="O6" s="146" t="s">
        <v>125</v>
      </c>
      <c r="P6" s="146" t="s">
        <v>126</v>
      </c>
      <c r="Q6" s="146" t="s">
        <v>127</v>
      </c>
      <c r="R6" s="146" t="s">
        <v>128</v>
      </c>
      <c r="S6" s="146" t="s">
        <v>129</v>
      </c>
      <c r="T6" s="146" t="s">
        <v>130</v>
      </c>
      <c r="U6" s="146" t="s">
        <v>131</v>
      </c>
      <c r="V6" s="146" t="s">
        <v>132</v>
      </c>
      <c r="W6" s="146" t="s">
        <v>133</v>
      </c>
      <c r="X6" s="146" t="s">
        <v>134</v>
      </c>
      <c r="Y6" s="146" t="s">
        <v>135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136</v>
      </c>
      <c r="B8" s="162" t="s">
        <v>94</v>
      </c>
      <c r="C8" s="183" t="s">
        <v>63</v>
      </c>
      <c r="D8" s="163"/>
      <c r="E8" s="164"/>
      <c r="F8" s="165"/>
      <c r="G8" s="165">
        <f>SUMIF(AG9:AG19,"&lt;&gt;NOR",G9:G19)</f>
        <v>0</v>
      </c>
      <c r="H8" s="165"/>
      <c r="I8" s="165">
        <f>SUM(I9:I19)</f>
        <v>0</v>
      </c>
      <c r="J8" s="165"/>
      <c r="K8" s="165">
        <f>SUM(K9:K19)</f>
        <v>0</v>
      </c>
      <c r="L8" s="165"/>
      <c r="M8" s="165">
        <f>SUM(M9:M19)</f>
        <v>0</v>
      </c>
      <c r="N8" s="164"/>
      <c r="O8" s="164">
        <f>SUM(O9:O19)</f>
        <v>0</v>
      </c>
      <c r="P8" s="164"/>
      <c r="Q8" s="164">
        <f>SUM(Q9:Q19)</f>
        <v>0</v>
      </c>
      <c r="R8" s="165"/>
      <c r="S8" s="165"/>
      <c r="T8" s="166"/>
      <c r="U8" s="160"/>
      <c r="V8" s="160">
        <f>SUM(V9:V19)</f>
        <v>0.06</v>
      </c>
      <c r="W8" s="160"/>
      <c r="X8" s="160"/>
      <c r="Y8" s="160"/>
      <c r="AG8" t="s">
        <v>137</v>
      </c>
    </row>
    <row r="9" spans="1:60" outlineLevel="1" x14ac:dyDescent="0.2">
      <c r="A9" s="175">
        <v>1</v>
      </c>
      <c r="B9" s="176" t="s">
        <v>427</v>
      </c>
      <c r="C9" s="186" t="s">
        <v>428</v>
      </c>
      <c r="D9" s="177" t="s">
        <v>245</v>
      </c>
      <c r="E9" s="178">
        <v>3</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162</v>
      </c>
      <c r="T9" s="181" t="s">
        <v>163</v>
      </c>
      <c r="U9" s="157">
        <v>0.02</v>
      </c>
      <c r="V9" s="157">
        <f>ROUND(E9*U9,2)</f>
        <v>0.06</v>
      </c>
      <c r="W9" s="157"/>
      <c r="X9" s="157" t="s">
        <v>142</v>
      </c>
      <c r="Y9" s="157" t="s">
        <v>143</v>
      </c>
      <c r="Z9" s="147"/>
      <c r="AA9" s="147"/>
      <c r="AB9" s="147"/>
      <c r="AC9" s="147"/>
      <c r="AD9" s="147"/>
      <c r="AE9" s="147"/>
      <c r="AF9" s="147"/>
      <c r="AG9" s="147" t="s">
        <v>429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75">
        <v>2</v>
      </c>
      <c r="B10" s="176" t="s">
        <v>430</v>
      </c>
      <c r="C10" s="186" t="s">
        <v>431</v>
      </c>
      <c r="D10" s="177" t="s">
        <v>217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162</v>
      </c>
      <c r="T10" s="181" t="s">
        <v>163</v>
      </c>
      <c r="U10" s="157">
        <v>0</v>
      </c>
      <c r="V10" s="157">
        <f>ROUND(E10*U10,2)</f>
        <v>0</v>
      </c>
      <c r="W10" s="157"/>
      <c r="X10" s="157" t="s">
        <v>142</v>
      </c>
      <c r="Y10" s="157" t="s">
        <v>143</v>
      </c>
      <c r="Z10" s="147"/>
      <c r="AA10" s="147"/>
      <c r="AB10" s="147"/>
      <c r="AC10" s="147"/>
      <c r="AD10" s="147"/>
      <c r="AE10" s="147"/>
      <c r="AF10" s="147"/>
      <c r="AG10" s="147" t="s">
        <v>144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5">
        <v>3</v>
      </c>
      <c r="B11" s="176" t="s">
        <v>432</v>
      </c>
      <c r="C11" s="186" t="s">
        <v>433</v>
      </c>
      <c r="D11" s="177" t="s">
        <v>217</v>
      </c>
      <c r="E11" s="178">
        <v>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162</v>
      </c>
      <c r="T11" s="181" t="s">
        <v>163</v>
      </c>
      <c r="U11" s="157">
        <v>0</v>
      </c>
      <c r="V11" s="157">
        <f>ROUND(E11*U11,2)</f>
        <v>0</v>
      </c>
      <c r="W11" s="157"/>
      <c r="X11" s="157" t="s">
        <v>142</v>
      </c>
      <c r="Y11" s="157" t="s">
        <v>143</v>
      </c>
      <c r="Z11" s="147"/>
      <c r="AA11" s="147"/>
      <c r="AB11" s="147"/>
      <c r="AC11" s="147"/>
      <c r="AD11" s="147"/>
      <c r="AE11" s="147"/>
      <c r="AF11" s="147"/>
      <c r="AG11" s="147" t="s">
        <v>144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4</v>
      </c>
      <c r="B12" s="169" t="s">
        <v>434</v>
      </c>
      <c r="C12" s="184" t="s">
        <v>435</v>
      </c>
      <c r="D12" s="170" t="s">
        <v>217</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162</v>
      </c>
      <c r="T12" s="174" t="s">
        <v>163</v>
      </c>
      <c r="U12" s="157">
        <v>0</v>
      </c>
      <c r="V12" s="157">
        <f>ROUND(E12*U12,2)</f>
        <v>0</v>
      </c>
      <c r="W12" s="157"/>
      <c r="X12" s="157" t="s">
        <v>142</v>
      </c>
      <c r="Y12" s="157" t="s">
        <v>143</v>
      </c>
      <c r="Z12" s="147"/>
      <c r="AA12" s="147"/>
      <c r="AB12" s="147"/>
      <c r="AC12" s="147"/>
      <c r="AD12" s="147"/>
      <c r="AE12" s="147"/>
      <c r="AF12" s="147"/>
      <c r="AG12" s="147" t="s">
        <v>144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2" x14ac:dyDescent="0.2">
      <c r="A13" s="154"/>
      <c r="B13" s="155"/>
      <c r="C13" s="248" t="s">
        <v>436</v>
      </c>
      <c r="D13" s="249"/>
      <c r="E13" s="249"/>
      <c r="F13" s="249"/>
      <c r="G13" s="249"/>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207</v>
      </c>
      <c r="AH13" s="147"/>
      <c r="AI13" s="147"/>
      <c r="AJ13" s="147"/>
      <c r="AK13" s="147"/>
      <c r="AL13" s="147"/>
      <c r="AM13" s="147"/>
      <c r="AN13" s="147"/>
      <c r="AO13" s="147"/>
      <c r="AP13" s="147"/>
      <c r="AQ13" s="147"/>
      <c r="AR13" s="147"/>
      <c r="AS13" s="147"/>
      <c r="AT13" s="147"/>
      <c r="AU13" s="147"/>
      <c r="AV13" s="147"/>
      <c r="AW13" s="147"/>
      <c r="AX13" s="147"/>
      <c r="AY13" s="147"/>
      <c r="AZ13" s="147"/>
      <c r="BA13" s="182" t="str">
        <f>C13</f>
        <v>nové řešení kabeláže k motorům (což není součástí samostatné přílohy elektroinstalace, pouze připravenost)</v>
      </c>
      <c r="BB13" s="147"/>
      <c r="BC13" s="147"/>
      <c r="BD13" s="147"/>
      <c r="BE13" s="147"/>
      <c r="BF13" s="147"/>
      <c r="BG13" s="147"/>
      <c r="BH13" s="147"/>
    </row>
    <row r="14" spans="1:60" outlineLevel="3" x14ac:dyDescent="0.2">
      <c r="A14" s="154"/>
      <c r="B14" s="155"/>
      <c r="C14" s="246" t="s">
        <v>437</v>
      </c>
      <c r="D14" s="247"/>
      <c r="E14" s="247"/>
      <c r="F14" s="247"/>
      <c r="G14" s="24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207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5">
        <v>5</v>
      </c>
      <c r="B15" s="176" t="s">
        <v>438</v>
      </c>
      <c r="C15" s="186" t="s">
        <v>439</v>
      </c>
      <c r="D15" s="177" t="s">
        <v>245</v>
      </c>
      <c r="E15" s="178">
        <v>3</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162</v>
      </c>
      <c r="T15" s="181" t="s">
        <v>163</v>
      </c>
      <c r="U15" s="157">
        <v>0</v>
      </c>
      <c r="V15" s="157">
        <f>ROUND(E15*U15,2)</f>
        <v>0</v>
      </c>
      <c r="W15" s="157"/>
      <c r="X15" s="157" t="s">
        <v>142</v>
      </c>
      <c r="Y15" s="157" t="s">
        <v>143</v>
      </c>
      <c r="Z15" s="147"/>
      <c r="AA15" s="147"/>
      <c r="AB15" s="147"/>
      <c r="AC15" s="147"/>
      <c r="AD15" s="147"/>
      <c r="AE15" s="147"/>
      <c r="AF15" s="147"/>
      <c r="AG15" s="147" t="s">
        <v>144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5">
        <v>6</v>
      </c>
      <c r="B16" s="176" t="s">
        <v>440</v>
      </c>
      <c r="C16" s="186" t="s">
        <v>441</v>
      </c>
      <c r="D16" s="177" t="s">
        <v>225</v>
      </c>
      <c r="E16" s="178">
        <v>1</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c r="S16" s="180" t="s">
        <v>162</v>
      </c>
      <c r="T16" s="181" t="s">
        <v>163</v>
      </c>
      <c r="U16" s="157">
        <v>0</v>
      </c>
      <c r="V16" s="157">
        <f>ROUND(E16*U16,2)</f>
        <v>0</v>
      </c>
      <c r="W16" s="157"/>
      <c r="X16" s="157" t="s">
        <v>142</v>
      </c>
      <c r="Y16" s="157" t="s">
        <v>143</v>
      </c>
      <c r="Z16" s="147"/>
      <c r="AA16" s="147"/>
      <c r="AB16" s="147"/>
      <c r="AC16" s="147"/>
      <c r="AD16" s="147"/>
      <c r="AE16" s="147"/>
      <c r="AF16" s="147"/>
      <c r="AG16" s="147" t="s">
        <v>144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75">
        <v>7</v>
      </c>
      <c r="B17" s="176" t="s">
        <v>442</v>
      </c>
      <c r="C17" s="186" t="s">
        <v>443</v>
      </c>
      <c r="D17" s="177" t="s">
        <v>245</v>
      </c>
      <c r="E17" s="178">
        <v>4</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162</v>
      </c>
      <c r="T17" s="181" t="s">
        <v>163</v>
      </c>
      <c r="U17" s="157">
        <v>0</v>
      </c>
      <c r="V17" s="157">
        <f>ROUND(E17*U17,2)</f>
        <v>0</v>
      </c>
      <c r="W17" s="157"/>
      <c r="X17" s="157" t="s">
        <v>142</v>
      </c>
      <c r="Y17" s="157" t="s">
        <v>143</v>
      </c>
      <c r="Z17" s="147"/>
      <c r="AA17" s="147"/>
      <c r="AB17" s="147"/>
      <c r="AC17" s="147"/>
      <c r="AD17" s="147"/>
      <c r="AE17" s="147"/>
      <c r="AF17" s="147"/>
      <c r="AG17" s="147" t="s">
        <v>144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5">
        <v>8</v>
      </c>
      <c r="B18" s="176" t="s">
        <v>444</v>
      </c>
      <c r="C18" s="186" t="s">
        <v>445</v>
      </c>
      <c r="D18" s="177" t="s">
        <v>245</v>
      </c>
      <c r="E18" s="178">
        <v>4</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162</v>
      </c>
      <c r="T18" s="181" t="s">
        <v>163</v>
      </c>
      <c r="U18" s="157">
        <v>0</v>
      </c>
      <c r="V18" s="157">
        <f>ROUND(E18*U18,2)</f>
        <v>0</v>
      </c>
      <c r="W18" s="157"/>
      <c r="X18" s="157" t="s">
        <v>142</v>
      </c>
      <c r="Y18" s="157" t="s">
        <v>143</v>
      </c>
      <c r="Z18" s="147"/>
      <c r="AA18" s="147"/>
      <c r="AB18" s="147"/>
      <c r="AC18" s="147"/>
      <c r="AD18" s="147"/>
      <c r="AE18" s="147"/>
      <c r="AF18" s="147"/>
      <c r="AG18" s="147" t="s">
        <v>144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68">
        <v>9</v>
      </c>
      <c r="B19" s="169" t="s">
        <v>446</v>
      </c>
      <c r="C19" s="184" t="s">
        <v>447</v>
      </c>
      <c r="D19" s="170" t="s">
        <v>245</v>
      </c>
      <c r="E19" s="171">
        <v>1</v>
      </c>
      <c r="F19" s="172"/>
      <c r="G19" s="173">
        <f>ROUND(E19*F19,2)</f>
        <v>0</v>
      </c>
      <c r="H19" s="172"/>
      <c r="I19" s="173">
        <f>ROUND(E19*H19,2)</f>
        <v>0</v>
      </c>
      <c r="J19" s="172"/>
      <c r="K19" s="173">
        <f>ROUND(E19*J19,2)</f>
        <v>0</v>
      </c>
      <c r="L19" s="173">
        <v>21</v>
      </c>
      <c r="M19" s="173">
        <f>G19*(1+L19/100)</f>
        <v>0</v>
      </c>
      <c r="N19" s="171">
        <v>4.0000000000000003E-5</v>
      </c>
      <c r="O19" s="171">
        <f>ROUND(E19*N19,2)</f>
        <v>0</v>
      </c>
      <c r="P19" s="171">
        <v>0</v>
      </c>
      <c r="Q19" s="171">
        <f>ROUND(E19*P19,2)</f>
        <v>0</v>
      </c>
      <c r="R19" s="173"/>
      <c r="S19" s="173" t="s">
        <v>162</v>
      </c>
      <c r="T19" s="174" t="s">
        <v>163</v>
      </c>
      <c r="U19" s="157">
        <v>0</v>
      </c>
      <c r="V19" s="157">
        <f>ROUND(E19*U19,2)</f>
        <v>0</v>
      </c>
      <c r="W19" s="157"/>
      <c r="X19" s="157" t="s">
        <v>142</v>
      </c>
      <c r="Y19" s="157" t="s">
        <v>143</v>
      </c>
      <c r="Z19" s="147"/>
      <c r="AA19" s="147"/>
      <c r="AB19" s="147"/>
      <c r="AC19" s="147"/>
      <c r="AD19" s="147"/>
      <c r="AE19" s="147"/>
      <c r="AF19" s="147"/>
      <c r="AG19" s="147" t="s">
        <v>144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87"/>
      <c r="D20" s="6"/>
      <c r="E20" s="3"/>
      <c r="F20" s="3"/>
      <c r="G20" s="3"/>
      <c r="H20" s="3"/>
      <c r="I20" s="3"/>
      <c r="J20" s="3"/>
      <c r="K20" s="3"/>
      <c r="L20" s="3"/>
      <c r="M20" s="3"/>
      <c r="N20" s="3"/>
      <c r="O20" s="3"/>
      <c r="P20" s="3"/>
      <c r="Q20" s="3"/>
      <c r="R20" s="3"/>
      <c r="S20" s="3"/>
      <c r="T20" s="3"/>
      <c r="U20" s="3"/>
      <c r="V20" s="3"/>
      <c r="W20" s="3"/>
      <c r="X20" s="3"/>
      <c r="Y20" s="3"/>
      <c r="AE20">
        <v>12</v>
      </c>
      <c r="AF20">
        <v>21</v>
      </c>
      <c r="AG20" t="s">
        <v>122</v>
      </c>
    </row>
    <row r="21" spans="1:60" x14ac:dyDescent="0.2">
      <c r="A21" s="150"/>
      <c r="B21" s="151" t="s">
        <v>31</v>
      </c>
      <c r="C21" s="188"/>
      <c r="D21" s="152"/>
      <c r="E21" s="153"/>
      <c r="F21" s="153"/>
      <c r="G21" s="167">
        <f>G8</f>
        <v>0</v>
      </c>
      <c r="H21" s="3"/>
      <c r="I21" s="3"/>
      <c r="J21" s="3"/>
      <c r="K21" s="3"/>
      <c r="L21" s="3"/>
      <c r="M21" s="3"/>
      <c r="N21" s="3"/>
      <c r="O21" s="3"/>
      <c r="P21" s="3"/>
      <c r="Q21" s="3"/>
      <c r="R21" s="3"/>
      <c r="S21" s="3"/>
      <c r="T21" s="3"/>
      <c r="U21" s="3"/>
      <c r="V21" s="3"/>
      <c r="W21" s="3"/>
      <c r="X21" s="3"/>
      <c r="Y21" s="3"/>
      <c r="AE21">
        <f>SUMIF(L7:L19,AE20,G7:G19)</f>
        <v>0</v>
      </c>
      <c r="AF21">
        <f>SUMIF(L7:L19,AF20,G7:G19)</f>
        <v>0</v>
      </c>
      <c r="AG21" t="s">
        <v>420</v>
      </c>
    </row>
    <row r="22" spans="1:60" x14ac:dyDescent="0.2">
      <c r="A22" s="3"/>
      <c r="B22" s="4"/>
      <c r="C22" s="187"/>
      <c r="D22" s="6"/>
      <c r="E22" s="3"/>
      <c r="F22" s="3"/>
      <c r="G22" s="3"/>
      <c r="H22" s="3"/>
      <c r="I22" s="3"/>
      <c r="J22" s="3"/>
      <c r="K22" s="3"/>
      <c r="L22" s="3"/>
      <c r="M22" s="3"/>
      <c r="N22" s="3"/>
      <c r="O22" s="3"/>
      <c r="P22" s="3"/>
      <c r="Q22" s="3"/>
      <c r="R22" s="3"/>
      <c r="S22" s="3"/>
      <c r="T22" s="3"/>
      <c r="U22" s="3"/>
      <c r="V22" s="3"/>
      <c r="W22" s="3"/>
      <c r="X22" s="3"/>
      <c r="Y22" s="3"/>
    </row>
    <row r="23" spans="1:60" x14ac:dyDescent="0.2">
      <c r="A23" s="3"/>
      <c r="B23" s="4"/>
      <c r="C23" s="187"/>
      <c r="D23" s="6"/>
      <c r="E23" s="3"/>
      <c r="F23" s="3"/>
      <c r="G23" s="3"/>
      <c r="H23" s="3"/>
      <c r="I23" s="3"/>
      <c r="J23" s="3"/>
      <c r="K23" s="3"/>
      <c r="L23" s="3"/>
      <c r="M23" s="3"/>
      <c r="N23" s="3"/>
      <c r="O23" s="3"/>
      <c r="P23" s="3"/>
      <c r="Q23" s="3"/>
      <c r="R23" s="3"/>
      <c r="S23" s="3"/>
      <c r="T23" s="3"/>
      <c r="U23" s="3"/>
      <c r="V23" s="3"/>
      <c r="W23" s="3"/>
      <c r="X23" s="3"/>
      <c r="Y23" s="3"/>
    </row>
    <row r="24" spans="1:60" x14ac:dyDescent="0.2">
      <c r="A24" s="257" t="s">
        <v>421</v>
      </c>
      <c r="B24" s="257"/>
      <c r="C24" s="258"/>
      <c r="D24" s="6"/>
      <c r="E24" s="3"/>
      <c r="F24" s="3"/>
      <c r="G24" s="3"/>
      <c r="H24" s="3"/>
      <c r="I24" s="3"/>
      <c r="J24" s="3"/>
      <c r="K24" s="3"/>
      <c r="L24" s="3"/>
      <c r="M24" s="3"/>
      <c r="N24" s="3"/>
      <c r="O24" s="3"/>
      <c r="P24" s="3"/>
      <c r="Q24" s="3"/>
      <c r="R24" s="3"/>
      <c r="S24" s="3"/>
      <c r="T24" s="3"/>
      <c r="U24" s="3"/>
      <c r="V24" s="3"/>
      <c r="W24" s="3"/>
      <c r="X24" s="3"/>
      <c r="Y24" s="3"/>
    </row>
    <row r="25" spans="1:60" x14ac:dyDescent="0.2">
      <c r="A25" s="259"/>
      <c r="B25" s="260"/>
      <c r="C25" s="261"/>
      <c r="D25" s="260"/>
      <c r="E25" s="260"/>
      <c r="F25" s="260"/>
      <c r="G25" s="262"/>
      <c r="H25" s="3"/>
      <c r="I25" s="3"/>
      <c r="J25" s="3"/>
      <c r="K25" s="3"/>
      <c r="L25" s="3"/>
      <c r="M25" s="3"/>
      <c r="N25" s="3"/>
      <c r="O25" s="3"/>
      <c r="P25" s="3"/>
      <c r="Q25" s="3"/>
      <c r="R25" s="3"/>
      <c r="S25" s="3"/>
      <c r="T25" s="3"/>
      <c r="U25" s="3"/>
      <c r="V25" s="3"/>
      <c r="W25" s="3"/>
      <c r="X25" s="3"/>
      <c r="Y25" s="3"/>
      <c r="AG25" t="s">
        <v>422</v>
      </c>
    </row>
    <row r="26" spans="1:60" x14ac:dyDescent="0.2">
      <c r="A26" s="263"/>
      <c r="B26" s="264"/>
      <c r="C26" s="265"/>
      <c r="D26" s="264"/>
      <c r="E26" s="264"/>
      <c r="F26" s="264"/>
      <c r="G26" s="266"/>
      <c r="H26" s="3"/>
      <c r="I26" s="3"/>
      <c r="J26" s="3"/>
      <c r="K26" s="3"/>
      <c r="L26" s="3"/>
      <c r="M26" s="3"/>
      <c r="N26" s="3"/>
      <c r="O26" s="3"/>
      <c r="P26" s="3"/>
      <c r="Q26" s="3"/>
      <c r="R26" s="3"/>
      <c r="S26" s="3"/>
      <c r="T26" s="3"/>
      <c r="U26" s="3"/>
      <c r="V26" s="3"/>
      <c r="W26" s="3"/>
      <c r="X26" s="3"/>
      <c r="Y26" s="3"/>
    </row>
    <row r="27" spans="1:60" x14ac:dyDescent="0.2">
      <c r="A27" s="263"/>
      <c r="B27" s="264"/>
      <c r="C27" s="265"/>
      <c r="D27" s="264"/>
      <c r="E27" s="264"/>
      <c r="F27" s="264"/>
      <c r="G27" s="266"/>
      <c r="H27" s="3"/>
      <c r="I27" s="3"/>
      <c r="J27" s="3"/>
      <c r="K27" s="3"/>
      <c r="L27" s="3"/>
      <c r="M27" s="3"/>
      <c r="N27" s="3"/>
      <c r="O27" s="3"/>
      <c r="P27" s="3"/>
      <c r="Q27" s="3"/>
      <c r="R27" s="3"/>
      <c r="S27" s="3"/>
      <c r="T27" s="3"/>
      <c r="U27" s="3"/>
      <c r="V27" s="3"/>
      <c r="W27" s="3"/>
      <c r="X27" s="3"/>
      <c r="Y27" s="3"/>
    </row>
    <row r="28" spans="1:60" x14ac:dyDescent="0.2">
      <c r="A28" s="263"/>
      <c r="B28" s="264"/>
      <c r="C28" s="265"/>
      <c r="D28" s="264"/>
      <c r="E28" s="264"/>
      <c r="F28" s="264"/>
      <c r="G28" s="266"/>
      <c r="H28" s="3"/>
      <c r="I28" s="3"/>
      <c r="J28" s="3"/>
      <c r="K28" s="3"/>
      <c r="L28" s="3"/>
      <c r="M28" s="3"/>
      <c r="N28" s="3"/>
      <c r="O28" s="3"/>
      <c r="P28" s="3"/>
      <c r="Q28" s="3"/>
      <c r="R28" s="3"/>
      <c r="S28" s="3"/>
      <c r="T28" s="3"/>
      <c r="U28" s="3"/>
      <c r="V28" s="3"/>
      <c r="W28" s="3"/>
      <c r="X28" s="3"/>
      <c r="Y28" s="3"/>
    </row>
    <row r="29" spans="1:60" x14ac:dyDescent="0.2">
      <c r="A29" s="267"/>
      <c r="B29" s="268"/>
      <c r="C29" s="269"/>
      <c r="D29" s="268"/>
      <c r="E29" s="268"/>
      <c r="F29" s="268"/>
      <c r="G29" s="270"/>
      <c r="H29" s="3"/>
      <c r="I29" s="3"/>
      <c r="J29" s="3"/>
      <c r="K29" s="3"/>
      <c r="L29" s="3"/>
      <c r="M29" s="3"/>
      <c r="N29" s="3"/>
      <c r="O29" s="3"/>
      <c r="P29" s="3"/>
      <c r="Q29" s="3"/>
      <c r="R29" s="3"/>
      <c r="S29" s="3"/>
      <c r="T29" s="3"/>
      <c r="U29" s="3"/>
      <c r="V29" s="3"/>
      <c r="W29" s="3"/>
      <c r="X29" s="3"/>
      <c r="Y29" s="3"/>
    </row>
    <row r="30" spans="1:60" x14ac:dyDescent="0.2">
      <c r="A30" s="3"/>
      <c r="B30" s="4"/>
      <c r="C30" s="187"/>
      <c r="D30" s="6"/>
      <c r="E30" s="3"/>
      <c r="F30" s="3"/>
      <c r="G30" s="3"/>
      <c r="H30" s="3"/>
      <c r="I30" s="3"/>
      <c r="J30" s="3"/>
      <c r="K30" s="3"/>
      <c r="L30" s="3"/>
      <c r="M30" s="3"/>
      <c r="N30" s="3"/>
      <c r="O30" s="3"/>
      <c r="P30" s="3"/>
      <c r="Q30" s="3"/>
      <c r="R30" s="3"/>
      <c r="S30" s="3"/>
      <c r="T30" s="3"/>
      <c r="U30" s="3"/>
      <c r="V30" s="3"/>
      <c r="W30" s="3"/>
      <c r="X30" s="3"/>
      <c r="Y30" s="3"/>
    </row>
    <row r="31" spans="1:60" x14ac:dyDescent="0.2">
      <c r="C31" s="189"/>
      <c r="D31" s="10"/>
      <c r="AG31" t="s">
        <v>426</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k1EgGFtC3YOR2uX3xqBE/uSyUq/q7v64LnDPc3iISMgu3461LhHQmsdwPA7YFH9f5womRdwcoA0udkIYxwA==" saltValue="uU161CHicvwe/7MaAxxdNw==" spinCount="100000" sheet="1" formatRows="0"/>
  <mergeCells count="8">
    <mergeCell ref="A25:G29"/>
    <mergeCell ref="C13:G13"/>
    <mergeCell ref="C14:G14"/>
    <mergeCell ref="A1:G1"/>
    <mergeCell ref="C2:G2"/>
    <mergeCell ref="C3:G3"/>
    <mergeCell ref="C4:G4"/>
    <mergeCell ref="A24:C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workbookViewId="0">
      <pane ySplit="7" topLeftCell="A8" activePane="bottomLeft" state="frozen"/>
      <selection activeCell="Q18" sqref="Q18"/>
      <selection pane="bottomLeft" activeCell="Q18" sqref="Q18"/>
    </sheetView>
  </sheetViews>
  <sheetFormatPr defaultRowHeight="12.75" outlineLevelRow="1"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50" t="s">
        <v>7</v>
      </c>
      <c r="B1" s="250"/>
      <c r="C1" s="250"/>
      <c r="D1" s="250"/>
      <c r="E1" s="250"/>
      <c r="F1" s="250"/>
      <c r="G1" s="250"/>
      <c r="AG1" t="s">
        <v>110</v>
      </c>
    </row>
    <row r="2" spans="1:60" ht="24.95" customHeight="1" x14ac:dyDescent="0.2">
      <c r="A2" s="139" t="s">
        <v>8</v>
      </c>
      <c r="B2" s="48" t="s">
        <v>43</v>
      </c>
      <c r="C2" s="251" t="s">
        <v>44</v>
      </c>
      <c r="D2" s="252"/>
      <c r="E2" s="252"/>
      <c r="F2" s="252"/>
      <c r="G2" s="253"/>
      <c r="AG2" t="s">
        <v>111</v>
      </c>
    </row>
    <row r="3" spans="1:60" ht="24.95" customHeight="1" x14ac:dyDescent="0.2">
      <c r="A3" s="139" t="s">
        <v>9</v>
      </c>
      <c r="B3" s="48" t="s">
        <v>58</v>
      </c>
      <c r="C3" s="251" t="s">
        <v>59</v>
      </c>
      <c r="D3" s="252"/>
      <c r="E3" s="252"/>
      <c r="F3" s="252"/>
      <c r="G3" s="253"/>
      <c r="AC3" s="120" t="s">
        <v>111</v>
      </c>
      <c r="AG3" t="s">
        <v>112</v>
      </c>
    </row>
    <row r="4" spans="1:60" ht="24.95" customHeight="1" x14ac:dyDescent="0.2">
      <c r="A4" s="140" t="s">
        <v>10</v>
      </c>
      <c r="B4" s="141" t="s">
        <v>64</v>
      </c>
      <c r="C4" s="254" t="s">
        <v>65</v>
      </c>
      <c r="D4" s="255"/>
      <c r="E4" s="255"/>
      <c r="F4" s="255"/>
      <c r="G4" s="256"/>
      <c r="AG4" t="s">
        <v>113</v>
      </c>
    </row>
    <row r="5" spans="1:60" x14ac:dyDescent="0.2">
      <c r="D5" s="10"/>
    </row>
    <row r="6" spans="1:60" ht="38.25" x14ac:dyDescent="0.2">
      <c r="A6" s="143" t="s">
        <v>114</v>
      </c>
      <c r="B6" s="145" t="s">
        <v>115</v>
      </c>
      <c r="C6" s="145" t="s">
        <v>116</v>
      </c>
      <c r="D6" s="144" t="s">
        <v>117</v>
      </c>
      <c r="E6" s="143" t="s">
        <v>118</v>
      </c>
      <c r="F6" s="142" t="s">
        <v>119</v>
      </c>
      <c r="G6" s="143" t="s">
        <v>31</v>
      </c>
      <c r="H6" s="146" t="s">
        <v>32</v>
      </c>
      <c r="I6" s="146" t="s">
        <v>120</v>
      </c>
      <c r="J6" s="146" t="s">
        <v>33</v>
      </c>
      <c r="K6" s="146" t="s">
        <v>121</v>
      </c>
      <c r="L6" s="146" t="s">
        <v>122</v>
      </c>
      <c r="M6" s="146" t="s">
        <v>123</v>
      </c>
      <c r="N6" s="146" t="s">
        <v>124</v>
      </c>
      <c r="O6" s="146" t="s">
        <v>125</v>
      </c>
      <c r="P6" s="146" t="s">
        <v>126</v>
      </c>
      <c r="Q6" s="146" t="s">
        <v>127</v>
      </c>
      <c r="R6" s="146" t="s">
        <v>128</v>
      </c>
      <c r="S6" s="146" t="s">
        <v>129</v>
      </c>
      <c r="T6" s="146" t="s">
        <v>130</v>
      </c>
      <c r="U6" s="146" t="s">
        <v>131</v>
      </c>
      <c r="V6" s="146" t="s">
        <v>132</v>
      </c>
      <c r="W6" s="146" t="s">
        <v>133</v>
      </c>
      <c r="X6" s="146" t="s">
        <v>134</v>
      </c>
      <c r="Y6" s="146" t="s">
        <v>135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136</v>
      </c>
      <c r="B8" s="162" t="s">
        <v>103</v>
      </c>
      <c r="C8" s="183" t="s">
        <v>104</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137</v>
      </c>
    </row>
    <row r="9" spans="1:60" outlineLevel="1" x14ac:dyDescent="0.2">
      <c r="A9" s="168">
        <v>1</v>
      </c>
      <c r="B9" s="169" t="s">
        <v>448</v>
      </c>
      <c r="C9" s="184" t="s">
        <v>449</v>
      </c>
      <c r="D9" s="170" t="s">
        <v>217</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162</v>
      </c>
      <c r="T9" s="174" t="s">
        <v>163</v>
      </c>
      <c r="U9" s="157">
        <v>0</v>
      </c>
      <c r="V9" s="157">
        <f>ROUND(E9*U9,2)</f>
        <v>0</v>
      </c>
      <c r="W9" s="157"/>
      <c r="X9" s="157" t="s">
        <v>142</v>
      </c>
      <c r="Y9" s="157" t="s">
        <v>143</v>
      </c>
      <c r="Z9" s="147"/>
      <c r="AA9" s="147"/>
      <c r="AB9" s="147"/>
      <c r="AC9" s="147"/>
      <c r="AD9" s="147"/>
      <c r="AE9" s="147"/>
      <c r="AF9" s="147"/>
      <c r="AG9" s="147" t="s">
        <v>144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3"/>
      <c r="B10" s="4"/>
      <c r="C10" s="187"/>
      <c r="D10" s="6"/>
      <c r="E10" s="3"/>
      <c r="F10" s="3"/>
      <c r="G10" s="3"/>
      <c r="H10" s="3"/>
      <c r="I10" s="3"/>
      <c r="J10" s="3"/>
      <c r="K10" s="3"/>
      <c r="L10" s="3"/>
      <c r="M10" s="3"/>
      <c r="N10" s="3"/>
      <c r="O10" s="3"/>
      <c r="P10" s="3"/>
      <c r="Q10" s="3"/>
      <c r="R10" s="3"/>
      <c r="S10" s="3"/>
      <c r="T10" s="3"/>
      <c r="U10" s="3"/>
      <c r="V10" s="3"/>
      <c r="W10" s="3"/>
      <c r="X10" s="3"/>
      <c r="Y10" s="3"/>
      <c r="AE10">
        <v>12</v>
      </c>
      <c r="AF10">
        <v>21</v>
      </c>
      <c r="AG10" t="s">
        <v>122</v>
      </c>
    </row>
    <row r="11" spans="1:60" x14ac:dyDescent="0.2">
      <c r="A11" s="150"/>
      <c r="B11" s="151" t="s">
        <v>31</v>
      </c>
      <c r="C11" s="188"/>
      <c r="D11" s="152"/>
      <c r="E11" s="153"/>
      <c r="F11" s="153"/>
      <c r="G11" s="167">
        <f>G8</f>
        <v>0</v>
      </c>
      <c r="H11" s="3"/>
      <c r="I11" s="3"/>
      <c r="J11" s="3"/>
      <c r="K11" s="3"/>
      <c r="L11" s="3"/>
      <c r="M11" s="3"/>
      <c r="N11" s="3"/>
      <c r="O11" s="3"/>
      <c r="P11" s="3"/>
      <c r="Q11" s="3"/>
      <c r="R11" s="3"/>
      <c r="S11" s="3"/>
      <c r="T11" s="3"/>
      <c r="U11" s="3"/>
      <c r="V11" s="3"/>
      <c r="W11" s="3"/>
      <c r="X11" s="3"/>
      <c r="Y11" s="3"/>
      <c r="AE11">
        <f>SUMIF(L7:L9,AE10,G7:G9)</f>
        <v>0</v>
      </c>
      <c r="AF11">
        <f>SUMIF(L7:L9,AF10,G7:G9)</f>
        <v>0</v>
      </c>
      <c r="AG11" t="s">
        <v>420</v>
      </c>
    </row>
    <row r="12" spans="1:60" x14ac:dyDescent="0.2">
      <c r="A12" s="3"/>
      <c r="B12" s="4"/>
      <c r="C12" s="187"/>
      <c r="D12" s="6"/>
      <c r="E12" s="3"/>
      <c r="F12" s="3"/>
      <c r="G12" s="3"/>
      <c r="H12" s="3"/>
      <c r="I12" s="3"/>
      <c r="J12" s="3"/>
      <c r="K12" s="3"/>
      <c r="L12" s="3"/>
      <c r="M12" s="3"/>
      <c r="N12" s="3"/>
      <c r="O12" s="3"/>
      <c r="P12" s="3"/>
      <c r="Q12" s="3"/>
      <c r="R12" s="3"/>
      <c r="S12" s="3"/>
      <c r="T12" s="3"/>
      <c r="U12" s="3"/>
      <c r="V12" s="3"/>
      <c r="W12" s="3"/>
      <c r="X12" s="3"/>
      <c r="Y12" s="3"/>
    </row>
    <row r="13" spans="1:60" x14ac:dyDescent="0.2">
      <c r="A13" s="3"/>
      <c r="B13" s="4"/>
      <c r="C13" s="187"/>
      <c r="D13" s="6"/>
      <c r="E13" s="3"/>
      <c r="F13" s="3"/>
      <c r="G13" s="3"/>
      <c r="H13" s="3"/>
      <c r="I13" s="3"/>
      <c r="J13" s="3"/>
      <c r="K13" s="3"/>
      <c r="L13" s="3"/>
      <c r="M13" s="3"/>
      <c r="N13" s="3"/>
      <c r="O13" s="3"/>
      <c r="P13" s="3"/>
      <c r="Q13" s="3"/>
      <c r="R13" s="3"/>
      <c r="S13" s="3"/>
      <c r="T13" s="3"/>
      <c r="U13" s="3"/>
      <c r="V13" s="3"/>
      <c r="W13" s="3"/>
      <c r="X13" s="3"/>
      <c r="Y13" s="3"/>
    </row>
    <row r="14" spans="1:60" x14ac:dyDescent="0.2">
      <c r="A14" s="257" t="s">
        <v>421</v>
      </c>
      <c r="B14" s="257"/>
      <c r="C14" s="258"/>
      <c r="D14" s="6"/>
      <c r="E14" s="3"/>
      <c r="F14" s="3"/>
      <c r="G14" s="3"/>
      <c r="H14" s="3"/>
      <c r="I14" s="3"/>
      <c r="J14" s="3"/>
      <c r="K14" s="3"/>
      <c r="L14" s="3"/>
      <c r="M14" s="3"/>
      <c r="N14" s="3"/>
      <c r="O14" s="3"/>
      <c r="P14" s="3"/>
      <c r="Q14" s="3"/>
      <c r="R14" s="3"/>
      <c r="S14" s="3"/>
      <c r="T14" s="3"/>
      <c r="U14" s="3"/>
      <c r="V14" s="3"/>
      <c r="W14" s="3"/>
      <c r="X14" s="3"/>
      <c r="Y14" s="3"/>
    </row>
    <row r="15" spans="1:60" x14ac:dyDescent="0.2">
      <c r="A15" s="259"/>
      <c r="B15" s="260"/>
      <c r="C15" s="261"/>
      <c r="D15" s="260"/>
      <c r="E15" s="260"/>
      <c r="F15" s="260"/>
      <c r="G15" s="262"/>
      <c r="H15" s="3"/>
      <c r="I15" s="3"/>
      <c r="J15" s="3"/>
      <c r="K15" s="3"/>
      <c r="L15" s="3"/>
      <c r="M15" s="3"/>
      <c r="N15" s="3"/>
      <c r="O15" s="3"/>
      <c r="P15" s="3"/>
      <c r="Q15" s="3"/>
      <c r="R15" s="3"/>
      <c r="S15" s="3"/>
      <c r="T15" s="3"/>
      <c r="U15" s="3"/>
      <c r="V15" s="3"/>
      <c r="W15" s="3"/>
      <c r="X15" s="3"/>
      <c r="Y15" s="3"/>
      <c r="AG15" t="s">
        <v>422</v>
      </c>
    </row>
    <row r="16" spans="1:60" x14ac:dyDescent="0.2">
      <c r="A16" s="263"/>
      <c r="B16" s="264"/>
      <c r="C16" s="265"/>
      <c r="D16" s="264"/>
      <c r="E16" s="264"/>
      <c r="F16" s="264"/>
      <c r="G16" s="266"/>
      <c r="H16" s="3"/>
      <c r="I16" s="3"/>
      <c r="J16" s="3"/>
      <c r="K16" s="3"/>
      <c r="L16" s="3"/>
      <c r="M16" s="3"/>
      <c r="N16" s="3"/>
      <c r="O16" s="3"/>
      <c r="P16" s="3"/>
      <c r="Q16" s="3"/>
      <c r="R16" s="3"/>
      <c r="S16" s="3"/>
      <c r="T16" s="3"/>
      <c r="U16" s="3"/>
      <c r="V16" s="3"/>
      <c r="W16" s="3"/>
      <c r="X16" s="3"/>
      <c r="Y16" s="3"/>
    </row>
    <row r="17" spans="1:33" x14ac:dyDescent="0.2">
      <c r="A17" s="263"/>
      <c r="B17" s="264"/>
      <c r="C17" s="265"/>
      <c r="D17" s="264"/>
      <c r="E17" s="264"/>
      <c r="F17" s="264"/>
      <c r="G17" s="266"/>
      <c r="H17" s="3"/>
      <c r="I17" s="3"/>
      <c r="J17" s="3"/>
      <c r="K17" s="3"/>
      <c r="L17" s="3"/>
      <c r="M17" s="3"/>
      <c r="N17" s="3"/>
      <c r="O17" s="3"/>
      <c r="P17" s="3"/>
      <c r="Q17" s="3"/>
      <c r="R17" s="3"/>
      <c r="S17" s="3"/>
      <c r="T17" s="3"/>
      <c r="U17" s="3"/>
      <c r="V17" s="3"/>
      <c r="W17" s="3"/>
      <c r="X17" s="3"/>
      <c r="Y17" s="3"/>
    </row>
    <row r="18" spans="1:33" x14ac:dyDescent="0.2">
      <c r="A18" s="263"/>
      <c r="B18" s="264"/>
      <c r="C18" s="265"/>
      <c r="D18" s="264"/>
      <c r="E18" s="264"/>
      <c r="F18" s="264"/>
      <c r="G18" s="266"/>
      <c r="H18" s="3"/>
      <c r="I18" s="3"/>
      <c r="J18" s="3"/>
      <c r="K18" s="3"/>
      <c r="L18" s="3"/>
      <c r="M18" s="3"/>
      <c r="N18" s="3"/>
      <c r="O18" s="3"/>
      <c r="P18" s="3"/>
      <c r="Q18" s="3"/>
      <c r="R18" s="3"/>
      <c r="S18" s="3"/>
      <c r="T18" s="3"/>
      <c r="U18" s="3"/>
      <c r="V18" s="3"/>
      <c r="W18" s="3"/>
      <c r="X18" s="3"/>
      <c r="Y18" s="3"/>
    </row>
    <row r="19" spans="1:33" x14ac:dyDescent="0.2">
      <c r="A19" s="267"/>
      <c r="B19" s="268"/>
      <c r="C19" s="269"/>
      <c r="D19" s="268"/>
      <c r="E19" s="268"/>
      <c r="F19" s="268"/>
      <c r="G19" s="270"/>
      <c r="H19" s="3"/>
      <c r="I19" s="3"/>
      <c r="J19" s="3"/>
      <c r="K19" s="3"/>
      <c r="L19" s="3"/>
      <c r="M19" s="3"/>
      <c r="N19" s="3"/>
      <c r="O19" s="3"/>
      <c r="P19" s="3"/>
      <c r="Q19" s="3"/>
      <c r="R19" s="3"/>
      <c r="S19" s="3"/>
      <c r="T19" s="3"/>
      <c r="U19" s="3"/>
      <c r="V19" s="3"/>
      <c r="W19" s="3"/>
      <c r="X19" s="3"/>
      <c r="Y19" s="3"/>
    </row>
    <row r="20" spans="1:33" x14ac:dyDescent="0.2">
      <c r="A20" s="3"/>
      <c r="B20" s="4"/>
      <c r="C20" s="187"/>
      <c r="D20" s="6"/>
      <c r="E20" s="3"/>
      <c r="F20" s="3"/>
      <c r="G20" s="3"/>
      <c r="H20" s="3"/>
      <c r="I20" s="3"/>
      <c r="J20" s="3"/>
      <c r="K20" s="3"/>
      <c r="L20" s="3"/>
      <c r="M20" s="3"/>
      <c r="N20" s="3"/>
      <c r="O20" s="3"/>
      <c r="P20" s="3"/>
      <c r="Q20" s="3"/>
      <c r="R20" s="3"/>
      <c r="S20" s="3"/>
      <c r="T20" s="3"/>
      <c r="U20" s="3"/>
      <c r="V20" s="3"/>
      <c r="W20" s="3"/>
      <c r="X20" s="3"/>
      <c r="Y20" s="3"/>
    </row>
    <row r="21" spans="1:33" x14ac:dyDescent="0.2">
      <c r="C21" s="189"/>
      <c r="D21" s="10"/>
      <c r="AG21" t="s">
        <v>426</v>
      </c>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AcYf2xP2CCdX0DFp2CgXg9IrDITTJP5njKeVaoFSg7AE70Sj+H7kRO0NbXbQm53hvP2lykaBs3/lRZ2vxPHtQ==" saltValue="1gXtNX5Uyph796HB0/5j9g==" spinCount="100000" sheet="1" formatRows="0"/>
  <mergeCells count="6">
    <mergeCell ref="A15:G19"/>
    <mergeCell ref="A1:G1"/>
    <mergeCell ref="C2:G2"/>
    <mergeCell ref="C3:G3"/>
    <mergeCell ref="C4:G4"/>
    <mergeCell ref="A14:C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tabSelected="1" workbookViewId="0">
      <pane ySplit="7" topLeftCell="A8" activePane="bottomLeft" state="frozen"/>
      <selection activeCell="Q18" sqref="Q18"/>
      <selection pane="bottomLeft" activeCell="Q18" sqref="Q1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0" t="s">
        <v>7</v>
      </c>
      <c r="B1" s="250"/>
      <c r="C1" s="250"/>
      <c r="D1" s="250"/>
      <c r="E1" s="250"/>
      <c r="F1" s="250"/>
      <c r="G1" s="250"/>
      <c r="AG1" t="s">
        <v>110</v>
      </c>
    </row>
    <row r="2" spans="1:60" ht="24.95" customHeight="1" x14ac:dyDescent="0.2">
      <c r="A2" s="139" t="s">
        <v>8</v>
      </c>
      <c r="B2" s="48" t="s">
        <v>43</v>
      </c>
      <c r="C2" s="251" t="s">
        <v>44</v>
      </c>
      <c r="D2" s="252"/>
      <c r="E2" s="252"/>
      <c r="F2" s="252"/>
      <c r="G2" s="253"/>
      <c r="AG2" t="s">
        <v>111</v>
      </c>
    </row>
    <row r="3" spans="1:60" ht="24.95" customHeight="1" x14ac:dyDescent="0.2">
      <c r="A3" s="139" t="s">
        <v>9</v>
      </c>
      <c r="B3" s="48" t="s">
        <v>66</v>
      </c>
      <c r="C3" s="251" t="s">
        <v>67</v>
      </c>
      <c r="D3" s="252"/>
      <c r="E3" s="252"/>
      <c r="F3" s="252"/>
      <c r="G3" s="253"/>
      <c r="AC3" s="120" t="s">
        <v>450</v>
      </c>
      <c r="AG3" t="s">
        <v>112</v>
      </c>
    </row>
    <row r="4" spans="1:60" ht="24.95" customHeight="1" x14ac:dyDescent="0.2">
      <c r="A4" s="140" t="s">
        <v>10</v>
      </c>
      <c r="B4" s="141" t="s">
        <v>60</v>
      </c>
      <c r="C4" s="254" t="s">
        <v>67</v>
      </c>
      <c r="D4" s="255"/>
      <c r="E4" s="255"/>
      <c r="F4" s="255"/>
      <c r="G4" s="256"/>
      <c r="AG4" t="s">
        <v>113</v>
      </c>
    </row>
    <row r="5" spans="1:60" x14ac:dyDescent="0.2">
      <c r="D5" s="10"/>
    </row>
    <row r="6" spans="1:60" ht="38.25" x14ac:dyDescent="0.2">
      <c r="A6" s="143" t="s">
        <v>114</v>
      </c>
      <c r="B6" s="145" t="s">
        <v>115</v>
      </c>
      <c r="C6" s="145" t="s">
        <v>116</v>
      </c>
      <c r="D6" s="144" t="s">
        <v>117</v>
      </c>
      <c r="E6" s="143" t="s">
        <v>118</v>
      </c>
      <c r="F6" s="142" t="s">
        <v>119</v>
      </c>
      <c r="G6" s="143" t="s">
        <v>31</v>
      </c>
      <c r="H6" s="146" t="s">
        <v>32</v>
      </c>
      <c r="I6" s="146" t="s">
        <v>120</v>
      </c>
      <c r="J6" s="146" t="s">
        <v>33</v>
      </c>
      <c r="K6" s="146" t="s">
        <v>121</v>
      </c>
      <c r="L6" s="146" t="s">
        <v>122</v>
      </c>
      <c r="M6" s="146" t="s">
        <v>123</v>
      </c>
      <c r="N6" s="146" t="s">
        <v>124</v>
      </c>
      <c r="O6" s="146" t="s">
        <v>125</v>
      </c>
      <c r="P6" s="146" t="s">
        <v>126</v>
      </c>
      <c r="Q6" s="146" t="s">
        <v>127</v>
      </c>
      <c r="R6" s="146" t="s">
        <v>128</v>
      </c>
      <c r="S6" s="146" t="s">
        <v>129</v>
      </c>
      <c r="T6" s="146" t="s">
        <v>130</v>
      </c>
      <c r="U6" s="146" t="s">
        <v>131</v>
      </c>
      <c r="V6" s="146" t="s">
        <v>132</v>
      </c>
      <c r="W6" s="146" t="s">
        <v>133</v>
      </c>
      <c r="X6" s="146" t="s">
        <v>134</v>
      </c>
      <c r="Y6" s="146" t="s">
        <v>135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136</v>
      </c>
      <c r="B8" s="162" t="s">
        <v>108</v>
      </c>
      <c r="C8" s="183" t="s">
        <v>29</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137</v>
      </c>
    </row>
    <row r="9" spans="1:60" outlineLevel="1" x14ac:dyDescent="0.2">
      <c r="A9" s="168">
        <v>1</v>
      </c>
      <c r="B9" s="169" t="s">
        <v>451</v>
      </c>
      <c r="C9" s="184" t="s">
        <v>452</v>
      </c>
      <c r="D9" s="170" t="s">
        <v>453</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141</v>
      </c>
      <c r="T9" s="174" t="s">
        <v>163</v>
      </c>
      <c r="U9" s="157">
        <v>0</v>
      </c>
      <c r="V9" s="157">
        <f>ROUND(E9*U9,2)</f>
        <v>0</v>
      </c>
      <c r="W9" s="157"/>
      <c r="X9" s="157" t="s">
        <v>454</v>
      </c>
      <c r="Y9" s="157" t="s">
        <v>143</v>
      </c>
      <c r="Z9" s="147"/>
      <c r="AA9" s="147"/>
      <c r="AB9" s="147"/>
      <c r="AC9" s="147"/>
      <c r="AD9" s="147"/>
      <c r="AE9" s="147"/>
      <c r="AF9" s="147"/>
      <c r="AG9" s="147" t="s">
        <v>455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8" t="s">
        <v>456</v>
      </c>
      <c r="D10" s="249"/>
      <c r="E10" s="249"/>
      <c r="F10" s="249"/>
      <c r="G10" s="249"/>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207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1" t="s">
        <v>136</v>
      </c>
      <c r="B11" s="162" t="s">
        <v>109</v>
      </c>
      <c r="C11" s="183" t="s">
        <v>30</v>
      </c>
      <c r="D11" s="163"/>
      <c r="E11" s="164"/>
      <c r="F11" s="165"/>
      <c r="G11" s="165">
        <f>SUMIF(AG12:AG36,"&lt;&gt;NOR",G12:G36)</f>
        <v>0</v>
      </c>
      <c r="H11" s="165"/>
      <c r="I11" s="165">
        <f>SUM(I12:I36)</f>
        <v>0</v>
      </c>
      <c r="J11" s="165"/>
      <c r="K11" s="165">
        <f>SUM(K12:K36)</f>
        <v>0</v>
      </c>
      <c r="L11" s="165"/>
      <c r="M11" s="165">
        <f>SUM(M12:M36)</f>
        <v>0</v>
      </c>
      <c r="N11" s="164"/>
      <c r="O11" s="164">
        <f>SUM(O12:O36)</f>
        <v>0</v>
      </c>
      <c r="P11" s="164"/>
      <c r="Q11" s="164">
        <f>SUM(Q12:Q36)</f>
        <v>0</v>
      </c>
      <c r="R11" s="165"/>
      <c r="S11" s="165"/>
      <c r="T11" s="166"/>
      <c r="U11" s="160"/>
      <c r="V11" s="160">
        <f>SUM(V12:V36)</f>
        <v>0</v>
      </c>
      <c r="W11" s="160"/>
      <c r="X11" s="160"/>
      <c r="Y11" s="160"/>
      <c r="AG11" t="s">
        <v>137</v>
      </c>
    </row>
    <row r="12" spans="1:60" ht="33.75" outlineLevel="1" x14ac:dyDescent="0.2">
      <c r="A12" s="168">
        <v>2</v>
      </c>
      <c r="B12" s="169" t="s">
        <v>457</v>
      </c>
      <c r="C12" s="184" t="s">
        <v>458</v>
      </c>
      <c r="D12" s="170" t="s">
        <v>453</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162</v>
      </c>
      <c r="T12" s="174" t="s">
        <v>163</v>
      </c>
      <c r="U12" s="157">
        <v>0</v>
      </c>
      <c r="V12" s="157">
        <f>ROUND(E12*U12,2)</f>
        <v>0</v>
      </c>
      <c r="W12" s="157"/>
      <c r="X12" s="157" t="s">
        <v>454</v>
      </c>
      <c r="Y12" s="157" t="s">
        <v>143</v>
      </c>
      <c r="Z12" s="147"/>
      <c r="AA12" s="147"/>
      <c r="AB12" s="147"/>
      <c r="AC12" s="147"/>
      <c r="AD12" s="147"/>
      <c r="AE12" s="147"/>
      <c r="AF12" s="147"/>
      <c r="AG12" s="147" t="s">
        <v>455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2" x14ac:dyDescent="0.2">
      <c r="A13" s="154"/>
      <c r="B13" s="155"/>
      <c r="C13" s="248" t="s">
        <v>459</v>
      </c>
      <c r="D13" s="249"/>
      <c r="E13" s="249"/>
      <c r="F13" s="249"/>
      <c r="G13" s="249"/>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207</v>
      </c>
      <c r="AH13" s="147"/>
      <c r="AI13" s="147"/>
      <c r="AJ13" s="147"/>
      <c r="AK13" s="147"/>
      <c r="AL13" s="147"/>
      <c r="AM13" s="147"/>
      <c r="AN13" s="147"/>
      <c r="AO13" s="147"/>
      <c r="AP13" s="147"/>
      <c r="AQ13" s="147"/>
      <c r="AR13" s="147"/>
      <c r="AS13" s="147"/>
      <c r="AT13" s="147"/>
      <c r="AU13" s="147"/>
      <c r="AV13" s="147"/>
      <c r="AW13" s="147"/>
      <c r="AX13" s="147"/>
      <c r="AY13" s="147"/>
      <c r="AZ13" s="147"/>
      <c r="BA13" s="182" t="str">
        <f>C13</f>
        <v>Odebrání vzorků stávající omítky a jejich následný laboratorní rozbor pro zjištění složení stávajících omítek.</v>
      </c>
      <c r="BB13" s="147"/>
      <c r="BC13" s="147"/>
      <c r="BD13" s="147"/>
      <c r="BE13" s="147"/>
      <c r="BF13" s="147"/>
      <c r="BG13" s="147"/>
      <c r="BH13" s="147"/>
    </row>
    <row r="14" spans="1:60" outlineLevel="3" x14ac:dyDescent="0.2">
      <c r="A14" s="154"/>
      <c r="B14" s="155"/>
      <c r="C14" s="246" t="s">
        <v>460</v>
      </c>
      <c r="D14" s="247"/>
      <c r="E14" s="247"/>
      <c r="F14" s="247"/>
      <c r="G14" s="24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207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1" x14ac:dyDescent="0.2">
      <c r="A15" s="168">
        <v>3</v>
      </c>
      <c r="B15" s="169" t="s">
        <v>461</v>
      </c>
      <c r="C15" s="184" t="s">
        <v>462</v>
      </c>
      <c r="D15" s="170" t="s">
        <v>453</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162</v>
      </c>
      <c r="T15" s="174" t="s">
        <v>163</v>
      </c>
      <c r="U15" s="157">
        <v>0</v>
      </c>
      <c r="V15" s="157">
        <f>ROUND(E15*U15,2)</f>
        <v>0</v>
      </c>
      <c r="W15" s="157"/>
      <c r="X15" s="157" t="s">
        <v>454</v>
      </c>
      <c r="Y15" s="157" t="s">
        <v>143</v>
      </c>
      <c r="Z15" s="147"/>
      <c r="AA15" s="147"/>
      <c r="AB15" s="147"/>
      <c r="AC15" s="147"/>
      <c r="AD15" s="147"/>
      <c r="AE15" s="147"/>
      <c r="AF15" s="147"/>
      <c r="AG15" s="147" t="s">
        <v>455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2" x14ac:dyDescent="0.2">
      <c r="A16" s="154"/>
      <c r="B16" s="155"/>
      <c r="C16" s="248" t="s">
        <v>459</v>
      </c>
      <c r="D16" s="249"/>
      <c r="E16" s="249"/>
      <c r="F16" s="249"/>
      <c r="G16" s="249"/>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207</v>
      </c>
      <c r="AH16" s="147"/>
      <c r="AI16" s="147"/>
      <c r="AJ16" s="147"/>
      <c r="AK16" s="147"/>
      <c r="AL16" s="147"/>
      <c r="AM16" s="147"/>
      <c r="AN16" s="147"/>
      <c r="AO16" s="147"/>
      <c r="AP16" s="147"/>
      <c r="AQ16" s="147"/>
      <c r="AR16" s="147"/>
      <c r="AS16" s="147"/>
      <c r="AT16" s="147"/>
      <c r="AU16" s="147"/>
      <c r="AV16" s="147"/>
      <c r="AW16" s="147"/>
      <c r="AX16" s="147"/>
      <c r="AY16" s="147"/>
      <c r="AZ16" s="147"/>
      <c r="BA16" s="182" t="str">
        <f>C16</f>
        <v>Odebrání vzorků stávající omítky a jejich následný laboratorní rozbor pro zjištění složení stávajících omítek.</v>
      </c>
      <c r="BB16" s="147"/>
      <c r="BC16" s="147"/>
      <c r="BD16" s="147"/>
      <c r="BE16" s="147"/>
      <c r="BF16" s="147"/>
      <c r="BG16" s="147"/>
      <c r="BH16" s="147"/>
    </row>
    <row r="17" spans="1:60" outlineLevel="3" x14ac:dyDescent="0.2">
      <c r="A17" s="154"/>
      <c r="B17" s="155"/>
      <c r="C17" s="246" t="s">
        <v>460</v>
      </c>
      <c r="D17" s="247"/>
      <c r="E17" s="247"/>
      <c r="F17" s="247"/>
      <c r="G17" s="24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207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8">
        <v>4</v>
      </c>
      <c r="B18" s="169" t="s">
        <v>463</v>
      </c>
      <c r="C18" s="184" t="s">
        <v>464</v>
      </c>
      <c r="D18" s="170" t="s">
        <v>453</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162</v>
      </c>
      <c r="T18" s="174" t="s">
        <v>163</v>
      </c>
      <c r="U18" s="157">
        <v>0</v>
      </c>
      <c r="V18" s="157">
        <f>ROUND(E18*U18,2)</f>
        <v>0</v>
      </c>
      <c r="W18" s="157"/>
      <c r="X18" s="157" t="s">
        <v>454</v>
      </c>
      <c r="Y18" s="157" t="s">
        <v>143</v>
      </c>
      <c r="Z18" s="147"/>
      <c r="AA18" s="147"/>
      <c r="AB18" s="147"/>
      <c r="AC18" s="147"/>
      <c r="AD18" s="147"/>
      <c r="AE18" s="147"/>
      <c r="AF18" s="147"/>
      <c r="AG18" s="147" t="s">
        <v>455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48" t="s">
        <v>465</v>
      </c>
      <c r="D19" s="249"/>
      <c r="E19" s="249"/>
      <c r="F19" s="249"/>
      <c r="G19" s="249"/>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207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8">
        <v>5</v>
      </c>
      <c r="B20" s="169" t="s">
        <v>466</v>
      </c>
      <c r="C20" s="184" t="s">
        <v>467</v>
      </c>
      <c r="D20" s="170" t="s">
        <v>453</v>
      </c>
      <c r="E20" s="171">
        <v>1</v>
      </c>
      <c r="F20" s="172"/>
      <c r="G20" s="173">
        <f>ROUND(E20*F20,2)</f>
        <v>0</v>
      </c>
      <c r="H20" s="172"/>
      <c r="I20" s="173">
        <f>ROUND(E20*H20,2)</f>
        <v>0</v>
      </c>
      <c r="J20" s="172"/>
      <c r="K20" s="173">
        <f>ROUND(E20*J20,2)</f>
        <v>0</v>
      </c>
      <c r="L20" s="173">
        <v>21</v>
      </c>
      <c r="M20" s="173">
        <f>G20*(1+L20/100)</f>
        <v>0</v>
      </c>
      <c r="N20" s="171">
        <v>0</v>
      </c>
      <c r="O20" s="171">
        <f>ROUND(E20*N20,2)</f>
        <v>0</v>
      </c>
      <c r="P20" s="171">
        <v>0</v>
      </c>
      <c r="Q20" s="171">
        <f>ROUND(E20*P20,2)</f>
        <v>0</v>
      </c>
      <c r="R20" s="173"/>
      <c r="S20" s="173" t="s">
        <v>141</v>
      </c>
      <c r="T20" s="174" t="s">
        <v>163</v>
      </c>
      <c r="U20" s="157">
        <v>0</v>
      </c>
      <c r="V20" s="157">
        <f>ROUND(E20*U20,2)</f>
        <v>0</v>
      </c>
      <c r="W20" s="157"/>
      <c r="X20" s="157" t="s">
        <v>454</v>
      </c>
      <c r="Y20" s="157" t="s">
        <v>143</v>
      </c>
      <c r="Z20" s="147"/>
      <c r="AA20" s="147"/>
      <c r="AB20" s="147"/>
      <c r="AC20" s="147"/>
      <c r="AD20" s="147"/>
      <c r="AE20" s="147"/>
      <c r="AF20" s="147"/>
      <c r="AG20" s="147" t="s">
        <v>455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48" t="s">
        <v>468</v>
      </c>
      <c r="D21" s="249"/>
      <c r="E21" s="249"/>
      <c r="F21" s="249"/>
      <c r="G21" s="249"/>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207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8">
        <v>6</v>
      </c>
      <c r="B22" s="169" t="s">
        <v>469</v>
      </c>
      <c r="C22" s="184" t="s">
        <v>470</v>
      </c>
      <c r="D22" s="170" t="s">
        <v>453</v>
      </c>
      <c r="E22" s="171">
        <v>1</v>
      </c>
      <c r="F22" s="172"/>
      <c r="G22" s="173">
        <f>ROUND(E22*F22,2)</f>
        <v>0</v>
      </c>
      <c r="H22" s="172"/>
      <c r="I22" s="173">
        <f>ROUND(E22*H22,2)</f>
        <v>0</v>
      </c>
      <c r="J22" s="172"/>
      <c r="K22" s="173">
        <f>ROUND(E22*J22,2)</f>
        <v>0</v>
      </c>
      <c r="L22" s="173">
        <v>21</v>
      </c>
      <c r="M22" s="173">
        <f>G22*(1+L22/100)</f>
        <v>0</v>
      </c>
      <c r="N22" s="171">
        <v>0</v>
      </c>
      <c r="O22" s="171">
        <f>ROUND(E22*N22,2)</f>
        <v>0</v>
      </c>
      <c r="P22" s="171">
        <v>0</v>
      </c>
      <c r="Q22" s="171">
        <f>ROUND(E22*P22,2)</f>
        <v>0</v>
      </c>
      <c r="R22" s="173"/>
      <c r="S22" s="173" t="s">
        <v>141</v>
      </c>
      <c r="T22" s="174" t="s">
        <v>163</v>
      </c>
      <c r="U22" s="157">
        <v>0</v>
      </c>
      <c r="V22" s="157">
        <f>ROUND(E22*U22,2)</f>
        <v>0</v>
      </c>
      <c r="W22" s="157"/>
      <c r="X22" s="157" t="s">
        <v>454</v>
      </c>
      <c r="Y22" s="157" t="s">
        <v>143</v>
      </c>
      <c r="Z22" s="147"/>
      <c r="AA22" s="147"/>
      <c r="AB22" s="147"/>
      <c r="AC22" s="147"/>
      <c r="AD22" s="147"/>
      <c r="AE22" s="147"/>
      <c r="AF22" s="147"/>
      <c r="AG22" s="147" t="s">
        <v>455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48" t="s">
        <v>471</v>
      </c>
      <c r="D23" s="249"/>
      <c r="E23" s="249"/>
      <c r="F23" s="249"/>
      <c r="G23" s="249"/>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207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7</v>
      </c>
      <c r="B24" s="169" t="s">
        <v>472</v>
      </c>
      <c r="C24" s="184" t="s">
        <v>473</v>
      </c>
      <c r="D24" s="170" t="s">
        <v>453</v>
      </c>
      <c r="E24" s="171">
        <v>1</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c r="S24" s="173" t="s">
        <v>141</v>
      </c>
      <c r="T24" s="174" t="s">
        <v>163</v>
      </c>
      <c r="U24" s="157">
        <v>0</v>
      </c>
      <c r="V24" s="157">
        <f>ROUND(E24*U24,2)</f>
        <v>0</v>
      </c>
      <c r="W24" s="157"/>
      <c r="X24" s="157" t="s">
        <v>454</v>
      </c>
      <c r="Y24" s="157" t="s">
        <v>143</v>
      </c>
      <c r="Z24" s="147"/>
      <c r="AA24" s="147"/>
      <c r="AB24" s="147"/>
      <c r="AC24" s="147"/>
      <c r="AD24" s="147"/>
      <c r="AE24" s="147"/>
      <c r="AF24" s="147"/>
      <c r="AG24" s="147" t="s">
        <v>455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48" t="s">
        <v>474</v>
      </c>
      <c r="D25" s="249"/>
      <c r="E25" s="249"/>
      <c r="F25" s="249"/>
      <c r="G25" s="249"/>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207</v>
      </c>
      <c r="AH25" s="147"/>
      <c r="AI25" s="147"/>
      <c r="AJ25" s="147"/>
      <c r="AK25" s="147"/>
      <c r="AL25" s="147"/>
      <c r="AM25" s="147"/>
      <c r="AN25" s="147"/>
      <c r="AO25" s="147"/>
      <c r="AP25" s="147"/>
      <c r="AQ25" s="147"/>
      <c r="AR25" s="147"/>
      <c r="AS25" s="147"/>
      <c r="AT25" s="147"/>
      <c r="AU25" s="147"/>
      <c r="AV25" s="147"/>
      <c r="AW25" s="147"/>
      <c r="AX25" s="147"/>
      <c r="AY25" s="147"/>
      <c r="AZ25" s="147"/>
      <c r="BA25" s="182" t="str">
        <f>C25</f>
        <v>náklady spojené s provedením všech technickými normami předepsaných zkoušek a revizí stavebních konstrukcí nebo stavebních prací.</v>
      </c>
      <c r="BB25" s="147"/>
      <c r="BC25" s="147"/>
      <c r="BD25" s="147"/>
      <c r="BE25" s="147"/>
      <c r="BF25" s="147"/>
      <c r="BG25" s="147"/>
      <c r="BH25" s="147"/>
    </row>
    <row r="26" spans="1:60" ht="22.5" outlineLevel="1" x14ac:dyDescent="0.2">
      <c r="A26" s="175">
        <v>8</v>
      </c>
      <c r="B26" s="176" t="s">
        <v>475</v>
      </c>
      <c r="C26" s="186" t="s">
        <v>476</v>
      </c>
      <c r="D26" s="177" t="s">
        <v>453</v>
      </c>
      <c r="E26" s="178">
        <v>1</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c r="S26" s="180" t="s">
        <v>141</v>
      </c>
      <c r="T26" s="181" t="s">
        <v>163</v>
      </c>
      <c r="U26" s="157">
        <v>0</v>
      </c>
      <c r="V26" s="157">
        <f>ROUND(E26*U26,2)</f>
        <v>0</v>
      </c>
      <c r="W26" s="157"/>
      <c r="X26" s="157" t="s">
        <v>454</v>
      </c>
      <c r="Y26" s="157" t="s">
        <v>143</v>
      </c>
      <c r="Z26" s="147"/>
      <c r="AA26" s="147"/>
      <c r="AB26" s="147"/>
      <c r="AC26" s="147"/>
      <c r="AD26" s="147"/>
      <c r="AE26" s="147"/>
      <c r="AF26" s="147"/>
      <c r="AG26" s="147" t="s">
        <v>455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8">
        <v>9</v>
      </c>
      <c r="B27" s="169" t="s">
        <v>477</v>
      </c>
      <c r="C27" s="184" t="s">
        <v>478</v>
      </c>
      <c r="D27" s="170" t="s">
        <v>453</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141</v>
      </c>
      <c r="T27" s="174" t="s">
        <v>163</v>
      </c>
      <c r="U27" s="157">
        <v>0</v>
      </c>
      <c r="V27" s="157">
        <f>ROUND(E27*U27,2)</f>
        <v>0</v>
      </c>
      <c r="W27" s="157"/>
      <c r="X27" s="157" t="s">
        <v>454</v>
      </c>
      <c r="Y27" s="157" t="s">
        <v>143</v>
      </c>
      <c r="Z27" s="147"/>
      <c r="AA27" s="147"/>
      <c r="AB27" s="147"/>
      <c r="AC27" s="147"/>
      <c r="AD27" s="147"/>
      <c r="AE27" s="147"/>
      <c r="AF27" s="147"/>
      <c r="AG27" s="147" t="s">
        <v>455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2" x14ac:dyDescent="0.2">
      <c r="A28" s="154"/>
      <c r="B28" s="155"/>
      <c r="C28" s="248" t="s">
        <v>479</v>
      </c>
      <c r="D28" s="249"/>
      <c r="E28" s="249"/>
      <c r="F28" s="249"/>
      <c r="G28" s="249"/>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207</v>
      </c>
      <c r="AH28" s="147"/>
      <c r="AI28" s="147"/>
      <c r="AJ28" s="147"/>
      <c r="AK28" s="147"/>
      <c r="AL28" s="147"/>
      <c r="AM28" s="147"/>
      <c r="AN28" s="147"/>
      <c r="AO28" s="147"/>
      <c r="AP28" s="147"/>
      <c r="AQ28" s="147"/>
      <c r="AR28" s="147"/>
      <c r="AS28" s="147"/>
      <c r="AT28" s="147"/>
      <c r="AU28" s="147"/>
      <c r="AV28" s="147"/>
      <c r="AW28" s="147"/>
      <c r="AX28" s="147"/>
      <c r="AY28" s="147"/>
      <c r="AZ28" s="147"/>
      <c r="BA28" s="182" t="str">
        <f>C28</f>
        <v>Náklady na vyhotovení dokumentace skutečného provedení stavby a její předání objednateli v požadované formě a požadovaném počtu.</v>
      </c>
      <c r="BB28" s="147"/>
      <c r="BC28" s="147"/>
      <c r="BD28" s="147"/>
      <c r="BE28" s="147"/>
      <c r="BF28" s="147"/>
      <c r="BG28" s="147"/>
      <c r="BH28" s="147"/>
    </row>
    <row r="29" spans="1:60" outlineLevel="1" x14ac:dyDescent="0.2">
      <c r="A29" s="168">
        <v>10</v>
      </c>
      <c r="B29" s="169" t="s">
        <v>480</v>
      </c>
      <c r="C29" s="184" t="s">
        <v>481</v>
      </c>
      <c r="D29" s="170" t="s">
        <v>453</v>
      </c>
      <c r="E29" s="171">
        <v>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141</v>
      </c>
      <c r="T29" s="174" t="s">
        <v>163</v>
      </c>
      <c r="U29" s="157">
        <v>0</v>
      </c>
      <c r="V29" s="157">
        <f>ROUND(E29*U29,2)</f>
        <v>0</v>
      </c>
      <c r="W29" s="157"/>
      <c r="X29" s="157" t="s">
        <v>454</v>
      </c>
      <c r="Y29" s="157" t="s">
        <v>143</v>
      </c>
      <c r="Z29" s="147"/>
      <c r="AA29" s="147"/>
      <c r="AB29" s="147"/>
      <c r="AC29" s="147"/>
      <c r="AD29" s="147"/>
      <c r="AE29" s="147"/>
      <c r="AF29" s="147"/>
      <c r="AG29" s="147" t="s">
        <v>455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45" outlineLevel="2" x14ac:dyDescent="0.2">
      <c r="A30" s="154"/>
      <c r="B30" s="155"/>
      <c r="C30" s="248" t="s">
        <v>482</v>
      </c>
      <c r="D30" s="249"/>
      <c r="E30" s="249"/>
      <c r="F30" s="249"/>
      <c r="G30" s="249"/>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207</v>
      </c>
      <c r="AH30" s="147"/>
      <c r="AI30" s="147"/>
      <c r="AJ30" s="147"/>
      <c r="AK30" s="147"/>
      <c r="AL30" s="147"/>
      <c r="AM30" s="147"/>
      <c r="AN30" s="147"/>
      <c r="AO30" s="147"/>
      <c r="AP30" s="147"/>
      <c r="AQ30" s="147"/>
      <c r="AR30" s="147"/>
      <c r="AS30" s="147"/>
      <c r="AT30" s="147"/>
      <c r="AU30" s="147"/>
      <c r="AV30" s="147"/>
      <c r="AW30" s="147"/>
      <c r="AX30" s="147"/>
      <c r="AY30" s="147"/>
      <c r="AZ30" s="147"/>
      <c r="BA30" s="182" t="str">
        <f>C30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0" s="147"/>
      <c r="BC30" s="147"/>
      <c r="BD30" s="147"/>
      <c r="BE30" s="147"/>
      <c r="BF30" s="147"/>
      <c r="BG30" s="147"/>
      <c r="BH30" s="147"/>
    </row>
    <row r="31" spans="1:60" outlineLevel="1" x14ac:dyDescent="0.2">
      <c r="A31" s="168">
        <v>11</v>
      </c>
      <c r="B31" s="169" t="s">
        <v>483</v>
      </c>
      <c r="C31" s="184" t="s">
        <v>484</v>
      </c>
      <c r="D31" s="170" t="s">
        <v>453</v>
      </c>
      <c r="E31" s="171">
        <v>1</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162</v>
      </c>
      <c r="T31" s="174" t="s">
        <v>163</v>
      </c>
      <c r="U31" s="157">
        <v>0</v>
      </c>
      <c r="V31" s="157">
        <f>ROUND(E31*U31,2)</f>
        <v>0</v>
      </c>
      <c r="W31" s="157"/>
      <c r="X31" s="157" t="s">
        <v>454</v>
      </c>
      <c r="Y31" s="157" t="s">
        <v>143</v>
      </c>
      <c r="Z31" s="147"/>
      <c r="AA31" s="147"/>
      <c r="AB31" s="147"/>
      <c r="AC31" s="147"/>
      <c r="AD31" s="147"/>
      <c r="AE31" s="147"/>
      <c r="AF31" s="147"/>
      <c r="AG31" s="147" t="s">
        <v>455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2" x14ac:dyDescent="0.2">
      <c r="A32" s="154"/>
      <c r="B32" s="155"/>
      <c r="C32" s="248" t="s">
        <v>485</v>
      </c>
      <c r="D32" s="249"/>
      <c r="E32" s="249"/>
      <c r="F32" s="249"/>
      <c r="G32" s="249"/>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207</v>
      </c>
      <c r="AH32" s="147"/>
      <c r="AI32" s="147"/>
      <c r="AJ32" s="147"/>
      <c r="AK32" s="147"/>
      <c r="AL32" s="147"/>
      <c r="AM32" s="147"/>
      <c r="AN32" s="147"/>
      <c r="AO32" s="147"/>
      <c r="AP32" s="147"/>
      <c r="AQ32" s="147"/>
      <c r="AR32" s="147"/>
      <c r="AS32" s="147"/>
      <c r="AT32" s="147"/>
      <c r="AU32" s="147"/>
      <c r="AV32" s="147"/>
      <c r="AW32" s="147"/>
      <c r="AX32" s="147"/>
      <c r="AY32" s="147"/>
      <c r="AZ32" s="147"/>
      <c r="BA32" s="182" t="str">
        <f>C32</f>
        <v>Náklady zhotovitele, které vznikají v souvislosti se zajištěním požadavků objednatele na obvyklá zajištění závazku splnit dílo nebo některou ze smluvních povinností.</v>
      </c>
      <c r="BB32" s="147"/>
      <c r="BC32" s="147"/>
      <c r="BD32" s="147"/>
      <c r="BE32" s="147"/>
      <c r="BF32" s="147"/>
      <c r="BG32" s="147"/>
      <c r="BH32" s="147"/>
    </row>
    <row r="33" spans="1:60" ht="33.75" outlineLevel="1" x14ac:dyDescent="0.2">
      <c r="A33" s="168">
        <v>12</v>
      </c>
      <c r="B33" s="169" t="s">
        <v>486</v>
      </c>
      <c r="C33" s="184" t="s">
        <v>487</v>
      </c>
      <c r="D33" s="170" t="s">
        <v>453</v>
      </c>
      <c r="E33" s="171">
        <v>1</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162</v>
      </c>
      <c r="T33" s="174" t="s">
        <v>163</v>
      </c>
      <c r="U33" s="157">
        <v>0</v>
      </c>
      <c r="V33" s="157">
        <f>ROUND(E33*U33,2)</f>
        <v>0</v>
      </c>
      <c r="W33" s="157"/>
      <c r="X33" s="157" t="s">
        <v>454</v>
      </c>
      <c r="Y33" s="157" t="s">
        <v>143</v>
      </c>
      <c r="Z33" s="147"/>
      <c r="AA33" s="147"/>
      <c r="AB33" s="147"/>
      <c r="AC33" s="147"/>
      <c r="AD33" s="147"/>
      <c r="AE33" s="147"/>
      <c r="AF33" s="147"/>
      <c r="AG33" s="147" t="s">
        <v>455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2" x14ac:dyDescent="0.2">
      <c r="A34" s="154"/>
      <c r="B34" s="155"/>
      <c r="C34" s="248" t="s">
        <v>485</v>
      </c>
      <c r="D34" s="249"/>
      <c r="E34" s="249"/>
      <c r="F34" s="249"/>
      <c r="G34" s="249"/>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207</v>
      </c>
      <c r="AH34" s="147"/>
      <c r="AI34" s="147"/>
      <c r="AJ34" s="147"/>
      <c r="AK34" s="147"/>
      <c r="AL34" s="147"/>
      <c r="AM34" s="147"/>
      <c r="AN34" s="147"/>
      <c r="AO34" s="147"/>
      <c r="AP34" s="147"/>
      <c r="AQ34" s="147"/>
      <c r="AR34" s="147"/>
      <c r="AS34" s="147"/>
      <c r="AT34" s="147"/>
      <c r="AU34" s="147"/>
      <c r="AV34" s="147"/>
      <c r="AW34" s="147"/>
      <c r="AX34" s="147"/>
      <c r="AY34" s="147"/>
      <c r="AZ34" s="147"/>
      <c r="BA34" s="182" t="str">
        <f>C34</f>
        <v>Náklady zhotovitele, které vznikají v souvislosti se zajištěním požadavků objednatele na obvyklá zajištění závazku splnit dílo nebo některou ze smluvních povinností.</v>
      </c>
      <c r="BB34" s="147"/>
      <c r="BC34" s="147"/>
      <c r="BD34" s="147"/>
      <c r="BE34" s="147"/>
      <c r="BF34" s="147"/>
      <c r="BG34" s="147"/>
      <c r="BH34" s="147"/>
    </row>
    <row r="35" spans="1:60" ht="22.5" outlineLevel="1" x14ac:dyDescent="0.2">
      <c r="A35" s="168">
        <v>13</v>
      </c>
      <c r="B35" s="169" t="s">
        <v>488</v>
      </c>
      <c r="C35" s="184" t="s">
        <v>489</v>
      </c>
      <c r="D35" s="170" t="s">
        <v>453</v>
      </c>
      <c r="E35" s="171">
        <v>1</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162</v>
      </c>
      <c r="T35" s="174" t="s">
        <v>163</v>
      </c>
      <c r="U35" s="157">
        <v>0</v>
      </c>
      <c r="V35" s="157">
        <f>ROUND(E35*U35,2)</f>
        <v>0</v>
      </c>
      <c r="W35" s="157"/>
      <c r="X35" s="157" t="s">
        <v>454</v>
      </c>
      <c r="Y35" s="157" t="s">
        <v>143</v>
      </c>
      <c r="Z35" s="147"/>
      <c r="AA35" s="147"/>
      <c r="AB35" s="147"/>
      <c r="AC35" s="147"/>
      <c r="AD35" s="147"/>
      <c r="AE35" s="147"/>
      <c r="AF35" s="147"/>
      <c r="AG35" s="147" t="s">
        <v>455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2" x14ac:dyDescent="0.2">
      <c r="A36" s="154"/>
      <c r="B36" s="155"/>
      <c r="C36" s="248" t="s">
        <v>485</v>
      </c>
      <c r="D36" s="249"/>
      <c r="E36" s="249"/>
      <c r="F36" s="249"/>
      <c r="G36" s="249"/>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207</v>
      </c>
      <c r="AH36" s="147"/>
      <c r="AI36" s="147"/>
      <c r="AJ36" s="147"/>
      <c r="AK36" s="147"/>
      <c r="AL36" s="147"/>
      <c r="AM36" s="147"/>
      <c r="AN36" s="147"/>
      <c r="AO36" s="147"/>
      <c r="AP36" s="147"/>
      <c r="AQ36" s="147"/>
      <c r="AR36" s="147"/>
      <c r="AS36" s="147"/>
      <c r="AT36" s="147"/>
      <c r="AU36" s="147"/>
      <c r="AV36" s="147"/>
      <c r="AW36" s="147"/>
      <c r="AX36" s="147"/>
      <c r="AY36" s="147"/>
      <c r="AZ36" s="147"/>
      <c r="BA36" s="182" t="str">
        <f>C36</f>
        <v>Náklady zhotovitele, které vznikají v souvislosti se zajištěním požadavků objednatele na obvyklá zajištění závazku splnit dílo nebo některou ze smluvních povinností.</v>
      </c>
      <c r="BB36" s="147"/>
      <c r="BC36" s="147"/>
      <c r="BD36" s="147"/>
      <c r="BE36" s="147"/>
      <c r="BF36" s="147"/>
      <c r="BG36" s="147"/>
      <c r="BH36" s="147"/>
    </row>
    <row r="37" spans="1:60" x14ac:dyDescent="0.2">
      <c r="A37" s="3"/>
      <c r="B37" s="4"/>
      <c r="C37" s="187"/>
      <c r="D37" s="6"/>
      <c r="E37" s="3"/>
      <c r="F37" s="3"/>
      <c r="G37" s="3"/>
      <c r="H37" s="3"/>
      <c r="I37" s="3"/>
      <c r="J37" s="3"/>
      <c r="K37" s="3"/>
      <c r="L37" s="3"/>
      <c r="M37" s="3"/>
      <c r="N37" s="3"/>
      <c r="O37" s="3"/>
      <c r="P37" s="3"/>
      <c r="Q37" s="3"/>
      <c r="R37" s="3"/>
      <c r="S37" s="3"/>
      <c r="T37" s="3"/>
      <c r="U37" s="3"/>
      <c r="V37" s="3"/>
      <c r="W37" s="3"/>
      <c r="X37" s="3"/>
      <c r="Y37" s="3"/>
      <c r="AE37">
        <v>12</v>
      </c>
      <c r="AF37">
        <v>21</v>
      </c>
      <c r="AG37" t="s">
        <v>122</v>
      </c>
    </row>
    <row r="38" spans="1:60" x14ac:dyDescent="0.2">
      <c r="A38" s="150"/>
      <c r="B38" s="151" t="s">
        <v>31</v>
      </c>
      <c r="C38" s="188"/>
      <c r="D38" s="152"/>
      <c r="E38" s="153"/>
      <c r="F38" s="153"/>
      <c r="G38" s="167">
        <f>G8+G11</f>
        <v>0</v>
      </c>
      <c r="H38" s="3"/>
      <c r="I38" s="3"/>
      <c r="J38" s="3"/>
      <c r="K38" s="3"/>
      <c r="L38" s="3"/>
      <c r="M38" s="3"/>
      <c r="N38" s="3"/>
      <c r="O38" s="3"/>
      <c r="P38" s="3"/>
      <c r="Q38" s="3"/>
      <c r="R38" s="3"/>
      <c r="S38" s="3"/>
      <c r="T38" s="3"/>
      <c r="U38" s="3"/>
      <c r="V38" s="3"/>
      <c r="W38" s="3"/>
      <c r="X38" s="3"/>
      <c r="Y38" s="3"/>
      <c r="AE38">
        <f>SUMIF(L7:L36,AE37,G7:G36)</f>
        <v>0</v>
      </c>
      <c r="AF38">
        <f>SUMIF(L7:L36,AF37,G7:G36)</f>
        <v>0</v>
      </c>
      <c r="AG38" t="s">
        <v>420</v>
      </c>
    </row>
    <row r="39" spans="1:60" x14ac:dyDescent="0.2">
      <c r="A39" s="3"/>
      <c r="B39" s="4"/>
      <c r="C39" s="187"/>
      <c r="D39" s="6"/>
      <c r="E39" s="3"/>
      <c r="F39" s="3"/>
      <c r="G39" s="3"/>
      <c r="H39" s="3"/>
      <c r="I39" s="3"/>
      <c r="J39" s="3"/>
      <c r="K39" s="3"/>
      <c r="L39" s="3"/>
      <c r="M39" s="3"/>
      <c r="N39" s="3"/>
      <c r="O39" s="3"/>
      <c r="P39" s="3"/>
      <c r="Q39" s="3"/>
      <c r="R39" s="3"/>
      <c r="S39" s="3"/>
      <c r="T39" s="3"/>
      <c r="U39" s="3"/>
      <c r="V39" s="3"/>
      <c r="W39" s="3"/>
      <c r="X39" s="3"/>
      <c r="Y39" s="3"/>
    </row>
    <row r="40" spans="1:60" x14ac:dyDescent="0.2">
      <c r="A40" s="3"/>
      <c r="B40" s="4"/>
      <c r="C40" s="187"/>
      <c r="D40" s="6"/>
      <c r="E40" s="3"/>
      <c r="F40" s="3"/>
      <c r="G40" s="3"/>
      <c r="H40" s="3"/>
      <c r="I40" s="3"/>
      <c r="J40" s="3"/>
      <c r="K40" s="3"/>
      <c r="L40" s="3"/>
      <c r="M40" s="3"/>
      <c r="N40" s="3"/>
      <c r="O40" s="3"/>
      <c r="P40" s="3"/>
      <c r="Q40" s="3"/>
      <c r="R40" s="3"/>
      <c r="S40" s="3"/>
      <c r="T40" s="3"/>
      <c r="U40" s="3"/>
      <c r="V40" s="3"/>
      <c r="W40" s="3"/>
      <c r="X40" s="3"/>
      <c r="Y40" s="3"/>
    </row>
    <row r="41" spans="1:60" x14ac:dyDescent="0.2">
      <c r="A41" s="257" t="s">
        <v>421</v>
      </c>
      <c r="B41" s="257"/>
      <c r="C41" s="258"/>
      <c r="D41" s="6"/>
      <c r="E41" s="3"/>
      <c r="F41" s="3"/>
      <c r="G41" s="3"/>
      <c r="H41" s="3"/>
      <c r="I41" s="3"/>
      <c r="J41" s="3"/>
      <c r="K41" s="3"/>
      <c r="L41" s="3"/>
      <c r="M41" s="3"/>
      <c r="N41" s="3"/>
      <c r="O41" s="3"/>
      <c r="P41" s="3"/>
      <c r="Q41" s="3"/>
      <c r="R41" s="3"/>
      <c r="S41" s="3"/>
      <c r="T41" s="3"/>
      <c r="U41" s="3"/>
      <c r="V41" s="3"/>
      <c r="W41" s="3"/>
      <c r="X41" s="3"/>
      <c r="Y41" s="3"/>
    </row>
    <row r="42" spans="1:60" x14ac:dyDescent="0.2">
      <c r="A42" s="259"/>
      <c r="B42" s="260"/>
      <c r="C42" s="261"/>
      <c r="D42" s="260"/>
      <c r="E42" s="260"/>
      <c r="F42" s="260"/>
      <c r="G42" s="262"/>
      <c r="H42" s="3"/>
      <c r="I42" s="3"/>
      <c r="J42" s="3"/>
      <c r="K42" s="3"/>
      <c r="L42" s="3"/>
      <c r="M42" s="3"/>
      <c r="N42" s="3"/>
      <c r="O42" s="3"/>
      <c r="P42" s="3"/>
      <c r="Q42" s="3"/>
      <c r="R42" s="3"/>
      <c r="S42" s="3"/>
      <c r="T42" s="3"/>
      <c r="U42" s="3"/>
      <c r="V42" s="3"/>
      <c r="W42" s="3"/>
      <c r="X42" s="3"/>
      <c r="Y42" s="3"/>
      <c r="AG42" t="s">
        <v>422</v>
      </c>
    </row>
    <row r="43" spans="1:60" x14ac:dyDescent="0.2">
      <c r="A43" s="263"/>
      <c r="B43" s="264"/>
      <c r="C43" s="265"/>
      <c r="D43" s="264"/>
      <c r="E43" s="264"/>
      <c r="F43" s="264"/>
      <c r="G43" s="266"/>
      <c r="H43" s="3"/>
      <c r="I43" s="3"/>
      <c r="J43" s="3"/>
      <c r="K43" s="3"/>
      <c r="L43" s="3"/>
      <c r="M43" s="3"/>
      <c r="N43" s="3"/>
      <c r="O43" s="3"/>
      <c r="P43" s="3"/>
      <c r="Q43" s="3"/>
      <c r="R43" s="3"/>
      <c r="S43" s="3"/>
      <c r="T43" s="3"/>
      <c r="U43" s="3"/>
      <c r="V43" s="3"/>
      <c r="W43" s="3"/>
      <c r="X43" s="3"/>
      <c r="Y43" s="3"/>
    </row>
    <row r="44" spans="1:60" x14ac:dyDescent="0.2">
      <c r="A44" s="263"/>
      <c r="B44" s="264"/>
      <c r="C44" s="265"/>
      <c r="D44" s="264"/>
      <c r="E44" s="264"/>
      <c r="F44" s="264"/>
      <c r="G44" s="266"/>
      <c r="H44" s="3"/>
      <c r="I44" s="3"/>
      <c r="J44" s="3"/>
      <c r="K44" s="3"/>
      <c r="L44" s="3"/>
      <c r="M44" s="3"/>
      <c r="N44" s="3"/>
      <c r="O44" s="3"/>
      <c r="P44" s="3"/>
      <c r="Q44" s="3"/>
      <c r="R44" s="3"/>
      <c r="S44" s="3"/>
      <c r="T44" s="3"/>
      <c r="U44" s="3"/>
      <c r="V44" s="3"/>
      <c r="W44" s="3"/>
      <c r="X44" s="3"/>
      <c r="Y44" s="3"/>
    </row>
    <row r="45" spans="1:60" x14ac:dyDescent="0.2">
      <c r="A45" s="263"/>
      <c r="B45" s="264"/>
      <c r="C45" s="265"/>
      <c r="D45" s="264"/>
      <c r="E45" s="264"/>
      <c r="F45" s="264"/>
      <c r="G45" s="266"/>
      <c r="H45" s="3"/>
      <c r="I45" s="3"/>
      <c r="J45" s="3"/>
      <c r="K45" s="3"/>
      <c r="L45" s="3"/>
      <c r="M45" s="3"/>
      <c r="N45" s="3"/>
      <c r="O45" s="3"/>
      <c r="P45" s="3"/>
      <c r="Q45" s="3"/>
      <c r="R45" s="3"/>
      <c r="S45" s="3"/>
      <c r="T45" s="3"/>
      <c r="U45" s="3"/>
      <c r="V45" s="3"/>
      <c r="W45" s="3"/>
      <c r="X45" s="3"/>
      <c r="Y45" s="3"/>
    </row>
    <row r="46" spans="1:60" x14ac:dyDescent="0.2">
      <c r="A46" s="267"/>
      <c r="B46" s="268"/>
      <c r="C46" s="269"/>
      <c r="D46" s="268"/>
      <c r="E46" s="268"/>
      <c r="F46" s="268"/>
      <c r="G46" s="270"/>
      <c r="H46" s="3"/>
      <c r="I46" s="3"/>
      <c r="J46" s="3"/>
      <c r="K46" s="3"/>
      <c r="L46" s="3"/>
      <c r="M46" s="3"/>
      <c r="N46" s="3"/>
      <c r="O46" s="3"/>
      <c r="P46" s="3"/>
      <c r="Q46" s="3"/>
      <c r="R46" s="3"/>
      <c r="S46" s="3"/>
      <c r="T46" s="3"/>
      <c r="U46" s="3"/>
      <c r="V46" s="3"/>
      <c r="W46" s="3"/>
      <c r="X46" s="3"/>
      <c r="Y46" s="3"/>
    </row>
    <row r="47" spans="1:60" x14ac:dyDescent="0.2">
      <c r="A47" s="3"/>
      <c r="B47" s="4"/>
      <c r="C47" s="187"/>
      <c r="D47" s="6"/>
      <c r="E47" s="3"/>
      <c r="F47" s="3"/>
      <c r="G47" s="3"/>
      <c r="H47" s="3"/>
      <c r="I47" s="3"/>
      <c r="J47" s="3"/>
      <c r="K47" s="3"/>
      <c r="L47" s="3"/>
      <c r="M47" s="3"/>
      <c r="N47" s="3"/>
      <c r="O47" s="3"/>
      <c r="P47" s="3"/>
      <c r="Q47" s="3"/>
      <c r="R47" s="3"/>
      <c r="S47" s="3"/>
      <c r="T47" s="3"/>
      <c r="U47" s="3"/>
      <c r="V47" s="3"/>
      <c r="W47" s="3"/>
      <c r="X47" s="3"/>
      <c r="Y47" s="3"/>
    </row>
    <row r="48" spans="1:60" x14ac:dyDescent="0.2">
      <c r="C48" s="189"/>
      <c r="D48" s="10"/>
      <c r="AG48" t="s">
        <v>426</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UxwY7k+pAC7dXRBCQtoCsIgYzgIDEj/bQwE5ost79kN8KGPSWRXcb7u//y7rTHvHBLr52EULn93/JrsIMNyvw==" saltValue="tHtcEnz2stW8UWeQRo2N7A==" spinCount="100000" sheet="1" formatRows="0"/>
  <mergeCells count="20">
    <mergeCell ref="A42:G46"/>
    <mergeCell ref="C10:G10"/>
    <mergeCell ref="C13:G13"/>
    <mergeCell ref="C14:G14"/>
    <mergeCell ref="C16:G16"/>
    <mergeCell ref="A1:G1"/>
    <mergeCell ref="C2:G2"/>
    <mergeCell ref="C3:G3"/>
    <mergeCell ref="C4:G4"/>
    <mergeCell ref="A41:C41"/>
    <mergeCell ref="C30:G30"/>
    <mergeCell ref="C32:G32"/>
    <mergeCell ref="C34:G34"/>
    <mergeCell ref="C36:G36"/>
    <mergeCell ref="C17:G17"/>
    <mergeCell ref="C19:G19"/>
    <mergeCell ref="C21:G21"/>
    <mergeCell ref="C23:G23"/>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Q18" sqref="Q18"/>
    </sheetView>
  </sheetViews>
  <sheetFormatPr defaultRowHeight="12.75" x14ac:dyDescent="0.2"/>
  <sheetData>
    <row r="1" spans="1:7" x14ac:dyDescent="0.2">
      <c r="A1" s="21" t="s">
        <v>40</v>
      </c>
    </row>
    <row r="2" spans="1:7" ht="57.75" customHeight="1" x14ac:dyDescent="0.2">
      <c r="A2" s="190" t="s">
        <v>41</v>
      </c>
      <c r="B2" s="190"/>
      <c r="C2" s="190"/>
      <c r="D2" s="190"/>
      <c r="E2" s="190"/>
      <c r="F2" s="190"/>
      <c r="G2" s="190"/>
    </row>
  </sheetData>
  <sheetProtection algorithmName="SHA-512" hashValue="JBfLpFQC9domjQtf9pAQlGoAhC0zQwA1UaIglUGFycNt5Y1L0YoYIfYepLCHTiFC6TWOuluVLW9lD8hjINlbdQ==" saltValue="FwOSRNzA6CbspMoqclk4eQ==" spinCount="100000" sheet="1" formatRows="0"/>
  <mergeCells count="1">
    <mergeCell ref="A2: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VzorPolozky</vt:lpstr>
      <vt:lpstr>Stavba</vt:lpstr>
      <vt:lpstr>SO.01 01 Pol</vt:lpstr>
      <vt:lpstr>SO.01 02 Pol</vt:lpstr>
      <vt:lpstr>SO.01 03 Pol</vt:lpstr>
      <vt:lpstr>VRN01 01 Naklady</vt:lpstr>
      <vt:lpstr>Pokyny pro vyplnění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'SO.01 02 Pol'!Názvy_tisku</vt:lpstr>
      <vt:lpstr>'SO.01 03 Pol'!Názvy_tisku</vt:lpstr>
      <vt:lpstr>'VRN01 01 Naklady'!Názvy_tisku</vt:lpstr>
      <vt:lpstr>oadresa</vt:lpstr>
      <vt:lpstr>Stavba!Objednatel</vt:lpstr>
      <vt:lpstr>Stavba!Objekt</vt:lpstr>
      <vt:lpstr>'SO.01 01 Pol'!Oblast_tisku</vt:lpstr>
      <vt:lpstr>'SO.01 02 Pol'!Oblast_tisku</vt:lpstr>
      <vt:lpstr>'SO.01 03 Pol'!Oblast_tisku</vt:lpstr>
      <vt:lpstr>Stavba!Oblast_tisku</vt:lpstr>
      <vt:lpstr>'VRN01 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Hajný</dc:creator>
  <cp:lastModifiedBy>Vendula Zikmundová</cp:lastModifiedBy>
  <cp:lastPrinted>2025-02-19T10:15:29Z</cp:lastPrinted>
  <dcterms:created xsi:type="dcterms:W3CDTF">2009-04-08T07:15:50Z</dcterms:created>
  <dcterms:modified xsi:type="dcterms:W3CDTF">2025-02-19T10:15:40Z</dcterms:modified>
</cp:coreProperties>
</file>