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5"/>
  </bookViews>
  <sheets>
    <sheet name="Rekapitulace stavby" sheetId="1" state="visible" r:id="rId1"/>
    <sheet name="D.1.1 - Stavební řešení" sheetId="2" state="visible" r:id="rId2"/>
    <sheet name="D.1.2.4a - Technologie" sheetId="3" state="visible" r:id="rId3"/>
    <sheet name="D.1.2.3 - Plyn" sheetId="4" state="visible" r:id="rId4"/>
    <sheet name="D.1.2.4c - Topná voda pro..." sheetId="5" state="visible" r:id="rId5"/>
    <sheet name="D.1.1 - Stavební řešení_01" sheetId="6" state="visible" r:id="rId6"/>
    <sheet name="D.1.4.3 - Vzduchotechnika..." sheetId="7" state="visible" r:id="rId7"/>
    <sheet name="PS03 - Elektroinstalace" sheetId="8" state="visible" r:id="rId8"/>
    <sheet name="PS04 - MaR" sheetId="9" state="visible" r:id="rId9"/>
    <sheet name="VRN - Vedlejší rozpočtové..." sheetId="10" state="visible" r:id="rId10"/>
    <sheet name="Pokyny pro vyplnění" sheetId="11" state="visible" r:id="rId11"/>
  </sheets>
  <definedNames>
    <definedName name="_xlnm.Print_Area" localSheetId="0">'Rekapitulace stavby'!$D$4:$AO$36,'Rekapitulace stavby'!$C$42:$AQ$66</definedName>
    <definedName name="Print_Titles" localSheetId="0">'Rekapitulace stavby'!$52:$52</definedName>
    <definedName name="_xlnm._FilterDatabase" localSheetId="1" hidden="1">'D.1.1 - Stavební řešení'!$C$97:$L$212</definedName>
    <definedName name="_xlnm.Print_Area" localSheetId="1">'D.1.1 - Stavební řešení'!$C$4:$K$43,'D.1.1 - Stavební řešení'!$C$49:$K$77,'D.1.1 - Stavební řešení'!$C$83:$K$212</definedName>
    <definedName name="Print_Titles" localSheetId="1">'D.1.1 - Stavební řešení'!$97:$97</definedName>
    <definedName name="_xlnm._FilterDatabase" localSheetId="2" hidden="1">'D.1.2.4a - Technologie'!$C$98:$L$572</definedName>
    <definedName name="_xlnm.Print_Area" localSheetId="2">'D.1.2.4a - Technologie'!$C$4:$K$43,'D.1.2.4a - Technologie'!$C$49:$K$78,'D.1.2.4a - Technologie'!$C$84:$K$572</definedName>
    <definedName name="Print_Titles" localSheetId="2">'D.1.2.4a - Technologie'!$98:$98</definedName>
    <definedName name="_xlnm._FilterDatabase" localSheetId="3" hidden="1">'D.1.2.3 - Plyn'!$C$91:$L$156</definedName>
    <definedName name="_xlnm.Print_Area" localSheetId="3">'D.1.2.3 - Plyn'!$C$4:$K$43,'D.1.2.3 - Plyn'!$C$49:$K$71,'D.1.2.3 - Plyn'!$C$77:$K$156</definedName>
    <definedName name="Print_Titles" localSheetId="3">'D.1.2.3 - Plyn'!$91:$91</definedName>
    <definedName name="_xlnm._FilterDatabase" localSheetId="4" hidden="1">'D.1.2.4c - Topná voda pro...'!$C$93:$L$186</definedName>
    <definedName name="_xlnm.Print_Area" localSheetId="4">'D.1.2.4c - Topná voda pro...'!$C$4:$K$43,'D.1.2.4c - Topná voda pro...'!$C$49:$K$73,'D.1.2.4c - Topná voda pro...'!$C$79:$K$186</definedName>
    <definedName name="Print_Titles" localSheetId="4">'D.1.2.4c - Topná voda pro...'!$93:$93</definedName>
    <definedName name="_xlnm._FilterDatabase" localSheetId="5" hidden="1">'D.1.1 - Stavební řešení_01'!$C$95:$L$173</definedName>
    <definedName name="_xlnm.Print_Area" localSheetId="5">'D.1.1 - Stavební řešení_01'!$C$4:$K$43,'D.1.1 - Stavební řešení_01'!$C$49:$K$75,'D.1.1 - Stavební řešení_01'!$C$81:$K$173</definedName>
    <definedName name="Print_Titles" localSheetId="5">'D.1.1 - Stavební řešení_01'!$95:$95</definedName>
    <definedName name="_xlnm._FilterDatabase" localSheetId="6" hidden="1">'D.1.4.3 - Vzduchotechnika...'!$C$98:$L$325</definedName>
    <definedName name="_xlnm.Print_Area" localSheetId="6">'D.1.4.3 - Vzduchotechnika...'!$C$4:$K$43,'D.1.4.3 - Vzduchotechnika...'!$C$49:$K$78,'D.1.4.3 - Vzduchotechnika...'!$C$84:$K$325</definedName>
    <definedName name="Print_Titles" localSheetId="6">'D.1.4.3 - Vzduchotechnika...'!$98:$98</definedName>
    <definedName name="_xlnm._FilterDatabase" localSheetId="7" hidden="1">'PS03 - Elektroinstalace'!$C$83:$L$222</definedName>
    <definedName name="_xlnm.Print_Area" localSheetId="7">'PS03 - Elektroinstalace'!$C$4:$K$41,'PS03 - Elektroinstalace'!$C$47:$K$65,'PS03 - Elektroinstalace'!$C$71:$K$222</definedName>
    <definedName name="Print_Titles" localSheetId="7">'PS03 - Elektroinstalace'!$83:$83</definedName>
    <definedName name="_xlnm._FilterDatabase" localSheetId="8" hidden="1">'PS04 - MaR'!$C$87:$L$239</definedName>
    <definedName name="_xlnm.Print_Area" localSheetId="8">'PS04 - MaR'!$C$4:$K$41,'PS04 - MaR'!$C$47:$K$69,'PS04 - MaR'!$C$75:$K$239</definedName>
    <definedName name="Print_Titles" localSheetId="8">'PS04 - MaR'!$87:$87</definedName>
    <definedName name="_xlnm._FilterDatabase" localSheetId="9" hidden="1">'VRN - Vedlejší rozpočtové...'!$C$86:$L$108</definedName>
    <definedName name="_xlnm.Print_Area" localSheetId="9">'VRN - Vedlejší rozpočtové...'!$C$4:$K$41,'VRN - Vedlejší rozpočtové...'!$C$47:$K$68,'VRN - Vedlejší rozpočtové...'!$C$74:$K$108</definedName>
    <definedName name="Print_Titles" localSheetId="9">'VRN - Vedlejší rozpočtové...'!$86:$86</definedName>
    <definedName name="_xlnm.Print_Area" localSheetId="10">'Pokyny pro vyplnění'!$B$2:$K$71,'Pokyny pro vyplnění'!$B$74:$K$118,'Pokyny pro vyplnění'!$B$121:$K$161,'Pokyny pro vyplnění'!$B$164:$K$219</definedName>
    <definedName name="_xlnm._FilterDatabase" localSheetId="1" hidden="1">'D.1.1 - Stavební řešení'!$C$97:$L$212</definedName>
    <definedName name="_xlnm._FilterDatabase" localSheetId="2" hidden="1">'D.1.2.4a - Technologie'!$C$98:$L$572</definedName>
    <definedName name="_xlnm._FilterDatabase" localSheetId="3" hidden="1">'D.1.2.3 - Plyn'!$C$91:$L$156</definedName>
    <definedName name="_xlnm._FilterDatabase" localSheetId="4" hidden="1">'D.1.2.4c - Topná voda pro...'!$C$93:$L$186</definedName>
    <definedName name="_xlnm._FilterDatabase" localSheetId="5" hidden="1">'D.1.1 - Stavební řešení_01'!$C$95:$L$173</definedName>
    <definedName name="_xlnm._FilterDatabase" localSheetId="6" hidden="1">'D.1.4.3 - Vzduchotechnika...'!$C$98:$L$325</definedName>
    <definedName name="_xlnm._FilterDatabase" localSheetId="7" hidden="1">'PS03 - Elektroinstalace'!$C$83:$L$222</definedName>
    <definedName name="_xlnm._FilterDatabase" localSheetId="8" hidden="1">'PS04 - MaR'!$C$87:$L$239</definedName>
    <definedName name="_xlnm._FilterDatabase" localSheetId="9" hidden="1">'VRN - Vedlejší rozpočtové...'!$C$86:$L$108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<sst xmlns="http://schemas.openxmlformats.org/spreadsheetml/2006/main" count="2397" uniqueCount="2397">
  <si>
    <t xml:space="preserve">Export Komplet</t>
  </si>
  <si>
    <t>VZ</t>
  </si>
  <si>
    <t>2.0</t>
  </si>
  <si>
    <t>ZAMOK</t>
  </si>
  <si>
    <t>False</t>
  </si>
  <si>
    <t>True</t>
  </si>
  <si>
    <t>{2d31e318-1f25-484d-b2ad-fb70353d64e1}</t>
  </si>
  <si>
    <t>0,01</t>
  </si>
  <si>
    <t>21</t>
  </si>
  <si>
    <t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</si>
  <si>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</si>
  <si>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</si>
  <si>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</si>
  <si>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>0,001</t>
  </si>
  <si>
    <t>Kód:</t>
  </si>
  <si>
    <t>24_254_VV</t>
  </si>
  <si>
    <t xml:space="preserve">Měnit lze pouze buňky se žlutým podbarvením!
1) v Rekapitulaci stavby vyplňte údaje o Účastníkovi (přenesou se do ostatních sestav i v jiných listech)
2) na vybraných listech vyplňte v sestavě Soupis prací ceny u položek</t>
  </si>
  <si>
    <t>Stavba:</t>
  </si>
  <si>
    <t>PD_Beskydské_divadlo_Nový_Jičín</t>
  </si>
  <si>
    <t>KSO:</t>
  </si>
  <si>
    <t/>
  </si>
  <si>
    <t>CC-CZ:</t>
  </si>
  <si>
    <t>Místo:</t>
  </si>
  <si>
    <t xml:space="preserve">Beskydské divadlo Nový Jičín, Divadelní 873/5</t>
  </si>
  <si>
    <t>Datum:</t>
  </si>
  <si>
    <t xml:space="preserve">19. 3. 2025</t>
  </si>
  <si>
    <t>Zadavatel:</t>
  </si>
  <si>
    <t>IČ:</t>
  </si>
  <si>
    <t>00298212</t>
  </si>
  <si>
    <t xml:space="preserve">Město Nový Jičín, Masarykovo nám. 1/1, Nový Jičín</t>
  </si>
  <si>
    <t>DIČ:</t>
  </si>
  <si>
    <t>Účastník:</t>
  </si>
  <si>
    <t xml:space="preserve">Vyplň údaj</t>
  </si>
  <si>
    <t>Projektant:</t>
  </si>
  <si>
    <t xml:space="preserve">Ing. Jonáš Ženatý</t>
  </si>
  <si>
    <t>Zpracovatel:</t>
  </si>
  <si>
    <t xml:space="preserve">Kolektiv autorů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</si>
  <si>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</si>
  <si>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</si>
  <si>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Cena bez DPH</t>
  </si>
  <si>
    <t xml:space="preserve">Sazba daně</t>
  </si>
  <si>
    <t xml:space="preserve">Základ daně</t>
  </si>
  <si>
    <t xml:space="preserve">Výše daně</t>
  </si>
  <si>
    <t>DPH</t>
  </si>
  <si>
    <t>základní</t>
  </si>
  <si>
    <t>snížená</t>
  </si>
  <si>
    <t xml:space="preserve">zákl. přenesená</t>
  </si>
  <si>
    <t xml:space="preserve">sníž. přenesená</t>
  </si>
  <si>
    <t>nulová</t>
  </si>
  <si>
    <t xml:space="preserve">Cena s DPH</t>
  </si>
  <si>
    <t>v</t>
  </si>
  <si>
    <t>CZK</t>
  </si>
  <si>
    <t xml:space="preserve">REKAPITULACE OBJEKTŮ STAVBY A SOUPISŮ PRACÍ</t>
  </si>
  <si>
    <t xml:space="preserve">Informatívní údaje z listů zakázek</t>
  </si>
  <si>
    <t>Kód</t>
  </si>
  <si>
    <t>Popis</t>
  </si>
  <si>
    <t xml:space="preserve">Cena bez DPH [CZK]</t>
  </si>
  <si>
    <t xml:space="preserve">Cena s DPH [CZK]</t>
  </si>
  <si>
    <t>Typ</t>
  </si>
  <si>
    <t xml:space="preserve">z toho Materiál [CZK]</t>
  </si>
  <si>
    <t xml:space="preserve">z toho Montáž [CZK]</t>
  </si>
  <si>
    <t xml:space="preserve">z toho Ostat.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</si>
  <si>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</si>
  <si>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</si>
  <si>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</si>
  <si>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</si>
  <si>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
[CZK]</t>
  </si>
  <si>
    <t xml:space="preserve">DPH snížená přenesená
[CZK]</t>
  </si>
  <si>
    <t xml:space="preserve">Základna
DPH základní</t>
  </si>
  <si>
    <t xml:space="preserve">Základna
DPH snížená</t>
  </si>
  <si>
    <t xml:space="preserve">Základna
DPH zákl. přenesená</t>
  </si>
  <si>
    <t xml:space="preserve">Základna
DPH sníž. přenesená</t>
  </si>
  <si>
    <t xml:space="preserve">Základna
DPH nulová</t>
  </si>
  <si>
    <t xml:space="preserve">Náklady stavby celkem</t>
  </si>
  <si>
    <t>D</t>
  </si>
  <si>
    <t>0</t>
  </si>
  <si>
    <t>###NOIMPORT###</t>
  </si>
  <si>
    <t>IMPORT</t>
  </si>
  <si>
    <t>{00000000-0000-0000-0000-000000000000}</t>
  </si>
  <si>
    <t>PS01</t>
  </si>
  <si>
    <t>Kotelna</t>
  </si>
  <si>
    <t>STA</t>
  </si>
  <si>
    <t>1</t>
  </si>
  <si>
    <t>{bb907163-e39f-4328-a08c-f2c16e6f166f}</t>
  </si>
  <si>
    <t>2</t>
  </si>
  <si>
    <t>/</t>
  </si>
  <si>
    <t>D.1.1</t>
  </si>
  <si>
    <t xml:space="preserve">Stavební řešení</t>
  </si>
  <si>
    <t>Soupis</t>
  </si>
  <si>
    <t>{8bdcb8a5-0fbc-48b4-8af0-4b7d0ca6ee9f}</t>
  </si>
  <si>
    <t>D.1.2.4a</t>
  </si>
  <si>
    <t>Technologie</t>
  </si>
  <si>
    <t>{f29a3e86-7206-41b3-8bc0-16c48eb68286}</t>
  </si>
  <si>
    <t>D.1.2.3</t>
  </si>
  <si>
    <t>Plyn</t>
  </si>
  <si>
    <t>{acd98bd0-f685-4db7-b5cf-098ee6cef2e3}</t>
  </si>
  <si>
    <t>D.1.2.4c</t>
  </si>
  <si>
    <t xml:space="preserve">Topná voda pro VZT</t>
  </si>
  <si>
    <t>{725dc08a-fcb1-4ba7-8ed5-95d3b1c73d97}</t>
  </si>
  <si>
    <t>PS02</t>
  </si>
  <si>
    <t>VZT</t>
  </si>
  <si>
    <t>{014f2dcc-7640-4cd7-8109-c84cb2b3b0a7}</t>
  </si>
  <si>
    <t>{09f972c1-02eb-4683-84ff-c108f401c8c4}</t>
  </si>
  <si>
    <t>D.1.4.3</t>
  </si>
  <si>
    <t xml:space="preserve">Vzduchotechnika - technologie</t>
  </si>
  <si>
    <t>{fe7aa88d-cf5f-4070-98d6-8db47193d184}</t>
  </si>
  <si>
    <t>PS03</t>
  </si>
  <si>
    <t>Elektroinstalace</t>
  </si>
  <si>
    <t>{836b0415-3277-4396-9aed-3b5fe5332d1c}</t>
  </si>
  <si>
    <t>PS04</t>
  </si>
  <si>
    <t>MaR</t>
  </si>
  <si>
    <t>{dd691df2-c67f-439e-bd7d-0d28c0996803}</t>
  </si>
  <si>
    <t>VRN</t>
  </si>
  <si>
    <t xml:space="preserve">Vedlejší rozpočtové náklady</t>
  </si>
  <si>
    <t>{8e1b4deb-36f5-456b-9987-156a7aec250c}</t>
  </si>
  <si>
    <t xml:space="preserve">KRYCÍ LIST SOUPISU PRACÍ</t>
  </si>
  <si>
    <t>Objekt:</t>
  </si>
  <si>
    <t xml:space="preserve">PS01 - Kotelna</t>
  </si>
  <si>
    <t>Soupis:</t>
  </si>
  <si>
    <t xml:space="preserve">D.1.1 - Stavební řešení</t>
  </si>
  <si>
    <t xml:space="preserve">Ing. Kubica Pavel</t>
  </si>
  <si>
    <t>Materiál</t>
  </si>
  <si>
    <t>Montáž</t>
  </si>
  <si>
    <t xml:space="preserve">REKAPITULACE ČLENĚNÍ SOUPISU PRACÍ</t>
  </si>
  <si>
    <t xml:space="preserve">Kód dílu - Popis</t>
  </si>
  <si>
    <t xml:space="preserve">Materiál [CZK]</t>
  </si>
  <si>
    <t xml:space="preserve">Montáž [CZK]</t>
  </si>
  <si>
    <t xml:space="preserve">Cena celkem [CZK]</t>
  </si>
  <si>
    <t>-1</t>
  </si>
  <si>
    <t xml:space="preserve">HSV - Práce a dodávky HSV</t>
  </si>
  <si>
    <t xml:space="preserve">    D1 - Základy a zvláštní zakládání</t>
  </si>
  <si>
    <t xml:space="preserve">    D2 - Úpravy povrchu, podlahy</t>
  </si>
  <si>
    <t xml:space="preserve">    D3 - Podlahy a podlahové konstrukce</t>
  </si>
  <si>
    <t xml:space="preserve">    D4 - Bourání konstrukcí</t>
  </si>
  <si>
    <t xml:space="preserve">    D5 - Staveništní přesun hmot</t>
  </si>
  <si>
    <t xml:space="preserve">    D6 - Konstrukce zámečnické</t>
  </si>
  <si>
    <t xml:space="preserve">    D7 - Podlahy z dlaždic a obklady</t>
  </si>
  <si>
    <t xml:space="preserve">    D8 - Podlahy ze syntetických hmot</t>
  </si>
  <si>
    <t xml:space="preserve">    D9 - Nátěry</t>
  </si>
  <si>
    <t xml:space="preserve">    D10 - Přesuny suti a vybouraných hmot</t>
  </si>
  <si>
    <t xml:space="preserve">SOUPIS PRACÍ</t>
  </si>
  <si>
    <t>PČ</t>
  </si>
  <si>
    <t>MJ</t>
  </si>
  <si>
    <t>Množství</t>
  </si>
  <si>
    <t xml:space="preserve">J. materiál [CZK]</t>
  </si>
  <si>
    <t xml:space="preserve">J. montáž [CZK]</t>
  </si>
  <si>
    <t xml:space="preserve">Cenová soustava</t>
  </si>
  <si>
    <t xml:space="preserve">J.cena [CZK]</t>
  </si>
  <si>
    <t xml:space="preserve">Materiál celkem [CZK]</t>
  </si>
  <si>
    <t xml:space="preserve">Montáž celkem [CZK]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</si>
  <si>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</si>
  <si>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</si>
  <si>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</si>
  <si>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</si>
  <si>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</si>
  <si>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</si>
  <si>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</si>
  <si>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>HSV</t>
  </si>
  <si>
    <t xml:space="preserve">Práce a dodávky HSV</t>
  </si>
  <si>
    <t>ROZPOCET</t>
  </si>
  <si>
    <t>D1</t>
  </si>
  <si>
    <t xml:space="preserve">Základy a zvláštní zakládání</t>
  </si>
  <si>
    <t>K</t>
  </si>
  <si>
    <t>153812111</t>
  </si>
  <si>
    <t xml:space="preserve">Trn z betonářské oceli včetně zainjektování D od 16 do 20 mm l přes 0,4 do 3 m</t>
  </si>
  <si>
    <t>kus</t>
  </si>
  <si>
    <t>4</t>
  </si>
  <si>
    <t>1699708479</t>
  </si>
  <si>
    <t>PP</t>
  </si>
  <si>
    <t xml:space="preserve">Trn z betonářské oceli včetně zainjektování při průměru oceli od 16 do 20 mm, délky přes 0,4 do 3,0 m</t>
  </si>
  <si>
    <t xml:space="preserve">Online PSC</t>
  </si>
  <si>
    <t>https://podminky.urs.cz/item/CS_URS_2025_01/153812111</t>
  </si>
  <si>
    <t>VL_01</t>
  </si>
  <si>
    <t xml:space="preserve">Uložení výztuže základových desek ze svařovaných sítí ze svařovaných sítí</t>
  </si>
  <si>
    <t>t</t>
  </si>
  <si>
    <t>1633071547</t>
  </si>
  <si>
    <t>P</t>
  </si>
  <si>
    <t xml:space="preserve">Poznámka k položce:
včetně distančních prvků</t>
  </si>
  <si>
    <t>D2</t>
  </si>
  <si>
    <t xml:space="preserve">Úpravy povrchu, podlahy</t>
  </si>
  <si>
    <t>3</t>
  </si>
  <si>
    <t>784181123</t>
  </si>
  <si>
    <t xml:space="preserve">Hloubková jednonásobná bezbarvá penetrace podkladu v místnostech v přes 3,80 do 5,00 m</t>
  </si>
  <si>
    <t>m2</t>
  </si>
  <si>
    <t>1342130162</t>
  </si>
  <si>
    <t xml:space="preserve">Penetrace podkladu jednonásobná hloubková akrylátová bezbarvá v místnostech výšky přes 3,80 do 5,00 m</t>
  </si>
  <si>
    <t>https://podminky.urs.cz/item/CS_URS_2025_01/784181123</t>
  </si>
  <si>
    <t xml:space="preserve">Poznámka k položce:
po jednotlivých vrstvách</t>
  </si>
  <si>
    <t>D3</t>
  </si>
  <si>
    <t xml:space="preserve">Podlahy a podlahové konstrukce</t>
  </si>
  <si>
    <t>631311135</t>
  </si>
  <si>
    <t xml:space="preserve">Mazanina tl přes 120 do 240 mm z betonu prostého bez zvýšených nároků na prostředí tř. C 20/25</t>
  </si>
  <si>
    <t>m3</t>
  </si>
  <si>
    <t>-563340714</t>
  </si>
  <si>
    <t xml:space="preserve">Mazanina z betonu prostého bez zvýšených nároků na prostředí tl. přes 120 do 240 mm tř. C 20/25</t>
  </si>
  <si>
    <t>https://podminky.urs.cz/item/CS_URS_2025_01/631311135</t>
  </si>
  <si>
    <t xml:space="preserve">Poznámka k položce:
(z kameniva) hlazená dřevěným hladítkem
Včetně vytvoření dilatačních spár, bez zaplnění.</t>
  </si>
  <si>
    <t>5</t>
  </si>
  <si>
    <t>631319012</t>
  </si>
  <si>
    <t xml:space="preserve">Příplatek k mazanině tl přes 80 do 120 mm za přehlazení povrchu</t>
  </si>
  <si>
    <t>1239899298</t>
  </si>
  <si>
    <t xml:space="preserve">Příplatek k cenám mazanin za úpravu povrchu mazaniny přehlazením, mazanina tl. přes 80 do 120 mm</t>
  </si>
  <si>
    <t>https://podminky.urs.cz/item/CS_URS_2025_01/631319012</t>
  </si>
  <si>
    <t xml:space="preserve">Poznámka k položce:
betonové mazaniny min. B 10 ocelovým hladítkem s poprášením cementem pro konečnou úpravu mazaniny</t>
  </si>
  <si>
    <t>6</t>
  </si>
  <si>
    <t>631319173</t>
  </si>
  <si>
    <t xml:space="preserve">Příplatek k mazanině tl přes 80 do 120 mm za stržení povrchu spodní vrstvy před vložením výztuže</t>
  </si>
  <si>
    <t>-288258153</t>
  </si>
  <si>
    <t xml:space="preserve">Příplatek k cenám mazanin za stržení povrchu spodní vrstvy mazaniny latí před vložením výztuže nebo pletiva pro tl. obou vrstev mazaniny přes 80 do 120 mm</t>
  </si>
  <si>
    <t>https://podminky.urs.cz/item/CS_URS_2025_01/631319173</t>
  </si>
  <si>
    <t xml:space="preserve">Poznámka k položce:
spodní vrstvy mazaniny latí před vložením výztuže nebo pletiva pro tloušťku obou vrstev mazaniny</t>
  </si>
  <si>
    <t>7</t>
  </si>
  <si>
    <t>632452519</t>
  </si>
  <si>
    <t xml:space="preserve">Cementový rychletuhnoucí potěr ze suchých směsí tl přes 40 do 50 mm</t>
  </si>
  <si>
    <t>-1136433851</t>
  </si>
  <si>
    <t xml:space="preserve">Potěr rychletuhnoucí ze suchých směsí na bázi hydraulických pojiv, tloušťky přes 40 do 50 mm</t>
  </si>
  <si>
    <t>https://podminky.urs.cz/item/CS_URS_2025_01/632452519</t>
  </si>
  <si>
    <t xml:space="preserve">Poznámka k položce:
s rozprostřením a uhlazením
</t>
  </si>
  <si>
    <t>8</t>
  </si>
  <si>
    <t>777131101</t>
  </si>
  <si>
    <t xml:space="preserve">Penetrační epoxidový nátěr podlahy na suchý a vyzrálý podklad</t>
  </si>
  <si>
    <t>1444255287</t>
  </si>
  <si>
    <t xml:space="preserve">Penetrační nátěr podlahy epoxidový na podklad suchý a vyzrálý</t>
  </si>
  <si>
    <t>https://podminky.urs.cz/item/CS_URS_2025_01/777131101</t>
  </si>
  <si>
    <t>D4</t>
  </si>
  <si>
    <t xml:space="preserve">Bourání konstrukcí</t>
  </si>
  <si>
    <t>11</t>
  </si>
  <si>
    <t>961044111</t>
  </si>
  <si>
    <t xml:space="preserve">Bourání základů z betonu prostého</t>
  </si>
  <si>
    <t>1250749437</t>
  </si>
  <si>
    <t>https://podminky.urs.cz/item/CS_URS_2025_01/961044111</t>
  </si>
  <si>
    <t xml:space="preserve">Poznámka k položce:
nebo vybourání otvorů průřezové plochy přes 4 m2 v základech,</t>
  </si>
  <si>
    <t>965081212</t>
  </si>
  <si>
    <t xml:space="preserve">Bourání podlah z dlaždic keramických nebo xylolitových tl do 10 mm plochy do 1 m2</t>
  </si>
  <si>
    <t>1388829747</t>
  </si>
  <si>
    <t xml:space="preserve">Bourání podlah z dlaždic bez podkladního lože nebo mazaniny, s jakoukoliv výplní spár keramických nebo xylolitových tl. do 10 mm, plochy do 1 m2</t>
  </si>
  <si>
    <t>https://podminky.urs.cz/item/CS_URS_2025_01/965081212</t>
  </si>
  <si>
    <t xml:space="preserve">Poznámka k položce:
bez podkladního lože, s jakoukoliv výplní spár</t>
  </si>
  <si>
    <t>9</t>
  </si>
  <si>
    <t>967043111</t>
  </si>
  <si>
    <t xml:space="preserve">Odsekání vrstvy vyrovnávacího betonu na nosné konstrukci mostů tl 150 mm</t>
  </si>
  <si>
    <t>-832769438</t>
  </si>
  <si>
    <t xml:space="preserve">Odsekání vrstvy vyrovnávacího betonu na nosné konstrukci mostů tl. do 150 mm</t>
  </si>
  <si>
    <t>https://podminky.urs.cz/item/CS_URS_2025_01/967043111</t>
  </si>
  <si>
    <t xml:space="preserve">Poznámka k položce:
pod úložný práh nebo pod závěrnou zídku,</t>
  </si>
  <si>
    <t>10</t>
  </si>
  <si>
    <t>977151111</t>
  </si>
  <si>
    <t xml:space="preserve">Jádrové vrty diamantovými korunkami do stavebních materiálů D do 35 mm</t>
  </si>
  <si>
    <t>m</t>
  </si>
  <si>
    <t>-813907505</t>
  </si>
  <si>
    <t xml:space="preserve">Jádrové vrty diamantovými korunkami do stavebních materiálů (železobetonu, betonu, cihel, obkladů, dlažeb, kamene) průměru do 35 mm</t>
  </si>
  <si>
    <t>https://podminky.urs.cz/item/CS_URS_2025_01/977151111</t>
  </si>
  <si>
    <t>D5</t>
  </si>
  <si>
    <t xml:space="preserve">Staveništní přesun hmot</t>
  </si>
  <si>
    <t>13</t>
  </si>
  <si>
    <t>VL_2</t>
  </si>
  <si>
    <t xml:space="preserve">Přesun hmot pro opravy a údržbu objektů pro opravy a údržbu dosavadních objektů včetně vnějších plášťů výšky do 6m, nošením</t>
  </si>
  <si>
    <t>1422621900</t>
  </si>
  <si>
    <t xml:space="preserve">Poznámka k položce:
oborů 801, 803, 811 a 812</t>
  </si>
  <si>
    <t>D6</t>
  </si>
  <si>
    <t xml:space="preserve">Konstrukce zámečnické</t>
  </si>
  <si>
    <t>14</t>
  </si>
  <si>
    <t>767995114</t>
  </si>
  <si>
    <t xml:space="preserve">Montáž atypických zámečnických konstrukcí hmotnosti přes 20 do 50 kg</t>
  </si>
  <si>
    <t>kg</t>
  </si>
  <si>
    <t>2016983557</t>
  </si>
  <si>
    <t xml:space="preserve">Montáž ostatních atypických zámečnických konstrukcí hmotnosti přes 20 do 50 kg</t>
  </si>
  <si>
    <t>https://podminky.urs.cz/item/CS_URS_2025_01/767995114</t>
  </si>
  <si>
    <t>15</t>
  </si>
  <si>
    <t>M</t>
  </si>
  <si>
    <t>13011027</t>
  </si>
  <si>
    <t xml:space="preserve">ocel profilová jakost S235JR (11 375) průřez UPE 100</t>
  </si>
  <si>
    <t>993231014</t>
  </si>
  <si>
    <t>D7</t>
  </si>
  <si>
    <t xml:space="preserve">Podlahy z dlaždic a obklady</t>
  </si>
  <si>
    <t>16</t>
  </si>
  <si>
    <t>771121011</t>
  </si>
  <si>
    <t xml:space="preserve">Nátěr penetrační na podlahu</t>
  </si>
  <si>
    <t>1328876405</t>
  </si>
  <si>
    <t xml:space="preserve">Příprava podkladu před provedením dlažby nátěr penetrační na podlahu</t>
  </si>
  <si>
    <t>https://podminky.urs.cz/item/CS_URS_2025_01/771121011</t>
  </si>
  <si>
    <t>17</t>
  </si>
  <si>
    <t>771574420</t>
  </si>
  <si>
    <t xml:space="preserve">Montáž podlah keramických hladkých lepených cementovým flexibilním lepidlem přes 25 do 35 ks/m2</t>
  </si>
  <si>
    <t>-1414973900</t>
  </si>
  <si>
    <t xml:space="preserve">Montáž podlah z dlaždic keramických lepených cementovým flexibilním lepidlem hladkých, tloušťky do 10 mm přes 25 do 35 ks/m2</t>
  </si>
  <si>
    <t>https://podminky.urs.cz/item/CS_URS_2025_01/771574420</t>
  </si>
  <si>
    <t>18</t>
  </si>
  <si>
    <t>771577211</t>
  </si>
  <si>
    <t xml:space="preserve">Příplatek k montáži podlah keramických lepených cementovým flexibilním lepidlem za plochu do 5 m2</t>
  </si>
  <si>
    <t>-1457493767</t>
  </si>
  <si>
    <t xml:space="preserve">Montáž podlah z dlaždic keramických lepených cementovým flexibilním lepidlem Příplatek k cenám za plochu do 5 m2 jednotlivě</t>
  </si>
  <si>
    <t>https://podminky.urs.cz/item/CS_URS_2025_01/771577211</t>
  </si>
  <si>
    <t>19</t>
  </si>
  <si>
    <t>59761171</t>
  </si>
  <si>
    <t xml:space="preserve">dlažba keramická slinutá mrazuvzdorná R10/A povrch hladký/matný tl do 10mm přes 22 do 25ks/m2</t>
  </si>
  <si>
    <t>-1770137477</t>
  </si>
  <si>
    <t>D8</t>
  </si>
  <si>
    <t xml:space="preserve">Podlahy ze syntetických hmot</t>
  </si>
  <si>
    <t>20</t>
  </si>
  <si>
    <t>771111011</t>
  </si>
  <si>
    <t xml:space="preserve">Vysátí podkladu před pokládkou dlažby</t>
  </si>
  <si>
    <t>-1637515368</t>
  </si>
  <si>
    <t xml:space="preserve">Příprava podkladu před provedením dlažby vysátí podlah</t>
  </si>
  <si>
    <t>https://podminky.urs.cz/item/CS_URS_2025_01/771111011</t>
  </si>
  <si>
    <t>D9</t>
  </si>
  <si>
    <t>Nátěry</t>
  </si>
  <si>
    <t>783314101</t>
  </si>
  <si>
    <t xml:space="preserve">Základní jednonásobný syntetický nátěr zámečnických konstrukcí</t>
  </si>
  <si>
    <t>452892788</t>
  </si>
  <si>
    <t xml:space="preserve">Základní nátěr zámečnických konstrukcí jednonásobný syntetický</t>
  </si>
  <si>
    <t>https://podminky.urs.cz/item/CS_URS_2025_01/783314101</t>
  </si>
  <si>
    <t>22</t>
  </si>
  <si>
    <t>783315101</t>
  </si>
  <si>
    <t xml:space="preserve">Mezinátěr jednonásobný syntetický standardní zámečnických konstrukcí</t>
  </si>
  <si>
    <t>-1084816551</t>
  </si>
  <si>
    <t xml:space="preserve">Mezinátěr zámečnických konstrukcí jednonásobný syntetický standardní</t>
  </si>
  <si>
    <t>https://podminky.urs.cz/item/CS_URS_2025_01/783315101</t>
  </si>
  <si>
    <t>23</t>
  </si>
  <si>
    <t>783317101</t>
  </si>
  <si>
    <t xml:space="preserve">Krycí jednonásobný syntetický standardní nátěr zámečnických konstrukcí</t>
  </si>
  <si>
    <t>-610202097</t>
  </si>
  <si>
    <t xml:space="preserve">Krycí nátěr (email) zámečnických konstrukcí jednonásobný syntetický standardní</t>
  </si>
  <si>
    <t>https://podminky.urs.cz/item/CS_URS_2025_01/783317101</t>
  </si>
  <si>
    <t>24</t>
  </si>
  <si>
    <t>789121240</t>
  </si>
  <si>
    <t xml:space="preserve">Odmaštění ocelových konstrukcí třídy I</t>
  </si>
  <si>
    <t>-1692371884</t>
  </si>
  <si>
    <t xml:space="preserve">Úpravy povrchů pod nátěry ocelových konstrukcí třídy I očištění odmaštěním</t>
  </si>
  <si>
    <t>https://podminky.urs.cz/item/CS_URS_2025_01/789121240</t>
  </si>
  <si>
    <t>D10</t>
  </si>
  <si>
    <t xml:space="preserve">Přesuny suti a vybouraných hmot</t>
  </si>
  <si>
    <t>25</t>
  </si>
  <si>
    <t>469971111</t>
  </si>
  <si>
    <t xml:space="preserve">Svislá doprava suti a vybouraných hmot při elektromontážích za první podlaží</t>
  </si>
  <si>
    <t>1565596119</t>
  </si>
  <si>
    <t xml:space="preserve">Odvoz suti a vybouraných hmot svislá doprava suti a vybouraných hmot za první podlaží</t>
  </si>
  <si>
    <t>https://podminky.urs.cz/item/CS_URS_2025_01/469971111</t>
  </si>
  <si>
    <t>28</t>
  </si>
  <si>
    <t>469973120</t>
  </si>
  <si>
    <t xml:space="preserve">Poplatek za uložení na recyklační skládce (skládkovné) stavebního odpadu z prostého betonu kód odpadu 17 01 01</t>
  </si>
  <si>
    <t>-1189890860</t>
  </si>
  <si>
    <t xml:space="preserve">Poplatek za uložení stavebního odpadu (skládkovné) na recyklační skládce z prostého betonu zatříděného do Katalogu odpadů pod kódem 17 01 01</t>
  </si>
  <si>
    <t>https://podminky.urs.cz/item/CS_URS_2025_01/469973120</t>
  </si>
  <si>
    <t>29</t>
  </si>
  <si>
    <t>997002511</t>
  </si>
  <si>
    <t xml:space="preserve">Vodorovné přemístění suti a vybouraných hmot bez naložení ale se složením a urovnáním do 1 km</t>
  </si>
  <si>
    <t>1433007340</t>
  </si>
  <si>
    <t xml:space="preserve">Vodorovné přemístění suti a vybouraných hmot bez naložení, se složením a hrubým urovnáním na vzdálenost do 1 km</t>
  </si>
  <si>
    <t>https://podminky.urs.cz/item/CS_URS_2025_01/997002511</t>
  </si>
  <si>
    <t xml:space="preserve">Poznámka k položce:
nebo vybouraných hmot nošením nebo přehazováním k místu nakládky přístupnému normálním dopravním prostředkům do 10 m,
S naložením suti nebo vybouraných hmot do dopravního prostředku a na jejich vyložením, popřípadě přeložením na normální dopravní prostředek.</t>
  </si>
  <si>
    <t>30</t>
  </si>
  <si>
    <t>997002519</t>
  </si>
  <si>
    <t xml:space="preserve">Příplatek ZKD 1 km přemístění suti a vybouraných hmot</t>
  </si>
  <si>
    <t>1273732214</t>
  </si>
  <si>
    <t xml:space="preserve">Vodorovné přemístění suti a vybouraných hmot bez naložení, se složením a hrubým urovnáním Příplatek k ceně za každý další započatý 1 km přes 1 km</t>
  </si>
  <si>
    <t>https://podminky.urs.cz/item/CS_URS_2025_01/997002519</t>
  </si>
  <si>
    <t xml:space="preserve">Poznámka k položce:
nebo vybouraných hmot nošením nebo přehazováním k místu nakládky přístupnému normálním dopravním prostředkům do 10 m,</t>
  </si>
  <si>
    <t>31</t>
  </si>
  <si>
    <t>997002611</t>
  </si>
  <si>
    <t xml:space="preserve">Nakládání suti a vybouraných hmot</t>
  </si>
  <si>
    <t>-2001429874</t>
  </si>
  <si>
    <t xml:space="preserve">Nakládání suti a vybouraných hmot na dopravní prostředek pro vodorovné přemístění</t>
  </si>
  <si>
    <t>https://podminky.urs.cz/item/CS_URS_2025_01/997002611</t>
  </si>
  <si>
    <t xml:space="preserve">Poznámka k položce:
na dopravní prostředky pro vodorovné přemístění,</t>
  </si>
  <si>
    <t>26</t>
  </si>
  <si>
    <t>997013501</t>
  </si>
  <si>
    <t xml:space="preserve">Odvoz suti a vybouraných hmot na skládku nebo meziskládku do 1 km se složením</t>
  </si>
  <si>
    <t>-422071385</t>
  </si>
  <si>
    <t xml:space="preserve">Odvoz suti a vybouraných hmot na skládku nebo meziskládku se složením, na vzdálenost do 1 km</t>
  </si>
  <si>
    <t>https://podminky.urs.cz/item/CS_URS_2025_01/997013501</t>
  </si>
  <si>
    <t xml:space="preserve">Poznámka k položce:
Včetně naložení na dopravní prostředek a složení na skládku, bez poplatku za skládku.</t>
  </si>
  <si>
    <t>27</t>
  </si>
  <si>
    <t>997013509</t>
  </si>
  <si>
    <t xml:space="preserve">Příplatek k odvozu suti a vybouraných hmot na skládku ZKD 1 km přes 1 km</t>
  </si>
  <si>
    <t>-407343297</t>
  </si>
  <si>
    <t xml:space="preserve">Odvoz suti a vybouraných hmot na skládku nebo meziskládku se složením, na vzdálenost Příplatek k ceně za každý další započatý 1 km přes 1 km</t>
  </si>
  <si>
    <t>https://podminky.urs.cz/item/CS_URS_2025_01/997013509</t>
  </si>
  <si>
    <t xml:space="preserve">D.1.2.4a - Technologie</t>
  </si>
  <si>
    <t xml:space="preserve">PSV - Práce a dodávky PSV</t>
  </si>
  <si>
    <t xml:space="preserve">    713 - Izolace tepelné</t>
  </si>
  <si>
    <t xml:space="preserve">    731 - Ústřední vytápění - kotelny</t>
  </si>
  <si>
    <t xml:space="preserve">    731a - Ústřední vytápění - kotelny - vedení spalin</t>
  </si>
  <si>
    <t xml:space="preserve">      731a.1K1 - Kaskáda + kouřovod </t>
  </si>
  <si>
    <t xml:space="preserve">      731a.2K1 - Komín</t>
  </si>
  <si>
    <t xml:space="preserve">      731a.3K1 - Sání</t>
  </si>
  <si>
    <t xml:space="preserve">    731b - Ústřední vytápění - kotelny - demontáže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</si>
  <si>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</si>
  <si>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</si>
  <si>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</si>
  <si>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ost - Ostatní</t>
  </si>
  <si>
    <t>PSV</t>
  </si>
  <si>
    <t xml:space="preserve">Práce a dodávky PSV</t>
  </si>
  <si>
    <t>713</t>
  </si>
  <si>
    <t xml:space="preserve">Izolace tepelné</t>
  </si>
  <si>
    <t>63154034</t>
  </si>
  <si>
    <t xml:space="preserve">pouzdro izolační potrubní z minerální vlny s Al fólií max. 250/100°C 108/60mm</t>
  </si>
  <si>
    <t>32</t>
  </si>
  <si>
    <t>-531813206</t>
  </si>
  <si>
    <t>63154607</t>
  </si>
  <si>
    <t xml:space="preserve">pouzdro izolační potrubní z minerální vlny s Al fólií max. 250/100°C 76/50mm</t>
  </si>
  <si>
    <t>620604868</t>
  </si>
  <si>
    <t>63154575</t>
  </si>
  <si>
    <t xml:space="preserve">pouzdro izolační potrubní z minerální vlny s Al fólií max. 250/100°C 60/40mm</t>
  </si>
  <si>
    <t>1886669817</t>
  </si>
  <si>
    <t>63154574</t>
  </si>
  <si>
    <t xml:space="preserve">pouzdro izolační potrubní z minerální vlny s Al fólií max. 250/100°C 48/40mm</t>
  </si>
  <si>
    <t>-40089440</t>
  </si>
  <si>
    <t>132</t>
  </si>
  <si>
    <t>63154573</t>
  </si>
  <si>
    <t xml:space="preserve">pouzdro izolační potrubní z minerální vlny s Al fólií max. 250/100°C 42/40mm</t>
  </si>
  <si>
    <t>1027924576</t>
  </si>
  <si>
    <t>63154572</t>
  </si>
  <si>
    <t xml:space="preserve">pouzdro izolační potrubní z minerální vlny s Al fólií max. 250/100°C 35/40mm</t>
  </si>
  <si>
    <t>-360089534</t>
  </si>
  <si>
    <t>713463211</t>
  </si>
  <si>
    <t xml:space="preserve">Montáž izolace tepelné potrubí potrubními pouzdry s Al fólií staženými Al páskou 1x D do 50 mm</t>
  </si>
  <si>
    <t>-776305052</t>
  </si>
  <si>
    <t xml:space="preserve">Montáž izolace tepelné potrubí a ohybů tvarovkami nebo deskami potrubními pouzdry s povrchovou úpravou hliníkovou fólií (izolační materiál ve specifikaci) přelepenými samolepící hliníkovou páskou potrubí jednovrstvá D do 50 mm</t>
  </si>
  <si>
    <t>https://podminky.urs.cz/item/CS_URS_2025_01/713463211</t>
  </si>
  <si>
    <t>713463212</t>
  </si>
  <si>
    <t xml:space="preserve">Montáž izolace tepelné potrubí potrubními pouzdry s Al fólií staženými Al páskou 1x D přes 50 do 100 mm</t>
  </si>
  <si>
    <t>-784988524</t>
  </si>
  <si>
    <t xml:space="preserve">Montáž izolace tepelné potrubí a ohybů tvarovkami nebo deskami potrubními pouzdry s povrchovou úpravou hliníkovou fólií (izolační materiál ve specifikaci) přelepenými samolepící hliníkovou páskou potrubí jednovrstvá D přes 50 do 100 mm</t>
  </si>
  <si>
    <t>https://podminky.urs.cz/item/CS_URS_2025_01/713463212</t>
  </si>
  <si>
    <t>134</t>
  </si>
  <si>
    <t>998713101</t>
  </si>
  <si>
    <t xml:space="preserve">Přesun hmot tonážní pro izolace tepelné v objektech v do 6 m</t>
  </si>
  <si>
    <t>1627365668</t>
  </si>
  <si>
    <t xml:space="preserve">Přesun hmot pro izolace tepelné stanovený z hmotnosti přesunovaného materiálu vodorovná dopravní vzdálenost do 50 m s užitím mechanizace v objektech výšky do 6 m</t>
  </si>
  <si>
    <t>https://podminky.urs.cz/item/CS_URS_2025_01/998713101</t>
  </si>
  <si>
    <t>731</t>
  </si>
  <si>
    <t xml:space="preserve">Ústřední vytápění - kotelny</t>
  </si>
  <si>
    <t xml:space="preserve">Nástěnný kondenzační kotel </t>
  </si>
  <si>
    <t>-2026195807</t>
  </si>
  <si>
    <t xml:space="preserve">Nástěnný kondenzační kotel 18,9 kW - 94,5 kW (80/60°C)</t>
  </si>
  <si>
    <t>36</t>
  </si>
  <si>
    <t>VL_22</t>
  </si>
  <si>
    <t xml:space="preserve">montáž nástěnného plynového kondenzačního kotle</t>
  </si>
  <si>
    <t xml:space="preserve">kus </t>
  </si>
  <si>
    <t>560466218</t>
  </si>
  <si>
    <t>VL_02</t>
  </si>
  <si>
    <t xml:space="preserve">Připojovací čerpadlová skupina pro 85/100 kW</t>
  </si>
  <si>
    <t>1024940534</t>
  </si>
  <si>
    <t xml:space="preserve">Připojovací čerpadlová skupina pro 85/100 kW, vč. pojistného ventilu 3 bary, kotlového čerpadla, zpětné klapky, uzávěrů, plynového kohoutu 1", vypouštění, připojení exp. nádoby a manometru</t>
  </si>
  <si>
    <t>37</t>
  </si>
  <si>
    <t>VL_23</t>
  </si>
  <si>
    <t xml:space="preserve">Montáž připojovací čeradlové skupiny  pro 85/100 kW</t>
  </si>
  <si>
    <t>-1455425719</t>
  </si>
  <si>
    <t xml:space="preserve">Montáž připojovací čeradlové skupiny pro 85/100 kW</t>
  </si>
  <si>
    <t>VL_03</t>
  </si>
  <si>
    <t xml:space="preserve">Kaskádová jednotka pro 4 kotle vedle sebe</t>
  </si>
  <si>
    <t>-1902897196</t>
  </si>
  <si>
    <t xml:space="preserve">Kaskádová jednotka pro 4 kotle vedle sebe, obsahuje rámy, sběrné potrubí DN100, plynovou trubku DN80, termohydraulický rozdělovač, izolaci</t>
  </si>
  <si>
    <t>38</t>
  </si>
  <si>
    <t>VL_24</t>
  </si>
  <si>
    <t xml:space="preserve">Montáž kaskádové jednotky pro 4 kotle vedle sebe</t>
  </si>
  <si>
    <t>-1170698000</t>
  </si>
  <si>
    <t>VL_04</t>
  </si>
  <si>
    <t xml:space="preserve">Regulační přístroj, možnost napojení přes ModBus TCP/IP, vč. čidla venkovní teploty, v základu ovládání ohřev TV</t>
  </si>
  <si>
    <t>224208424</t>
  </si>
  <si>
    <t>VL_05</t>
  </si>
  <si>
    <t xml:space="preserve">Kaskádový modul pro čtyři kotle, včetně čidla</t>
  </si>
  <si>
    <t>2109395141</t>
  </si>
  <si>
    <t>VL_06</t>
  </si>
  <si>
    <t xml:space="preserve">Demineralizační sada</t>
  </si>
  <si>
    <t>-2084972149</t>
  </si>
  <si>
    <t xml:space="preserve">Demineralizační sada, obsahuje patronu s kapacitou 16000 l x °dH, náhradní náplň, připojovací sadu s měřičem vodivosti, elektronický vodoměr, izolaci a konzolu na stěnu</t>
  </si>
  <si>
    <t>48481001</t>
  </si>
  <si>
    <t xml:space="preserve">box neutralizační pro neutralizaci kondenzátu vč. čerpadla</t>
  </si>
  <si>
    <t>1176735493</t>
  </si>
  <si>
    <t>VL_07</t>
  </si>
  <si>
    <t xml:space="preserve">Nerezový ohřívač vody, nepřímotopný, stojatý, svislý, užitný objem 235 l</t>
  </si>
  <si>
    <t>-127911664</t>
  </si>
  <si>
    <t xml:space="preserve">Výkon ohřevu výměníkem z 10°C na 55 °C při průtoku 2,5 m3/h 51 kW.</t>
  </si>
  <si>
    <t>39</t>
  </si>
  <si>
    <t>VL_25</t>
  </si>
  <si>
    <t xml:space="preserve">Montáž nepřímotopného ohřívače vody, stojatý, svislý</t>
  </si>
  <si>
    <t>1306820750</t>
  </si>
  <si>
    <t>VL_08</t>
  </si>
  <si>
    <t xml:space="preserve">Expanzní automat, 6 bar, 90°C, vč. řídící jednotky a propojovací soupravy</t>
  </si>
  <si>
    <t>soubor</t>
  </si>
  <si>
    <t>779594802</t>
  </si>
  <si>
    <t>40</t>
  </si>
  <si>
    <t>VL_26</t>
  </si>
  <si>
    <t xml:space="preserve">Montáž expanzního automatu, 6bar, 90°C, včetně řídící jednotky a propojovací soupravy</t>
  </si>
  <si>
    <t>1908886129</t>
  </si>
  <si>
    <t>VL_09</t>
  </si>
  <si>
    <t xml:space="preserve">Zařízení pro automatické doplňování vody, odplyňování</t>
  </si>
  <si>
    <t>473751099</t>
  </si>
  <si>
    <t>41</t>
  </si>
  <si>
    <t>734209113</t>
  </si>
  <si>
    <t xml:space="preserve">Montáž armatury závitové s dvěma závity G 1/2</t>
  </si>
  <si>
    <t>1635542524</t>
  </si>
  <si>
    <t xml:space="preserve">Montáž závitových armatur se 2 závity G 1/2 (DN 15)</t>
  </si>
  <si>
    <t>https://podminky.urs.cz/item/CS_URS_2025_01/734209113</t>
  </si>
  <si>
    <t xml:space="preserve">Poznámka k položce:
montáž zařízení pro automatické doplňování vody</t>
  </si>
  <si>
    <t>732332424</t>
  </si>
  <si>
    <t xml:space="preserve">Přídavná expanzní nádoba PN 0,6 o obj 500 l pro čerpadlové automaty</t>
  </si>
  <si>
    <t>618466746</t>
  </si>
  <si>
    <t xml:space="preserve">Expanzní automaty čerpadlové přídavné expanzní nádoby PN 0,6 o objemu 500 l</t>
  </si>
  <si>
    <t>https://podminky.urs.cz/item/CS_URS_2025_01/732332424</t>
  </si>
  <si>
    <t>724233014</t>
  </si>
  <si>
    <t xml:space="preserve">Nádoba expanzní tlaková pro akumulační ohřev TV průtočná s membránou závitové připojení PN 1,0 o objemu 25 l</t>
  </si>
  <si>
    <t>-1300698468</t>
  </si>
  <si>
    <t xml:space="preserve">Nádoby expanzní tlakové pro rozvody pitné vody s membránou bez pojistného ventilu se závitovým připojením průtočné PN 1,0 o objemu 25 l</t>
  </si>
  <si>
    <t>https://podminky.urs.cz/item/CS_URS_2025_01/724233014</t>
  </si>
  <si>
    <t>VL_11</t>
  </si>
  <si>
    <t xml:space="preserve">Trubkový rozdělovač</t>
  </si>
  <si>
    <t>-1036951133</t>
  </si>
  <si>
    <t xml:space="preserve">Trubkový rozdělovač, DN200, PN16, Tmax=130°C, l=2000mm, m=94,80 kg (v.č.:24_254-1P1D122.5)</t>
  </si>
  <si>
    <t>43</t>
  </si>
  <si>
    <t>VL_27</t>
  </si>
  <si>
    <t xml:space="preserve">Montáž trubkového rozdělovače</t>
  </si>
  <si>
    <t>-1806690147</t>
  </si>
  <si>
    <t>VL_12</t>
  </si>
  <si>
    <t xml:space="preserve">Stojan pro trubkový rozdělovač (v.č.:24_254-1P1D122.5)</t>
  </si>
  <si>
    <t>-1127874061</t>
  </si>
  <si>
    <t>44</t>
  </si>
  <si>
    <t>VL_28</t>
  </si>
  <si>
    <t xml:space="preserve">Montáž stojanu pro trubkový rozdělovač</t>
  </si>
  <si>
    <t>-1248105719</t>
  </si>
  <si>
    <t>VL_13</t>
  </si>
  <si>
    <t xml:space="preserve">Tepelná izolace PUR, pro trubkový rozdělovač (v.č.:24_254-1P1D122.5)</t>
  </si>
  <si>
    <t>630057011</t>
  </si>
  <si>
    <t>45</t>
  </si>
  <si>
    <t>713471111</t>
  </si>
  <si>
    <t xml:space="preserve">Montáž tepelné izolace potrubí pásy s Fe pletivem v plechovém pouzdře s patentními uzávěry</t>
  </si>
  <si>
    <t>-722760328</t>
  </si>
  <si>
    <t xml:space="preserve">Montáž izolace tepelné potrubí, ohybů, přírub, armatur nebo tvarovek snímatelnými pouzdry s výplní z pásů v černém šestihranném pletivu, pouzdra z plechu s patentními uzávěry (izolační materiál a plech ve specifikaci) potrubí v bloku nebo jednotlivě</t>
  </si>
  <si>
    <t>https://podminky.urs.cz/item/CS_URS_2025_01/713471111</t>
  </si>
  <si>
    <t>VL_14</t>
  </si>
  <si>
    <t xml:space="preserve">Trubkový sběrač</t>
  </si>
  <si>
    <t>-937383173</t>
  </si>
  <si>
    <t xml:space="preserve">Trubkový sběrač, DN 200, PN 16, Tmax=130°C, l=2000mm, m=94.70kg (v.č.:24_254-1P1D122.5)</t>
  </si>
  <si>
    <t>46</t>
  </si>
  <si>
    <t>VL_29</t>
  </si>
  <si>
    <t xml:space="preserve">Montáž trubkového sběrače</t>
  </si>
  <si>
    <t>829581345</t>
  </si>
  <si>
    <t>VL_15</t>
  </si>
  <si>
    <t xml:space="preserve">Stojan pro trubkový sběrač (v.č.:24_254-1P1D122.5)</t>
  </si>
  <si>
    <t>-663164558</t>
  </si>
  <si>
    <t>47</t>
  </si>
  <si>
    <t>VL_30</t>
  </si>
  <si>
    <t xml:space="preserve">Montáž stojanu pro trubkový sběrač</t>
  </si>
  <si>
    <t>381649524</t>
  </si>
  <si>
    <t>VL_16</t>
  </si>
  <si>
    <t xml:space="preserve">Tepelná izolace PUR, pro trubkový sběrač </t>
  </si>
  <si>
    <t>725902136</t>
  </si>
  <si>
    <t>732422216</t>
  </si>
  <si>
    <t xml:space="preserve">Čerpadlo teplovodní mokroběžné přírubové DN 40 výtlak do 12 m průtok 16 m3/h jednodílné pro vytápění</t>
  </si>
  <si>
    <t>704378337</t>
  </si>
  <si>
    <t xml:space="preserve">Čerpadla teplovodní mokroběžná přírubová oběhová pro teplovodní vytápění jednodílná PN 6/10, do 110°C DN příruby/dopravní výška H (m) - čerpací výkon Q (m3/h) DN 40/ do 12,0 m / 16,0 m3/h</t>
  </si>
  <si>
    <t>https://podminky.urs.cz/item/CS_URS_2025_01/732422216</t>
  </si>
  <si>
    <t xml:space="preserve">Poznámka k položce:
P1</t>
  </si>
  <si>
    <t>VL_17</t>
  </si>
  <si>
    <t xml:space="preserve">P2 - Oběhové čerpadlo</t>
  </si>
  <si>
    <t>79397396</t>
  </si>
  <si>
    <t xml:space="preserve">P2 - Oběhové čerpadlo PN16, NS=1x230 V, DN32, V=4,8m3/h, p=60,6kPa</t>
  </si>
  <si>
    <t xml:space="preserve">Poznámka k položce:
P2</t>
  </si>
  <si>
    <t>48</t>
  </si>
  <si>
    <t>732429221</t>
  </si>
  <si>
    <t xml:space="preserve">Montáž čerpadla oběhového mokroběžného přírubového DN 32 jednodílné</t>
  </si>
  <si>
    <t>-1205638660</t>
  </si>
  <si>
    <t xml:space="preserve">Čerpadla teplovodní mokroběžná přírubová montáž čerpadel (do potrubí) ostatních typů jednodílných DN 32</t>
  </si>
  <si>
    <t>https://podminky.urs.cz/item/CS_URS_2025_01/732429221</t>
  </si>
  <si>
    <t>VL_18</t>
  </si>
  <si>
    <t xml:space="preserve">P3 - Oběhové čerpadlo</t>
  </si>
  <si>
    <t>-278530214</t>
  </si>
  <si>
    <t xml:space="preserve">P3 - Oběhové čerpadlo, PN16, NS=1x230 V, DN40, V=9,1m3/h, p=41,3kPa</t>
  </si>
  <si>
    <t xml:space="preserve">Poznámka k položce:
P3</t>
  </si>
  <si>
    <t>49</t>
  </si>
  <si>
    <t>732429223</t>
  </si>
  <si>
    <t xml:space="preserve">Montáž čerpadla oběhového mokroběžného přírubového DN 40 jednodílné</t>
  </si>
  <si>
    <t>1216857362</t>
  </si>
  <si>
    <t xml:space="preserve">Čerpadla teplovodní mokroběžná přírubová montáž čerpadel (do potrubí) ostatních typů jednodílných DN 40</t>
  </si>
  <si>
    <t>https://podminky.urs.cz/item/CS_URS_2025_01/732429223</t>
  </si>
  <si>
    <t>732422214</t>
  </si>
  <si>
    <t xml:space="preserve">Čerpadlo teplovodní mokroběžné přírubové DN 40 výtlak do 8 m průtok 13 m3/h jednodílné pro vytápění</t>
  </si>
  <si>
    <t>-537818742</t>
  </si>
  <si>
    <t xml:space="preserve">Čerpadla teplovodní mokroběžná přírubová oběhová pro teplovodní vytápění jednodílná PN 6/10, do 110°C DN příruby/dopravní výška H (m) - čerpací výkon Q (m3/h) DN 40/ do 8,0 m / 13,0 m3/h</t>
  </si>
  <si>
    <t>https://podminky.urs.cz/item/CS_URS_2025_01/732422214</t>
  </si>
  <si>
    <t xml:space="preserve">Poznámka k položce:
P4</t>
  </si>
  <si>
    <t>33</t>
  </si>
  <si>
    <t>VL_19</t>
  </si>
  <si>
    <t xml:space="preserve">P5 - Oběhové čerpadlo</t>
  </si>
  <si>
    <t>-1787443230</t>
  </si>
  <si>
    <t xml:space="preserve">P5 - Oběhové čerpadlo, PN10, NS=1x230 V, G 6/4", V=5,0m3/h, p=44,0kPa</t>
  </si>
  <si>
    <t>50</t>
  </si>
  <si>
    <t>732429215</t>
  </si>
  <si>
    <t xml:space="preserve">Montáž čerpadla oběhového mokroběžného závitového DN 32</t>
  </si>
  <si>
    <t>-304785722</t>
  </si>
  <si>
    <t xml:space="preserve">Čerpadla teplovodní mokroběžná závitová montáž čerpadel (do potrubí) ostatních typů mokroběžných závitových DN 32</t>
  </si>
  <si>
    <t>https://podminky.urs.cz/item/CS_URS_2025_01/732429215</t>
  </si>
  <si>
    <t>34</t>
  </si>
  <si>
    <t>VL_20</t>
  </si>
  <si>
    <t xml:space="preserve">Ultrazvukový měřič tepla, V=25m3/h, DN 65, přírubový spoj</t>
  </si>
  <si>
    <t>-907938338</t>
  </si>
  <si>
    <t>51</t>
  </si>
  <si>
    <t>734109215</t>
  </si>
  <si>
    <t xml:space="preserve">Montáž armatury přírubové se dvěma přírubami PN 16 DN 65</t>
  </si>
  <si>
    <t>-1529292415</t>
  </si>
  <si>
    <t xml:space="preserve">Montáž armatur přírubových se dvěma přírubami PN 16 DN 65</t>
  </si>
  <si>
    <t>https://podminky.urs.cz/item/CS_URS_2025_01/734109215</t>
  </si>
  <si>
    <t>35</t>
  </si>
  <si>
    <t>VL_21</t>
  </si>
  <si>
    <t xml:space="preserve">Ultrazvukový měřič tepla, V = 6m3/h, DN32 (G5/4")</t>
  </si>
  <si>
    <t>1001819515</t>
  </si>
  <si>
    <t>52</t>
  </si>
  <si>
    <t>734209116</t>
  </si>
  <si>
    <t xml:space="preserve">Montáž armatury závitové s dvěma závity G 5/4</t>
  </si>
  <si>
    <t>911767942</t>
  </si>
  <si>
    <t xml:space="preserve">Montáž závitových armatur se 2 závity G 5/4 (DN 32)</t>
  </si>
  <si>
    <t>https://podminky.urs.cz/item/CS_URS_2025_01/734209116</t>
  </si>
  <si>
    <t>53</t>
  </si>
  <si>
    <t>VL_31</t>
  </si>
  <si>
    <t xml:space="preserve">Montáž ostatních drobncýh položek</t>
  </si>
  <si>
    <t>-375249062</t>
  </si>
  <si>
    <t>54</t>
  </si>
  <si>
    <t>998731101</t>
  </si>
  <si>
    <t xml:space="preserve">Přesun hmot tonážní pro kotelny v objektech v do 6 m</t>
  </si>
  <si>
    <t>2004241686</t>
  </si>
  <si>
    <t xml:space="preserve">Přesun hmot pro kotelny stanovený z hmotnosti přesunovaného materiálu vodorovná dopravní vzdálenost do 50 m základní v objektech výšky do 6 m</t>
  </si>
  <si>
    <t>https://podminky.urs.cz/item/CS_URS_2025_01/998731101</t>
  </si>
  <si>
    <t>731a</t>
  </si>
  <si>
    <t xml:space="preserve">Ústřední vytápění - kotelny - vedení spalin</t>
  </si>
  <si>
    <t>163</t>
  </si>
  <si>
    <t>627022024</t>
  </si>
  <si>
    <t>122</t>
  </si>
  <si>
    <t>VL_49</t>
  </si>
  <si>
    <t xml:space="preserve">Montáž spalinové cesty</t>
  </si>
  <si>
    <t>2122739545</t>
  </si>
  <si>
    <t>123</t>
  </si>
  <si>
    <t>VL_50</t>
  </si>
  <si>
    <t xml:space="preserve">Revize spalinové cesty</t>
  </si>
  <si>
    <t>-1030365156</t>
  </si>
  <si>
    <t>731a.1K1</t>
  </si>
  <si>
    <t xml:space="preserve">Kaskáda + kouřovod </t>
  </si>
  <si>
    <t>136</t>
  </si>
  <si>
    <t>VL_57</t>
  </si>
  <si>
    <t xml:space="preserve"> T-kus pro přívod vzduchu; DN110/160</t>
  </si>
  <si>
    <t>242740113</t>
  </si>
  <si>
    <t xml:space="preserve">T-kus pro přívod vzduchu; DN110/160</t>
  </si>
  <si>
    <t xml:space="preserve">Poznámka k položce:
Průměr: - mm, Hmotnost: 0.947 kg</t>
  </si>
  <si>
    <t>137</t>
  </si>
  <si>
    <t>VL_58</t>
  </si>
  <si>
    <t xml:space="preserve">Trubka s hrdlem; 0,25m; černá; DN110</t>
  </si>
  <si>
    <t>-2074159290</t>
  </si>
  <si>
    <t xml:space="preserve">Poznámka k položce:
Průměr: - mm, Hmotnost: 0.218 kg</t>
  </si>
  <si>
    <t>138</t>
  </si>
  <si>
    <t>VL_59</t>
  </si>
  <si>
    <t xml:space="preserve">Revizní T-kus s měř. otvorem redukovaný; černá; DN110*/250</t>
  </si>
  <si>
    <t>730360822</t>
  </si>
  <si>
    <t xml:space="preserve">Poznámka k položce:
Průměr: - mm, Hmotnost: 2.43 kg</t>
  </si>
  <si>
    <t>139</t>
  </si>
  <si>
    <t>VL_60</t>
  </si>
  <si>
    <t xml:space="preserve">Trubkový díl s 87° odbočkou; 1m; černá; DN250/110</t>
  </si>
  <si>
    <t>-1809965453</t>
  </si>
  <si>
    <t xml:space="preserve">Poznámka k položce:
Průměr: - mm, Hmotnost: 2.92 kg</t>
  </si>
  <si>
    <t>140</t>
  </si>
  <si>
    <t>VL_61</t>
  </si>
  <si>
    <t xml:space="preserve">Revizní T-kus s odtokem; černá; DN250</t>
  </si>
  <si>
    <t>-634006933</t>
  </si>
  <si>
    <t xml:space="preserve">Poznámka k položce:
Průměr: - mm, Hmotnost: 2 kg</t>
  </si>
  <si>
    <t>141</t>
  </si>
  <si>
    <t>VL_62</t>
  </si>
  <si>
    <t xml:space="preserve">Trubka s hrdlem; 1m; černá; DN250</t>
  </si>
  <si>
    <t>1548235187</t>
  </si>
  <si>
    <t xml:space="preserve">Poznámka k položce:
Průměr: - mm, Hmotnost: 4.011 kg</t>
  </si>
  <si>
    <t>143</t>
  </si>
  <si>
    <t>-726845212</t>
  </si>
  <si>
    <t>142</t>
  </si>
  <si>
    <t>VL_63</t>
  </si>
  <si>
    <t xml:space="preserve">Revizní koleno 87°; černá; DN250</t>
  </si>
  <si>
    <t>580313879</t>
  </si>
  <si>
    <t xml:space="preserve">Poznámka k položce:
Průměr: - mm, Hmotnost: 3.84 kg</t>
  </si>
  <si>
    <t>731a.2K1</t>
  </si>
  <si>
    <t>Komín</t>
  </si>
  <si>
    <t>144</t>
  </si>
  <si>
    <t>VL_64</t>
  </si>
  <si>
    <t xml:space="preserve">Patní koleno starr 87° s kotvením; černá; DN250</t>
  </si>
  <si>
    <t>-823391137</t>
  </si>
  <si>
    <t xml:space="preserve">Poznámka k položce:
Průměr: - mm, Hmotnost: 2.035 kg</t>
  </si>
  <si>
    <t>145</t>
  </si>
  <si>
    <t>VL_65</t>
  </si>
  <si>
    <t xml:space="preserve">Trubka s hrdlem; 2m; černá; DN250</t>
  </si>
  <si>
    <t>1759091442</t>
  </si>
  <si>
    <t xml:space="preserve">Poznámka k položce:
Průměr: - mm, Hmotnost: 5.65 kg</t>
  </si>
  <si>
    <t>146</t>
  </si>
  <si>
    <t>VL_66</t>
  </si>
  <si>
    <t xml:space="preserve">Komínová nerez. hlavice (komplet), černá; DN250</t>
  </si>
  <si>
    <t>1873901629</t>
  </si>
  <si>
    <t xml:space="preserve">Poznámka k položce:
Průměr: - mm, Hmotnost: 3.95 kg</t>
  </si>
  <si>
    <t>147</t>
  </si>
  <si>
    <t>VL_67</t>
  </si>
  <si>
    <t xml:space="preserve">Distanční objímka universální 1 bal-6 ks</t>
  </si>
  <si>
    <t>-1351240372</t>
  </si>
  <si>
    <t xml:space="preserve">Poznámka k položce:
Průměr: - mm, Hmotnost: 0.144 kg</t>
  </si>
  <si>
    <t>148</t>
  </si>
  <si>
    <t>VL_68</t>
  </si>
  <si>
    <t xml:space="preserve">Silikonové mazivo 50g</t>
  </si>
  <si>
    <t>-141350435</t>
  </si>
  <si>
    <t xml:space="preserve">Poznámka k položce:
Průměr: - mm, Hmotnost: 0.062 kg</t>
  </si>
  <si>
    <t>731a.3K1</t>
  </si>
  <si>
    <t>Sání</t>
  </si>
  <si>
    <t>154</t>
  </si>
  <si>
    <t>VL_51</t>
  </si>
  <si>
    <t xml:space="preserve">Trubka s hrdlem; 0,25m; černá; DN250</t>
  </si>
  <si>
    <t>411195587</t>
  </si>
  <si>
    <t xml:space="preserve">Poznámka k položce:
Průměr: - mm, Hmotnost: 1.343 kg</t>
  </si>
  <si>
    <t>155</t>
  </si>
  <si>
    <t>VL_52</t>
  </si>
  <si>
    <t xml:space="preserve">Koleno 87°; černá; DN250</t>
  </si>
  <si>
    <t>1075432251</t>
  </si>
  <si>
    <t>161</t>
  </si>
  <si>
    <t>-784632656</t>
  </si>
  <si>
    <t>149</t>
  </si>
  <si>
    <t>VL_53</t>
  </si>
  <si>
    <t xml:space="preserve">Hrdlo-hrdlo (pro sání); černá; DN110</t>
  </si>
  <si>
    <t>40322163</t>
  </si>
  <si>
    <t xml:space="preserve">Poznámka k položce:
Průměr: - mm, Hmotnost: 0.19 kg</t>
  </si>
  <si>
    <t>150</t>
  </si>
  <si>
    <t>1732361947</t>
  </si>
  <si>
    <t>151</t>
  </si>
  <si>
    <t>-475840309</t>
  </si>
  <si>
    <t>152</t>
  </si>
  <si>
    <t>1823068602</t>
  </si>
  <si>
    <t>156</t>
  </si>
  <si>
    <t>711155714</t>
  </si>
  <si>
    <t>157</t>
  </si>
  <si>
    <t>1162815382</t>
  </si>
  <si>
    <t>153</t>
  </si>
  <si>
    <t>1578567652</t>
  </si>
  <si>
    <t>158</t>
  </si>
  <si>
    <t>1552994321</t>
  </si>
  <si>
    <t>159</t>
  </si>
  <si>
    <t>-1811027955</t>
  </si>
  <si>
    <t>160</t>
  </si>
  <si>
    <t>212434659</t>
  </si>
  <si>
    <t>731b</t>
  </si>
  <si>
    <t xml:space="preserve">Ústřední vytápění - kotelny - demontáže</t>
  </si>
  <si>
    <t>165</t>
  </si>
  <si>
    <t>713490811</t>
  </si>
  <si>
    <t xml:space="preserve">Demontáž izolace tepelné oplechování pevné potrubí vnějšího obvodu do 500 mm</t>
  </si>
  <si>
    <t>1245301542</t>
  </si>
  <si>
    <t xml:space="preserve">Odstranění tepelné izolace potrubí a ohybů - doplňky a součásti demontáž oplechování pevného vnějšího obvodu do 500 mm potrubí</t>
  </si>
  <si>
    <t>https://podminky.urs.cz/item/CS_URS_2025_01/713490811</t>
  </si>
  <si>
    <t>166</t>
  </si>
  <si>
    <t>722220861</t>
  </si>
  <si>
    <t xml:space="preserve">Demontáž armatur závitových se dvěma závity G do 3/4</t>
  </si>
  <si>
    <t>210432496</t>
  </si>
  <si>
    <t xml:space="preserve">Demontáž armatur závitových se dvěma závity do G 3/4</t>
  </si>
  <si>
    <t>https://podminky.urs.cz/item/CS_URS_2025_01/722220861</t>
  </si>
  <si>
    <t>167</t>
  </si>
  <si>
    <t>722220862</t>
  </si>
  <si>
    <t xml:space="preserve">Demontáž armatur závitových se dvěma závity G přes 3/4 do 5/4</t>
  </si>
  <si>
    <t>1167506299</t>
  </si>
  <si>
    <t xml:space="preserve">Demontáž armatur závitových se dvěma závity přes 3/4 do G 5/4</t>
  </si>
  <si>
    <t>https://podminky.urs.cz/item/CS_URS_2025_01/722220862</t>
  </si>
  <si>
    <t>168</t>
  </si>
  <si>
    <t>731200827</t>
  </si>
  <si>
    <t xml:space="preserve">Demontáž kotle ocelového na plynná nebo kapalná paliva výkon přes 60 do 75 kW</t>
  </si>
  <si>
    <t>-2103180155</t>
  </si>
  <si>
    <t xml:space="preserve">Demontáž kotlů ocelových na kapalná nebo plynná paliva, o výkonu přes 60 do 75 kW</t>
  </si>
  <si>
    <t>https://podminky.urs.cz/item/CS_URS_2025_01/731200827</t>
  </si>
  <si>
    <t xml:space="preserve">Poznámka k položce:
RAPIDO GA 220-68 68kW</t>
  </si>
  <si>
    <t>170</t>
  </si>
  <si>
    <t>732110812</t>
  </si>
  <si>
    <t xml:space="preserve">Demontáž rozdělovače nebo sběrače DN přes 100 do 200</t>
  </si>
  <si>
    <t>1376195357</t>
  </si>
  <si>
    <t xml:space="preserve">Demontáž těles rozdělovačů a sběračů přes 100 do DN 200</t>
  </si>
  <si>
    <t>https://podminky.urs.cz/item/CS_URS_2025_01/732110812</t>
  </si>
  <si>
    <t xml:space="preserve">Poznámka k položce:
Demontáž rozdělovače a sběrače</t>
  </si>
  <si>
    <t>171</t>
  </si>
  <si>
    <t>732212815</t>
  </si>
  <si>
    <t xml:space="preserve">Demontáž ohříváku zásobníkového stojatého obsah do 1600 l</t>
  </si>
  <si>
    <t>-1548351118</t>
  </si>
  <si>
    <t xml:space="preserve">Demontáž ohříváků zásobníkových stojatých o obsahu do 1 600 l</t>
  </si>
  <si>
    <t>https://podminky.urs.cz/item/CS_URS_2025_01/732212815</t>
  </si>
  <si>
    <t xml:space="preserve">Poznámka k položce:
Demontáž boiler
- B2-HL210
- B1-smart240</t>
  </si>
  <si>
    <t>172</t>
  </si>
  <si>
    <t>732320812</t>
  </si>
  <si>
    <t xml:space="preserve">Demontáž nádrže beztlaké nebo tlakové odpojení od rozvodů potrubí obsah do 100 l</t>
  </si>
  <si>
    <t>1750292357</t>
  </si>
  <si>
    <t xml:space="preserve">Demontáž nádrží beztlakých nebo tlakových odpojení od rozvodů potrubí nádrže o obsahu do 100 l</t>
  </si>
  <si>
    <t>https://podminky.urs.cz/item/CS_URS_2025_01/732320812</t>
  </si>
  <si>
    <t>173</t>
  </si>
  <si>
    <t>732320814</t>
  </si>
  <si>
    <t xml:space="preserve">Demontáž nádrže beztlaké nebo tlakové odpojení od rozvodů potrubí obsah přes 200 do 500 l</t>
  </si>
  <si>
    <t>-10665128</t>
  </si>
  <si>
    <t xml:space="preserve">Demontáž nádrží beztlakých nebo tlakových odpojení od rozvodů potrubí nádrže o obsahu přes 200 do 500 l</t>
  </si>
  <si>
    <t>https://podminky.urs.cz/item/CS_URS_2025_01/732320814</t>
  </si>
  <si>
    <t xml:space="preserve">Poznámka k položce:
Demontáž expanzních nádob 4x REFLEX N300/6 p=6bar</t>
  </si>
  <si>
    <t>174</t>
  </si>
  <si>
    <t>732420812</t>
  </si>
  <si>
    <t xml:space="preserve">Demontáž čerpadla oběhového spirálního DN 40</t>
  </si>
  <si>
    <t>-520649683</t>
  </si>
  <si>
    <t xml:space="preserve">Demontáž čerpadel oběhových spirálních (do potrubí) DN 40</t>
  </si>
  <si>
    <t>https://podminky.urs.cz/item/CS_URS_2025_01/732420812</t>
  </si>
  <si>
    <t>181</t>
  </si>
  <si>
    <t>733120815</t>
  </si>
  <si>
    <t xml:space="preserve">Demontáž potrubí ocelového hladkého D do 38</t>
  </si>
  <si>
    <t>1250272232</t>
  </si>
  <si>
    <t xml:space="preserve">Demontáž potrubí z trubek ocelových hladkých Ø do 38</t>
  </si>
  <si>
    <t>https://podminky.urs.cz/item/CS_URS_2025_01/733120815</t>
  </si>
  <si>
    <t>182</t>
  </si>
  <si>
    <t>733120819</t>
  </si>
  <si>
    <t xml:space="preserve">Demontáž potrubí ocelového hladkého D přes 38 do 60,3</t>
  </si>
  <si>
    <t>428569579</t>
  </si>
  <si>
    <t xml:space="preserve">Demontáž potrubí z trubek ocelových hladkých Ø přes 38 do 60,3</t>
  </si>
  <si>
    <t>https://podminky.urs.cz/item/CS_URS_2025_01/733120819</t>
  </si>
  <si>
    <t>183</t>
  </si>
  <si>
    <t>733120826</t>
  </si>
  <si>
    <t xml:space="preserve">Demontáž potrubí ocelového hladkého D přes 60,3 do 89</t>
  </si>
  <si>
    <t>1096861304</t>
  </si>
  <si>
    <t xml:space="preserve">Demontáž potrubí z trubek ocelových hladkých Ø přes 60,3 do 89</t>
  </si>
  <si>
    <t>https://podminky.urs.cz/item/CS_URS_2025_01/733120826</t>
  </si>
  <si>
    <t>184</t>
  </si>
  <si>
    <t>733120832</t>
  </si>
  <si>
    <t xml:space="preserve">Demontáž potrubí ocelového hladkého D přes 89 do 133</t>
  </si>
  <si>
    <t>-790544829</t>
  </si>
  <si>
    <t xml:space="preserve">Demontáž potrubí z trubek ocelových hladkých Ø přes 89 do 133</t>
  </si>
  <si>
    <t>https://podminky.urs.cz/item/CS_URS_2025_01/733120832</t>
  </si>
  <si>
    <t>185</t>
  </si>
  <si>
    <t>733390801</t>
  </si>
  <si>
    <t xml:space="preserve">Demontáž potrubí plastového D do 25x2,3 mm</t>
  </si>
  <si>
    <t>390865093</t>
  </si>
  <si>
    <t xml:space="preserve">Demontáž potrubí z trubek plastových Ø do 25/2,3</t>
  </si>
  <si>
    <t>https://podminky.urs.cz/item/CS_URS_2025_01/733390801</t>
  </si>
  <si>
    <t>186</t>
  </si>
  <si>
    <t>734100811</t>
  </si>
  <si>
    <t xml:space="preserve">Demontáž armatury přírubové se dvěma přírubami DN do 50</t>
  </si>
  <si>
    <t>-206637883</t>
  </si>
  <si>
    <t xml:space="preserve">Demontáž armatur přírubových se dvěma přírubami do DN 50</t>
  </si>
  <si>
    <t>https://podminky.urs.cz/item/CS_URS_2025_01/734100811</t>
  </si>
  <si>
    <t>187</t>
  </si>
  <si>
    <t>734100812</t>
  </si>
  <si>
    <t xml:space="preserve">Demontáž armatury přírubové se dvěma přírubami DN přes 50 do 100</t>
  </si>
  <si>
    <t>539127715</t>
  </si>
  <si>
    <t xml:space="preserve">Demontáž armatur přírubových se dvěma přírubami přes 50 do DN 100</t>
  </si>
  <si>
    <t>https://podminky.urs.cz/item/CS_URS_2025_01/734100812</t>
  </si>
  <si>
    <t>175</t>
  </si>
  <si>
    <t>734100813</t>
  </si>
  <si>
    <t xml:space="preserve">Demontáž armatury přírubové se dvěma přírubami DN přes 100 do 150</t>
  </si>
  <si>
    <t>576872026</t>
  </si>
  <si>
    <t xml:space="preserve">Demontáž armatur přírubových se dvěma přírubami přes 100 do DN 150</t>
  </si>
  <si>
    <t>https://podminky.urs.cz/item/CS_URS_2025_01/734100813</t>
  </si>
  <si>
    <t>176</t>
  </si>
  <si>
    <t>734100821</t>
  </si>
  <si>
    <t xml:space="preserve">Demontáž armatury přírubové se třemi přírubami DN do 50</t>
  </si>
  <si>
    <t>404269457</t>
  </si>
  <si>
    <t xml:space="preserve">Demontáž armatur přírubových se třemi přírubami do DN 50</t>
  </si>
  <si>
    <t>https://podminky.urs.cz/item/CS_URS_2025_01/734100821</t>
  </si>
  <si>
    <t>177</t>
  </si>
  <si>
    <t>734200812</t>
  </si>
  <si>
    <t xml:space="preserve">Demontáž armatury závitové s jedním závitem přes G 1/2 do G 1</t>
  </si>
  <si>
    <t>-45157383</t>
  </si>
  <si>
    <t xml:space="preserve">Demontáž armatur závitových s jedním závitem přes 1/2 do G 1</t>
  </si>
  <si>
    <t>https://podminky.urs.cz/item/CS_URS_2025_01/734200812</t>
  </si>
  <si>
    <t>188</t>
  </si>
  <si>
    <t>734200821</t>
  </si>
  <si>
    <t xml:space="preserve">Demontáž armatury závitové se dvěma závity přes G 1/2 do G 1/2</t>
  </si>
  <si>
    <t>-1761204744</t>
  </si>
  <si>
    <t xml:space="preserve">Demontáž armatur závitových se dvěma závity do G 1/2</t>
  </si>
  <si>
    <t>https://podminky.urs.cz/item/CS_URS_2025_01/734200821</t>
  </si>
  <si>
    <t>189</t>
  </si>
  <si>
    <t>734200822</t>
  </si>
  <si>
    <t xml:space="preserve">Demontáž armatury závitové se dvěma závity přes G 1/2 do G 1</t>
  </si>
  <si>
    <t>-1674732483</t>
  </si>
  <si>
    <t xml:space="preserve">Demontáž armatur závitových se dvěma závity přes 1/2 do G 1</t>
  </si>
  <si>
    <t>https://podminky.urs.cz/item/CS_URS_2025_01/734200822</t>
  </si>
  <si>
    <t>190</t>
  </si>
  <si>
    <t>734200823</t>
  </si>
  <si>
    <t xml:space="preserve">Demontáž armatury závitové se dvěma závity přes G 1 přes G 1 do G 6/4</t>
  </si>
  <si>
    <t>1969917951</t>
  </si>
  <si>
    <t xml:space="preserve">Demontáž armatur závitových se dvěma závity přes 1 do G 6/4</t>
  </si>
  <si>
    <t>https://podminky.urs.cz/item/CS_URS_2025_01/734200823</t>
  </si>
  <si>
    <t>178</t>
  </si>
  <si>
    <t>734410811</t>
  </si>
  <si>
    <t xml:space="preserve">Demontáž teploměru přímého nebo rohového s ochranným pouzdrem</t>
  </si>
  <si>
    <t>-230237446</t>
  </si>
  <si>
    <t xml:space="preserve">Demontáž teploměrů s ochranným pouzdrem přímých a rohových</t>
  </si>
  <si>
    <t>https://podminky.urs.cz/item/CS_URS_2025_01/734410811</t>
  </si>
  <si>
    <t>179</t>
  </si>
  <si>
    <t>734420811</t>
  </si>
  <si>
    <t xml:space="preserve">Demontáž tlakoměru se spodním připojením</t>
  </si>
  <si>
    <t>-65045026</t>
  </si>
  <si>
    <t xml:space="preserve">Demontáž tlakoměrů se spodním připojením</t>
  </si>
  <si>
    <t>https://podminky.urs.cz/item/CS_URS_2025_01/734420811</t>
  </si>
  <si>
    <t>169</t>
  </si>
  <si>
    <t>VL_76</t>
  </si>
  <si>
    <t xml:space="preserve">Demontáž kotle na plynná paliva výkon 200 kW</t>
  </si>
  <si>
    <t>1001569874</t>
  </si>
  <si>
    <t>180</t>
  </si>
  <si>
    <t>VL_78</t>
  </si>
  <si>
    <t xml:space="preserve">Demontáž čerpadla oběhového DN32</t>
  </si>
  <si>
    <t>-1106013938</t>
  </si>
  <si>
    <t>733</t>
  </si>
  <si>
    <t xml:space="preserve">Ústřední vytápění - rozvodné potrubí</t>
  </si>
  <si>
    <t>60</t>
  </si>
  <si>
    <t>733121114</t>
  </si>
  <si>
    <t xml:space="preserve">Potrubí ocelové hladké bezešvé nízkotlaké spojované svařováním D 31,8x2,6 mm</t>
  </si>
  <si>
    <t>-279835182</t>
  </si>
  <si>
    <t xml:space="preserve">Potrubí z trubek ocelových hladkých spojovaných svařováním černých bezešvých nízkotlakých T= do +115°C Ø 31,8/2,6</t>
  </si>
  <si>
    <t>https://podminky.urs.cz/item/CS_URS_2025_01/733121114</t>
  </si>
  <si>
    <t>61</t>
  </si>
  <si>
    <t>733121115</t>
  </si>
  <si>
    <t xml:space="preserve">Potrubí ocelové hladké bezešvé nízkotlaké spojované svařováním D 38x2,6 mm</t>
  </si>
  <si>
    <t>371868231</t>
  </si>
  <si>
    <t xml:space="preserve">Potrubí z trubek ocelových hladkých spojovaných svařováním černých bezešvých nízkotlakých T= do +115°C Ø 38/2,6</t>
  </si>
  <si>
    <t>https://podminky.urs.cz/item/CS_URS_2025_01/733121115</t>
  </si>
  <si>
    <t>59</t>
  </si>
  <si>
    <t>733121116</t>
  </si>
  <si>
    <t xml:space="preserve">Potrubí ocelové hladké bezešvé nízkotlaké spojované svařováním D 44,5x3,2 mm</t>
  </si>
  <si>
    <t>10620255</t>
  </si>
  <si>
    <t xml:space="preserve">Potrubí z trubek ocelových hladkých spojovaných svařováním černých bezešvých nízkotlakých T= do +115°C Ø 44,5/3,2</t>
  </si>
  <si>
    <t>https://podminky.urs.cz/item/CS_URS_2025_01/733121116</t>
  </si>
  <si>
    <t>57</t>
  </si>
  <si>
    <t>733121119</t>
  </si>
  <si>
    <t xml:space="preserve">Potrubí ocelové hladké bezešvé nízkotlaké spojované svařováním D 60,3x4,0 mm</t>
  </si>
  <si>
    <t>871797599</t>
  </si>
  <si>
    <t xml:space="preserve">Potrubí z trubek ocelových hladkých spojovaných svařováním černých bezešvých nízkotlakých T= do +115°C Ø 60,3/4,0</t>
  </si>
  <si>
    <t>https://podminky.urs.cz/item/CS_URS_2025_01/733121119</t>
  </si>
  <si>
    <t>66</t>
  </si>
  <si>
    <t>55261743</t>
  </si>
  <si>
    <t xml:space="preserve">ohyb 90°- R 3DN rozměr 60,3mm tl 3,2mm</t>
  </si>
  <si>
    <t>334920471</t>
  </si>
  <si>
    <t>56</t>
  </si>
  <si>
    <t>733121122</t>
  </si>
  <si>
    <t xml:space="preserve">Potrubí ocelové hladké bezešvé nízkotlaké spojované svařováním D 76x3,2 mm</t>
  </si>
  <si>
    <t>-521802954</t>
  </si>
  <si>
    <t xml:space="preserve">Potrubí z trubek ocelových hladkých spojovaných svařováním černých bezešvých nízkotlakých T= do +115°C Ø 76/3,2</t>
  </si>
  <si>
    <t>https://podminky.urs.cz/item/CS_URS_2025_01/733121122</t>
  </si>
  <si>
    <t>65</t>
  </si>
  <si>
    <t>55261745</t>
  </si>
  <si>
    <t xml:space="preserve">ohyb 90°- R 4DN rozměr 76mm tl 3,2mm</t>
  </si>
  <si>
    <t>886064630</t>
  </si>
  <si>
    <t>55</t>
  </si>
  <si>
    <t>733121128</t>
  </si>
  <si>
    <t xml:space="preserve">Potrubí ocelové hladké bezešvé nízkotlaké spojované svařováním D 108x4,0 mm</t>
  </si>
  <si>
    <t>-1378620301</t>
  </si>
  <si>
    <t xml:space="preserve">Potrubí z trubek ocelových hladkých spojovaných svařováním černých bezešvých nízkotlakých T= do +115°C Ø 108/4,0</t>
  </si>
  <si>
    <t>https://podminky.urs.cz/item/CS_URS_2025_01/733121128</t>
  </si>
  <si>
    <t>64</t>
  </si>
  <si>
    <t>55261747</t>
  </si>
  <si>
    <t xml:space="preserve">ohyb 90°- R 4DN rozměr 108mm tl 4mm</t>
  </si>
  <si>
    <t>2065744175</t>
  </si>
  <si>
    <t>127</t>
  </si>
  <si>
    <t xml:space="preserve">Varná redukce DN65/100</t>
  </si>
  <si>
    <t>1861218028</t>
  </si>
  <si>
    <t>128</t>
  </si>
  <si>
    <t xml:space="preserve">Varná redukce DN65/80</t>
  </si>
  <si>
    <t>-1793252513</t>
  </si>
  <si>
    <t>129</t>
  </si>
  <si>
    <t xml:space="preserve">Varná redukce DN50/80</t>
  </si>
  <si>
    <t>1821858698</t>
  </si>
  <si>
    <t>130</t>
  </si>
  <si>
    <t>VL_54</t>
  </si>
  <si>
    <t xml:space="preserve">Varná redukce DN40/65</t>
  </si>
  <si>
    <t>1970819382</t>
  </si>
  <si>
    <t>131</t>
  </si>
  <si>
    <t>VL_55</t>
  </si>
  <si>
    <t xml:space="preserve">Varná redukce DN32/50</t>
  </si>
  <si>
    <t>1942163494</t>
  </si>
  <si>
    <t>62</t>
  </si>
  <si>
    <t>28654346</t>
  </si>
  <si>
    <t xml:space="preserve">přechodka PPR kov s převlečnou maticí 32x5/4"</t>
  </si>
  <si>
    <t>1890101783</t>
  </si>
  <si>
    <t>63</t>
  </si>
  <si>
    <t>28654345</t>
  </si>
  <si>
    <t xml:space="preserve">přechodka PPR kov s převlečnou maticí 25x1"</t>
  </si>
  <si>
    <t>-1097231267</t>
  </si>
  <si>
    <t>68</t>
  </si>
  <si>
    <t>733322104</t>
  </si>
  <si>
    <t xml:space="preserve">Potrubí plastové z PE-Xb s kyslíkovou bariérou PN 8 do 80°C spojované násuvnou objímkou D 20x2,0 mm</t>
  </si>
  <si>
    <t>-199648628</t>
  </si>
  <si>
    <t xml:space="preserve">Potrubí z trubek plastových ze zesíťovaného polyethylenu (PE-Xb) s kyslíkovou bariérou spojovaných lisováním PN 8 do 80°C D 20/2,0</t>
  </si>
  <si>
    <t>https://podminky.urs.cz/item/CS_URS_2025_01/733322104</t>
  </si>
  <si>
    <t>67</t>
  </si>
  <si>
    <t>733322105</t>
  </si>
  <si>
    <t xml:space="preserve">Potrubí plastové z PE-Xb s kyslíkovou bariérou PN 8 do 80°C spojované násuvnou objímkou D 25x2,3 mm</t>
  </si>
  <si>
    <t>-1093757453</t>
  </si>
  <si>
    <t xml:space="preserve">Potrubí z trubek plastových ze zesíťovaného polyethylenu (PE-Xb) s kyslíkovou bariérou spojovaných lisováním PN 8 do 80°C D 25/2,3</t>
  </si>
  <si>
    <t>https://podminky.urs.cz/item/CS_URS_2025_01/733322105</t>
  </si>
  <si>
    <t>164</t>
  </si>
  <si>
    <t>998733101</t>
  </si>
  <si>
    <t xml:space="preserve">Přesun hmot tonážní pro rozvody potrubí v objektech v do 6 m</t>
  </si>
  <si>
    <t>820566262</t>
  </si>
  <si>
    <t xml:space="preserve">Přesun hmot pro rozvody potrubí stanovený z hmotnosti přesunovaného materiálu vodorovná dopravní vzdálenost do 50 m základní v objektech výšky do 6 m</t>
  </si>
  <si>
    <t>https://podminky.urs.cz/item/CS_URS_2025_01/998733101</t>
  </si>
  <si>
    <t>734</t>
  </si>
  <si>
    <t xml:space="preserve">Ústřední vytápění - armatury</t>
  </si>
  <si>
    <t>72</t>
  </si>
  <si>
    <t>734111413</t>
  </si>
  <si>
    <t xml:space="preserve">Ventil přírubový uzavírací přímý DN 40 PN 16 do 300°C ovládaný ručně</t>
  </si>
  <si>
    <t>1792986731</t>
  </si>
  <si>
    <t xml:space="preserve">Ventily uzavírací přírubové přímé ovládané ručně PN 16 do 300°C (V 30 111 616) DN 40</t>
  </si>
  <si>
    <t>https://podminky.urs.cz/item/CS_URS_2025_01/734111413</t>
  </si>
  <si>
    <t>74</t>
  </si>
  <si>
    <t>734121313</t>
  </si>
  <si>
    <t xml:space="preserve">Ventil přírubový zpětný samočinný přímý DN 40 PN 16 do 300°C do vodorovného potrubí</t>
  </si>
  <si>
    <t>-1176770239</t>
  </si>
  <si>
    <t xml:space="preserve">Ventily zpětné přírubové samočinné přímé do vodorovného potrubí PN 16 do 300°C (Z 16 117 616) DN 40</t>
  </si>
  <si>
    <t>https://podminky.urs.cz/item/CS_URS_2025_01/734121313</t>
  </si>
  <si>
    <t>73</t>
  </si>
  <si>
    <t>734163425</t>
  </si>
  <si>
    <t xml:space="preserve">Filtr DN 40 PN 16 do 300°C z uhlíkové oceli s vypouštěcí zátkou</t>
  </si>
  <si>
    <t>-1250450792</t>
  </si>
  <si>
    <t xml:space="preserve">Filtry z uhlíkové oceli s čístícím víkem nebo vypouštěcí zátkou PN 16 do 300°C DN 40</t>
  </si>
  <si>
    <t>https://podminky.urs.cz/item/CS_URS_2025_01/734163425</t>
  </si>
  <si>
    <t>76</t>
  </si>
  <si>
    <t>734192314</t>
  </si>
  <si>
    <t xml:space="preserve">Klapka přírubová zpětná DN 50 PN 16 do 100°C samočinná</t>
  </si>
  <si>
    <t>-301051456</t>
  </si>
  <si>
    <t xml:space="preserve">Ostatní přírubové armatury klapky zpětné samočinné PN 16 do 100°C DN 50</t>
  </si>
  <si>
    <t>https://podminky.urs.cz/item/CS_URS_2025_01/734192314</t>
  </si>
  <si>
    <t>75</t>
  </si>
  <si>
    <t>734192316</t>
  </si>
  <si>
    <t xml:space="preserve">Klapka přírubová zpětná DN 65 PN 16 do 100°C samočinná</t>
  </si>
  <si>
    <t>1985593144</t>
  </si>
  <si>
    <t xml:space="preserve">Ostatní přírubové armatury klapky zpětné samočinné PN 16 do 100°C DN 65</t>
  </si>
  <si>
    <t>https://podminky.urs.cz/item/CS_URS_2025_01/734192316</t>
  </si>
  <si>
    <t>71</t>
  </si>
  <si>
    <t>734193114</t>
  </si>
  <si>
    <t xml:space="preserve">Klapka mezipřírubová uzavírací DN 50 PN 16 do 120°C disk tvárná litina</t>
  </si>
  <si>
    <t>808783</t>
  </si>
  <si>
    <t xml:space="preserve">Ostatní přírubové armatury klapky mezipřírubové uzavírací PN 16 do 120°C disk tvárná litina DN 50</t>
  </si>
  <si>
    <t>https://podminky.urs.cz/item/CS_URS_2025_01/734193114</t>
  </si>
  <si>
    <t>70</t>
  </si>
  <si>
    <t>734193115</t>
  </si>
  <si>
    <t xml:space="preserve">Klapka mezipřírubová uzavírací DN 65 PN 16 do 120°C disk tvárná litina</t>
  </si>
  <si>
    <t>-592461499</t>
  </si>
  <si>
    <t xml:space="preserve">Ostatní přírubové armatury klapky mezipřírubové uzavírací PN 16 do 120°C disk tvárná litina DN 65</t>
  </si>
  <si>
    <t>https://podminky.urs.cz/item/CS_URS_2025_01/734193115</t>
  </si>
  <si>
    <t>69</t>
  </si>
  <si>
    <t>734193117</t>
  </si>
  <si>
    <t xml:space="preserve">Klapka mezipřírubová uzavírací DN 100 PN 16 do 120°C disk tvárná litina</t>
  </si>
  <si>
    <t>237106148</t>
  </si>
  <si>
    <t xml:space="preserve">Ostatní přírubové armatury klapky mezipřírubové uzavírací PN 16 do 120°C disk tvárná litina DN 100</t>
  </si>
  <si>
    <t>https://podminky.urs.cz/item/CS_URS_2025_01/734193117</t>
  </si>
  <si>
    <t>77</t>
  </si>
  <si>
    <t>VL_32</t>
  </si>
  <si>
    <t xml:space="preserve">RV1 - Trojcestný regulační ventil DN40 (s proporcionálním pohonem, 0-10V)</t>
  </si>
  <si>
    <t>-1639140287</t>
  </si>
  <si>
    <t>80</t>
  </si>
  <si>
    <t>734109213</t>
  </si>
  <si>
    <t xml:space="preserve">Montáž armatury přírubové se dvěma přírubami PN 16 DN 40</t>
  </si>
  <si>
    <t>1028498708</t>
  </si>
  <si>
    <t xml:space="preserve">Montáž armatur přírubových se dvěma přírubami PN 16 DN 40</t>
  </si>
  <si>
    <t>https://podminky.urs.cz/item/CS_URS_2025_01/734109213</t>
  </si>
  <si>
    <t>78</t>
  </si>
  <si>
    <t>VL_33</t>
  </si>
  <si>
    <t xml:space="preserve">RV2 - Trojcestný regulační ventil DN32 (s proporcionálním pohonem, 0-10V)</t>
  </si>
  <si>
    <t>651885172</t>
  </si>
  <si>
    <t>81</t>
  </si>
  <si>
    <t>734109223</t>
  </si>
  <si>
    <t xml:space="preserve">Montáž armatury přírubové se dvěma přírubami PN 16 DN 32</t>
  </si>
  <si>
    <t>-1157880669</t>
  </si>
  <si>
    <t xml:space="preserve">Montáž armatur přírubových se dvěma přírubami PN 16 DN 32</t>
  </si>
  <si>
    <t>https://podminky.urs.cz/item/CS_URS_2025_01/734109223</t>
  </si>
  <si>
    <t>79</t>
  </si>
  <si>
    <t>VL_34</t>
  </si>
  <si>
    <t xml:space="preserve">RV3 - Trojcestný regulační ventil DN40 (s proporcionálním pohonem, 0-10V)</t>
  </si>
  <si>
    <t>1936800632</t>
  </si>
  <si>
    <t>82</t>
  </si>
  <si>
    <t>VL_35</t>
  </si>
  <si>
    <t xml:space="preserve">Magnetický filtr rychločistící, DN100</t>
  </si>
  <si>
    <t>-1789310371</t>
  </si>
  <si>
    <t>85</t>
  </si>
  <si>
    <t>734109217</t>
  </si>
  <si>
    <t xml:space="preserve">Montáž armatury přírubové se dvěma přírubami PN 16 DN 100</t>
  </si>
  <si>
    <t>-1668548901</t>
  </si>
  <si>
    <t xml:space="preserve">Montáž armatur přírubových se dvěma přírubami PN 16 DN 100</t>
  </si>
  <si>
    <t>https://podminky.urs.cz/item/CS_URS_2025_01/734109217</t>
  </si>
  <si>
    <t>83</t>
  </si>
  <si>
    <t>VL_36</t>
  </si>
  <si>
    <t xml:space="preserve">Magnetický filtr rychločistící, DN65</t>
  </si>
  <si>
    <t>-1977531904</t>
  </si>
  <si>
    <t>86</t>
  </si>
  <si>
    <t>-1173411029</t>
  </si>
  <si>
    <t>84</t>
  </si>
  <si>
    <t>VL_37</t>
  </si>
  <si>
    <t xml:space="preserve">Magnetický filtr rychločistící, DN50</t>
  </si>
  <si>
    <t>-406706806</t>
  </si>
  <si>
    <t>87</t>
  </si>
  <si>
    <t>734109214</t>
  </si>
  <si>
    <t xml:space="preserve">Montáž armatury přírubové se dvěma přírubami PN 16 DN 50</t>
  </si>
  <si>
    <t>683364939</t>
  </si>
  <si>
    <t xml:space="preserve">Montáž armatur přírubových se dvěma přírubami PN 16 DN 50</t>
  </si>
  <si>
    <t>https://podminky.urs.cz/item/CS_URS_2025_01/734109214</t>
  </si>
  <si>
    <t>91</t>
  </si>
  <si>
    <t>734291263</t>
  </si>
  <si>
    <t xml:space="preserve">Filtr závitový pro topné a chladicí systémy přímý G 3/4 PN 30 do 110°C s vnitřními závity</t>
  </si>
  <si>
    <t>-1646791325</t>
  </si>
  <si>
    <t xml:space="preserve">Ostatní armatury filtry závitové pro topné a chladicí systémy PN 30 do 110°C přímé s vnitřními závity G 3/4</t>
  </si>
  <si>
    <t>https://podminky.urs.cz/item/CS_URS_2025_01/734291263</t>
  </si>
  <si>
    <t>90</t>
  </si>
  <si>
    <t>734291264</t>
  </si>
  <si>
    <t xml:space="preserve">Filtr závitový pro topné a chladicí systémy přímý G 1 PN 30 do 110°C s vnitřními závity</t>
  </si>
  <si>
    <t>305994413</t>
  </si>
  <si>
    <t xml:space="preserve">Ostatní armatury filtry závitové pro topné a chladicí systémy PN 30 do 110°C přímé s vnitřními závity G 1</t>
  </si>
  <si>
    <t>https://podminky.urs.cz/item/CS_URS_2025_01/734291264</t>
  </si>
  <si>
    <t>89</t>
  </si>
  <si>
    <t>734291265</t>
  </si>
  <si>
    <t xml:space="preserve">Filtr závitový pro topné a chladicí systémy přímý G 1 1/4 PN 30 do 110°C s vnitřními závity</t>
  </si>
  <si>
    <t>-499958203</t>
  </si>
  <si>
    <t xml:space="preserve">Ostatní armatury filtry závitové pro topné a chladicí systémy PN 30 do 110°C přímé s vnitřními závity G 1 1/4</t>
  </si>
  <si>
    <t>https://podminky.urs.cz/item/CS_URS_2025_01/734291265</t>
  </si>
  <si>
    <t>88</t>
  </si>
  <si>
    <t>734291266</t>
  </si>
  <si>
    <t xml:space="preserve">Filtr závitový pro topné a chladicí systémy přímý G 1 1/2 PN 30 do 110°C s vnitřními závity</t>
  </si>
  <si>
    <t>1608418092</t>
  </si>
  <si>
    <t xml:space="preserve">Ostatní armatury filtry závitové pro topné a chladicí systémy PN 30 do 110°C přímé s vnitřními závity G 1 1/2</t>
  </si>
  <si>
    <t>https://podminky.urs.cz/item/CS_URS_2025_01/734291266</t>
  </si>
  <si>
    <t>95</t>
  </si>
  <si>
    <t>734292714</t>
  </si>
  <si>
    <t xml:space="preserve">Kohout kulový přímý G 3/4 PN 42 do 185°C vnitřní závit</t>
  </si>
  <si>
    <t>-1112573363</t>
  </si>
  <si>
    <t xml:space="preserve">Ostatní armatury kulové kohouty PN 42 do 185°C přímé vnitřní závit G 3/4</t>
  </si>
  <si>
    <t>https://podminky.urs.cz/item/CS_URS_2025_01/734292714</t>
  </si>
  <si>
    <t>133</t>
  </si>
  <si>
    <t>734292715</t>
  </si>
  <si>
    <t xml:space="preserve">Kohout kulový přímý G 1 PN 42 do 185°C vnitřní závit</t>
  </si>
  <si>
    <t>314233388</t>
  </si>
  <si>
    <t xml:space="preserve">Ostatní armatury kulové kohouty PN 42 do 185°C přímé vnitřní závit G 1</t>
  </si>
  <si>
    <t>https://podminky.urs.cz/item/CS_URS_2025_01/734292715</t>
  </si>
  <si>
    <t>93</t>
  </si>
  <si>
    <t>734292716</t>
  </si>
  <si>
    <t xml:space="preserve">Kohout kulový přímý G 1 1/4 PN 42 do 185°C vnitřní závit</t>
  </si>
  <si>
    <t>-1622390694</t>
  </si>
  <si>
    <t xml:space="preserve">Ostatní armatury kulové kohouty PN 42 do 185°C přímé vnitřní závit G 1 1/4</t>
  </si>
  <si>
    <t>https://podminky.urs.cz/item/CS_URS_2025_01/734292716</t>
  </si>
  <si>
    <t>92</t>
  </si>
  <si>
    <t>734292717</t>
  </si>
  <si>
    <t xml:space="preserve">Kohout kulový přímý G 1 1/2 PN 42 do 185°C vnitřní závit</t>
  </si>
  <si>
    <t>-1281289124</t>
  </si>
  <si>
    <t xml:space="preserve">Ostatní armatury kulové kohouty PN 42 do 185°C přímé vnitřní závit G 1 1/2</t>
  </si>
  <si>
    <t>https://podminky.urs.cz/item/CS_URS_2025_01/734292717</t>
  </si>
  <si>
    <t>96</t>
  </si>
  <si>
    <t>31944405</t>
  </si>
  <si>
    <t xml:space="preserve">zátka litinová s vnějším závitem zinkovaná DN 3/4"</t>
  </si>
  <si>
    <t>1432370939</t>
  </si>
  <si>
    <t>97</t>
  </si>
  <si>
    <t>734209104</t>
  </si>
  <si>
    <t xml:space="preserve">Montáž armatury závitové s jedním závitem G 3/4</t>
  </si>
  <si>
    <t>-235785785</t>
  </si>
  <si>
    <t xml:space="preserve">Montáž závitových armatur s 1 závitem G 3/4 (DN 20)</t>
  </si>
  <si>
    <t>https://podminky.urs.cz/item/CS_URS_2025_01/734209104</t>
  </si>
  <si>
    <t>99</t>
  </si>
  <si>
    <t>734220003</t>
  </si>
  <si>
    <t xml:space="preserve">Ventil závitový regulační přímý G 1 PN 16 do 90°C vyvažovací bez vypouštění</t>
  </si>
  <si>
    <t>-1249892563</t>
  </si>
  <si>
    <t xml:space="preserve">Ventily regulační závitové vyvažovací přímé bez vypouštění PN 16 do 90°C G 1</t>
  </si>
  <si>
    <t>https://podminky.urs.cz/item/CS_URS_2025_01/734220003</t>
  </si>
  <si>
    <t>100</t>
  </si>
  <si>
    <t>734242414</t>
  </si>
  <si>
    <t xml:space="preserve">Ventil závitový zpětný přímý G 1 PN 16 do 110°C</t>
  </si>
  <si>
    <t>960339947</t>
  </si>
  <si>
    <t xml:space="preserve">Ventily zpětné závitové PN 16 do 110°C přímé G 1</t>
  </si>
  <si>
    <t>https://podminky.urs.cz/item/CS_URS_2025_01/734242414</t>
  </si>
  <si>
    <t>103</t>
  </si>
  <si>
    <t>VL_40</t>
  </si>
  <si>
    <t xml:space="preserve">Diferenční manometr, průměr 100mm, 0-600 kPa, spodní přípoj, 2x M20x1,5, ocel, PN16</t>
  </si>
  <si>
    <t>426981335</t>
  </si>
  <si>
    <t>104</t>
  </si>
  <si>
    <t>VL_41</t>
  </si>
  <si>
    <t xml:space="preserve">Manometr průměr 100mm, 0-600 kPa, podní přípoj, M20x1,5, PN16</t>
  </si>
  <si>
    <t>1685594271</t>
  </si>
  <si>
    <t>105</t>
  </si>
  <si>
    <t>734411127</t>
  </si>
  <si>
    <t xml:space="preserve">Teploměr technický s pevným stonkem a jímkou zadní připojení průměr 100 mm délky 100 mm</t>
  </si>
  <si>
    <t>-1537541306</t>
  </si>
  <si>
    <t xml:space="preserve">Teploměry technické s pevným stonkem a jímkou zadní připojení (axiální) průměr 100 mm délka stonku 100 mm</t>
  </si>
  <si>
    <t>https://podminky.urs.cz/item/CS_URS_2025_01/734411127</t>
  </si>
  <si>
    <t>106</t>
  </si>
  <si>
    <t>VL_45</t>
  </si>
  <si>
    <t xml:space="preserve">Membránový pojistný ventil 3/4"x1", 8 bar</t>
  </si>
  <si>
    <t>-161062779</t>
  </si>
  <si>
    <t>107</t>
  </si>
  <si>
    <t>734211120</t>
  </si>
  <si>
    <t xml:space="preserve">Ventil závitový odvzdušňovací G 1/2 PN 14 do 120°C automatický</t>
  </si>
  <si>
    <t>193319388</t>
  </si>
  <si>
    <t xml:space="preserve">Ventily odvzdušňovací závitové automatické PN 14 do 120°C G 1/2</t>
  </si>
  <si>
    <t>https://podminky.urs.cz/item/CS_URS_2025_01/734211120</t>
  </si>
  <si>
    <t>135</t>
  </si>
  <si>
    <t>734494213</t>
  </si>
  <si>
    <t xml:space="preserve">Návarek s trubkovým závitem G 1/2</t>
  </si>
  <si>
    <t>1534042779</t>
  </si>
  <si>
    <t xml:space="preserve">Měřicí armatury návarky s trubkovým závitem G 1/2</t>
  </si>
  <si>
    <t>https://podminky.urs.cz/item/CS_URS_2025_01/734494213</t>
  </si>
  <si>
    <t>108</t>
  </si>
  <si>
    <t>998734101</t>
  </si>
  <si>
    <t xml:space="preserve">Přesun hmot tonážní pro armatury v objektech v do 6 m</t>
  </si>
  <si>
    <t>1304833687</t>
  </si>
  <si>
    <t xml:space="preserve">Přesun hmot pro armatury stanovený z hmotnosti přesunovaného materiálu vodorovná dopravní vzdálenost do 50 m základní v objektech výšky do 6 m</t>
  </si>
  <si>
    <t>https://podminky.urs.cz/item/CS_URS_2025_01/998734101</t>
  </si>
  <si>
    <t>162</t>
  </si>
  <si>
    <t>VL_72</t>
  </si>
  <si>
    <t xml:space="preserve">Kulový kohout napouštěcí a vypouštěcí, závitový DN15 (1/2"), PN16</t>
  </si>
  <si>
    <t>-401934200</t>
  </si>
  <si>
    <t>783</t>
  </si>
  <si>
    <t xml:space="preserve">Dokončovací práce - nátěry</t>
  </si>
  <si>
    <t>113</t>
  </si>
  <si>
    <t>783614551</t>
  </si>
  <si>
    <t xml:space="preserve">Základní jednonásobný syntetický nátěr potrubí DN do 50 mm</t>
  </si>
  <si>
    <t>-787505595</t>
  </si>
  <si>
    <t xml:space="preserve">Základní nátěr armatur a kovových potrubí jednonásobný potrubí do DN 50 mm syntetický</t>
  </si>
  <si>
    <t>https://podminky.urs.cz/item/CS_URS_2025_01/783614551</t>
  </si>
  <si>
    <t>114</t>
  </si>
  <si>
    <t>783614561</t>
  </si>
  <si>
    <t xml:space="preserve">Základní jednonásobný syntetický nátěr potrubí přes DN 50 do DN 100 mm</t>
  </si>
  <si>
    <t>150806799</t>
  </si>
  <si>
    <t xml:space="preserve">Základní nátěr armatur a kovových potrubí jednonásobný potrubí přes DN 50 do DN 100 mm syntetický</t>
  </si>
  <si>
    <t>https://podminky.urs.cz/item/CS_URS_2025_01/783614561</t>
  </si>
  <si>
    <t>ost</t>
  </si>
  <si>
    <t>Ostatní</t>
  </si>
  <si>
    <t>118</t>
  </si>
  <si>
    <t>733190217</t>
  </si>
  <si>
    <t xml:space="preserve">Zkouška těsnosti potrubí ocelové hladké D do 51x2,6</t>
  </si>
  <si>
    <t>512</t>
  </si>
  <si>
    <t>-1812417336</t>
  </si>
  <si>
    <t xml:space="preserve">Zkoušky těsnosti potrubí, manžety prostupové z trubek ocelových zkoušky těsnosti potrubí (za provozu) z trubek ocelových hladkých Ø do 51/2,6</t>
  </si>
  <si>
    <t>https://podminky.urs.cz/item/CS_URS_2025_01/733190217</t>
  </si>
  <si>
    <t>119</t>
  </si>
  <si>
    <t>733190219</t>
  </si>
  <si>
    <t xml:space="preserve">Zkouška těsnosti potrubí ocelové hladké D přes 51x2,6 do 60,3x2,9</t>
  </si>
  <si>
    <t>-1953427648</t>
  </si>
  <si>
    <t xml:space="preserve">Zkoušky těsnosti potrubí, manžety prostupové z trubek ocelových zkoušky těsnosti potrubí (za provozu) z trubek ocelových hladkých Ø přes 51/2,6 do 60,3/2,9</t>
  </si>
  <si>
    <t>https://podminky.urs.cz/item/CS_URS_2025_01/733190219</t>
  </si>
  <si>
    <t>120</t>
  </si>
  <si>
    <t>733190232</t>
  </si>
  <si>
    <t xml:space="preserve">Zkouška těsnosti potrubí ocelové hladké D přes 89x5,0 do 133x5,0</t>
  </si>
  <si>
    <t>-975793356</t>
  </si>
  <si>
    <t xml:space="preserve">Zkoušky těsnosti potrubí, manžety prostupové z trubek ocelových zkoušky těsnosti potrubí (za provozu) z trubek ocelových hladkých Ø přes 89/5,0 do 133/5,0</t>
  </si>
  <si>
    <t>https://podminky.urs.cz/item/CS_URS_2025_01/733190232</t>
  </si>
  <si>
    <t>117</t>
  </si>
  <si>
    <t>VL_47</t>
  </si>
  <si>
    <t xml:space="preserve">Označení potrubí podle ČSN 130072</t>
  </si>
  <si>
    <t>1024</t>
  </si>
  <si>
    <t>935702482</t>
  </si>
  <si>
    <t>121</t>
  </si>
  <si>
    <t>VL_48</t>
  </si>
  <si>
    <t xml:space="preserve">Vyregulování systému</t>
  </si>
  <si>
    <t>-1939476008</t>
  </si>
  <si>
    <t xml:space="preserve">D.1.2.3 - Plyn</t>
  </si>
  <si>
    <t xml:space="preserve">Ing. Pavel Kubica</t>
  </si>
  <si>
    <t xml:space="preserve">    723 - Zdravotechnika - vnitřní plynovod</t>
  </si>
  <si>
    <t xml:space="preserve">    723a - Zdravotechnika - vnitřní plynovod - armatury</t>
  </si>
  <si>
    <t xml:space="preserve">    OST - Ostatní</t>
  </si>
  <si>
    <t>723</t>
  </si>
  <si>
    <t xml:space="preserve">Zdravotechnika - vnitřní plynovod</t>
  </si>
  <si>
    <t>723111202</t>
  </si>
  <si>
    <t xml:space="preserve">Potrubí ocelové závitové černé bezešvé svařované běžné DN 15</t>
  </si>
  <si>
    <t>1487705039</t>
  </si>
  <si>
    <t xml:space="preserve">Potrubí z ocelových trubek závitových černých spojovaných svařováním, bezešvých běžných DN 15</t>
  </si>
  <si>
    <t>https://podminky.urs.cz/item/CS_URS_2025_01/723111202</t>
  </si>
  <si>
    <t>723150303</t>
  </si>
  <si>
    <t xml:space="preserve">Potrubí ocelové hladké černé bezešvé spojované svařováním tvářené za tepla D 28x2,6 mm</t>
  </si>
  <si>
    <t>951256700</t>
  </si>
  <si>
    <t xml:space="preserve">Potrubí z ocelových trubek hladkých černých spojovaných svařováním tvářených za tepla Ø 28/2,6</t>
  </si>
  <si>
    <t>https://podminky.urs.cz/item/CS_URS_2025_01/723150303</t>
  </si>
  <si>
    <t>723150304</t>
  </si>
  <si>
    <t xml:space="preserve">Potrubí ocelové hladké černé bezešvé spojované svařováním tvářené za tepla D 31,8x2,6 mm</t>
  </si>
  <si>
    <t>-1973202289</t>
  </si>
  <si>
    <t xml:space="preserve">Potrubí z ocelových trubek hladkých černých spojovaných svařováním tvářených za tepla Ø 31,8/2,6</t>
  </si>
  <si>
    <t>https://podminky.urs.cz/item/CS_URS_2025_01/723150304</t>
  </si>
  <si>
    <t>723150306</t>
  </si>
  <si>
    <t xml:space="preserve">Potrubí ocelové hladké černé bezešvé spojované svařováním tvářené za tepla D 44,5x3,2 mm</t>
  </si>
  <si>
    <t>-238470203</t>
  </si>
  <si>
    <t xml:space="preserve">Potrubí z ocelových trubek hladkých černých spojovaných svařováním tvářených za tepla Ø 44,5/3,2</t>
  </si>
  <si>
    <t>https://podminky.urs.cz/item/CS_URS_2025_01/723150306</t>
  </si>
  <si>
    <t>723150315</t>
  </si>
  <si>
    <t xml:space="preserve">Potrubí ocelové hladké černé bezešvé spojované svařováním tvářené za tepla D 108x4 mm</t>
  </si>
  <si>
    <t>868207842</t>
  </si>
  <si>
    <t xml:space="preserve">Potrubí z ocelových trubek hladkých černých spojovaných svařováním tvářených za tepla Ø 108/4</t>
  </si>
  <si>
    <t>https://podminky.urs.cz/item/CS_URS_2025_01/723150315</t>
  </si>
  <si>
    <t>55283842</t>
  </si>
  <si>
    <t xml:space="preserve">dno klenuté S235JR PN16 108x4mm DN 100</t>
  </si>
  <si>
    <t>-18242960</t>
  </si>
  <si>
    <t>998723101</t>
  </si>
  <si>
    <t xml:space="preserve">Přesun hmot tonážní pro vnitřní plynovod v objektech v do 6 m</t>
  </si>
  <si>
    <t>711798855</t>
  </si>
  <si>
    <t xml:space="preserve">Přesun hmot pro vnitřní plynovod stanovený z hmotnosti přesunovaného materiálu vodorovná dopravní vzdálenost do 50 m základní v objektech výšky do 6 m</t>
  </si>
  <si>
    <t>https://podminky.urs.cz/item/CS_URS_2025_01/998723101</t>
  </si>
  <si>
    <t>723a</t>
  </si>
  <si>
    <t xml:space="preserve">Zdravotechnika - vnitřní plynovod - armatury</t>
  </si>
  <si>
    <t>723231162</t>
  </si>
  <si>
    <t xml:space="preserve">Kohout kulový přímý G 1/2" PN 42 do 185°C plnoprůtokový vnitřní závit těžká řada</t>
  </si>
  <si>
    <t>25740002</t>
  </si>
  <si>
    <t xml:space="preserve">Armatury se dvěma závity kohouty kulové PN 42 do 650°C plnoprůtokové vnitřní závit těžká řada G 1/2"</t>
  </si>
  <si>
    <t>https://podminky.urs.cz/item/CS_URS_2025_01/723231162</t>
  </si>
  <si>
    <t>723231164</t>
  </si>
  <si>
    <t xml:space="preserve">Kohout kulový přímý G 1" PN 42 do 185°C plnoprůtokový vnitřní závit těžká řada</t>
  </si>
  <si>
    <t>-1852363922</t>
  </si>
  <si>
    <t xml:space="preserve">Armatury se dvěma závity kohouty kulové PN 42 do 650°C plnoprůtokové vnitřní závit těžká řada G 1"</t>
  </si>
  <si>
    <t>https://podminky.urs.cz/item/CS_URS_2025_01/723231164</t>
  </si>
  <si>
    <t>31944404</t>
  </si>
  <si>
    <t xml:space="preserve">zátka litinová s vnějším závitem zinkovaná DN 1/2"</t>
  </si>
  <si>
    <t>1663637370</t>
  </si>
  <si>
    <t>731169324</t>
  </si>
  <si>
    <t>853838882</t>
  </si>
  <si>
    <t>-1308005711</t>
  </si>
  <si>
    <t>783615551</t>
  </si>
  <si>
    <t xml:space="preserve">Mezinátěr jednonásobný syntetický nátěr potrubí DN do 50 mm</t>
  </si>
  <si>
    <t>-585912113</t>
  </si>
  <si>
    <t xml:space="preserve">Mezinátěr armatur a kovových potrubí potrubí do DN 50 mm syntetický standardní</t>
  </si>
  <si>
    <t>https://podminky.urs.cz/item/CS_URS_2025_01/783615551</t>
  </si>
  <si>
    <t>783615561</t>
  </si>
  <si>
    <t xml:space="preserve">Mezinátěr jednonásobný syntetický nátěr potrubí přes DN 50 do DN 100 mm</t>
  </si>
  <si>
    <t>1280657531</t>
  </si>
  <si>
    <t xml:space="preserve">Mezinátěr armatur a kovových potrubí potrubí přes DN 50 do DN 100 mm syntetický standardní</t>
  </si>
  <si>
    <t>https://podminky.urs.cz/item/CS_URS_2025_01/783615561</t>
  </si>
  <si>
    <t>783617601</t>
  </si>
  <si>
    <t xml:space="preserve">Krycí jednonásobný syntetický nátěr potrubí DN do 50 mm</t>
  </si>
  <si>
    <t>162080828</t>
  </si>
  <si>
    <t xml:space="preserve">Krycí nátěr (email) armatur a kovových potrubí potrubí do DN 50 mm jednonásobný syntetický standardní</t>
  </si>
  <si>
    <t>https://podminky.urs.cz/item/CS_URS_2025_01/783617601</t>
  </si>
  <si>
    <t>783617621</t>
  </si>
  <si>
    <t xml:space="preserve">Krycí jednonásobný syntetický nátěr potrubí přes DN 50 do DN 100 mm</t>
  </si>
  <si>
    <t>-1103566454</t>
  </si>
  <si>
    <t xml:space="preserve">Krycí nátěr (email) armatur a kovových potrubí potrubí přes DN 50 do DN 100 mm jednonásobný syntetický standardní</t>
  </si>
  <si>
    <t>https://podminky.urs.cz/item/CS_URS_2025_01/783617621</t>
  </si>
  <si>
    <t>OST</t>
  </si>
  <si>
    <t>230230016</t>
  </si>
  <si>
    <t xml:space="preserve">Hlavní tlaková zkouška vzduchem 0,6 MPa DN 50</t>
  </si>
  <si>
    <t>262144</t>
  </si>
  <si>
    <t>743663435</t>
  </si>
  <si>
    <t xml:space="preserve">Tlakové zkoušky hlavní vzduchem 0,6 MPa DN 50</t>
  </si>
  <si>
    <t>https://podminky.urs.cz/item/CS_URS_2025_01/230230016</t>
  </si>
  <si>
    <t>230230018</t>
  </si>
  <si>
    <t xml:space="preserve">Hlavní tlaková zkouška vzduchem 0,6 MPa DN 100</t>
  </si>
  <si>
    <t>-1272287147</t>
  </si>
  <si>
    <t xml:space="preserve">Tlakové zkoušky hlavní vzduchem 0,6 MPa DN 100</t>
  </si>
  <si>
    <t>https://podminky.urs.cz/item/CS_URS_2025_01/230230018</t>
  </si>
  <si>
    <t xml:space="preserve">Revize plynovodu</t>
  </si>
  <si>
    <t>…</t>
  </si>
  <si>
    <t>252333059</t>
  </si>
  <si>
    <t>-1076290215</t>
  </si>
  <si>
    <t xml:space="preserve">D.1.2.4c - Topná voda pro VZT</t>
  </si>
  <si>
    <t>985594866</t>
  </si>
  <si>
    <t>1242058513</t>
  </si>
  <si>
    <t>716244480</t>
  </si>
  <si>
    <t>1760844316</t>
  </si>
  <si>
    <t>732421202</t>
  </si>
  <si>
    <t xml:space="preserve">Čerpadlo teplovodní mokroběžné závitové cirkulační DN 25 výtlak do 4,0 m průtok 2,20 m3/h pro TUV</t>
  </si>
  <si>
    <t>-814136230</t>
  </si>
  <si>
    <t xml:space="preserve">Čerpadla teplovodní mokroběžná závitová cirkulační pro TUV (elektronicky řízená) PN 10, do 80°C DN přípojky/dopravní výška H (m) - čerpací výkon Q (m3/h) DN 25 / do 4,0 m / 2,2 m3/h</t>
  </si>
  <si>
    <t>https://podminky.urs.cz/item/CS_URS_2025_01/732421202</t>
  </si>
  <si>
    <t xml:space="preserve">Oběhové čerpadlo teplovodní, mokroběžné, výtlak do 4m, PN10, 6/4", V=5,8 m3/h, p=13,8 kPa</t>
  </si>
  <si>
    <t>-1515731620</t>
  </si>
  <si>
    <t>734209117</t>
  </si>
  <si>
    <t xml:space="preserve">Montáž armatury závitové s dvěma závity G 6/4</t>
  </si>
  <si>
    <t>-1839547997</t>
  </si>
  <si>
    <t xml:space="preserve">Montáž závitových armatur se 2 závity G 6/4 (DN 40)</t>
  </si>
  <si>
    <t>https://podminky.urs.cz/item/CS_URS_2025_01/734209117</t>
  </si>
  <si>
    <t>-543817298</t>
  </si>
  <si>
    <t>-641482750</t>
  </si>
  <si>
    <t>-1292122301</t>
  </si>
  <si>
    <t xml:space="preserve">Varná redukce 65/40</t>
  </si>
  <si>
    <t>-505215455</t>
  </si>
  <si>
    <t xml:space="preserve">Varná redukce DN50/25</t>
  </si>
  <si>
    <t>-1490891587</t>
  </si>
  <si>
    <t>-404580778</t>
  </si>
  <si>
    <t>-108974205</t>
  </si>
  <si>
    <t>734242416</t>
  </si>
  <si>
    <t xml:space="preserve">Ventil závitový zpětný přímý G 6/4 PN 16 do 110°C</t>
  </si>
  <si>
    <t>1262800940</t>
  </si>
  <si>
    <t xml:space="preserve">Ventily zpětné závitové PN 16 do 110°C přímé G 6/4</t>
  </si>
  <si>
    <t>https://podminky.urs.cz/item/CS_URS_2025_01/734242416</t>
  </si>
  <si>
    <t>362693438</t>
  </si>
  <si>
    <t>-68519238</t>
  </si>
  <si>
    <t>-1038198698</t>
  </si>
  <si>
    <t>584315173</t>
  </si>
  <si>
    <t>734295021</t>
  </si>
  <si>
    <t xml:space="preserve">Směšovací ventil otopných a chladicích systémů závitový třícestný G 3/4" se servomotorem</t>
  </si>
  <si>
    <t>-1624811596</t>
  </si>
  <si>
    <t xml:space="preserve">Směšovací armatury otopných a chladících systémů ventily závitové PN 10 T= 120°C třícestné se servomotorem G 3/4</t>
  </si>
  <si>
    <t>https://podminky.urs.cz/item/CS_URS_2025_01/734295021</t>
  </si>
  <si>
    <t>734295023</t>
  </si>
  <si>
    <t xml:space="preserve">Směšovací ventil otopných a chladicích systémů závitový třícestný G 5/4" se servomotorem</t>
  </si>
  <si>
    <t>271235143</t>
  </si>
  <si>
    <t xml:space="preserve">Směšovací armatury otopných a chladících systémů ventily závitové PN 10 T= 120°C třícestné se servomotorem G 5/4</t>
  </si>
  <si>
    <t>https://podminky.urs.cz/item/CS_URS_2025_01/734295023</t>
  </si>
  <si>
    <t>-584350102</t>
  </si>
  <si>
    <t>-454877043</t>
  </si>
  <si>
    <t>-1885043095</t>
  </si>
  <si>
    <t>87836979</t>
  </si>
  <si>
    <t>285614309</t>
  </si>
  <si>
    <t>1579775264</t>
  </si>
  <si>
    <t>-588966790</t>
  </si>
  <si>
    <t>806741355</t>
  </si>
  <si>
    <t>-1136499829</t>
  </si>
  <si>
    <t>-67277926</t>
  </si>
  <si>
    <t xml:space="preserve">PS02 - VZT</t>
  </si>
  <si>
    <t xml:space="preserve">    D1 - Zemní práce</t>
  </si>
  <si>
    <t xml:space="preserve">    D2 - Základy a zvláštní zakládání</t>
  </si>
  <si>
    <t xml:space="preserve">    D3 - Svislé a kompletní konstrukce</t>
  </si>
  <si>
    <t xml:space="preserve">    D4 - Komunikace</t>
  </si>
  <si>
    <t xml:space="preserve">    D5 - Dokončovací konstrukce na pozemních stavbách</t>
  </si>
  <si>
    <t xml:space="preserve">    D6 - Bourání konstrukcí</t>
  </si>
  <si>
    <t xml:space="preserve">    D7 - Konstrukce zámečnické</t>
  </si>
  <si>
    <t xml:space="preserve">    D8 - Přesuny suti a vybouraných hmot</t>
  </si>
  <si>
    <t xml:space="preserve">Zemní práce</t>
  </si>
  <si>
    <t>131213701</t>
  </si>
  <si>
    <t xml:space="preserve">Hloubení nezapažených jam v soudržných horninách třídy těžitelnosti I skupiny 3 ručně</t>
  </si>
  <si>
    <t>-2010936478</t>
  </si>
  <si>
    <t xml:space="preserve">Hloubení nezapažených jam ručně s urovnáním dna do předepsaného profilu a spádu v hornině třídy těžitelnosti I skupiny 3 soudržných</t>
  </si>
  <si>
    <t>https://podminky.urs.cz/item/CS_URS_2025_01/131213701</t>
  </si>
  <si>
    <t xml:space="preserve">Poznámka k položce:
s přehozením na vzdálenost do 5 m nebo s naložením na ruční dopravní prostředek</t>
  </si>
  <si>
    <t>273322511</t>
  </si>
  <si>
    <t xml:space="preserve">Základové desky ze ŽB se zvýšenými nároky na prostředí tř. C 25/30</t>
  </si>
  <si>
    <t>805716538</t>
  </si>
  <si>
    <t xml:space="preserve">Základy z betonu železového (bez výztuže) desky z betonu se zvýšenými nároky na prostředí tř. C 25/30</t>
  </si>
  <si>
    <t>https://podminky.urs.cz/item/CS_URS_2025_01/273322511</t>
  </si>
  <si>
    <t xml:space="preserve">Poznámka k položce:
bez dodávky a uložení výztuže</t>
  </si>
  <si>
    <t>273351121</t>
  </si>
  <si>
    <t xml:space="preserve">Zřízení bednění základových desek</t>
  </si>
  <si>
    <t>-200599972</t>
  </si>
  <si>
    <t xml:space="preserve">Bednění základů desek zřízení</t>
  </si>
  <si>
    <t>https://podminky.urs.cz/item/CS_URS_2025_01/273351121</t>
  </si>
  <si>
    <t xml:space="preserve">Poznámka k položce:
svislé nebo šikmé (odkloněné) , půdorysně přímé nebo zalomené, stěn základových desek ve volných nebo zapažených jámách, rýhách, šachtách, včetně případných vzpěr,</t>
  </si>
  <si>
    <t>273351122</t>
  </si>
  <si>
    <t xml:space="preserve">Odstranění bednění základových desek</t>
  </si>
  <si>
    <t>-299677357</t>
  </si>
  <si>
    <t xml:space="preserve">Bednění základů desek odstranění</t>
  </si>
  <si>
    <t>https://podminky.urs.cz/item/CS_URS_2025_01/273351122</t>
  </si>
  <si>
    <t xml:space="preserve">Poznámka k položce:
svislé nebo šikmé (odkloněné) , půdorysně přímé nebo zalomené, stěn základových desek ve volných nebo zapažených jámách, rýhách, šachtách, včetně případných vzpěr,
Včetně očištění, vytřídění a uložení bednicího materiálu.</t>
  </si>
  <si>
    <t>VL_1</t>
  </si>
  <si>
    <t>1551037246</t>
  </si>
  <si>
    <t xml:space="preserve">Svislé a kompletní konstrukce</t>
  </si>
  <si>
    <t xml:space="preserve">Překlady betonové prefabrikované bez dodávky překladu,  ,  , světlost otvoru do 3750 mm</t>
  </si>
  <si>
    <t>1545169757</t>
  </si>
  <si>
    <t xml:space="preserve">Překlady betonové prefabrikované bez dodávky překladu, , , světlost otvoru do 3750 mm</t>
  </si>
  <si>
    <t>13010430</t>
  </si>
  <si>
    <t xml:space="preserve">úhelník ocelový rovnostranný jakost S235JR (11 375) 70x70x7mm</t>
  </si>
  <si>
    <t>-668578147</t>
  </si>
  <si>
    <t>Komunikace</t>
  </si>
  <si>
    <t>564831011</t>
  </si>
  <si>
    <t xml:space="preserve">Podklad ze štěrkodrtě ŠD plochy do 100 m2 tl 100 mm</t>
  </si>
  <si>
    <t>890354002</t>
  </si>
  <si>
    <t xml:space="preserve">Podklad ze štěrkodrti ŠD s rozprostřením a zhutněním plochy jednotlivě do 100 m2, po zhutnění tl. 100 mm</t>
  </si>
  <si>
    <t>https://podminky.urs.cz/item/CS_URS_2025_01/564831011</t>
  </si>
  <si>
    <t xml:space="preserve">Poznámka k položce:
frakce 0-32mm</t>
  </si>
  <si>
    <t xml:space="preserve">Dokončovací konstrukce na pozemních stavbách</t>
  </si>
  <si>
    <t>953961114</t>
  </si>
  <si>
    <t xml:space="preserve">Kotva chemickým tmelem M 16 hl 125 mm do betonu, ŽB nebo kamene s vyvrtáním otvoru</t>
  </si>
  <si>
    <t>-1533999652</t>
  </si>
  <si>
    <t xml:space="preserve">Kotva chemická s vyvrtáním otvoru do betonu, železobetonu nebo tvrdého kamene tmel, velikost M 16, hloubka 125 mm</t>
  </si>
  <si>
    <t>https://podminky.urs.cz/item/CS_URS_2025_01/953961114</t>
  </si>
  <si>
    <t>977151114</t>
  </si>
  <si>
    <t xml:space="preserve">Jádrové vrty diamantovými korunkami do stavebních materiálů D přes 50 do 60 mm</t>
  </si>
  <si>
    <t>-1853983406</t>
  </si>
  <si>
    <t xml:space="preserve">Jádrové vrty diamantovými korunkami do stavebních materiálů (železobetonu, betonu, cihel, obkladů, dlažeb, kamene) průměru přes 50 do 60 mm</t>
  </si>
  <si>
    <t>https://podminky.urs.cz/item/CS_URS_2025_01/977151114</t>
  </si>
  <si>
    <t>977211121</t>
  </si>
  <si>
    <t xml:space="preserve">Řezání stěnovou pilou kcí z cihel nebo tvárnic hl do 200 mm</t>
  </si>
  <si>
    <t>-225155075</t>
  </si>
  <si>
    <t xml:space="preserve">Řezání konstrukcí stěnovou pilou z cihel nebo tvárnic hloubka řezu do 200 mm</t>
  </si>
  <si>
    <t>https://podminky.urs.cz/item/CS_URS_2025_01/977211121</t>
  </si>
  <si>
    <t>VL_3</t>
  </si>
  <si>
    <t xml:space="preserve">Výroba a montáž atypických kovovových doplňků staveb hmotnosti přes 100 do 250 kg</t>
  </si>
  <si>
    <t>1943933412</t>
  </si>
  <si>
    <t>VL_4</t>
  </si>
  <si>
    <t xml:space="preserve">Dodávka a montáž roštů na obslužnou plošinu dle PD</t>
  </si>
  <si>
    <t>-332259936</t>
  </si>
  <si>
    <t>VL_5</t>
  </si>
  <si>
    <t xml:space="preserve">Žárové zinkování vyrobené konstrukce</t>
  </si>
  <si>
    <t>1505357785</t>
  </si>
  <si>
    <t>VL_6</t>
  </si>
  <si>
    <t xml:space="preserve">D+M nové kulisové protihlukové zástěny dle PD - kompletní provedení včetně základových patek</t>
  </si>
  <si>
    <t>ks</t>
  </si>
  <si>
    <t>1404400350</t>
  </si>
  <si>
    <t>14550258</t>
  </si>
  <si>
    <t xml:space="preserve">profil ocelový svařovaný jakost S235 průřez čtvercový 60x60x5mm</t>
  </si>
  <si>
    <t>1883873947</t>
  </si>
  <si>
    <t>713960663</t>
  </si>
  <si>
    <t>2061335339</t>
  </si>
  <si>
    <t>140898683</t>
  </si>
  <si>
    <t>2118093403</t>
  </si>
  <si>
    <t>VL_7</t>
  </si>
  <si>
    <t xml:space="preserve">Vodorovné přemístění suti nošením k místu nakládky vodorovné přemístění suti nošením nebo přehozením, na vzdálenost 10 m</t>
  </si>
  <si>
    <t>219701559</t>
  </si>
  <si>
    <t>VL_8</t>
  </si>
  <si>
    <t xml:space="preserve">Vodorovné přemístění suti nošením k místu nakládky příplatek za každých dalších i započatých 10 m vzdálenosti suti,</t>
  </si>
  <si>
    <t>842570231</t>
  </si>
  <si>
    <t>VL_9</t>
  </si>
  <si>
    <t xml:space="preserve">Svislá doprava suti a vybouraných hmot za prvé podlaží nad nebo pod základním podlažím</t>
  </si>
  <si>
    <t>-1933308199</t>
  </si>
  <si>
    <t xml:space="preserve">D.1.4.3 - Vzduchotechnika - technologie</t>
  </si>
  <si>
    <t xml:space="preserve">    751 - Vzduchotechnika</t>
  </si>
  <si>
    <t xml:space="preserve">      D1.1 - ZAŘÍZENÍ Č.1 – VÝMĚNA VZDUCHOTECHNICKÉ JEDNOTKY PRO VĚTRÁNÍ VELKÉHO SÁLU</t>
  </si>
  <si>
    <t xml:space="preserve">        D1.2 - DEMONTÁŽE</t>
  </si>
  <si>
    <t xml:space="preserve">      D2.1 - ZAŘÍZENÍ Č.2 – VÝMĚNA VZDUCHOTECHNICKÉ JEDNOTKY PRO VĚTRÁNÍ FOYERU</t>
  </si>
  <si>
    <t xml:space="preserve">        D2.2 - DEMONTÁŽE</t>
  </si>
  <si>
    <t xml:space="preserve">      D3.1 - ZAŘÍZENÍ Č.3 – VÝMĚNA VZDUCHOTECHNICKÉ JEDNOTKY PRO MALÉHO SÁLU</t>
  </si>
  <si>
    <t xml:space="preserve">        D3.2 - DEMONTÁŽE</t>
  </si>
  <si>
    <t xml:space="preserve">      D4.1 - ZAŘÍZENÍ Č.4 – KONDENZAČNÍ JEDNOTKA PRO VÝPARNÍK V Z.Č. 1</t>
  </si>
  <si>
    <t xml:space="preserve">      D5.1 - ZAŘÍZENÍ Č.5 – KONDENZAČNÍ JEDNOTKA PRO VÝPARNÍK V Z.Č. 2</t>
  </si>
  <si>
    <t xml:space="preserve">      D6.1 - ZAŘÍZENÍ Č.6 – KONDENZAČNÍ JEDNOTKA PRO VÝPARNÍK V Z.Č. 3</t>
  </si>
  <si>
    <t xml:space="preserve">OST - Ostatní</t>
  </si>
  <si>
    <t>751</t>
  </si>
  <si>
    <t>Vzduchotechnika</t>
  </si>
  <si>
    <t>D1.1</t>
  </si>
  <si>
    <t xml:space="preserve">ZAŘÍZENÍ Č.1 – VÝMĚNA VZDUCHOTECHNICKÉ JEDNOTKY PRO VĚTRÁNÍ VELKÉHO SÁLU</t>
  </si>
  <si>
    <t>VL_1.1</t>
  </si>
  <si>
    <t xml:space="preserve">Vzduchotechnická přívodní jednotka ve vnitřním parapetním provedení, Vp=15000 m3/h,  s kapalinovým ZZT, vodním ohřívačem a chladičem-přímým výparníkem, Qt=91 kW (70/50 oC), Qch=88 kW (R410A), včetně uzavírací klapky, pružných manžet, filtru F7, základovéh</t>
  </si>
  <si>
    <t>1470367633</t>
  </si>
  <si>
    <t xml:space="preserve">Vzduchotechnická přívodní jednotka ve vnitřním parapetním provedení, Vp=15000 m3/h, s kapalinovým ZZT, vodním ohřívačem a chladičem-přímým výparníkem, Qt=91 kW (70/50 oC), Qch=88 kW (R410A), včetně uzavírací klapky, pružných manžet, filtru F7, základového rámu, 3523x1289x2046mm, 1201 kg, bez komponentů MaR, regulačního uzlu, Pi=7kW, 11.2A, 3x400V,</t>
  </si>
  <si>
    <t xml:space="preserve">Poznámka k položce:
strojovna vzduchotechniky</t>
  </si>
  <si>
    <t>VL_1.2</t>
  </si>
  <si>
    <t xml:space="preserve">Vzduchotechnická odtahová jednotka ve vnitřním parapetním provedení, Vo=15000 m3/h,  s kapalinovým ZZT, včetně uzavírací klapky, pružných manžet, filtru M5, základového rámu, 2631x1882x1741 mm, 1048 kg, bez komponentů MaR, Pi=4.8kW, 7.8A, 3x400V,</t>
  </si>
  <si>
    <t>-403561160</t>
  </si>
  <si>
    <t xml:space="preserve">Vzduchotechnická odtahová jednotka ve vnitřním parapetním provedení, Vo=15000 m3/h, s kapalinovým ZZT, včetně uzavírací klapky, pružných manžet, filtru M5, základového rámu, 2631x1882x1741 mm, 1048 kg, bez komponentů MaR, Pi=4.8kW, 7.8A, 3x400V,</t>
  </si>
  <si>
    <t xml:space="preserve">Poznámka k položce:
strojovna vzduchotechniky- obrácené(zrcadlové) provedení</t>
  </si>
  <si>
    <t>VL_1.3</t>
  </si>
  <si>
    <t xml:space="preserve">Požární klapka, se servopohonem 230V, 1500x800 mm, atyp</t>
  </si>
  <si>
    <t>1630089023</t>
  </si>
  <si>
    <t>VL_1.4</t>
  </si>
  <si>
    <t xml:space="preserve">Požární klapka, se servopohonem 230V, 1680x1390 mm, atyp</t>
  </si>
  <si>
    <t>983841987</t>
  </si>
  <si>
    <t>VL_1.5</t>
  </si>
  <si>
    <t xml:space="preserve">Glykolová stanice, 1100x590x1175 mm</t>
  </si>
  <si>
    <t>1163454660</t>
  </si>
  <si>
    <t>VL_1.6</t>
  </si>
  <si>
    <t xml:space="preserve">Pochůzí lávka nad potrubím, ocelová konstrukce + pororošt, 2558x880, výška 2290 mm vč. zábradlí</t>
  </si>
  <si>
    <t>-525677430</t>
  </si>
  <si>
    <t>VL_1.7</t>
  </si>
  <si>
    <t xml:space="preserve">Tlumiče hluku - buňka 500x200x995mm</t>
  </si>
  <si>
    <t>1544882252</t>
  </si>
  <si>
    <t>VL_1.8</t>
  </si>
  <si>
    <t xml:space="preserve">Potrubí odvodu kondenzátu vč. tvarovek a zápachové uzávěrky a ocelového krytu, HT DN32</t>
  </si>
  <si>
    <t>bm</t>
  </si>
  <si>
    <t>-1690020821</t>
  </si>
  <si>
    <t>VL_1.9</t>
  </si>
  <si>
    <t xml:space="preserve">Potrubí čtyřhranné do obvodu 6200 mm, vč. tvarovek 75%, sk.I, pozinkované, třída těsnosti B</t>
  </si>
  <si>
    <t>-483768609</t>
  </si>
  <si>
    <t xml:space="preserve">Poznámka k položce:
1.PP</t>
  </si>
  <si>
    <t>VL_1.10</t>
  </si>
  <si>
    <t xml:space="preserve">Tepelná a hluková izolace z kamenné vaty tl. 40mm</t>
  </si>
  <si>
    <t>-599316620</t>
  </si>
  <si>
    <t xml:space="preserve">Poznámka k položce:
izolace potrubí v podkroví</t>
  </si>
  <si>
    <t>VL_1.11</t>
  </si>
  <si>
    <t xml:space="preserve">Izolace na bázi syntetického kaučuku tl. 25 mm, s Al polepem</t>
  </si>
  <si>
    <t>1417007581</t>
  </si>
  <si>
    <t>VL_1.12</t>
  </si>
  <si>
    <t xml:space="preserve">Potrubí Cu, izolované, pro propojení glokolové stanice se ZZT, DN32</t>
  </si>
  <si>
    <t>-406591445</t>
  </si>
  <si>
    <t>VL_1.13</t>
  </si>
  <si>
    <t xml:space="preserve">Podpěrná konstrukce, pro odtahovou jednotku, pozinkovaná ocel</t>
  </si>
  <si>
    <t>-73237535</t>
  </si>
  <si>
    <t>VL_1.14</t>
  </si>
  <si>
    <t xml:space="preserve">Podpěry pod potrubí, systémové</t>
  </si>
  <si>
    <t>1588991093</t>
  </si>
  <si>
    <t>VL_1.15</t>
  </si>
  <si>
    <t xml:space="preserve">Rozšíření stávajícího prostupu do exteriéru - statické zajištění profily</t>
  </si>
  <si>
    <t>1607780151</t>
  </si>
  <si>
    <t>VL_1.16</t>
  </si>
  <si>
    <t xml:space="preserve">Vyčištění stávajících distribučních elementů</t>
  </si>
  <si>
    <t>-1580629000</t>
  </si>
  <si>
    <t>VL_1.17</t>
  </si>
  <si>
    <t xml:space="preserve">Montážní, spojovací a kotvící materiál</t>
  </si>
  <si>
    <t>-198200823</t>
  </si>
  <si>
    <t>D1.2</t>
  </si>
  <si>
    <t>DEMONTÁŽE</t>
  </si>
  <si>
    <t>VL_1.18</t>
  </si>
  <si>
    <t xml:space="preserve">Demontáž stávajících jednotek, vč. dopravy a ekologické likvidace</t>
  </si>
  <si>
    <t>-1012195037</t>
  </si>
  <si>
    <t>VL_1.19</t>
  </si>
  <si>
    <t xml:space="preserve">Demontáž ocelového potrubí, vč. dopravy a ekologické likvidace</t>
  </si>
  <si>
    <t>464611864</t>
  </si>
  <si>
    <t>VL_1.20</t>
  </si>
  <si>
    <t xml:space="preserve">Demontáž napojovacího potrubí ÚT, vč. dopravy a ekologické likvidace</t>
  </si>
  <si>
    <t>1586492071</t>
  </si>
  <si>
    <t>D2.1</t>
  </si>
  <si>
    <t xml:space="preserve">ZAŘÍZENÍ Č.2 – VÝMĚNA VZDUCHOTECHNICKÉ JEDNOTKY PRO VĚTRÁNÍ FOYERU</t>
  </si>
  <si>
    <t>VL_2.1</t>
  </si>
  <si>
    <t xml:space="preserve">Vzduchotechnická přívodní jednotka ve vnitřním parapetním provedení, Vp=8000 m3/h,  s kapalinovým ZZT, vodním ohřívačem a chladičem-přímým výparníkem, Qt=36,5 kW (70/50 oC), Qch=45 kW (R32), včetně uzavírací klapky, pružných manžet, filtru F7, základového</t>
  </si>
  <si>
    <t>-1584375322</t>
  </si>
  <si>
    <t xml:space="preserve">Vzduchotechnická přívodní jednotka ve vnitřním parapetním provedení, Vp=8000 m3/h, s kapalinovým ZZT, vodním ohřívačem a chladičem-přímým výparníkem, Qt=36,5 kW (70/50 oC), Qch=45 kW (R32), včetně uzavírací klapky, pružných manžet, filtru F7, základového rámu, 3182x1500x1120mm, 630 kg, bez komponentů MaR, regulačního uzlu, Pi=4.8 kW, 7.8A, 3x400V, zrcadlové (obrácené) provedení servisního a napojovacího přístupu</t>
  </si>
  <si>
    <t>VL_2.2</t>
  </si>
  <si>
    <t xml:space="preserve">Vzduchotechnická odtahová jednotka ve vnitřním parapetním provedení, Vo=8000 m3/h,  s kapalinovým ZZT, včetně uzavírací klapky, pružných manžet, filtru M5, základového rámu, 2725x1500x1120 mm, 630 kg, bez komponentů MaR, Pi=5.0kW, 8.0 A, 3x400V,</t>
  </si>
  <si>
    <t>1807358518</t>
  </si>
  <si>
    <t xml:space="preserve">Vzduchotechnická odtahová jednotka ve vnitřním parapetním provedení, Vo=8000 m3/h, s kapalinovým ZZT, včetně uzavírací klapky, pružných manžet, filtru M5, základového rámu, 2725x1500x1120 mm, 630 kg, bez komponentů MaR, Pi=5.0kW, 8.0 A, 3x400V,</t>
  </si>
  <si>
    <t>VL_2.3</t>
  </si>
  <si>
    <t xml:space="preserve">Požární klapka, se servopohonem 230V, 1250x650 mm, atyp</t>
  </si>
  <si>
    <t>513440139</t>
  </si>
  <si>
    <t>VL_2.4</t>
  </si>
  <si>
    <t xml:space="preserve">Požární klapka, se servopohonem 230V, 1250x630 mm, atyp</t>
  </si>
  <si>
    <t>-70288457</t>
  </si>
  <si>
    <t>VL_2.5</t>
  </si>
  <si>
    <t xml:space="preserve">Glykolová stanice,  1100x590x1175 mm</t>
  </si>
  <si>
    <t>-1636447994</t>
  </si>
  <si>
    <t>VL_2.6</t>
  </si>
  <si>
    <t>-1683751384</t>
  </si>
  <si>
    <t>VL_2.7</t>
  </si>
  <si>
    <t>-100699676</t>
  </si>
  <si>
    <t>VL_2.8</t>
  </si>
  <si>
    <t xml:space="preserve">Potrubí čtyřhranné do obvodu 4000 mm, vč. tvarovek 100%, sk.I, pozinkované, třída těsnosti B</t>
  </si>
  <si>
    <t>287885828</t>
  </si>
  <si>
    <t>VL_2.9</t>
  </si>
  <si>
    <t>362379475</t>
  </si>
  <si>
    <t>VL_2.10</t>
  </si>
  <si>
    <t>-1919901846</t>
  </si>
  <si>
    <t>VL_2.11</t>
  </si>
  <si>
    <t xml:space="preserve">Potrubí Cu, izolované, pro propojení glokolové stanice se ZZT, DN20</t>
  </si>
  <si>
    <t>-1433876236</t>
  </si>
  <si>
    <t>VL_2.12</t>
  </si>
  <si>
    <t xml:space="preserve">Podpěrná konstrukce, pro přívodní jednotku, pozinkovaná ocel</t>
  </si>
  <si>
    <t>1446572997</t>
  </si>
  <si>
    <t>VL_2.13</t>
  </si>
  <si>
    <t xml:space="preserve">Podpěry pod potrubí, systémové, 3 ks</t>
  </si>
  <si>
    <t>-918969555</t>
  </si>
  <si>
    <t>VL_2.14</t>
  </si>
  <si>
    <t>1291004991</t>
  </si>
  <si>
    <t>VL_2.15</t>
  </si>
  <si>
    <t>-443545190</t>
  </si>
  <si>
    <t>D2.2</t>
  </si>
  <si>
    <t>VL_2.16</t>
  </si>
  <si>
    <t>910346945</t>
  </si>
  <si>
    <t>VL_2.17</t>
  </si>
  <si>
    <t>-1870122954</t>
  </si>
  <si>
    <t>VL_2.18</t>
  </si>
  <si>
    <t>-6762153</t>
  </si>
  <si>
    <t>D3.1</t>
  </si>
  <si>
    <t xml:space="preserve">ZAŘÍZENÍ Č.3 – VÝMĚNA VZDUCHOTECHNICKÉ JEDNOTKY PRO MALÉHO SÁLU</t>
  </si>
  <si>
    <t>VL_3.1</t>
  </si>
  <si>
    <t xml:space="preserve">Vzduchotechnická přívodní jednotka ve vnitřním parapetním provedení, Vp=5000 m3/h,  s kapalinovým ZZT, vodním ohřívačem a chladičem-přímým výparníkem, Qt=29 kW (70/50 oC), Qch=32.1 kW (R32), včetně uzavírací klapky, pružných manžet, filtru F7, základového</t>
  </si>
  <si>
    <t>-1319503221</t>
  </si>
  <si>
    <t xml:space="preserve">Vzduchotechnická přívodní jednotka ve vnitřním parapetním provedení, Vp=5000 m3/h, s kapalinovým ZZT, vodním ohřívačem a chladičem-přímým výparníkem, Qt=29 kW (70/50 oC), Qch=32.1 kW (R32), včetně uzavírací klapky, pružných manžet, filtru F7, základového rámu, 2971x1100x1220mm, 520 kg, bez komponentů MaR, regulačního uzlu, Pi=4.8 kW, 7.8A, 3x400V,</t>
  </si>
  <si>
    <t>VL_3.2</t>
  </si>
  <si>
    <t xml:space="preserve">Vzduchotechnická odtahová jednotka ve vnitřním parapetním provedení, Vo=5000 m3/h,  s kapalinovým ZZT, včetně uzavírací klapky, pružných manžet, filtru M5, základového rámu, 2536x1100x1220 mm, 520 kg, bez komponentů MaR, Pi=4.8kW, 7.8 A, 3x400V, zrcadlové</t>
  </si>
  <si>
    <t>444724845</t>
  </si>
  <si>
    <t xml:space="preserve">Vzduchotechnická odtahová jednotka ve vnitřním parapetním provedení, Vo=5000 m3/h, s kapalinovým ZZT, včetně uzavírací klapky, pružných manžet, filtru M5, základového rámu, 2536x1100x1220 mm, 520 kg, bez komponentů MaR, Pi=4.8kW, 7.8 A, 3x400V, zrcadlové (obrácené) provedení servisního a napojovacího přístupu</t>
  </si>
  <si>
    <t>VL_3.3</t>
  </si>
  <si>
    <t xml:space="preserve">Požární klapka, se servopohonem 230V, 900x560 mm</t>
  </si>
  <si>
    <t>1485403752</t>
  </si>
  <si>
    <t>42</t>
  </si>
  <si>
    <t>VL_3.4</t>
  </si>
  <si>
    <t xml:space="preserve">Požární klapka, se servopohonem 230V, 1000x500 mm</t>
  </si>
  <si>
    <t>-412084855</t>
  </si>
  <si>
    <t>VL_3.5</t>
  </si>
  <si>
    <t xml:space="preserve">Glykolová stanice, Mandík M10,  1100x590x1175 mm</t>
  </si>
  <si>
    <t>675573972</t>
  </si>
  <si>
    <t xml:space="preserve">Glykolová stanice, Mandík M10, 1100x590x1175 mm</t>
  </si>
  <si>
    <t>VL_3.6</t>
  </si>
  <si>
    <t>2052796434</t>
  </si>
  <si>
    <t>VL_3.7</t>
  </si>
  <si>
    <t>-659857077</t>
  </si>
  <si>
    <t>VL_3.8</t>
  </si>
  <si>
    <t xml:space="preserve">Potrubí čtyřhranné do obvodu 4000 mm, vč. tvarovek 50%, sk.I, pozinkované, třída těsnosti B</t>
  </si>
  <si>
    <t>170810910</t>
  </si>
  <si>
    <t>VL_3.9</t>
  </si>
  <si>
    <t>-1741901173</t>
  </si>
  <si>
    <t>VL_3.10</t>
  </si>
  <si>
    <t>-526171790</t>
  </si>
  <si>
    <t>VL_3.11</t>
  </si>
  <si>
    <t xml:space="preserve">Potrubí Cu, izolované, pro propojení glokolové stanice se ZZT, DN15</t>
  </si>
  <si>
    <t>646000787</t>
  </si>
  <si>
    <t>VL_3.12</t>
  </si>
  <si>
    <t>-1240557119</t>
  </si>
  <si>
    <t>VL_3.13</t>
  </si>
  <si>
    <t>1944629256</t>
  </si>
  <si>
    <t>VL_3.14</t>
  </si>
  <si>
    <t>-1649876141</t>
  </si>
  <si>
    <t>VL_3.15</t>
  </si>
  <si>
    <t>-84105434</t>
  </si>
  <si>
    <t>D3.2</t>
  </si>
  <si>
    <t>VL_3.16</t>
  </si>
  <si>
    <t>-359338085</t>
  </si>
  <si>
    <t>VL_3.17</t>
  </si>
  <si>
    <t>-122911045</t>
  </si>
  <si>
    <t>VL_3.18</t>
  </si>
  <si>
    <t>2011245200</t>
  </si>
  <si>
    <t>D4.1</t>
  </si>
  <si>
    <t xml:space="preserve">ZAŘÍZENÍ Č.4 – KONDENZAČNÍ JEDNOTKA PRO VÝPARNÍK V Z.Č. 1</t>
  </si>
  <si>
    <t>VL_4.1</t>
  </si>
  <si>
    <t xml:space="preserve">Venkovní kondenzační jednotka typu VRV, Qch/t=45 kW/50 kW (R410A), Pi=6.03 kW, 10.1 A, 3x400V, 920x740x1858mm, 225 kg, vč. propojovacího kitu</t>
  </si>
  <si>
    <t>2009828738</t>
  </si>
  <si>
    <t>58</t>
  </si>
  <si>
    <t>VL_4.2</t>
  </si>
  <si>
    <t xml:space="preserve">Rozhraní pro připojení k VZT jednotce , vč. 3 čidel teploty a expanzních ventilů a rozhraní pro přepínání režimu chlazení/vytápění</t>
  </si>
  <si>
    <t>-1860512845</t>
  </si>
  <si>
    <t>VL_4.3</t>
  </si>
  <si>
    <t xml:space="preserve">Klimatizační potrubí Cu</t>
  </si>
  <si>
    <t>-2115877205</t>
  </si>
  <si>
    <t>VL_4.4</t>
  </si>
  <si>
    <t xml:space="preserve">Podpěrná konstrukce systémová, kovová, pro instalaci kondenzační jednotky na terénu, vč. regulátorů chvění</t>
  </si>
  <si>
    <t>-1945970134</t>
  </si>
  <si>
    <t>VL_4.5</t>
  </si>
  <si>
    <t xml:space="preserve">Základová podpěrná konstrukce na terén pro instalaci kondenzační jednotky, 2000x1000 mm</t>
  </si>
  <si>
    <t>-989460006</t>
  </si>
  <si>
    <t>VL_4.6</t>
  </si>
  <si>
    <t xml:space="preserve">Doplnění chladiva R410A</t>
  </si>
  <si>
    <t>2050000115</t>
  </si>
  <si>
    <t>VL_4.7</t>
  </si>
  <si>
    <t xml:space="preserve">Tlaková zkouška inertním plynem</t>
  </si>
  <si>
    <t>1886890683</t>
  </si>
  <si>
    <t>VL_4.8</t>
  </si>
  <si>
    <t xml:space="preserve">Vakuová zkouška</t>
  </si>
  <si>
    <t>-369131718</t>
  </si>
  <si>
    <t>VL_4.9</t>
  </si>
  <si>
    <t xml:space="preserve">Komunikační kabeláž</t>
  </si>
  <si>
    <t>-307296430</t>
  </si>
  <si>
    <t>VL_4.10</t>
  </si>
  <si>
    <t xml:space="preserve">Nový základ kondenzační jednotky-betonový blok 1000x2000mm, výška 1000 mm, vč. základu</t>
  </si>
  <si>
    <t>-1376889950</t>
  </si>
  <si>
    <t>VL_4.11</t>
  </si>
  <si>
    <t xml:space="preserve">Nová kulisová prostihluková zástěna délky 6120mm, výška 2000 mm, vč. základových patek</t>
  </si>
  <si>
    <t>-855534955</t>
  </si>
  <si>
    <t>VL_4.12</t>
  </si>
  <si>
    <t xml:space="preserve">Plastový kryt potrubí do interiéru, vč. tvarovek 30%</t>
  </si>
  <si>
    <t>-818280418</t>
  </si>
  <si>
    <t>VL_4.13</t>
  </si>
  <si>
    <t xml:space="preserve">Oplechování potrubí v exteriéru</t>
  </si>
  <si>
    <t>689652197</t>
  </si>
  <si>
    <t>VL_4.14</t>
  </si>
  <si>
    <t>2093787225</t>
  </si>
  <si>
    <t>D5.1</t>
  </si>
  <si>
    <t xml:space="preserve">ZAŘÍZENÍ Č.5 – KONDENZAČNÍ JEDNOTKA PRO VÝPARNÍK V Z.Č. 2</t>
  </si>
  <si>
    <t>VL_5.1</t>
  </si>
  <si>
    <t xml:space="preserve">Venkovní kondenzační jednotka typu split, Qch/t=28 kW/31.5 kW (R32), Pi=8.2 kW, jištění 32A, 3x400V, 1050x330x1338 mm, 138 kg,</t>
  </si>
  <si>
    <t>-1174986268</t>
  </si>
  <si>
    <t>VL_5.2</t>
  </si>
  <si>
    <t xml:space="preserve">Rozhraní pro připojení k VZT jednotce master  vč. 4 čidel teploty a ovladače</t>
  </si>
  <si>
    <t>-930428376</t>
  </si>
  <si>
    <t xml:space="preserve">Rozhraní pro připojení k VZT jednotce master vč. 4 čidel teploty a ovladače</t>
  </si>
  <si>
    <t>VL_5.3</t>
  </si>
  <si>
    <t xml:space="preserve">Rozhraní pro připojení k VZT jednotce slave, vč. 4 čidel teploty</t>
  </si>
  <si>
    <t>1246197457</t>
  </si>
  <si>
    <t>VL_5.4</t>
  </si>
  <si>
    <t>-991516612</t>
  </si>
  <si>
    <t>VL_5.5</t>
  </si>
  <si>
    <t>86871627</t>
  </si>
  <si>
    <t>VL_5.6</t>
  </si>
  <si>
    <t xml:space="preserve">Základová podpěrná konstrukce na terén pro instalaci kondenzační jednotky, 2600x550mm</t>
  </si>
  <si>
    <t>589344183</t>
  </si>
  <si>
    <t>VL_5.7</t>
  </si>
  <si>
    <t>-1107858422</t>
  </si>
  <si>
    <t>VL_5.8</t>
  </si>
  <si>
    <t>-452266139</t>
  </si>
  <si>
    <t>VL_5.9</t>
  </si>
  <si>
    <t>-801532730</t>
  </si>
  <si>
    <t>VL_5.10</t>
  </si>
  <si>
    <t xml:space="preserve">Nový základ kondenzační jednotky-betonový blok 550x2600mm, výška 1000 mm, vč. základu</t>
  </si>
  <si>
    <t>1055790389</t>
  </si>
  <si>
    <t>VL_5.11</t>
  </si>
  <si>
    <t>-937505349</t>
  </si>
  <si>
    <t>VL_5.12</t>
  </si>
  <si>
    <t>-7492728</t>
  </si>
  <si>
    <t>VL_5.13</t>
  </si>
  <si>
    <t>1742689629</t>
  </si>
  <si>
    <t>D6.1</t>
  </si>
  <si>
    <t xml:space="preserve">ZAŘÍZENÍ Č.6 – KONDENZAČNÍ JEDNOTKA PRO VÝPARNÍK V Z.Č. 3</t>
  </si>
  <si>
    <t>VL_6.1</t>
  </si>
  <si>
    <t xml:space="preserve">Venkovní kondenzační jednotka typu split, Qch/t=14 kW/16 kW (R32), Pi=3.74 kW, jištění 16A, 3x400V, 870x460x1100 mm, 121 kg,</t>
  </si>
  <si>
    <t>2019524274</t>
  </si>
  <si>
    <t>VL_6.2</t>
  </si>
  <si>
    <t xml:space="preserve">Rozhraní pro připojení k VZT jednotce master, vč. 4 čidel teploty a ovladače</t>
  </si>
  <si>
    <t>-897697707</t>
  </si>
  <si>
    <t>VL_6.3</t>
  </si>
  <si>
    <t>-1102054684</t>
  </si>
  <si>
    <t>VL_6.4</t>
  </si>
  <si>
    <t>-1875804061</t>
  </si>
  <si>
    <t>VL_6.5</t>
  </si>
  <si>
    <t>kpl</t>
  </si>
  <si>
    <t>-1830185636</t>
  </si>
  <si>
    <t>VL_6.6</t>
  </si>
  <si>
    <t>424637872</t>
  </si>
  <si>
    <t>VL_6.7</t>
  </si>
  <si>
    <t>1372652383</t>
  </si>
  <si>
    <t>VL_6.8</t>
  </si>
  <si>
    <t>-1669088906</t>
  </si>
  <si>
    <t>VL_6.9</t>
  </si>
  <si>
    <t>-2085128885</t>
  </si>
  <si>
    <t>VL_6.10</t>
  </si>
  <si>
    <t>628056256</t>
  </si>
  <si>
    <t>94</t>
  </si>
  <si>
    <t>VL_6.11</t>
  </si>
  <si>
    <t>87873069</t>
  </si>
  <si>
    <t>VL_7.1</t>
  </si>
  <si>
    <t xml:space="preserve">doprava - 1.8% z dodávky zařízení</t>
  </si>
  <si>
    <t>-1617641231</t>
  </si>
  <si>
    <t>VL_7.2</t>
  </si>
  <si>
    <t xml:space="preserve">Přesun hmot</t>
  </si>
  <si>
    <t>-830505040</t>
  </si>
  <si>
    <t>VL_7.3</t>
  </si>
  <si>
    <t xml:space="preserve">Lešení a jeřábová technika</t>
  </si>
  <si>
    <t>1718202541</t>
  </si>
  <si>
    <t>98</t>
  </si>
  <si>
    <t>VL_7.4</t>
  </si>
  <si>
    <t xml:space="preserve">Komplexní vyzkoušení zařízení, oživení a vyregulování zařízení, koordinace s MaR</t>
  </si>
  <si>
    <t>-1281557565</t>
  </si>
  <si>
    <t>VL_7.5</t>
  </si>
  <si>
    <t xml:space="preserve">Vypracování protokolu o proměření a vyregulování</t>
  </si>
  <si>
    <t>-1565827116</t>
  </si>
  <si>
    <t>VL_7.6</t>
  </si>
  <si>
    <t xml:space="preserve">Zaškolení obsluhy</t>
  </si>
  <si>
    <t>740425492</t>
  </si>
  <si>
    <t>101</t>
  </si>
  <si>
    <t>VL_7.7</t>
  </si>
  <si>
    <t xml:space="preserve">Zpracování dodavatelské dokumentace</t>
  </si>
  <si>
    <t>-1100979030</t>
  </si>
  <si>
    <t>VL_7.9</t>
  </si>
  <si>
    <t xml:space="preserve">Nepředvídané práce</t>
  </si>
  <si>
    <t>-1970693249</t>
  </si>
  <si>
    <t xml:space="preserve">PS03 - Elektroinstalace</t>
  </si>
  <si>
    <t xml:space="preserve">    741 - Elektroinstalace - silnoproud</t>
  </si>
  <si>
    <t xml:space="preserve">HZS - Hodinové zúčtovací sazby</t>
  </si>
  <si>
    <t>741</t>
  </si>
  <si>
    <t xml:space="preserve">Elektroinstalace - silnoproud</t>
  </si>
  <si>
    <t>741110511</t>
  </si>
  <si>
    <t xml:space="preserve">Montáž lišta a kanálek vkládací šířky do 60 mm s víčkem</t>
  </si>
  <si>
    <t>1628337389</t>
  </si>
  <si>
    <t>https://podminky.urs.cz/item/CS_URS_2025_01/741110511</t>
  </si>
  <si>
    <t>34571008</t>
  </si>
  <si>
    <t xml:space="preserve">lišta elektroinstalační hranatá PVC 40x40mm</t>
  </si>
  <si>
    <t>-1486159884</t>
  </si>
  <si>
    <t>741120301</t>
  </si>
  <si>
    <t xml:space="preserve">Montáž vodič Cu izolovaný plný a laněný s PVC pláštěm žíla 0,55 až 16 mm2 pevně (např. CY, CHAH-V)</t>
  </si>
  <si>
    <t>1820677318</t>
  </si>
  <si>
    <t>https://podminky.urs.cz/item/CS_URS_2025_01/741120301</t>
  </si>
  <si>
    <t>34140825</t>
  </si>
  <si>
    <t xml:space="preserve">vodič propojovací jádro Cu plné izolace PVC 450/750V (H07V-U) 1x4mm2 zžl</t>
  </si>
  <si>
    <t>-339557360</t>
  </si>
  <si>
    <t>34141029</t>
  </si>
  <si>
    <t xml:space="preserve">vodič propojovací flexibilní jádro Cu lanované izolace PVC 450/750V (H07V-K) 1x16mm2 zžl</t>
  </si>
  <si>
    <t>2143645355</t>
  </si>
  <si>
    <t>741122611</t>
  </si>
  <si>
    <t xml:space="preserve">Montáž kabel Cu plný kulatý žíla 3x1,5 až 6 mm2 uložený pevně (např. CYKY)</t>
  </si>
  <si>
    <t>-958496635</t>
  </si>
  <si>
    <t>https://podminky.urs.cz/item/CS_URS_2025_01/741122611</t>
  </si>
  <si>
    <t>34111030</t>
  </si>
  <si>
    <t xml:space="preserve">kabel instalační jádro Cu plné izolace PVC plášť PVC 450/750V (CYKY) 3x1,5mm2</t>
  </si>
  <si>
    <t>1547321329</t>
  </si>
  <si>
    <t>34111036</t>
  </si>
  <si>
    <t xml:space="preserve">kabel instalační jádro Cu plné izolace PVC plášť PVC 450/750V (CYKY) 3x2,5mm2</t>
  </si>
  <si>
    <t>1992032611</t>
  </si>
  <si>
    <t>741122641</t>
  </si>
  <si>
    <t xml:space="preserve">Montáž kabel Cu plný kulatý žíla 5x1,5 až 2,5 mm2 uložený pevně (např. CYKY)</t>
  </si>
  <si>
    <t>-735089811</t>
  </si>
  <si>
    <t>https://podminky.urs.cz/item/CS_URS_2025_01/741122641</t>
  </si>
  <si>
    <t>34111090</t>
  </si>
  <si>
    <t xml:space="preserve">kabel instalační jádro Cu plné izolace PVC plášť PVC 450/750V (CYKY) 5x1,5mm2</t>
  </si>
  <si>
    <t>-403112784</t>
  </si>
  <si>
    <t>34111094</t>
  </si>
  <si>
    <t xml:space="preserve">kabel instalační jádro Cu plné izolace PVC plášť PVC 450/750V (CYKY) 5x2,5mm2</t>
  </si>
  <si>
    <t>-1433487454</t>
  </si>
  <si>
    <t>741122642</t>
  </si>
  <si>
    <t xml:space="preserve">Montáž kabel Cu plný kulatý žíla 5x4 až 6 mm2 uložený pevně (např. CYKY)</t>
  </si>
  <si>
    <t>687152862</t>
  </si>
  <si>
    <t>https://podminky.urs.cz/item/CS_URS_2025_01/741122642</t>
  </si>
  <si>
    <t>34111100</t>
  </si>
  <si>
    <t xml:space="preserve">kabel instalační jádro Cu plné izolace PVC plášť PVC 450/750V (CYKY) 5x6mm2</t>
  </si>
  <si>
    <t>49939346</t>
  </si>
  <si>
    <t>741122643</t>
  </si>
  <si>
    <t xml:space="preserve">Montáž kabel Cu plný kulatý žíla 5x10 mm2 uložený pevně (např. CYKY)</t>
  </si>
  <si>
    <t>-502973245</t>
  </si>
  <si>
    <t>https://podminky.urs.cz/item/CS_URS_2025_01/741122643</t>
  </si>
  <si>
    <t>34113034</t>
  </si>
  <si>
    <t xml:space="preserve">kabel instalační jádro Cu plné izolace PVC plášť PVC 450/750V (CYKY) 5x10mm2</t>
  </si>
  <si>
    <t>1658990226</t>
  </si>
  <si>
    <t>741122645</t>
  </si>
  <si>
    <t xml:space="preserve">Montáž kabel Cu plný kulatý žíla 5x25 až 35 mm2 uložený pevně (např. CYKY)</t>
  </si>
  <si>
    <t>1033312413</t>
  </si>
  <si>
    <t>https://podminky.urs.cz/item/CS_URS_2025_01/741122645</t>
  </si>
  <si>
    <t>34113134</t>
  </si>
  <si>
    <t xml:space="preserve">kabel silový jádro Cu izolace PVC plášť PVC 0,6/1kV (1-CYKY) 5x25mm2</t>
  </si>
  <si>
    <t>1446235449</t>
  </si>
  <si>
    <t>741130001</t>
  </si>
  <si>
    <t xml:space="preserve">Ukončení vodič izolovaný do 2,5 mm2 v rozváděči nebo na přístroji</t>
  </si>
  <si>
    <t>360352914</t>
  </si>
  <si>
    <t>https://podminky.urs.cz/item/CS_URS_2025_01/741130001</t>
  </si>
  <si>
    <t>741130004</t>
  </si>
  <si>
    <t xml:space="preserve">Ukončení vodič izolovaný do 6 mm2 v rozváděči nebo na přístroji</t>
  </si>
  <si>
    <t>584724462</t>
  </si>
  <si>
    <t>https://podminky.urs.cz/item/CS_URS_2025_01/741130004</t>
  </si>
  <si>
    <t>741130005</t>
  </si>
  <si>
    <t xml:space="preserve">Ukončení vodič izolovaný do 10 mm2 v rozváděči nebo na přístroji</t>
  </si>
  <si>
    <t>627066782</t>
  </si>
  <si>
    <t>https://podminky.urs.cz/item/CS_URS_2025_01/741130005</t>
  </si>
  <si>
    <t>741130007</t>
  </si>
  <si>
    <t xml:space="preserve">Ukončení vodič izolovaný do 25 mm2 v rozváděči nebo na přístroji</t>
  </si>
  <si>
    <t>26547602</t>
  </si>
  <si>
    <t>https://podminky.urs.cz/item/CS_URS_2025_01/741130007</t>
  </si>
  <si>
    <t>741210101</t>
  </si>
  <si>
    <t xml:space="preserve">Montáž rozvaděčů litinových, hliníkových nebo plastových sestava do 50 kg</t>
  </si>
  <si>
    <t>-62454866</t>
  </si>
  <si>
    <t>https://podminky.urs.cz/item/CS_URS_2025_01/741210101</t>
  </si>
  <si>
    <t>10.877.456</t>
  </si>
  <si>
    <t xml:space="preserve">Rozvaděč plastový povrchový, 72 modulů, 72TE, 879x432x160mm, průhledná dvířka, IP65</t>
  </si>
  <si>
    <t>-2080996666</t>
  </si>
  <si>
    <t>10.887.848</t>
  </si>
  <si>
    <t xml:space="preserve">Rozvaděč plastový povrchový 32 modulů IP65</t>
  </si>
  <si>
    <t>1885382716</t>
  </si>
  <si>
    <t>741320101</t>
  </si>
  <si>
    <t xml:space="preserve">Montáž jističů jednopólových nn do 25 A bez krytu se zapojením vodičů</t>
  </si>
  <si>
    <t>-835656661</t>
  </si>
  <si>
    <t>https://podminky.urs.cz/item/CS_URS_2025_01/741320101</t>
  </si>
  <si>
    <t>35822111</t>
  </si>
  <si>
    <t xml:space="preserve">jistič 1-pólový 16 A vypínací charakteristika B vypínací schopnost 10 kA</t>
  </si>
  <si>
    <t>-1252474222</t>
  </si>
  <si>
    <t>35822117</t>
  </si>
  <si>
    <t xml:space="preserve">jistič 1-pólový 10 A vypínací charakteristika B vypínací schopnost 10 kA</t>
  </si>
  <si>
    <t>-1156145115</t>
  </si>
  <si>
    <t>741320161</t>
  </si>
  <si>
    <t xml:space="preserve">Montáž jističů třípólových nn do 25 A bez krytu se zapojením vodičů</t>
  </si>
  <si>
    <t>794822403</t>
  </si>
  <si>
    <t>https://podminky.urs.cz/item/CS_URS_2025_01/741320161</t>
  </si>
  <si>
    <t>35822154</t>
  </si>
  <si>
    <t xml:space="preserve">jistič 3-pólový 6 A vypínací charakteristika B vypínací schopnost 10 kA</t>
  </si>
  <si>
    <t>638454559</t>
  </si>
  <si>
    <t>35822401</t>
  </si>
  <si>
    <t xml:space="preserve">jistič 3-pólový 16 A vypínací charakteristika B vypínací schopnost 10 kA</t>
  </si>
  <si>
    <t>560191911</t>
  </si>
  <si>
    <t>35822166</t>
  </si>
  <si>
    <t xml:space="preserve">jistič 3-pólový 16 A vypínací charakteristika C vypínací schopnost 10 kA</t>
  </si>
  <si>
    <t>-262845954</t>
  </si>
  <si>
    <t>1187460</t>
  </si>
  <si>
    <t xml:space="preserve">Motorový  jistič 4-6,3/3</t>
  </si>
  <si>
    <t>-138374830</t>
  </si>
  <si>
    <t>1187461</t>
  </si>
  <si>
    <t xml:space="preserve">motorový jistič 6-10/3</t>
  </si>
  <si>
    <t>555725980</t>
  </si>
  <si>
    <t>1187462</t>
  </si>
  <si>
    <t xml:space="preserve">Motorový jistič 10-16/3</t>
  </si>
  <si>
    <t>967820373</t>
  </si>
  <si>
    <t>741320171</t>
  </si>
  <si>
    <t xml:space="preserve">Montáž jističů třípólových nn do 63 A bez krytu se zapojením vodičů</t>
  </si>
  <si>
    <t>-1009041339</t>
  </si>
  <si>
    <t>https://podminky.urs.cz/item/CS_URS_2025_01/741320171</t>
  </si>
  <si>
    <t>35822404</t>
  </si>
  <si>
    <t xml:space="preserve">jistič 3-pólový 32 A vypínací charakteristika B vypínací schopnost 10 kA</t>
  </si>
  <si>
    <t>172906206</t>
  </si>
  <si>
    <t>8500217146</t>
  </si>
  <si>
    <t xml:space="preserve">Vypínač  MSO-40-3</t>
  </si>
  <si>
    <t>-294433061</t>
  </si>
  <si>
    <t>741320181</t>
  </si>
  <si>
    <t xml:space="preserve">Montáž jističů třípólových nn do 125 A bez krytu se zapojením vodičů</t>
  </si>
  <si>
    <t>-2082893667</t>
  </si>
  <si>
    <t>https://podminky.urs.cz/item/CS_URS_2025_01/741320181</t>
  </si>
  <si>
    <t>35822193</t>
  </si>
  <si>
    <t xml:space="preserve">jistič 3-pólový 80 A vypínací charakteristika B vypínací schopnost 10 kA</t>
  </si>
  <si>
    <t>68947227</t>
  </si>
  <si>
    <t>11.016.492</t>
  </si>
  <si>
    <t xml:space="preserve"> Vypínač,MSO-100-3</t>
  </si>
  <si>
    <t>-1826091207</t>
  </si>
  <si>
    <t>741322111</t>
  </si>
  <si>
    <t xml:space="preserve">Montáž svodiče přepětí nn typ 2 čtyřpólových jednodílných se zapojením vodičů</t>
  </si>
  <si>
    <t>955690383</t>
  </si>
  <si>
    <t>https://podminky.urs.cz/item/CS_URS_2025_01/741322111</t>
  </si>
  <si>
    <t>8500067340</t>
  </si>
  <si>
    <t xml:space="preserve">Svodič přepětí T1+T2 -12,5-4-MZ</t>
  </si>
  <si>
    <t>-1998121271</t>
  </si>
  <si>
    <t>741450001</t>
  </si>
  <si>
    <t xml:space="preserve">Montáž svorkovnice hlavního pospojení</t>
  </si>
  <si>
    <t>1462819460</t>
  </si>
  <si>
    <t>https://podminky.urs.cz/item/CS_URS_2025_01/741450001</t>
  </si>
  <si>
    <t>34565002</t>
  </si>
  <si>
    <t xml:space="preserve">svorkovnice ekvipotenciální 200x65mm</t>
  </si>
  <si>
    <t>257242680</t>
  </si>
  <si>
    <t>741810001</t>
  </si>
  <si>
    <t xml:space="preserve">Celková prohlídka elektrického rozvodu a zařízení do 100 000,- Kč</t>
  </si>
  <si>
    <t>1530412837</t>
  </si>
  <si>
    <t>https://podminky.urs.cz/item/CS_URS_2025_01/741810001</t>
  </si>
  <si>
    <t>741910411</t>
  </si>
  <si>
    <t xml:space="preserve">Montáž žlab kovový šířky do 50 mm bez víka</t>
  </si>
  <si>
    <t>-2139735011</t>
  </si>
  <si>
    <t>https://podminky.urs.cz/item/CS_URS_2025_01/741910411</t>
  </si>
  <si>
    <t>1200220</t>
  </si>
  <si>
    <t xml:space="preserve">Kabelový žlab 50/50 GZ</t>
  </si>
  <si>
    <t>1245386477</t>
  </si>
  <si>
    <t>10.622.927</t>
  </si>
  <si>
    <t xml:space="preserve">Spojka kabelového žlabu</t>
  </si>
  <si>
    <t>-931540421</t>
  </si>
  <si>
    <t>10.475.554</t>
  </si>
  <si>
    <t xml:space="preserve"> stropní držák kabelového žlabu</t>
  </si>
  <si>
    <t>169119384</t>
  </si>
  <si>
    <t>741910412</t>
  </si>
  <si>
    <t xml:space="preserve">Montáž žlab kovový šířky do 100 mm bez víka</t>
  </si>
  <si>
    <t>1838972401</t>
  </si>
  <si>
    <t>https://podminky.urs.cz/item/CS_URS_2025_01/741910412</t>
  </si>
  <si>
    <t>10.079.218</t>
  </si>
  <si>
    <t xml:space="preserve"> Nosník - pro žlab 50/50</t>
  </si>
  <si>
    <t>1450498241</t>
  </si>
  <si>
    <t>10.652.787</t>
  </si>
  <si>
    <t xml:space="preserve">kabelový žlab 100/50 M2 ŽZ délka 2m</t>
  </si>
  <si>
    <t>-1567466980</t>
  </si>
  <si>
    <t>10.883.249</t>
  </si>
  <si>
    <t xml:space="preserve">Spojka - pro spojení žlab-žlab zžl</t>
  </si>
  <si>
    <t>1605734934</t>
  </si>
  <si>
    <t>10.652.789</t>
  </si>
  <si>
    <t xml:space="preserve">Spojka spojení žlab-žlab</t>
  </si>
  <si>
    <t>679843092</t>
  </si>
  <si>
    <t>HZS</t>
  </si>
  <si>
    <t xml:space="preserve">Hodinové zúčtovací sazby</t>
  </si>
  <si>
    <t>HZS2231</t>
  </si>
  <si>
    <t xml:space="preserve">Hodinová zúčtovací sazba elektrikář, demontáž stáv. instalace</t>
  </si>
  <si>
    <t>hod</t>
  </si>
  <si>
    <t>-841589296</t>
  </si>
  <si>
    <t>https://podminky.urs.cz/item/CS_URS_2025_01/HZS2231</t>
  </si>
  <si>
    <t>HZS2232</t>
  </si>
  <si>
    <t xml:space="preserve">Hodinová zúčtovací sazba elektrikář odborný, úprava a přepojení stáv. rozvaděče 6.pole</t>
  </si>
  <si>
    <t>1699780050</t>
  </si>
  <si>
    <t>https://podminky.urs.cz/item/CS_URS_2025_01/HZS2232</t>
  </si>
  <si>
    <t xml:space="preserve">PS04 - MaR</t>
  </si>
  <si>
    <t xml:space="preserve">P.Č. - Kód Typ Rozvaděč</t>
  </si>
  <si>
    <t xml:space="preserve">D1 - Kód Typ Řídící systém MaR</t>
  </si>
  <si>
    <t xml:space="preserve">D2 - Kód Typ SW</t>
  </si>
  <si>
    <t xml:space="preserve">D3 - Kód Typ Vizualizace</t>
  </si>
  <si>
    <t xml:space="preserve">D4 - Kód Typ Komponenty a zařízení MaR</t>
  </si>
  <si>
    <t xml:space="preserve">D5 - Kód Typ Montážní materiál a práce</t>
  </si>
  <si>
    <t xml:space="preserve">D6 - Kód Typ Ostatní</t>
  </si>
  <si>
    <t>P.Č.</t>
  </si>
  <si>
    <t xml:space="preserve">Kód Typ Rozvaděč</t>
  </si>
  <si>
    <t xml:space="preserve">RA1 D+M Oceloplechová rozvodnice 1200x800x300 včetně jistících a ovládacích prvků dle výrobní dokumentace zhotovitele s kapsou na dokumentaci. Včetně výroby, testů a kusové zkoušky</t>
  </si>
  <si>
    <t>set</t>
  </si>
  <si>
    <t>22002811</t>
  </si>
  <si>
    <t xml:space="preserve">RA2 D+M Oceloplechová rozvodnice 800x800x260 včetně jistících a ovládacích prvků dle výrobní dokumentace zhotovitele s kapsou na dokumentaci. Včetně výroby, testů a kusové zkoušky</t>
  </si>
  <si>
    <t>-2099848779</t>
  </si>
  <si>
    <t xml:space="preserve">RA3 D+M Oceloplechová rozvodnice 1000x800x300 včetně jistících a ovládacích prvků dle výrobní dokumentace zhotovitele s kapsou na dokumentaci. Včetně výroby, testů a kusové zkoušky</t>
  </si>
  <si>
    <t>1389564274</t>
  </si>
  <si>
    <t xml:space="preserve">Kód Typ Řídící systém MaR</t>
  </si>
  <si>
    <t>VL_10</t>
  </si>
  <si>
    <t xml:space="preserve">Zdroj 1 D+M Napájecí zdroj pro PLC, 1200mA, pro I/O moduly</t>
  </si>
  <si>
    <t>1369632787</t>
  </si>
  <si>
    <t xml:space="preserve">Zdroj 2 D+M Sběrnicový modul, pro I/O moduly</t>
  </si>
  <si>
    <t>-1370472740</t>
  </si>
  <si>
    <t xml:space="preserve">Propoj D+M Propojovací kabel pro I/O moduly</t>
  </si>
  <si>
    <t>-1260454143</t>
  </si>
  <si>
    <t xml:space="preserve">Kolíčky D+M Adresovací kolíčky</t>
  </si>
  <si>
    <t>993439662</t>
  </si>
  <si>
    <t xml:space="preserve">PLC 1 D+M PLC řídící jednotka (ethernet, modul mod-bus, modul m-bus, BACnet) v rozvaděči RA1</t>
  </si>
  <si>
    <t>-2107442722</t>
  </si>
  <si>
    <t xml:space="preserve">PLC 2,3 D+M PLC řídící jednotka (ethernet, modul mod-bus, modul m-bus, BACnet), 18xUIO, 6xDO v rozvaděčích RA2, RA3</t>
  </si>
  <si>
    <t>104823880</t>
  </si>
  <si>
    <t xml:space="preserve">Modul 1 D+M Modul digitálních vstupů, 16xDI</t>
  </si>
  <si>
    <t>858752103</t>
  </si>
  <si>
    <t xml:space="preserve">Modul 2 D+M Univerzální modul digitálních/analogových vstupů a analogových výstupů, 8xUIO</t>
  </si>
  <si>
    <t>-789908291</t>
  </si>
  <si>
    <t xml:space="preserve">Modul 3 D+M Modul digitálních výstupů, 6xDO</t>
  </si>
  <si>
    <t>542824330</t>
  </si>
  <si>
    <t xml:space="preserve">Displej D+M Dotykový ovládací panel 7“, vestavěný webový server</t>
  </si>
  <si>
    <t>1537010273</t>
  </si>
  <si>
    <t xml:space="preserve">Kód Typ SW</t>
  </si>
  <si>
    <t xml:space="preserve">SW D SW pro PLC</t>
  </si>
  <si>
    <t>DB</t>
  </si>
  <si>
    <t>-21429525</t>
  </si>
  <si>
    <t xml:space="preserve">SW kom1 D SW pro komunikaci Mod-Bus-zpětné získávávní tepla (2ks)</t>
  </si>
  <si>
    <t>-1634179723</t>
  </si>
  <si>
    <t xml:space="preserve">SW kom2 D SW pro komunikaci M-Bus-měřiče tepla (2ks)</t>
  </si>
  <si>
    <t>-1101030389</t>
  </si>
  <si>
    <t xml:space="preserve">SW panel D SW pro dotykové panely</t>
  </si>
  <si>
    <t>1280905241</t>
  </si>
  <si>
    <t xml:space="preserve">Zkouška D Odladění, odzkoušení SW</t>
  </si>
  <si>
    <t>-467070855</t>
  </si>
  <si>
    <t xml:space="preserve">SW TCP/IP D SW pro komunikaci TCP/IP-komunikace s nadřazeným systémem – vizualizace (spolupráce programátorů)</t>
  </si>
  <si>
    <t>-1241253610</t>
  </si>
  <si>
    <t xml:space="preserve">Kód Typ Vizualizace</t>
  </si>
  <si>
    <t xml:space="preserve">Licence D Doplnění licence vizualizace 300 DB</t>
  </si>
  <si>
    <t>2053951941</t>
  </si>
  <si>
    <t xml:space="preserve">Obrazovky D Tvorba obrazovek vizualizace</t>
  </si>
  <si>
    <t>-2093499684</t>
  </si>
  <si>
    <t xml:space="preserve">SW vizual. D SW vizualizace</t>
  </si>
  <si>
    <t>-1107957019</t>
  </si>
  <si>
    <t xml:space="preserve">Kód Typ Komponenty a zařízení MaR</t>
  </si>
  <si>
    <t xml:space="preserve">T0 D+M Snímač teploty do venkovního prostředí Ni1000</t>
  </si>
  <si>
    <t>233676395</t>
  </si>
  <si>
    <t xml:space="preserve">TP D+M Snímač teploty do prostoru Ni1000</t>
  </si>
  <si>
    <t>-470259713</t>
  </si>
  <si>
    <t xml:space="preserve">T1.1-T4.5 D+M Snímač teploty do potrubí Ni1000</t>
  </si>
  <si>
    <t>-1475290815</t>
  </si>
  <si>
    <t xml:space="preserve">T1-T10 D+M Snímač teploty příložný Ni1000</t>
  </si>
  <si>
    <t>-761330239</t>
  </si>
  <si>
    <t xml:space="preserve">TC1.4-4.4 D+M Snímač teploty a CO2 do potrubí 2x0-10V</t>
  </si>
  <si>
    <t>259890190</t>
  </si>
  <si>
    <t xml:space="preserve">TS1.1-4.1 D+M Protimrazový termostat, 3m</t>
  </si>
  <si>
    <t>-1506627426</t>
  </si>
  <si>
    <t xml:space="preserve">P1.1-4.2 D+M Snímač tlaku do VZT potrubí 0-3000Pa, 0-10V</t>
  </si>
  <si>
    <t>-1038167166</t>
  </si>
  <si>
    <t xml:space="preserve">DP1.1-4.2 D+M Digitální tlakový spínač do VZT potrubí 50-500Pa</t>
  </si>
  <si>
    <t>1696275107</t>
  </si>
  <si>
    <t xml:space="preserve">S1.1-4.2 D+M Servopohon pro klapku s pružinou, 18Nm, 24V</t>
  </si>
  <si>
    <t>1850671973</t>
  </si>
  <si>
    <t xml:space="preserve">P1 D+M Snímač tlaku do vodovodního potrubí, 0-10V, 0-6bar</t>
  </si>
  <si>
    <t>-114550710</t>
  </si>
  <si>
    <t xml:space="preserve">ZP1 D+M Snímač zaplavení prostoru</t>
  </si>
  <si>
    <t>1834945127</t>
  </si>
  <si>
    <t xml:space="preserve">VT1 D+M Vyrážecí tlačíko</t>
  </si>
  <si>
    <t>2027692121</t>
  </si>
  <si>
    <t xml:space="preserve">KP1 D+M Snímač koncentrace plynu (2 stupně)</t>
  </si>
  <si>
    <t>1995876</t>
  </si>
  <si>
    <t xml:space="preserve">KC1 D+M Snímač koncentrace CO (2 stupně)</t>
  </si>
  <si>
    <t>193532731</t>
  </si>
  <si>
    <t xml:space="preserve">Kód Typ Montážní materiál a práce</t>
  </si>
  <si>
    <t xml:space="preserve">Kabelové trasy 1 D+M Drátěný kabelový žlab 200x50 včetně příslušenství</t>
  </si>
  <si>
    <t>-1897357338</t>
  </si>
  <si>
    <t>VL_38</t>
  </si>
  <si>
    <t xml:space="preserve">Kabelové trasy 1 D+M Drátěný kabelový žlab 150x50 včetně příslušenství</t>
  </si>
  <si>
    <t>794407681</t>
  </si>
  <si>
    <t>VL_39</t>
  </si>
  <si>
    <t xml:space="preserve">Kabelové trasy 2 D+M Drátěný kabelový žlab 50x50 včetně příslušenství</t>
  </si>
  <si>
    <t>1767863191</t>
  </si>
  <si>
    <t xml:space="preserve">Trubky D+M PVC trubka 20mm – pevná/ohebná včetně příslušenství</t>
  </si>
  <si>
    <t>539866621</t>
  </si>
  <si>
    <t xml:space="preserve">Příchytky D+M Příchytky pro kabelové svazky</t>
  </si>
  <si>
    <t>-761294575</t>
  </si>
  <si>
    <t>VL_42</t>
  </si>
  <si>
    <t xml:space="preserve">Krabice D+M PVC spojovací krabice 100x100 IP55</t>
  </si>
  <si>
    <t>1051314933</t>
  </si>
  <si>
    <t>VL_43</t>
  </si>
  <si>
    <t xml:space="preserve">CYKY-J 3x2,5 D+M Kabel CYKY-J 3x2,5 (NKT)</t>
  </si>
  <si>
    <t>-1299672280</t>
  </si>
  <si>
    <t>VL_44</t>
  </si>
  <si>
    <t xml:space="preserve">CYKY-J 3x1,5 D+M Kabel CYKY-J 3x1,5 (NKT)</t>
  </si>
  <si>
    <t>493389433</t>
  </si>
  <si>
    <t xml:space="preserve">JYTY 7x1 D+M Kabel JYTY 7x1 (Prakab)</t>
  </si>
  <si>
    <t>-14517469</t>
  </si>
  <si>
    <t>VL_46</t>
  </si>
  <si>
    <t xml:space="preserve">JYTY 4x1 D+M Kabel JYTY 4x1 (Prakab)</t>
  </si>
  <si>
    <t>497567239</t>
  </si>
  <si>
    <t xml:space="preserve">JYTY 2x1 D+M Kabel JYTY 2x1 (Prakab)</t>
  </si>
  <si>
    <t>1112930178</t>
  </si>
  <si>
    <t xml:space="preserve">J-Y(ST)Y 2x2x0,8 D+M Kabel J-Y(ST)Y 2x2x0,8 (Prakab)</t>
  </si>
  <si>
    <t>-460762898</t>
  </si>
  <si>
    <t xml:space="preserve">Konstrukce D+M Konstrukce pro žlaby (stojny, podpěry, c profily) a ostatní kotvící a úložný materiál</t>
  </si>
  <si>
    <t>-1698798766</t>
  </si>
  <si>
    <t xml:space="preserve">Pospojení D+M Pospojování kovových částí technologie</t>
  </si>
  <si>
    <t>538567583</t>
  </si>
  <si>
    <t xml:space="preserve">Popisy D+M Popis, značení a ukončení kabelů, označení přístrojů MaR</t>
  </si>
  <si>
    <t>1838772267</t>
  </si>
  <si>
    <t xml:space="preserve">Prostupy M Prostup přes stěnu do průměru 100mm</t>
  </si>
  <si>
    <t>-1199159099</t>
  </si>
  <si>
    <t xml:space="preserve">Ucpávka D+M Požární ucpávka+příslušenství (Hilty)</t>
  </si>
  <si>
    <t>512701844</t>
  </si>
  <si>
    <t xml:space="preserve">MV1.1,4.2 M Připojení ventilátoru ve VZT jednotce</t>
  </si>
  <si>
    <t>1035434542</t>
  </si>
  <si>
    <t xml:space="preserve">ZZT1.1-4.1 M Připojení zpětného získávání tepla (ovládání)</t>
  </si>
  <si>
    <t>475081792</t>
  </si>
  <si>
    <t>VL_56</t>
  </si>
  <si>
    <t xml:space="preserve">K1,2,3,4 M Připojení plynového kotle</t>
  </si>
  <si>
    <t>-1598359361</t>
  </si>
  <si>
    <t xml:space="preserve">KR1 M Připojení ovládání kaskádního řadiče plynových kotlů</t>
  </si>
  <si>
    <t>-869110061</t>
  </si>
  <si>
    <t xml:space="preserve">KJ1.1-4.2 M Připojení ovládání boxu kondenzační jednotky</t>
  </si>
  <si>
    <t>868670135</t>
  </si>
  <si>
    <t xml:space="preserve">MC1-5 M Připojení čerpadla</t>
  </si>
  <si>
    <t>-789479861</t>
  </si>
  <si>
    <t xml:space="preserve">YV1-3 M Připojení servopohonu ventilu vytápění, VZT</t>
  </si>
  <si>
    <t>-1033586151</t>
  </si>
  <si>
    <t xml:space="preserve">Y1 M Připojení servopohonu ventilu dopouštění</t>
  </si>
  <si>
    <t>-134992242</t>
  </si>
  <si>
    <t xml:space="preserve">BAP M Připojení servopohonu ventilu plynu</t>
  </si>
  <si>
    <t>-1627435352</t>
  </si>
  <si>
    <t xml:space="preserve">PK1.1-4.2 M Připojení kontaktu požární klapky</t>
  </si>
  <si>
    <t>86701859</t>
  </si>
  <si>
    <t xml:space="preserve">MT1,2 M Připojení a nastavení měřiče tepla</t>
  </si>
  <si>
    <t>-317492880</t>
  </si>
  <si>
    <t xml:space="preserve">EPS M Doplnění stávajícího systému EPS (vyhotovení dokumentace a realizace)</t>
  </si>
  <si>
    <t>760799014</t>
  </si>
  <si>
    <t xml:space="preserve">Kód Typ Ostatní</t>
  </si>
  <si>
    <t xml:space="preserve">Schéma D Výrobní dokumentace zhotovitele</t>
  </si>
  <si>
    <t>-1197102665</t>
  </si>
  <si>
    <t xml:space="preserve">Skutečný stav D Dokumentace skutečného stavu + tisk</t>
  </si>
  <si>
    <t>533119645</t>
  </si>
  <si>
    <t xml:space="preserve">Test periferií D Test zapojení 1:1 všech připojených měřících a ovládacích prvků</t>
  </si>
  <si>
    <t>-596688557</t>
  </si>
  <si>
    <t>VL_69</t>
  </si>
  <si>
    <t xml:space="preserve">Školení D Zaškolení obsluhy</t>
  </si>
  <si>
    <t>-28884974</t>
  </si>
  <si>
    <t>VL_71</t>
  </si>
  <si>
    <t xml:space="preserve">Revize D Výchozí revizní zpráva</t>
  </si>
  <si>
    <t>-1094930058</t>
  </si>
  <si>
    <t xml:space="preserve">PPV D PPV</t>
  </si>
  <si>
    <t>%</t>
  </si>
  <si>
    <t>-737605908</t>
  </si>
  <si>
    <t>VL_73</t>
  </si>
  <si>
    <t xml:space="preserve">Doprava D Doprava a staveništní přesun hmot</t>
  </si>
  <si>
    <t>-1528383645</t>
  </si>
  <si>
    <t xml:space="preserve"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</si>
  <si>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</si>
  <si>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</si>
  <si>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</si>
  <si>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vrn6 - Územní vlivy</t>
  </si>
  <si>
    <t xml:space="preserve">    vrn9 - Ostatní náklady</t>
  </si>
  <si>
    <t>vrn1</t>
  </si>
  <si>
    <t xml:space="preserve">Průzkumné, geodetické a projektové práce</t>
  </si>
  <si>
    <t>013254000</t>
  </si>
  <si>
    <t xml:space="preserve">Dokumentace skutečného provedení stavby</t>
  </si>
  <si>
    <t>-1876845158</t>
  </si>
  <si>
    <t>https://podminky.urs.cz/item/CS_URS_2024_02/013254000</t>
  </si>
  <si>
    <t>vrn2</t>
  </si>
  <si>
    <t xml:space="preserve">Příprava staveniště</t>
  </si>
  <si>
    <t>020001000</t>
  </si>
  <si>
    <t>876846527</t>
  </si>
  <si>
    <t xml:space="preserve">Příprava staveniště
Včetně nákladů na předání a převzetí staveniště
Zařízení staveniště - připojení na sítě
Vymezení prostoru staveniště
Cena byla určena procentuálně z celkové ceny zakázky.</t>
  </si>
  <si>
    <t>vrn3</t>
  </si>
  <si>
    <t xml:space="preserve">Zařízení staveniště</t>
  </si>
  <si>
    <t>030001000</t>
  </si>
  <si>
    <t>1910197851</t>
  </si>
  <si>
    <t>https://podminky.urs.cz/item/CS_URS_2025_01/030001000</t>
  </si>
  <si>
    <t>vrn6</t>
  </si>
  <si>
    <t xml:space="preserve">Územní vlivy</t>
  </si>
  <si>
    <t>063303000</t>
  </si>
  <si>
    <t xml:space="preserve">Práce ve výškách, v hloubkách</t>
  </si>
  <si>
    <t>-640410827</t>
  </si>
  <si>
    <t xml:space="preserve">Práce ve výškách, v hloubkách
Lešení pro komíny
Cena byla určena procentuálně z celkové ceny zakázky.</t>
  </si>
  <si>
    <t>https://podminky.urs.cz/item/CS_URS_2024_01/063303000</t>
  </si>
  <si>
    <t>vrn9</t>
  </si>
  <si>
    <t xml:space="preserve">Ostatní náklady</t>
  </si>
  <si>
    <t xml:space="preserve">Požární hlídka po dokončení svářečských prací</t>
  </si>
  <si>
    <t>1230178800</t>
  </si>
  <si>
    <t xml:space="preserve">Návrh provozního řádu pro zkušební a trvalý provoz</t>
  </si>
  <si>
    <t>-814574756</t>
  </si>
  <si>
    <t xml:space="preserve">Struktura údajů, formát souboru a metodika pro zpracování</t>
  </si>
  <si>
    <t>Struktura</t>
  </si>
  <si>
    <t xml:space="preserve">Soubor je složen ze záložky Rekapitulace stavby a záložek s názvem soupisu prací pro jednotlivé objekty ve formátu XLSX. Každá ze záložek přitom obsahuje</t>
  </si>
  <si>
    <t xml:space="preserve">ještě samostatné sestavy vymezené orámovaním a nadpisem sestavy.</t>
  </si>
  <si>
    <r>
      <rPr>
        <i/>
        <sz val="8"/>
        <rFont val="Arial CE"/>
      </rPr>
      <t xml:space="preserve">Rekapitulace stavby </t>
    </r>
    <r>
      <rPr>
        <sz val="8"/>
        <rFont val="Arial CE"/>
      </rPr>
      <t xml:space="preserve">obsahuje sestavu Rekapitulace stavby a Rekapitulace objektů stavby a soupisů prací.</t>
    </r>
  </si>
  <si>
    <r>
      <t xml:space="preserve">V sestavě </t>
    </r>
    <r>
      <rPr>
        <b/>
        <sz val="8"/>
        <rFont val="Arial CE"/>
      </rPr>
      <t xml:space="preserve">Rekapitulace stavby</t>
    </r>
    <r>
      <rPr>
        <sz val="8"/>
        <rFont val="Arial CE"/>
      </rPr>
      <t xml:space="preserve"> jsou uvedeny informace identifikující předmět veřejné zakázky na stavební práce, KSO, CC-CZ, CZ-CPV, CZ-CPA a rekapitulaci </t>
    </r>
  </si>
  <si>
    <t xml:space="preserve"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</si>
  <si>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</si>
  <si>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</rPr>
      <t xml:space="preserve">Rekapitulace objektů stavby a soupisů prací</t>
    </r>
    <r>
      <rPr>
        <sz val="8"/>
        <rFont val="Arial CE"/>
      </rPr>
      <t xml:space="preserve"> je uvedena rekapitulace stavebních objektů, inženýrských objektů, provozních souborů,</t>
    </r>
  </si>
  <si>
    <t xml:space="preserve">vedlejších a ostatních nákladů a ostatních nákladů s rekapitulací nabídkové ceny za jednotlivé soupisy prací. Na základě údaje Typ je možné</t>
  </si>
  <si>
    <t xml:space="preserve">identifikovat, zda se jedná o objekt nebo soupis prací pro daný objekt:</t>
  </si>
  <si>
    <t xml:space="preserve">Stavební objekt pozemní</t>
  </si>
  <si>
    <t>ING</t>
  </si>
  <si>
    <t xml:space="preserve">Stavební objekt inženýrský</t>
  </si>
  <si>
    <t>PRO</t>
  </si>
  <si>
    <t xml:space="preserve">Provozní soubor</t>
  </si>
  <si>
    <t>VON</t>
  </si>
  <si>
    <t xml:space="preserve">Vedlejší a ostatní náklady</t>
  </si>
  <si>
    <t xml:space="preserve">Soupis prací pro daný typ objektu</t>
  </si>
  <si>
    <r>
      <rPr>
        <i/>
        <sz val="8"/>
        <rFont val="Arial CE"/>
      </rPr>
      <t xml:space="preserve">Soupis prací </t>
    </r>
    <r>
      <rPr>
        <sz val="8"/>
        <rFont val="Arial CE"/>
      </rPr>
      <t xml:space="preserve">pro jednotlivé objekty obsahuje sestavy Krycí list soupisu prací, Rekapitulace členění soupisu prací, Soupis prací. Za soupis prací může být považován</t>
    </r>
  </si>
  <si>
    <t xml:space="preserve">i objekt stavby v případě, že neobsahuje podřízenou zakázku.</t>
  </si>
  <si>
    <r>
      <rPr>
        <b/>
        <sz val="8"/>
        <rFont val="Arial CE"/>
      </rPr>
      <t xml:space="preserve">Krycí list soupisu</t>
    </r>
    <r>
      <rPr>
        <sz val="8"/>
        <rFont val="Arial CE"/>
      </rPr>
      <t xml:space="preserve"> obsahuje rekapitulaci informací o předmětu veřejné zakázky ze sestavy Rekapitulace stavby, informaci o zařazení objektu do KSO, </t>
    </r>
  </si>
  <si>
    <t xml:space="preserve">CC-CZ, CZ-CPV, CZ-CPA a rekapitulaci celkové nabídkové ceny účastníka za aktuální soupis prací.</t>
  </si>
  <si>
    <r>
      <rPr>
        <b/>
        <sz val="8"/>
        <rFont val="Arial CE"/>
      </rPr>
      <t xml:space="preserve">Rekapitulace členění soupisu prací</t>
    </r>
    <r>
      <rPr>
        <sz val="8"/>
        <rFont val="Arial CE"/>
      </rPr>
      <t xml:space="preserve"> obsahuje rekapitulaci soupisu prací ve všech úrovních členění soupisu tak, jak byla tato členění použita (např. </t>
    </r>
  </si>
  <si>
    <t xml:space="preserve">stavební díly, funkční díly, případně jiné členění) s rekapitulací nabídkové ceny.</t>
  </si>
  <si>
    <r>
      <rPr>
        <b/>
        <sz val="8"/>
        <rFont val="Arial CE"/>
      </rPr>
      <t xml:space="preserve">Soupis prací </t>
    </r>
    <r>
      <rPr>
        <sz val="8"/>
        <rFont val="Arial CE"/>
      </rPr>
      <t xml:space="preserve">obsahuje položky veškerých stavebních nebo montážních prací, dodávek materiálů a služeb nezbytných pro zhotovení stavebního objektu,</t>
    </r>
  </si>
  <si>
    <t xml:space="preserve">inženýrského objektu, provozního souboru, vedlejších a ostatních nákladů.</t>
  </si>
  <si>
    <t xml:space="preserve">Pro položky soupisu prací se zobrazují následující informace:</t>
  </si>
  <si>
    <t xml:space="preserve"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</si>
  <si>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</si>
  <si>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</si>
  <si>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 xml:space="preserve">Kód položky</t>
  </si>
  <si>
    <t xml:space="preserve">Zkrácený popis položky</t>
  </si>
  <si>
    <t xml:space="preserve">Měrná jednotka položky</t>
  </si>
  <si>
    <t xml:space="preserve">Množství v měrné jednotce</t>
  </si>
  <si>
    <t>J.cena</t>
  </si>
  <si>
    <t xml:space="preserve">Jednotková cena položky. Zadaní může obsahovat namísto J.ceny sloupce J.materiál a J.montáž, jejichž součet definuje </t>
  </si>
  <si>
    <t xml:space="preserve">J.cenu položky.</t>
  </si>
  <si>
    <t xml:space="preserve">Cena celkem </t>
  </si>
  <si>
    <t xml:space="preserve">Celková cena položky daná jako součin množství a j.ceny</t>
  </si>
  <si>
    <t xml:space="preserve">Příslušnost položky do cenové soustavy</t>
  </si>
  <si>
    <t xml:space="preserve">Ke každé položce soupisu prací se na samostatných řádcích může zobrazovat:</t>
  </si>
  <si>
    <t xml:space="preserve">Plný popis položky</t>
  </si>
  <si>
    <t xml:space="preserve">Poznámka k souboru cen a poznámka zadavatele</t>
  </si>
  <si>
    <t xml:space="preserve">Výkaz výměr</t>
  </si>
  <si>
    <t xml:space="preserve">Pokud je k řádku výkazu výměr evidovaný údaj ve sloupci Kód, jedná se o definovaný odkaz, na který se může odvolávat výkaz výměr z jiné položky.</t>
  </si>
  <si>
    <t xml:space="preserve">Metodika pro zpracování </t>
  </si>
  <si>
    <t xml:space="preserve"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</si>
  <si>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</si>
  <si>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</si>
  <si>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</si>
  <si>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 xml:space="preserve">Pole IČ a DIČ v sestavě Rekapitulace stavby - zde účastník vyplní svoje IČ a DIČ</t>
  </si>
  <si>
    <t xml:space="preserve">Datum v sestavě Rekapitulace stavby - zde účastník vyplní datum vytvoření nabídky</t>
  </si>
  <si>
    <t xml:space="preserve">J.cena = jednotková cena v sestavě Soupis prací o maximálním počtu desetinných míst uvedených v poli</t>
  </si>
  <si>
    <t xml:space="preserve">- pokud sestavy soupisů prací obsahují pole J.cena, měla by být všechna tato pole vyplněna nenulovými</t>
  </si>
  <si>
    <t xml:space="preserve">Poznámka - nepovinný údaj pro položku soupisu</t>
  </si>
  <si>
    <t xml:space="preserve"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</si>
  <si>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</si>
  <si>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</si>
  <si>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 xml:space="preserve">Účastník v tomto případě by měl vyplnit všechna pole J.materiál a pole J.montáž nenulovými kladnými číslicemi. V případech, kdy položka</t>
  </si>
  <si>
    <t xml:space="preserve">neobsahuje žádný materiál je přípustné, aby pole J.materiál bylo vyplněno nulou. V případech, kdy položka neobsahuje žádnou montáž je přípustné,</t>
  </si>
  <si>
    <t xml:space="preserve">aby pole J.montáž bylo vyplněno nulou. Obě pole - J.materiál, J.Montáž u jedné položky by však neměly být vyplněny nulou.</t>
  </si>
  <si>
    <t xml:space="preserve">Rekapitulace stavby</t>
  </si>
  <si>
    <t>Název</t>
  </si>
  <si>
    <t>Povinný</t>
  </si>
  <si>
    <t xml:space="preserve">Max. počet</t>
  </si>
  <si>
    <t>atributu</t>
  </si>
  <si>
    <t>(A/N)</t>
  </si>
  <si>
    <t>znaků</t>
  </si>
  <si>
    <t>A</t>
  </si>
  <si>
    <t xml:space="preserve">Kód stavby</t>
  </si>
  <si>
    <t>String</t>
  </si>
  <si>
    <t>Stavba</t>
  </si>
  <si>
    <t xml:space="preserve">Název stavby</t>
  </si>
  <si>
    <t>Místo</t>
  </si>
  <si>
    <t>N</t>
  </si>
  <si>
    <t xml:space="preserve">Místo stavby</t>
  </si>
  <si>
    <t>Datum</t>
  </si>
  <si>
    <t xml:space="preserve">Datum vykonaného exportu</t>
  </si>
  <si>
    <t>Date</t>
  </si>
  <si>
    <t>KSO</t>
  </si>
  <si>
    <t xml:space="preserve">Klasifikace stavebního objektu</t>
  </si>
  <si>
    <t>CC-CZ</t>
  </si>
  <si>
    <t xml:space="preserve">Klasifikace stavbeních děl</t>
  </si>
  <si>
    <t>CZ-CPV</t>
  </si>
  <si>
    <t xml:space="preserve">Společný slovník pro veřejné zakázky</t>
  </si>
  <si>
    <t>CZ-CPA</t>
  </si>
  <si>
    <t xml:space="preserve">Klasifikace produkce podle činností</t>
  </si>
  <si>
    <t>Zadavatel</t>
  </si>
  <si>
    <t xml:space="preserve">Zadavatel zadaní</t>
  </si>
  <si>
    <t>IČ</t>
  </si>
  <si>
    <t xml:space="preserve">IČ zadavatele zadaní</t>
  </si>
  <si>
    <t>DIČ</t>
  </si>
  <si>
    <t xml:space="preserve">DIČ zadavatele zadaní</t>
  </si>
  <si>
    <t>Účastník</t>
  </si>
  <si>
    <t xml:space="preserve">Účastník veřejné zakázky</t>
  </si>
  <si>
    <t>Projektant</t>
  </si>
  <si>
    <t>Poznámka</t>
  </si>
  <si>
    <t xml:space="preserve">Poznámka k zadání</t>
  </si>
  <si>
    <t xml:space="preserve">Sazba DPH</t>
  </si>
  <si>
    <t xml:space="preserve">Rekapitulace sazeb DPH u položek soupisů</t>
  </si>
  <si>
    <t>eGSazbaDph</t>
  </si>
  <si>
    <t xml:space="preserve">Základna DPH</t>
  </si>
  <si>
    <t xml:space="preserve">Základna DPH určena součtem celkové ceny z položek soupisů</t>
  </si>
  <si>
    <t>Double</t>
  </si>
  <si>
    <t xml:space="preserve">Hodnota DPH</t>
  </si>
  <si>
    <t xml:space="preserve">Celková cena bez DPH za celou stavbu. Sčítává se ze všech listů.</t>
  </si>
  <si>
    <t xml:space="preserve">Celková cena s DPH za celou stavbu</t>
  </si>
  <si>
    <t xml:space="preserve">Rekapitulace objektů stavby a soupisů prací</t>
  </si>
  <si>
    <t xml:space="preserve">Přebírá se z Rekapitulace stavby</t>
  </si>
  <si>
    <t xml:space="preserve">Kód objektu</t>
  </si>
  <si>
    <t xml:space="preserve">Objektu, Soupis prací</t>
  </si>
  <si>
    <t xml:space="preserve">Název objektu</t>
  </si>
  <si>
    <t xml:space="preserve">Cena bez DPH za daný objekt</t>
  </si>
  <si>
    <t xml:space="preserve">Cena spolu s DPH za daný objekt</t>
  </si>
  <si>
    <t xml:space="preserve">Typ zakázky</t>
  </si>
  <si>
    <t>eGTypZakazky</t>
  </si>
  <si>
    <t xml:space="preserve">Krycí list soupisu</t>
  </si>
  <si>
    <t>Objekt</t>
  </si>
  <si>
    <t xml:space="preserve">Kód a název objektu</t>
  </si>
  <si>
    <t xml:space="preserve">20 + 120</t>
  </si>
  <si>
    <t xml:space="preserve">Kód a název soupisu</t>
  </si>
  <si>
    <t xml:space="preserve">Poznámka k soupisu prací</t>
  </si>
  <si>
    <t xml:space="preserve">Rekapitulace sazeb DPH na položkách aktuálního soupisu</t>
  </si>
  <si>
    <t xml:space="preserve">Základna DPH určena součtem celkové ceny z položek aktuálního soupisu</t>
  </si>
  <si>
    <t xml:space="preserve">Cena bez DPH za daný soupis</t>
  </si>
  <si>
    <t xml:space="preserve">Cena s DPH</t>
  </si>
  <si>
    <t xml:space="preserve">Cena s DPH za daný soupis</t>
  </si>
  <si>
    <t xml:space="preserve">Rekapitulace členění soupisu prací</t>
  </si>
  <si>
    <t xml:space="preserve">Kód a název objektu, přebírá se z Krycího listu soupisu</t>
  </si>
  <si>
    <t xml:space="preserve">Kód a název objektu, přebírá se z Krycího listu soupisu</t>
  </si>
  <si>
    <t xml:space="preserve">Kód a název dílu ze soupisu</t>
  </si>
  <si>
    <t xml:space="preserve">20 + 100</t>
  </si>
  <si>
    <t xml:space="preserve">Cena celkem</t>
  </si>
  <si>
    <t xml:space="preserve">Cena celkem za díl ze soupisu</t>
  </si>
  <si>
    <t xml:space="preserve">Soupis prací</t>
  </si>
  <si>
    <t xml:space="preserve">Přebírá se z Krycího listu soupisu</t>
  </si>
  <si>
    <t xml:space="preserve">Pořadové číslo položky soupisu</t>
  </si>
  <si>
    <t>Long</t>
  </si>
  <si>
    <t xml:space="preserve">Typ položky soupisu</t>
  </si>
  <si>
    <t>eGTypPolozky</t>
  </si>
  <si>
    <t xml:space="preserve">Kód položky ze soupisu</t>
  </si>
  <si>
    <t xml:space="preserve">Popis položky ze soupisu</t>
  </si>
  <si>
    <t xml:space="preserve">Množství položky soupisu</t>
  </si>
  <si>
    <t>J.Cena</t>
  </si>
  <si>
    <t xml:space="preserve">Jednotková cena položky</t>
  </si>
  <si>
    <t xml:space="preserve">Cena celkem vyčíslena jako J.Cena * Množství</t>
  </si>
  <si>
    <t xml:space="preserve">Zařazení položky do cenové soustavy</t>
  </si>
  <si>
    <t>p</t>
  </si>
  <si>
    <t xml:space="preserve">Poznámka položky ze soupisu</t>
  </si>
  <si>
    <t>Memo</t>
  </si>
  <si>
    <t>psc</t>
  </si>
  <si>
    <t xml:space="preserve">Poznámka k souboru cen ze soupisu</t>
  </si>
  <si>
    <t>pp</t>
  </si>
  <si>
    <t xml:space="preserve">Plný popis položky ze soupisu</t>
  </si>
  <si>
    <t>vv</t>
  </si>
  <si>
    <t xml:space="preserve">Výkaz výměr (figura, výraz, výměra) ze soupisu</t>
  </si>
  <si>
    <t>Text,Text,Double</t>
  </si>
  <si>
    <t xml:space="preserve">20, 150</t>
  </si>
  <si>
    <t>fig</t>
  </si>
  <si>
    <t xml:space="preserve">Rozpad figur</t>
  </si>
  <si>
    <t xml:space="preserve">Sazba DPH pro položku</t>
  </si>
  <si>
    <t>eGSazbaDPH</t>
  </si>
  <si>
    <t>Hmotnost</t>
  </si>
  <si>
    <t xml:space="preserve">Hmotnost položky ze soupisu</t>
  </si>
  <si>
    <t>Suť</t>
  </si>
  <si>
    <t xml:space="preserve">Suť položky ze soupisu</t>
  </si>
  <si>
    <t>Nh</t>
  </si>
  <si>
    <t xml:space="preserve">Normohodiny položky ze soupisu</t>
  </si>
  <si>
    <t xml:space="preserve">Datová věta</t>
  </si>
  <si>
    <t xml:space="preserve">Typ věty</t>
  </si>
  <si>
    <t>Hodnota</t>
  </si>
  <si>
    <t>Význam</t>
  </si>
  <si>
    <t xml:space="preserve">Základní sazba DPH</t>
  </si>
  <si>
    <t xml:space="preserve">Snížená sazba DPH</t>
  </si>
  <si>
    <t xml:space="preserve">Nulová sazba DPH</t>
  </si>
  <si>
    <t xml:space="preserve">Základní sazba DPH přenesená</t>
  </si>
  <si>
    <t xml:space="preserve">Snížená sazba DPH přenesená</t>
  </si>
  <si>
    <t xml:space="preserve">Stavební objekt</t>
  </si>
  <si>
    <t xml:space="preserve">Inženýrský objekt</t>
  </si>
  <si>
    <t xml:space="preserve">Položka typu HSV</t>
  </si>
  <si>
    <t xml:space="preserve">Položka typu PSV</t>
  </si>
  <si>
    <t xml:space="preserve">Položka typu M</t>
  </si>
  <si>
    <t xml:space="preserve">Položka typu OST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</si>
</sst>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.000000"/>
      <color theme="1"/>
      <name val="Arial CE"/>
    </font>
    <font>
      <u/>
      <sz val="11.000000"/>
      <color theme="10"/>
      <name val="Calibri"/>
      <scheme val="minor"/>
    </font>
    <font>
      <sz val="8.000000"/>
      <color indexed="65"/>
      <name val="Arial CE"/>
    </font>
    <font>
      <b/>
      <sz val="14.000000"/>
      <name val="Arial CE"/>
    </font>
    <font>
      <sz val="8.000000"/>
      <color indexed="48"/>
      <name val="Arial CE"/>
    </font>
    <font>
      <b/>
      <sz val="12.000000"/>
      <color indexed="55"/>
      <name val="Arial CE"/>
    </font>
    <font>
      <sz val="10.000000"/>
      <color indexed="55"/>
      <name val="Arial CE"/>
    </font>
    <font>
      <sz val="10.000000"/>
      <name val="Arial CE"/>
    </font>
    <font>
      <b/>
      <sz val="8.000000"/>
      <color indexed="55"/>
      <name val="Arial CE"/>
    </font>
    <font>
      <b/>
      <sz val="11.000000"/>
      <name val="Arial CE"/>
    </font>
    <font>
      <b/>
      <sz val="10.000000"/>
      <name val="Arial CE"/>
    </font>
    <font>
      <b/>
      <sz val="10.000000"/>
      <color indexed="55"/>
      <name val="Arial CE"/>
    </font>
    <font>
      <b/>
      <sz val="12.000000"/>
      <name val="Arial CE"/>
    </font>
    <font>
      <sz val="12.000000"/>
      <color indexed="55"/>
      <name val="Arial CE"/>
    </font>
    <font>
      <sz val="8.000000"/>
      <color indexed="55"/>
      <name val="Arial CE"/>
    </font>
    <font>
      <sz val="9.000000"/>
      <name val="Arial CE"/>
    </font>
    <font>
      <sz val="9.000000"/>
      <color indexed="55"/>
      <name val="Arial CE"/>
    </font>
    <font>
      <b/>
      <sz val="12.000000"/>
      <color rgb="FF960000"/>
      <name val="Arial CE"/>
    </font>
    <font>
      <sz val="12.000000"/>
      <name val="Arial CE"/>
    </font>
    <font>
      <sz val="11.000000"/>
      <name val="Arial CE"/>
    </font>
    <font>
      <b/>
      <sz val="11.000000"/>
      <color indexed="56"/>
      <name val="Arial CE"/>
    </font>
    <font>
      <sz val="11.000000"/>
      <color indexed="56"/>
      <name val="Arial CE"/>
    </font>
    <font>
      <sz val="11.000000"/>
      <color indexed="55"/>
      <name val="Arial CE"/>
    </font>
    <font>
      <sz val="18.000000"/>
      <color theme="10"/>
      <name val="Wingdings 2"/>
    </font>
    <font>
      <sz val="10.000000"/>
      <color indexed="56"/>
      <name val="Arial CE"/>
    </font>
    <font>
      <b/>
      <sz val="10.000000"/>
      <color indexed="56"/>
      <name val="Arial CE"/>
    </font>
    <font>
      <sz val="10.000000"/>
      <color indexed="48"/>
      <name val="Arial CE"/>
    </font>
    <font>
      <b/>
      <sz val="12.000000"/>
      <color indexed="16"/>
      <name val="Arial CE"/>
    </font>
    <font>
      <sz val="12.000000"/>
      <color indexed="56"/>
      <name val="Arial CE"/>
    </font>
    <font>
      <sz val="8.000000"/>
      <color rgb="FF960000"/>
      <name val="Arial CE"/>
    </font>
    <font>
      <b/>
      <sz val="8.000000"/>
      <name val="Arial CE"/>
    </font>
    <font>
      <sz val="8.000000"/>
      <color indexed="56"/>
      <name val="Arial CE"/>
    </font>
    <font>
      <sz val="7.000000"/>
      <color indexed="55"/>
      <name val="Arial CE"/>
    </font>
    <font>
      <sz val="7.000000"/>
      <name val="Arial CE"/>
    </font>
    <font>
      <sz val="7.000000"/>
      <color rgb="FF979797"/>
      <name val="Arial CE"/>
    </font>
    <font>
      <i/>
      <u/>
      <sz val="7.000000"/>
      <color rgb="FF979797"/>
      <name val="Calibri"/>
      <scheme val="minor"/>
    </font>
    <font>
      <i/>
      <sz val="7.000000"/>
      <color indexed="55"/>
      <name val="Arial CE"/>
    </font>
    <font>
      <i/>
      <sz val="9.000000"/>
      <color indexed="4"/>
      <name val="Arial CE"/>
    </font>
    <font>
      <i/>
      <sz val="8.000000"/>
      <color indexed="4"/>
      <name val="Arial CE"/>
    </font>
    <font>
      <i/>
      <sz val="8.000000"/>
      <color indexed="56"/>
      <name val="Arial CE"/>
    </font>
    <font>
      <sz val="8.000000"/>
      <name val="Trebuchet MS"/>
    </font>
    <font>
      <b/>
      <sz val="16.000000"/>
      <name val="Trebuchet MS"/>
    </font>
    <font>
      <b/>
      <sz val="11.000000"/>
      <name val="Trebuchet MS"/>
    </font>
    <font>
      <sz val="8.000000"/>
      <name val="Arial CE"/>
    </font>
    <font>
      <sz val="9.000000"/>
      <name val="Trebuchet MS"/>
    </font>
    <font>
      <sz val="10.000000"/>
      <name val="Trebuchet MS"/>
    </font>
    <font>
      <sz val="11.000000"/>
      <name val="Trebuchet MS"/>
    </font>
    <font>
      <b/>
      <sz val="9.000000"/>
      <name val="Trebuchet MS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hair">
        <color auto="1"/>
      </top>
      <bottom style="none"/>
      <diagonal style="none"/>
    </border>
    <border>
      <left style="none"/>
      <right style="none"/>
      <top style="none"/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auto="1"/>
      </bottom>
      <diagonal style="none"/>
    </border>
    <border>
      <left style="none"/>
      <right style="none"/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hair">
        <color indexed="55"/>
      </left>
      <right style="none"/>
      <top style="hair">
        <color indexed="55"/>
      </top>
      <bottom style="none"/>
      <diagonal style="none"/>
    </border>
    <border>
      <left style="none"/>
      <right style="none"/>
      <top style="hair">
        <color indexed="55"/>
      </top>
      <bottom style="none"/>
      <diagonal style="none"/>
    </border>
    <border>
      <left style="none"/>
      <right style="hair">
        <color indexed="55"/>
      </right>
      <top style="hair">
        <color indexed="55"/>
      </top>
      <bottom style="none"/>
      <diagonal style="none"/>
    </border>
    <border>
      <left style="hair">
        <color indexed="55"/>
      </left>
      <right style="none"/>
      <top style="none"/>
      <bottom style="none"/>
      <diagonal style="none"/>
    </border>
    <border>
      <left style="none"/>
      <right style="hair">
        <color indexed="55"/>
      </right>
      <top style="none"/>
      <bottom style="none"/>
      <diagonal style="none"/>
    </border>
    <border>
      <left style="hair">
        <color indexed="55"/>
      </left>
      <right style="none"/>
      <top style="hair">
        <color indexed="55"/>
      </top>
      <bottom style="hair">
        <color indexed="55"/>
      </bottom>
      <diagonal style="none"/>
    </border>
    <border>
      <left style="none"/>
      <right style="none"/>
      <top style="hair">
        <color indexed="55"/>
      </top>
      <bottom style="hair">
        <color indexed="55"/>
      </bottom>
      <diagonal style="none"/>
    </border>
    <border>
      <left style="none"/>
      <right style="hair">
        <color indexed="55"/>
      </right>
      <top style="hair">
        <color indexed="55"/>
      </top>
      <bottom style="hair">
        <color indexed="55"/>
      </bottom>
      <diagonal style="none"/>
    </border>
    <border>
      <left style="hair">
        <color indexed="55"/>
      </left>
      <right style="none"/>
      <top style="none"/>
      <bottom style="hair">
        <color indexed="55"/>
      </bottom>
      <diagonal style="none"/>
    </border>
    <border>
      <left style="none"/>
      <right style="none"/>
      <top style="none"/>
      <bottom style="hair">
        <color indexed="55"/>
      </bottom>
      <diagonal style="none"/>
    </border>
    <border>
      <left style="none"/>
      <right style="hair">
        <color indexed="55"/>
      </right>
      <top style="none"/>
      <bottom style="hair">
        <color indexed="55"/>
      </bottom>
      <diagonal style="none"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0" applyFont="1" applyFill="0" applyBorder="0" applyProtection="0"/>
  </cellStyleXfs>
  <cellXfs count="287">
    <xf fontId="0" fillId="0" borderId="0" numFmtId="0" xfId="0"/>
    <xf fontId="2" fillId="0" borderId="0" numFmtId="0" xfId="0" applyFont="1" applyAlignment="1">
      <alignment horizontal="left" vertical="center"/>
    </xf>
    <xf fontId="0" fillId="0" borderId="0" numFmtId="0" xfId="0"/>
    <xf fontId="0" fillId="0" borderId="0" numFmtId="0" xfId="0" applyAlignment="1">
      <alignment horizontal="left" vertical="center"/>
    </xf>
    <xf fontId="0" fillId="0" borderId="1" numFmtId="0" xfId="0" applyBorder="1"/>
    <xf fontId="0" fillId="0" borderId="2" numFmtId="0" xfId="0" applyBorder="1"/>
    <xf fontId="0" fillId="0" borderId="3" numFmtId="0" xfId="0" applyBorder="1"/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top"/>
    </xf>
    <xf fontId="7" fillId="0" borderId="0" numFmtId="0" xfId="0" applyFont="1" applyAlignment="1">
      <alignment horizontal="left" vertical="center"/>
    </xf>
    <xf fontId="8" fillId="0" borderId="0" numFmtId="0" xfId="0" applyFont="1" applyAlignment="1">
      <alignment horizontal="left" vertical="top" wrapText="1"/>
    </xf>
    <xf fontId="9" fillId="0" borderId="0" numFmtId="0" xfId="0" applyFont="1" applyAlignment="1">
      <alignment horizontal="left" vertical="top"/>
    </xf>
    <xf fontId="9" fillId="0" borderId="0" numFmtId="0" xfId="0" applyFont="1" applyAlignment="1">
      <alignment horizontal="left" vertical="top" wrapText="1"/>
    </xf>
    <xf fontId="8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center"/>
    </xf>
    <xf fontId="7" fillId="2" borderId="0" numFmtId="0" xfId="0" applyFont="1" applyFill="1" applyAlignment="1" applyProtection="1">
      <alignment horizontal="left" vertical="center"/>
      <protection locked="0"/>
    </xf>
    <xf fontId="7" fillId="2" borderId="0" numFmtId="49" xfId="0" applyNumberFormat="1" applyFont="1" applyFill="1" applyAlignment="1" applyProtection="1">
      <alignment horizontal="left" vertical="center"/>
      <protection locked="0"/>
    </xf>
    <xf fontId="7" fillId="0" borderId="0" numFmtId="49" xfId="0" applyNumberFormat="1" applyFont="1" applyAlignment="1">
      <alignment horizontal="left" vertical="center"/>
    </xf>
    <xf fontId="7" fillId="0" borderId="0" numFmtId="0" xfId="0" applyFont="1" applyAlignment="1">
      <alignment horizontal="left" vertical="center" wrapText="1"/>
    </xf>
    <xf fontId="0" fillId="0" borderId="4" numFmtId="0" xfId="0" applyBorder="1"/>
    <xf fontId="0" fillId="0" borderId="0" numFmtId="0" xfId="0" applyAlignment="1">
      <alignment vertical="center"/>
    </xf>
    <xf fontId="0" fillId="0" borderId="3" numFmtId="0" xfId="0" applyBorder="1" applyAlignment="1">
      <alignment vertical="center"/>
    </xf>
    <xf fontId="10" fillId="0" borderId="5" numFmtId="0" xfId="0" applyFont="1" applyBorder="1" applyAlignment="1">
      <alignment horizontal="left" vertical="center"/>
    </xf>
    <xf fontId="0" fillId="0" borderId="5" numFmtId="0" xfId="0" applyBorder="1" applyAlignment="1">
      <alignment vertical="center"/>
    </xf>
    <xf fontId="10" fillId="0" borderId="5" numFmtId="4" xfId="0" applyNumberFormat="1" applyFont="1" applyBorder="1" applyAlignment="1">
      <alignment vertical="center"/>
    </xf>
    <xf fontId="6" fillId="0" borderId="0" numFmtId="0" xfId="0" applyFont="1" applyAlignment="1">
      <alignment horizontal="right" vertical="center"/>
    </xf>
    <xf fontId="6" fillId="0" borderId="0" numFmtId="0" xfId="0" applyFont="1" applyAlignment="1">
      <alignment vertical="center"/>
    </xf>
    <xf fontId="6" fillId="0" borderId="3" numFmtId="0" xfId="0" applyFont="1" applyBorder="1" applyAlignment="1">
      <alignment vertical="center"/>
    </xf>
    <xf fontId="6" fillId="0" borderId="0" numFmtId="164" xfId="0" applyNumberFormat="1" applyFont="1" applyAlignment="1">
      <alignment horizontal="left" vertical="center"/>
    </xf>
    <xf fontId="11" fillId="0" borderId="0" numFmtId="4" xfId="0" applyNumberFormat="1" applyFont="1" applyAlignment="1">
      <alignment vertical="center"/>
    </xf>
    <xf fontId="11" fillId="0" borderId="0" numFmtId="0" xfId="0" applyFont="1" applyAlignment="1">
      <alignment horizontal="left" vertical="center"/>
    </xf>
    <xf fontId="0" fillId="3" borderId="0" numFmtId="0" xfId="0" applyFill="1" applyAlignment="1">
      <alignment vertical="center"/>
    </xf>
    <xf fontId="12" fillId="3" borderId="6" numFmtId="0" xfId="0" applyFont="1" applyFill="1" applyBorder="1" applyAlignment="1">
      <alignment horizontal="left" vertical="center"/>
    </xf>
    <xf fontId="0" fillId="3" borderId="7" numFmtId="0" xfId="0" applyFill="1" applyBorder="1" applyAlignment="1">
      <alignment vertical="center"/>
    </xf>
    <xf fontId="12" fillId="3" borderId="7" numFmtId="0" xfId="0" applyFont="1" applyFill="1" applyBorder="1" applyAlignment="1">
      <alignment horizontal="center" vertical="center"/>
    </xf>
    <xf fontId="12" fillId="3" borderId="7" numFmtId="0" xfId="0" applyFont="1" applyFill="1" applyBorder="1" applyAlignment="1">
      <alignment horizontal="left" vertical="center"/>
    </xf>
    <xf fontId="12" fillId="3" borderId="7" numFmtId="4" xfId="0" applyNumberFormat="1" applyFont="1" applyFill="1" applyBorder="1" applyAlignment="1">
      <alignment vertical="center"/>
    </xf>
    <xf fontId="0" fillId="3" borderId="8" numFmtId="0" xfId="0" applyFill="1" applyBorder="1" applyAlignment="1">
      <alignment vertical="center"/>
    </xf>
    <xf fontId="0" fillId="0" borderId="9" numFmtId="0" xfId="0" applyBorder="1" applyAlignment="1">
      <alignment vertical="center"/>
    </xf>
    <xf fontId="0" fillId="0" borderId="10" numFmtId="0" xfId="0" applyBorder="1" applyAlignment="1">
      <alignment vertical="center"/>
    </xf>
    <xf fontId="0" fillId="0" borderId="1" numFmtId="0" xfId="0" applyBorder="1" applyAlignment="1">
      <alignment vertical="center"/>
    </xf>
    <xf fontId="0" fillId="0" borderId="2" numFmtId="0" xfId="0" applyBorder="1" applyAlignment="1">
      <alignment vertical="center"/>
    </xf>
    <xf fontId="7" fillId="0" borderId="0" numFmtId="0" xfId="0" applyFont="1" applyAlignment="1">
      <alignment vertical="center"/>
    </xf>
    <xf fontId="7" fillId="0" borderId="3" numFmtId="0" xfId="0" applyFont="1" applyBorder="1" applyAlignment="1">
      <alignment vertical="center"/>
    </xf>
    <xf fontId="9" fillId="0" borderId="0" numFmtId="0" xfId="0" applyFont="1" applyAlignment="1">
      <alignment vertical="center"/>
    </xf>
    <xf fontId="9" fillId="0" borderId="3" numFmtId="0" xfId="0" applyFont="1" applyBorder="1" applyAlignment="1">
      <alignment vertical="center"/>
    </xf>
    <xf fontId="9" fillId="0" borderId="0" numFmtId="0" xfId="0" applyFont="1" applyAlignment="1">
      <alignment horizontal="left" vertical="center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vertical="center"/>
    </xf>
    <xf fontId="7" fillId="0" borderId="0" numFmtId="165" xfId="0" applyNumberFormat="1" applyFont="1" applyAlignment="1">
      <alignment horizontal="left" vertical="center"/>
    </xf>
    <xf fontId="7" fillId="0" borderId="0" numFmtId="0" xfId="0" applyFont="1" applyAlignment="1">
      <alignment vertical="center" wrapText="1"/>
    </xf>
    <xf fontId="13" fillId="0" borderId="11" numFmtId="0" xfId="0" applyFont="1" applyBorder="1" applyAlignment="1">
      <alignment horizontal="center" vertical="center"/>
    </xf>
    <xf fontId="13" fillId="0" borderId="12" numFmtId="0" xfId="0" applyFont="1" applyBorder="1" applyAlignment="1">
      <alignment horizontal="left" vertical="center"/>
    </xf>
    <xf fontId="0" fillId="0" borderId="12" numFmtId="0" xfId="0" applyBorder="1" applyAlignment="1">
      <alignment vertical="center"/>
    </xf>
    <xf fontId="0" fillId="0" borderId="13" numFmtId="0" xfId="0" applyBorder="1" applyAlignment="1">
      <alignment vertical="center"/>
    </xf>
    <xf fontId="14" fillId="0" borderId="14" numFmtId="0" xfId="0" applyFont="1" applyBorder="1" applyAlignment="1">
      <alignment horizontal="left" vertical="center"/>
    </xf>
    <xf fontId="14" fillId="0" borderId="0" numFmtId="0" xfId="0" applyFont="1" applyAlignment="1">
      <alignment horizontal="left" vertical="center"/>
    </xf>
    <xf fontId="0" fillId="0" borderId="15" numFmtId="0" xfId="0" applyBorder="1" applyAlignment="1">
      <alignment vertical="center"/>
    </xf>
    <xf fontId="15" fillId="4" borderId="6" numFmtId="0" xfId="0" applyFont="1" applyFill="1" applyBorder="1" applyAlignment="1">
      <alignment horizontal="center" vertical="center"/>
    </xf>
    <xf fontId="15" fillId="4" borderId="7" numFmtId="0" xfId="0" applyFont="1" applyFill="1" applyBorder="1" applyAlignment="1">
      <alignment horizontal="left" vertical="center"/>
    </xf>
    <xf fontId="0" fillId="4" borderId="7" numFmtId="0" xfId="0" applyFill="1" applyBorder="1" applyAlignment="1">
      <alignment vertical="center"/>
    </xf>
    <xf fontId="15" fillId="4" borderId="7" numFmtId="0" xfId="0" applyFont="1" applyFill="1" applyBorder="1" applyAlignment="1">
      <alignment horizontal="center" vertical="center"/>
    </xf>
    <xf fontId="15" fillId="4" borderId="7" numFmtId="0" xfId="0" applyFont="1" applyFill="1" applyBorder="1" applyAlignment="1">
      <alignment horizontal="right" vertical="center"/>
    </xf>
    <xf fontId="15" fillId="4" borderId="8" numFmtId="0" xfId="0" applyFont="1" applyFill="1" applyBorder="1" applyAlignment="1">
      <alignment horizontal="center" vertical="center"/>
    </xf>
    <xf fontId="16" fillId="0" borderId="16" numFmtId="0" xfId="0" applyFont="1" applyBorder="1" applyAlignment="1">
      <alignment horizontal="center" vertical="center" wrapText="1"/>
    </xf>
    <xf fontId="16" fillId="0" borderId="17" numFmtId="0" xfId="0" applyFont="1" applyBorder="1" applyAlignment="1">
      <alignment horizontal="center" vertical="center" wrapText="1"/>
    </xf>
    <xf fontId="16" fillId="0" borderId="18" numFmtId="0" xfId="0" applyFont="1" applyBorder="1" applyAlignment="1">
      <alignment horizontal="center" vertical="center" wrapText="1"/>
    </xf>
    <xf fontId="0" fillId="0" borderId="11" numFmtId="0" xfId="0" applyBorder="1" applyAlignment="1">
      <alignment vertical="center"/>
    </xf>
    <xf fontId="12" fillId="0" borderId="0" numFmtId="0" xfId="0" applyFont="1" applyAlignment="1">
      <alignment vertical="center"/>
    </xf>
    <xf fontId="12" fillId="0" borderId="3" numFmtId="0" xfId="0" applyFont="1" applyBorder="1" applyAlignment="1">
      <alignment vertical="center"/>
    </xf>
    <xf fontId="17" fillId="0" borderId="0" numFmtId="0" xfId="0" applyFont="1" applyAlignment="1">
      <alignment horizontal="left" vertical="center"/>
    </xf>
    <xf fontId="17" fillId="0" borderId="0" numFmtId="0" xfId="0" applyFont="1" applyAlignment="1">
      <alignment vertical="center"/>
    </xf>
    <xf fontId="17" fillId="0" borderId="0" numFmtId="4" xfId="0" applyNumberFormat="1" applyFont="1" applyAlignment="1">
      <alignment horizontal="right" vertical="center"/>
    </xf>
    <xf fontId="17" fillId="0" borderId="0" numFmtId="4" xfId="0" applyNumberFormat="1" applyFont="1" applyAlignment="1">
      <alignment vertical="center"/>
    </xf>
    <xf fontId="12" fillId="0" borderId="0" numFmtId="0" xfId="0" applyFont="1" applyAlignment="1">
      <alignment horizontal="center" vertical="center"/>
    </xf>
    <xf fontId="5" fillId="0" borderId="14" numFmtId="4" xfId="0" applyNumberFormat="1" applyFont="1" applyBorder="1" applyAlignment="1">
      <alignment horizontal="right" vertical="center"/>
    </xf>
    <xf fontId="5" fillId="0" borderId="0" numFmtId="4" xfId="0" applyNumberFormat="1" applyFont="1" applyAlignment="1">
      <alignment horizontal="right" vertical="center"/>
    </xf>
    <xf fontId="13" fillId="0" borderId="0" numFmtId="4" xfId="0" applyNumberFormat="1" applyFont="1" applyAlignment="1">
      <alignment vertical="center"/>
    </xf>
    <xf fontId="13" fillId="0" borderId="0" numFmtId="166" xfId="0" applyNumberFormat="1" applyFont="1" applyAlignment="1">
      <alignment vertical="center"/>
    </xf>
    <xf fontId="13" fillId="0" borderId="15" numFmtId="4" xfId="0" applyNumberFormat="1" applyFont="1" applyBorder="1" applyAlignment="1">
      <alignment vertical="center"/>
    </xf>
    <xf fontId="12" fillId="0" borderId="0" numFmtId="0" xfId="0" applyFont="1" applyAlignment="1">
      <alignment horizontal="left" vertical="center"/>
    </xf>
    <xf fontId="18" fillId="0" borderId="0" numFmtId="0" xfId="0" applyFont="1" applyAlignment="1">
      <alignment horizontal="left" vertical="center"/>
    </xf>
    <xf fontId="19" fillId="0" borderId="0" numFmtId="0" xfId="0" applyFont="1" applyAlignment="1">
      <alignment vertical="center"/>
    </xf>
    <xf fontId="19" fillId="0" borderId="3" numFmtId="0" xfId="0" applyFont="1" applyBorder="1" applyAlignment="1">
      <alignment vertical="center"/>
    </xf>
    <xf fontId="20" fillId="0" borderId="0" numFmtId="0" xfId="0" applyFont="1" applyAlignment="1">
      <alignment vertical="center"/>
    </xf>
    <xf fontId="20" fillId="0" borderId="0" numFmtId="0" xfId="0" applyFont="1" applyAlignment="1">
      <alignment horizontal="left" vertical="center" wrapText="1"/>
    </xf>
    <xf fontId="21" fillId="0" borderId="0" numFmtId="0" xfId="0" applyFont="1" applyAlignment="1">
      <alignment vertical="center"/>
    </xf>
    <xf fontId="21" fillId="0" borderId="0" numFmtId="4" xfId="0" applyNumberFormat="1" applyFont="1" applyAlignment="1">
      <alignment horizontal="right" vertical="center"/>
    </xf>
    <xf fontId="21" fillId="0" borderId="0" numFmtId="4" xfId="0" applyNumberFormat="1" applyFont="1" applyAlignment="1">
      <alignment vertical="center"/>
    </xf>
    <xf fontId="9" fillId="0" borderId="0" numFmtId="0" xfId="0" applyFont="1" applyAlignment="1">
      <alignment horizontal="center" vertical="center"/>
    </xf>
    <xf fontId="22" fillId="0" borderId="14" numFmtId="4" xfId="0" applyNumberFormat="1" applyFont="1" applyBorder="1" applyAlignment="1">
      <alignment horizontal="right" vertical="center"/>
    </xf>
    <xf fontId="22" fillId="0" borderId="0" numFmtId="4" xfId="0" applyNumberFormat="1" applyFont="1" applyAlignment="1">
      <alignment horizontal="right" vertical="center"/>
    </xf>
    <xf fontId="22" fillId="0" borderId="0" numFmtId="4" xfId="0" applyNumberFormat="1" applyFont="1" applyAlignment="1">
      <alignment vertical="center"/>
    </xf>
    <xf fontId="22" fillId="0" borderId="0" numFmtId="166" xfId="0" applyNumberFormat="1" applyFont="1" applyAlignment="1">
      <alignment vertical="center"/>
    </xf>
    <xf fontId="22" fillId="0" borderId="15" numFmtId="4" xfId="0" applyNumberFormat="1" applyFont="1" applyBorder="1" applyAlignment="1">
      <alignment vertical="center"/>
    </xf>
    <xf fontId="19" fillId="0" borderId="0" numFmtId="0" xfId="0" applyFont="1" applyAlignment="1">
      <alignment horizontal="left" vertical="center"/>
    </xf>
    <xf fontId="23" fillId="0" borderId="0" numFmtId="0" xfId="1" applyFont="1" applyAlignment="1">
      <alignment horizontal="center" vertical="center"/>
    </xf>
    <xf fontId="24" fillId="0" borderId="0" numFmtId="0" xfId="0" applyFont="1" applyAlignment="1">
      <alignment vertical="center"/>
    </xf>
    <xf fontId="25" fillId="0" borderId="0" numFmtId="0" xfId="0" applyFont="1" applyAlignment="1">
      <alignment horizontal="left" vertical="center" wrapText="1"/>
    </xf>
    <xf fontId="24" fillId="0" borderId="0" numFmtId="4" xfId="0" applyNumberFormat="1" applyFont="1" applyAlignment="1">
      <alignment vertical="center"/>
    </xf>
    <xf fontId="7" fillId="0" borderId="0" numFmtId="0" xfId="0" applyFont="1" applyAlignment="1">
      <alignment horizontal="center" vertical="center"/>
    </xf>
    <xf fontId="6" fillId="0" borderId="14" numFmtId="4" xfId="0" applyNumberFormat="1" applyFont="1" applyBorder="1" applyAlignment="1">
      <alignment vertical="center"/>
    </xf>
    <xf fontId="6" fillId="0" borderId="0" numFmtId="4" xfId="0" applyNumberFormat="1" applyFont="1" applyAlignment="1">
      <alignment vertical="center"/>
    </xf>
    <xf fontId="6" fillId="0" borderId="0" numFmtId="166" xfId="0" applyNumberFormat="1" applyFont="1" applyAlignment="1">
      <alignment vertical="center"/>
    </xf>
    <xf fontId="6" fillId="0" borderId="15" numFmtId="4" xfId="0" applyNumberFormat="1" applyFont="1" applyBorder="1" applyAlignment="1">
      <alignment vertical="center"/>
    </xf>
    <xf fontId="22" fillId="0" borderId="14" numFmtId="4" xfId="0" applyNumberFormat="1" applyFont="1" applyBorder="1" applyAlignment="1">
      <alignment vertical="center"/>
    </xf>
    <xf fontId="22" fillId="0" borderId="19" numFmtId="4" xfId="0" applyNumberFormat="1" applyFont="1" applyBorder="1" applyAlignment="1">
      <alignment vertical="center"/>
    </xf>
    <xf fontId="22" fillId="0" borderId="20" numFmtId="4" xfId="0" applyNumberFormat="1" applyFont="1" applyBorder="1" applyAlignment="1">
      <alignment vertical="center"/>
    </xf>
    <xf fontId="22" fillId="0" borderId="20" numFmtId="166" xfId="0" applyNumberFormat="1" applyFont="1" applyBorder="1" applyAlignment="1">
      <alignment vertical="center"/>
    </xf>
    <xf fontId="22" fillId="0" borderId="21" numFmtId="4" xfId="0" applyNumberFormat="1" applyFont="1" applyBorder="1" applyAlignment="1">
      <alignment vertical="center"/>
    </xf>
    <xf fontId="26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center" wrapText="1"/>
    </xf>
    <xf fontId="0" fillId="0" borderId="0" numFmtId="0" xfId="0" applyAlignment="1">
      <alignment vertical="center" wrapText="1"/>
    </xf>
    <xf fontId="0" fillId="0" borderId="3" numFmtId="0" xfId="0" applyBorder="1" applyAlignment="1">
      <alignment vertical="center" wrapText="1"/>
    </xf>
    <xf fontId="10" fillId="0" borderId="0" numFmtId="0" xfId="0" applyFont="1" applyAlignment="1">
      <alignment horizontal="left" vertical="center"/>
    </xf>
    <xf fontId="6" fillId="0" borderId="0" numFmtId="164" xfId="0" applyNumberFormat="1" applyFont="1" applyAlignment="1">
      <alignment horizontal="right" vertical="center"/>
    </xf>
    <xf fontId="0" fillId="4" borderId="0" numFmtId="0" xfId="0" applyFill="1" applyAlignment="1">
      <alignment vertical="center"/>
    </xf>
    <xf fontId="12" fillId="4" borderId="6" numFmtId="0" xfId="0" applyFont="1" applyFill="1" applyBorder="1" applyAlignment="1">
      <alignment horizontal="left" vertical="center"/>
    </xf>
    <xf fontId="12" fillId="4" borderId="7" numFmtId="0" xfId="0" applyFont="1" applyFill="1" applyBorder="1" applyAlignment="1">
      <alignment horizontal="right" vertical="center"/>
    </xf>
    <xf fontId="12" fillId="4" borderId="7" numFmtId="0" xfId="0" applyFont="1" applyFill="1" applyBorder="1" applyAlignment="1">
      <alignment horizontal="center" vertical="center"/>
    </xf>
    <xf fontId="12" fillId="4" borderId="7" numFmtId="4" xfId="0" applyNumberFormat="1" applyFont="1" applyFill="1" applyBorder="1" applyAlignment="1">
      <alignment vertical="center"/>
    </xf>
    <xf fontId="0" fillId="4" borderId="8" numFmtId="0" xfId="0" applyFill="1" applyBorder="1" applyAlignment="1">
      <alignment vertical="center"/>
    </xf>
    <xf fontId="15" fillId="4" borderId="0" numFmtId="0" xfId="0" applyFont="1" applyFill="1" applyAlignment="1">
      <alignment horizontal="left" vertical="center"/>
    </xf>
    <xf fontId="15" fillId="4" borderId="0" numFmtId="0" xfId="0" applyFont="1" applyFill="1" applyAlignment="1">
      <alignment horizontal="right" vertical="center"/>
    </xf>
    <xf fontId="27" fillId="0" borderId="0" numFmtId="0" xfId="0" applyFont="1" applyAlignment="1">
      <alignment horizontal="left" vertical="center"/>
    </xf>
    <xf fontId="28" fillId="0" borderId="0" numFmtId="0" xfId="0" applyFont="1" applyAlignment="1">
      <alignment vertical="center"/>
    </xf>
    <xf fontId="28" fillId="0" borderId="3" numFmtId="0" xfId="0" applyFont="1" applyBorder="1" applyAlignment="1">
      <alignment vertical="center"/>
    </xf>
    <xf fontId="28" fillId="0" borderId="20" numFmtId="0" xfId="0" applyFont="1" applyBorder="1" applyAlignment="1">
      <alignment horizontal="left" vertical="center"/>
    </xf>
    <xf fontId="28" fillId="0" borderId="20" numFmtId="0" xfId="0" applyFont="1" applyBorder="1" applyAlignment="1">
      <alignment vertical="center"/>
    </xf>
    <xf fontId="28" fillId="0" borderId="20" numFmtId="4" xfId="0" applyNumberFormat="1" applyFont="1" applyBorder="1" applyAlignment="1">
      <alignment vertical="center"/>
    </xf>
    <xf fontId="24" fillId="0" borderId="3" numFmtId="0" xfId="0" applyFont="1" applyBorder="1" applyAlignment="1">
      <alignment vertical="center"/>
    </xf>
    <xf fontId="24" fillId="0" borderId="20" numFmtId="0" xfId="0" applyFont="1" applyBorder="1" applyAlignment="1">
      <alignment horizontal="left" vertical="center"/>
    </xf>
    <xf fontId="24" fillId="0" borderId="20" numFmtId="0" xfId="0" applyFont="1" applyBorder="1" applyAlignment="1">
      <alignment vertical="center"/>
    </xf>
    <xf fontId="24" fillId="0" borderId="20" numFmtId="4" xfId="0" applyNumberFormat="1" applyFont="1" applyBorder="1" applyAlignment="1">
      <alignment vertical="center"/>
    </xf>
    <xf fontId="0" fillId="0" borderId="0" numFmtId="0" xfId="0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5" fillId="4" borderId="16" numFmtId="0" xfId="0" applyFont="1" applyFill="1" applyBorder="1" applyAlignment="1">
      <alignment horizontal="center" vertical="center" wrapText="1"/>
    </xf>
    <xf fontId="15" fillId="4" borderId="17" numFmtId="0" xfId="0" applyFont="1" applyFill="1" applyBorder="1" applyAlignment="1">
      <alignment horizontal="center" vertical="center" wrapText="1"/>
    </xf>
    <xf fontId="15" fillId="4" borderId="18" numFmtId="0" xfId="0" applyFont="1" applyFill="1" applyBorder="1" applyAlignment="1">
      <alignment horizontal="center" vertical="center" wrapText="1"/>
    </xf>
    <xf fontId="15" fillId="4" borderId="0" numFmtId="0" xfId="0" applyFont="1" applyFill="1" applyAlignment="1">
      <alignment horizontal="center" vertical="center" wrapText="1"/>
    </xf>
    <xf fontId="17" fillId="0" borderId="0" numFmtId="4" xfId="0" applyNumberFormat="1" applyFont="1"/>
    <xf fontId="29" fillId="0" borderId="12" numFmtId="4" xfId="0" applyNumberFormat="1" applyFont="1" applyBorder="1"/>
    <xf fontId="29" fillId="0" borderId="12" numFmtId="166" xfId="0" applyNumberFormat="1" applyFont="1" applyBorder="1"/>
    <xf fontId="29" fillId="0" borderId="13" numFmtId="166" xfId="0" applyNumberFormat="1" applyFont="1" applyBorder="1"/>
    <xf fontId="30" fillId="0" borderId="0" numFmtId="4" xfId="0" applyNumberFormat="1" applyFont="1" applyAlignment="1">
      <alignment vertical="center"/>
    </xf>
    <xf fontId="31" fillId="0" borderId="0" numFmtId="0" xfId="0" applyFont="1"/>
    <xf fontId="31" fillId="0" borderId="3" numFmtId="0" xfId="0" applyFont="1" applyBorder="1"/>
    <xf fontId="31" fillId="0" borderId="0" numFmtId="0" xfId="0" applyFont="1" applyAlignment="1">
      <alignment horizontal="left"/>
    </xf>
    <xf fontId="28" fillId="0" borderId="0" numFmtId="0" xfId="0" applyFont="1" applyAlignment="1">
      <alignment horizontal="left"/>
    </xf>
    <xf fontId="31" fillId="0" borderId="0" numFmtId="0" xfId="0" applyFont="1" applyProtection="1">
      <protection locked="0"/>
    </xf>
    <xf fontId="28" fillId="0" borderId="0" numFmtId="4" xfId="0" applyNumberFormat="1" applyFont="1"/>
    <xf fontId="31" fillId="0" borderId="14" numFmtId="0" xfId="0" applyFont="1" applyBorder="1"/>
    <xf fontId="31" fillId="0" borderId="0" numFmtId="4" xfId="0" applyNumberFormat="1" applyFont="1"/>
    <xf fontId="31" fillId="0" borderId="0" numFmtId="166" xfId="0" applyNumberFormat="1" applyFont="1"/>
    <xf fontId="31" fillId="0" borderId="15" numFmtId="166" xfId="0" applyNumberFormat="1" applyFont="1" applyBorder="1"/>
    <xf fontId="31" fillId="0" borderId="0" numFmtId="0" xfId="0" applyFont="1" applyAlignment="1">
      <alignment horizontal="center"/>
    </xf>
    <xf fontId="31" fillId="0" borderId="0" numFmtId="4" xfId="0" applyNumberFormat="1" applyFont="1" applyAlignment="1">
      <alignment vertical="center"/>
    </xf>
    <xf fontId="24" fillId="0" borderId="0" numFmtId="0" xfId="0" applyFont="1" applyAlignment="1">
      <alignment horizontal="left"/>
    </xf>
    <xf fontId="24" fillId="0" borderId="0" numFmtId="4" xfId="0" applyNumberFormat="1" applyFont="1"/>
    <xf fontId="15" fillId="0" borderId="22" numFmtId="0" xfId="0" applyFont="1" applyBorder="1" applyAlignment="1">
      <alignment horizontal="center" vertical="center"/>
    </xf>
    <xf fontId="15" fillId="0" borderId="22" numFmtId="49" xfId="0" applyNumberFormat="1" applyFont="1" applyBorder="1" applyAlignment="1">
      <alignment horizontal="left" vertical="center" wrapText="1"/>
    </xf>
    <xf fontId="15" fillId="0" borderId="22" numFmtId="0" xfId="0" applyFont="1" applyBorder="1" applyAlignment="1">
      <alignment horizontal="left" vertical="center" wrapText="1"/>
    </xf>
    <xf fontId="15" fillId="0" borderId="22" numFmtId="0" xfId="0" applyFont="1" applyBorder="1" applyAlignment="1">
      <alignment horizontal="center" vertical="center" wrapText="1"/>
    </xf>
    <xf fontId="15" fillId="0" borderId="22" numFmtId="167" xfId="0" applyNumberFormat="1" applyFont="1" applyBorder="1" applyAlignment="1">
      <alignment vertical="center"/>
    </xf>
    <xf fontId="15" fillId="2" borderId="22" numFmtId="4" xfId="0" applyNumberFormat="1" applyFont="1" applyFill="1" applyBorder="1" applyAlignment="1" applyProtection="1">
      <alignment vertical="center"/>
      <protection locked="0"/>
    </xf>
    <xf fontId="15" fillId="0" borderId="22" numFmtId="4" xfId="0" applyNumberFormat="1" applyFont="1" applyBorder="1" applyAlignment="1">
      <alignment vertical="center"/>
    </xf>
    <xf fontId="0" fillId="0" borderId="22" numFmtId="0" xfId="0" applyBorder="1" applyAlignment="1">
      <alignment vertical="center"/>
    </xf>
    <xf fontId="16" fillId="2" borderId="14" numFmtId="0" xfId="0" applyFont="1" applyFill="1" applyBorder="1" applyAlignment="1" applyProtection="1">
      <alignment horizontal="left" vertical="center"/>
      <protection locked="0"/>
    </xf>
    <xf fontId="16" fillId="0" borderId="0" numFmtId="0" xfId="0" applyFont="1" applyAlignment="1">
      <alignment horizontal="center" vertical="center"/>
    </xf>
    <xf fontId="16" fillId="0" borderId="0" numFmtId="4" xfId="0" applyNumberFormat="1" applyFont="1" applyAlignment="1">
      <alignment vertical="center"/>
    </xf>
    <xf fontId="16" fillId="0" borderId="0" numFmtId="166" xfId="0" applyNumberFormat="1" applyFont="1" applyAlignment="1">
      <alignment vertical="center"/>
    </xf>
    <xf fontId="16" fillId="0" borderId="15" numFmtId="166" xfId="0" applyNumberFormat="1" applyFont="1" applyBorder="1" applyAlignment="1">
      <alignment vertical="center"/>
    </xf>
    <xf fontId="15" fillId="0" borderId="0" numFmtId="0" xfId="0" applyFont="1" applyAlignment="1">
      <alignment horizontal="left" vertical="center"/>
    </xf>
    <xf fontId="0" fillId="0" borderId="0" numFmtId="4" xfId="0" applyNumberFormat="1" applyAlignment="1">
      <alignment vertical="center"/>
    </xf>
    <xf fontId="32" fillId="0" borderId="0" numFmtId="0" xfId="0" applyFont="1" applyAlignment="1">
      <alignment horizontal="left" vertical="center"/>
    </xf>
    <xf fontId="33" fillId="0" borderId="0" numFmtId="0" xfId="0" applyFont="1" applyAlignment="1">
      <alignment horizontal="left" vertical="center" wrapText="1"/>
    </xf>
    <xf fontId="0" fillId="0" borderId="0" numFmtId="0" xfId="0" applyAlignment="1" applyProtection="1">
      <alignment vertical="center"/>
      <protection locked="0"/>
    </xf>
    <xf fontId="0" fillId="0" borderId="14" numFmtId="0" xfId="0" applyBorder="1" applyAlignment="1">
      <alignment vertical="center"/>
    </xf>
    <xf fontId="34" fillId="0" borderId="0" numFmtId="0" xfId="0" applyFont="1" applyAlignment="1">
      <alignment horizontal="left" vertical="center"/>
    </xf>
    <xf fontId="35" fillId="0" borderId="0" numFmtId="0" xfId="1" applyFont="1" applyAlignment="1" applyProtection="1">
      <alignment vertical="center" wrapText="1"/>
    </xf>
    <xf fontId="36" fillId="0" borderId="0" numFmtId="0" xfId="0" applyFont="1" applyAlignment="1">
      <alignment vertical="center" wrapText="1"/>
    </xf>
    <xf fontId="37" fillId="0" borderId="22" numFmtId="0" xfId="0" applyFont="1" applyBorder="1" applyAlignment="1">
      <alignment horizontal="center" vertical="center"/>
    </xf>
    <xf fontId="37" fillId="0" borderId="22" numFmtId="49" xfId="0" applyNumberFormat="1" applyFont="1" applyBorder="1" applyAlignment="1">
      <alignment horizontal="left" vertical="center" wrapText="1"/>
    </xf>
    <xf fontId="37" fillId="0" borderId="22" numFmtId="0" xfId="0" applyFont="1" applyBorder="1" applyAlignment="1">
      <alignment horizontal="left" vertical="center" wrapText="1"/>
    </xf>
    <xf fontId="37" fillId="0" borderId="22" numFmtId="0" xfId="0" applyFont="1" applyBorder="1" applyAlignment="1">
      <alignment horizontal="center" vertical="center" wrapText="1"/>
    </xf>
    <xf fontId="37" fillId="0" borderId="22" numFmtId="167" xfId="0" applyNumberFormat="1" applyFont="1" applyBorder="1" applyAlignment="1">
      <alignment vertical="center"/>
    </xf>
    <xf fontId="37" fillId="2" borderId="22" numFmtId="4" xfId="0" applyNumberFormat="1" applyFont="1" applyFill="1" applyBorder="1" applyAlignment="1" applyProtection="1">
      <alignment vertical="center"/>
      <protection locked="0"/>
    </xf>
    <xf fontId="38" fillId="0" borderId="22" numFmtId="0" xfId="0" applyFont="1" applyBorder="1" applyAlignment="1">
      <alignment vertical="center"/>
    </xf>
    <xf fontId="37" fillId="0" borderId="22" numFmtId="4" xfId="0" applyNumberFormat="1" applyFont="1" applyBorder="1" applyAlignment="1">
      <alignment vertical="center"/>
    </xf>
    <xf fontId="38" fillId="0" borderId="3" numFmtId="0" xfId="0" applyFont="1" applyBorder="1" applyAlignment="1">
      <alignment vertical="center"/>
    </xf>
    <xf fontId="37" fillId="2" borderId="14" numFmtId="0" xfId="0" applyFont="1" applyFill="1" applyBorder="1" applyAlignment="1" applyProtection="1">
      <alignment horizontal="left" vertical="center"/>
      <protection locked="0"/>
    </xf>
    <xf fontId="0" fillId="0" borderId="19" numFmtId="0" xfId="0" applyBorder="1" applyAlignment="1">
      <alignment vertical="center"/>
    </xf>
    <xf fontId="0" fillId="0" borderId="20" numFmtId="0" xfId="0" applyBorder="1" applyAlignment="1">
      <alignment vertical="center"/>
    </xf>
    <xf fontId="0" fillId="0" borderId="21" numFmtId="0" xfId="0" applyBorder="1" applyAlignment="1">
      <alignment vertical="center"/>
    </xf>
    <xf fontId="39" fillId="0" borderId="0" numFmtId="0" xfId="0" applyFont="1"/>
    <xf fontId="39" fillId="0" borderId="3" numFmtId="0" xfId="0" applyFont="1" applyBorder="1"/>
    <xf fontId="39" fillId="0" borderId="0" numFmtId="0" xfId="0" applyFont="1" applyAlignment="1">
      <alignment horizontal="left"/>
    </xf>
    <xf fontId="39" fillId="0" borderId="0" numFmtId="0" xfId="0" applyFont="1" applyProtection="1">
      <protection locked="0"/>
    </xf>
    <xf fontId="39" fillId="0" borderId="0" numFmtId="4" xfId="0" applyNumberFormat="1" applyFont="1"/>
    <xf fontId="39" fillId="0" borderId="14" numFmtId="0" xfId="0" applyFont="1" applyBorder="1"/>
    <xf fontId="39" fillId="0" borderId="0" numFmtId="166" xfId="0" applyNumberFormat="1" applyFont="1"/>
    <xf fontId="39" fillId="0" borderId="15" numFmtId="166" xfId="0" applyNumberFormat="1" applyFont="1" applyBorder="1"/>
    <xf fontId="39" fillId="0" borderId="0" numFmtId="0" xfId="0" applyFont="1" applyAlignment="1">
      <alignment horizontal="center"/>
    </xf>
    <xf fontId="39" fillId="0" borderId="0" numFmtId="4" xfId="0" applyNumberFormat="1" applyFont="1" applyAlignment="1">
      <alignment vertical="center"/>
    </xf>
    <xf fontId="15" fillId="2" borderId="22" numFmtId="167" xfId="0" applyNumberFormat="1" applyFont="1" applyFill="1" applyBorder="1" applyAlignment="1" applyProtection="1">
      <alignment vertical="center"/>
      <protection locked="0"/>
    </xf>
    <xf fontId="0" fillId="0" borderId="0" numFmtId="0" xfId="0" applyAlignment="1">
      <alignment vertical="top"/>
    </xf>
    <xf fontId="40" fillId="0" borderId="1" numFmtId="0" xfId="0" applyFont="1" applyBorder="1" applyAlignment="1">
      <alignment vertical="center" wrapText="1"/>
    </xf>
    <xf fontId="40" fillId="0" borderId="2" numFmtId="0" xfId="0" applyFont="1" applyBorder="1" applyAlignment="1">
      <alignment vertical="center" wrapText="1"/>
    </xf>
    <xf fontId="40" fillId="0" borderId="23" numFmtId="0" xfId="0" applyFont="1" applyBorder="1" applyAlignment="1">
      <alignment vertical="center" wrapText="1"/>
    </xf>
    <xf fontId="0" fillId="0" borderId="0" numFmtId="0" xfId="0" applyAlignment="1">
      <alignment horizontal="center" vertical="center"/>
    </xf>
    <xf fontId="40" fillId="0" borderId="3" numFmtId="0" xfId="0" applyFont="1" applyBorder="1" applyAlignment="1">
      <alignment horizontal="center" vertical="center" wrapText="1"/>
    </xf>
    <xf fontId="41" fillId="0" borderId="0" numFmtId="0" xfId="0" applyFont="1" applyAlignment="1">
      <alignment horizontal="center" vertical="center" wrapText="1"/>
    </xf>
    <xf fontId="40" fillId="0" borderId="24" numFmtId="0" xfId="0" applyFont="1" applyBorder="1" applyAlignment="1">
      <alignment horizontal="center" vertical="center" wrapText="1"/>
    </xf>
    <xf fontId="40" fillId="0" borderId="3" numFmtId="0" xfId="0" applyFont="1" applyBorder="1" applyAlignment="1">
      <alignment vertical="center" wrapText="1"/>
    </xf>
    <xf fontId="42" fillId="0" borderId="10" numFmtId="0" xfId="0" applyFont="1" applyBorder="1" applyAlignment="1">
      <alignment horizontal="left" wrapText="1"/>
    </xf>
    <xf fontId="40" fillId="0" borderId="24" numFmtId="0" xfId="0" applyFont="1" applyBorder="1" applyAlignment="1">
      <alignment vertical="center" wrapText="1"/>
    </xf>
    <xf fontId="42" fillId="0" borderId="0" numFmtId="0" xfId="0" applyFont="1" applyAlignment="1">
      <alignment horizontal="left" vertical="center" wrapText="1"/>
    </xf>
    <xf fontId="43" fillId="0" borderId="0" numFmtId="0" xfId="0" applyFont="1" applyAlignment="1">
      <alignment horizontal="left" vertical="center" wrapText="1"/>
    </xf>
    <xf fontId="44" fillId="0" borderId="3" numFmtId="0" xfId="0" applyFont="1" applyBorder="1" applyAlignment="1">
      <alignment vertical="center" wrapText="1"/>
    </xf>
    <xf fontId="43" fillId="0" borderId="0" numFmtId="0" xfId="0" applyFont="1" applyAlignment="1">
      <alignment vertical="center" wrapText="1"/>
    </xf>
    <xf fontId="43" fillId="0" borderId="0" numFmtId="0" xfId="0" applyFont="1" applyAlignment="1">
      <alignment horizontal="left" vertical="center"/>
    </xf>
    <xf fontId="43" fillId="0" borderId="0" numFmtId="0" xfId="0" applyFont="1" applyAlignment="1">
      <alignment vertical="center"/>
    </xf>
    <xf fontId="43" fillId="0" borderId="0" numFmtId="49" xfId="0" applyNumberFormat="1" applyFont="1" applyAlignment="1">
      <alignment horizontal="left" vertical="center" wrapText="1"/>
    </xf>
    <xf fontId="43" fillId="0" borderId="0" numFmtId="49" xfId="0" applyNumberFormat="1" applyFont="1" applyAlignment="1">
      <alignment vertical="center" wrapText="1"/>
    </xf>
    <xf fontId="40" fillId="0" borderId="9" numFmtId="0" xfId="0" applyFont="1" applyBorder="1" applyAlignment="1">
      <alignment vertical="center" wrapText="1"/>
    </xf>
    <xf fontId="45" fillId="0" borderId="10" numFmtId="0" xfId="0" applyFont="1" applyBorder="1" applyAlignment="1">
      <alignment vertical="center" wrapText="1"/>
    </xf>
    <xf fontId="40" fillId="0" borderId="25" numFmtId="0" xfId="0" applyFont="1" applyBorder="1" applyAlignment="1">
      <alignment vertical="center" wrapText="1"/>
    </xf>
    <xf fontId="40" fillId="0" borderId="0" numFmtId="0" xfId="0" applyFont="1" applyAlignment="1">
      <alignment vertical="top"/>
    </xf>
    <xf fontId="40" fillId="0" borderId="1" numFmtId="0" xfId="0" applyFont="1" applyBorder="1" applyAlignment="1">
      <alignment horizontal="left" vertical="center"/>
    </xf>
    <xf fontId="40" fillId="0" borderId="2" numFmtId="0" xfId="0" applyFont="1" applyBorder="1" applyAlignment="1">
      <alignment horizontal="left" vertical="center"/>
    </xf>
    <xf fontId="40" fillId="0" borderId="23" numFmtId="0" xfId="0" applyFont="1" applyBorder="1" applyAlignment="1">
      <alignment horizontal="left" vertical="center"/>
    </xf>
    <xf fontId="40" fillId="0" borderId="3" numFmtId="0" xfId="0" applyFont="1" applyBorder="1" applyAlignment="1">
      <alignment horizontal="left" vertical="center"/>
    </xf>
    <xf fontId="41" fillId="0" borderId="0" numFmtId="0" xfId="0" applyFont="1" applyAlignment="1">
      <alignment horizontal="center" vertical="center"/>
    </xf>
    <xf fontId="40" fillId="0" borderId="24" numFmtId="0" xfId="0" applyFont="1" applyBorder="1" applyAlignment="1">
      <alignment horizontal="left" vertical="center"/>
    </xf>
    <xf fontId="42" fillId="0" borderId="0" numFmtId="0" xfId="0" applyFont="1" applyAlignment="1">
      <alignment horizontal="left" vertical="center"/>
    </xf>
    <xf fontId="46" fillId="0" borderId="0" numFmtId="0" xfId="0" applyFont="1" applyAlignment="1">
      <alignment horizontal="left" vertical="center"/>
    </xf>
    <xf fontId="42" fillId="0" borderId="10" numFmtId="0" xfId="0" applyFont="1" applyBorder="1" applyAlignment="1">
      <alignment horizontal="left" vertical="center"/>
    </xf>
    <xf fontId="42" fillId="0" borderId="10" numFmtId="0" xfId="0" applyFont="1" applyBorder="1" applyAlignment="1">
      <alignment horizontal="center" vertical="center"/>
    </xf>
    <xf fontId="46" fillId="0" borderId="10" numFmtId="0" xfId="0" applyFont="1" applyBorder="1" applyAlignment="1">
      <alignment horizontal="left" vertical="center"/>
    </xf>
    <xf fontId="47" fillId="0" borderId="0" numFmtId="0" xfId="0" applyFont="1" applyAlignment="1">
      <alignment horizontal="left" vertical="center"/>
    </xf>
    <xf fontId="44" fillId="0" borderId="0" numFmtId="0" xfId="0" applyFont="1" applyAlignment="1">
      <alignment horizontal="left" vertical="center"/>
    </xf>
    <xf fontId="30" fillId="0" borderId="0" numFmtId="0" xfId="0" applyFont="1" applyAlignment="1">
      <alignment horizontal="left" vertical="center"/>
    </xf>
    <xf fontId="43" fillId="0" borderId="0" numFmtId="0" xfId="0" applyFont="1" applyAlignment="1">
      <alignment horizontal="center" vertical="center"/>
    </xf>
    <xf fontId="44" fillId="0" borderId="3" numFmtId="0" xfId="0" applyFont="1" applyBorder="1" applyAlignment="1">
      <alignment horizontal="left" vertical="center"/>
    </xf>
    <xf fontId="40" fillId="0" borderId="9" numFmtId="0" xfId="0" applyFont="1" applyBorder="1" applyAlignment="1">
      <alignment horizontal="left" vertical="center"/>
    </xf>
    <xf fontId="45" fillId="0" borderId="10" numFmtId="0" xfId="0" applyFont="1" applyBorder="1" applyAlignment="1">
      <alignment horizontal="left" vertical="center"/>
    </xf>
    <xf fontId="40" fillId="0" borderId="25" numFmtId="0" xfId="0" applyFont="1" applyBorder="1" applyAlignment="1">
      <alignment horizontal="left" vertical="center"/>
    </xf>
    <xf fontId="40" fillId="0" borderId="0" numFmtId="0" xfId="0" applyFont="1" applyAlignment="1">
      <alignment horizontal="left" vertical="center"/>
    </xf>
    <xf fontId="45" fillId="0" borderId="0" numFmtId="0" xfId="0" applyFont="1" applyAlignment="1">
      <alignment horizontal="left" vertical="center"/>
    </xf>
    <xf fontId="44" fillId="0" borderId="10" numFmtId="0" xfId="0" applyFont="1" applyBorder="1" applyAlignment="1">
      <alignment horizontal="left" vertical="center"/>
    </xf>
    <xf fontId="40" fillId="0" borderId="0" numFmtId="0" xfId="0" applyFont="1" applyAlignment="1">
      <alignment horizontal="left" vertical="center" wrapText="1"/>
    </xf>
    <xf fontId="44" fillId="0" borderId="0" numFmtId="0" xfId="0" applyFont="1" applyAlignment="1">
      <alignment horizontal="left" vertical="center" wrapText="1"/>
    </xf>
    <xf fontId="44" fillId="0" borderId="0" numFmtId="0" xfId="0" applyFont="1" applyAlignment="1">
      <alignment horizontal="center" vertical="center" wrapText="1"/>
    </xf>
    <xf fontId="40" fillId="0" borderId="1" numFmtId="0" xfId="0" applyFont="1" applyBorder="1" applyAlignment="1">
      <alignment horizontal="left" vertical="center" wrapText="1"/>
    </xf>
    <xf fontId="40" fillId="0" borderId="2" numFmtId="0" xfId="0" applyFont="1" applyBorder="1" applyAlignment="1">
      <alignment horizontal="left" vertical="center" wrapText="1"/>
    </xf>
    <xf fontId="40" fillId="0" borderId="23" numFmtId="0" xfId="0" applyFont="1" applyBorder="1" applyAlignment="1">
      <alignment horizontal="left" vertical="center" wrapText="1"/>
    </xf>
    <xf fontId="40" fillId="0" borderId="3" numFmtId="0" xfId="0" applyFont="1" applyBorder="1" applyAlignment="1">
      <alignment horizontal="left" vertical="center" wrapText="1"/>
    </xf>
    <xf fontId="40" fillId="0" borderId="24" numFmtId="0" xfId="0" applyFont="1" applyBorder="1" applyAlignment="1">
      <alignment horizontal="left" vertical="center" wrapText="1"/>
    </xf>
    <xf fontId="46" fillId="0" borderId="3" numFmtId="0" xfId="0" applyFont="1" applyBorder="1" applyAlignment="1">
      <alignment horizontal="left" vertical="center" wrapText="1"/>
    </xf>
    <xf fontId="46" fillId="0" borderId="24" numFmtId="0" xfId="0" applyFont="1" applyBorder="1" applyAlignment="1">
      <alignment horizontal="left" vertical="center" wrapText="1"/>
    </xf>
    <xf fontId="44" fillId="0" borderId="3" numFmtId="0" xfId="0" applyFont="1" applyBorder="1" applyAlignment="1">
      <alignment horizontal="left" vertical="center" wrapText="1"/>
    </xf>
    <xf fontId="44" fillId="0" borderId="24" numFmtId="0" xfId="0" applyFont="1" applyBorder="1" applyAlignment="1">
      <alignment horizontal="left" vertical="center" wrapText="1"/>
    </xf>
    <xf fontId="44" fillId="0" borderId="24" numFmtId="0" xfId="0" applyFont="1" applyBorder="1" applyAlignment="1">
      <alignment horizontal="left" vertical="center"/>
    </xf>
    <xf fontId="44" fillId="0" borderId="9" numFmtId="0" xfId="0" applyFont="1" applyBorder="1" applyAlignment="1">
      <alignment horizontal="left" vertical="center" wrapText="1"/>
    </xf>
    <xf fontId="44" fillId="0" borderId="10" numFmtId="0" xfId="0" applyFont="1" applyBorder="1" applyAlignment="1">
      <alignment horizontal="left" vertical="center" wrapText="1"/>
    </xf>
    <xf fontId="44" fillId="0" borderId="25" numFmtId="0" xfId="0" applyFont="1" applyBorder="1" applyAlignment="1">
      <alignment horizontal="left" vertical="center" wrapText="1"/>
    </xf>
    <xf fontId="43" fillId="0" borderId="0" numFmtId="0" xfId="0" applyFont="1" applyAlignment="1">
      <alignment horizontal="left" vertical="top"/>
    </xf>
    <xf fontId="43" fillId="0" borderId="0" numFmtId="0" xfId="0" applyFont="1" applyAlignment="1">
      <alignment horizontal="center" vertical="top"/>
    </xf>
    <xf fontId="44" fillId="0" borderId="9" numFmtId="0" xfId="0" applyFont="1" applyBorder="1" applyAlignment="1">
      <alignment horizontal="left" vertical="center"/>
    </xf>
    <xf fontId="44" fillId="0" borderId="25" numFmtId="0" xfId="0" applyFont="1" applyBorder="1" applyAlignment="1">
      <alignment horizontal="left" vertical="center"/>
    </xf>
    <xf fontId="44" fillId="0" borderId="0" numFmtId="0" xfId="0" applyFont="1" applyAlignment="1">
      <alignment horizontal="center" vertical="center"/>
    </xf>
    <xf fontId="46" fillId="0" borderId="0" numFmtId="0" xfId="0" applyFont="1" applyAlignment="1">
      <alignment vertical="center"/>
    </xf>
    <xf fontId="42" fillId="0" borderId="0" numFmtId="0" xfId="0" applyFont="1" applyAlignment="1">
      <alignment vertical="center"/>
    </xf>
    <xf fontId="46" fillId="0" borderId="10" numFmtId="0" xfId="0" applyFont="1" applyBorder="1" applyAlignment="1">
      <alignment vertical="center"/>
    </xf>
    <xf fontId="42" fillId="0" borderId="10" numFmtId="0" xfId="0" applyFont="1" applyBorder="1" applyAlignment="1">
      <alignment vertical="center"/>
    </xf>
    <xf fontId="43" fillId="0" borderId="0" numFmtId="0" xfId="0" applyFont="1" applyAlignment="1">
      <alignment vertical="top"/>
    </xf>
    <xf fontId="43" fillId="0" borderId="0" numFmtId="49" xfId="0" applyNumberFormat="1" applyFont="1" applyAlignment="1">
      <alignment horizontal="left" vertical="center"/>
    </xf>
    <xf fontId="0" fillId="0" borderId="10" numFmtId="0" xfId="0" applyBorder="1" applyAlignment="1">
      <alignment vertical="top"/>
    </xf>
    <xf fontId="42" fillId="0" borderId="10" numFmtId="0" xfId="0" applyFont="1" applyBorder="1" applyAlignment="1">
      <alignment horizontal="left"/>
    </xf>
    <xf fontId="46" fillId="0" borderId="10" numFmtId="0" xfId="0" applyFont="1" applyBorder="1"/>
    <xf fontId="40" fillId="0" borderId="3" numFmtId="0" xfId="0" applyFont="1" applyBorder="1" applyAlignment="1">
      <alignment vertical="top"/>
    </xf>
    <xf fontId="40" fillId="0" borderId="24" numFmtId="0" xfId="0" applyFont="1" applyBorder="1" applyAlignment="1">
      <alignment vertical="top"/>
    </xf>
    <xf fontId="40" fillId="0" borderId="9" numFmtId="0" xfId="0" applyFont="1" applyBorder="1" applyAlignment="1">
      <alignment vertical="top"/>
    </xf>
    <xf fontId="40" fillId="0" borderId="10" numFmtId="0" xfId="0" applyFont="1" applyBorder="1" applyAlignment="1">
      <alignment vertical="top"/>
    </xf>
    <xf fontId="40" fillId="0" borderId="25" numFmtId="0" xfId="0" applyFont="1" applyBorder="1" applyAlignment="1">
      <alignment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theme" Target="theme/theme1.xml"/><Relationship  Id="rId13" Type="http://schemas.openxmlformats.org/officeDocument/2006/relationships/sharedStrings" Target="sharedStrings.xml"/><Relationship  Id="rId14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0" y="0"/>
    <xdr:ext cx="285750" cy="285750"/>
    <xdr:pic>
      <xdr:nvPicPr>
        <xdr:cNvPr id="2" name="Picture 1">
          <a:hlinkClick r:id="rId1" tooltip="https://app.urs.cz/products/kros4"/>
        </xdr:cNvPr>
        <xdr:cNvPicPr/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4_02/013254000" TargetMode="External"/><Relationship  Id="rId2" Type="http://schemas.openxmlformats.org/officeDocument/2006/relationships/hyperlink" Target="https://podminky.urs.cz/item/CS_URS_2025_01/030001000" TargetMode="External"/><Relationship  Id="rId3" Type="http://schemas.openxmlformats.org/officeDocument/2006/relationships/hyperlink" Target="https://podminky.urs.cz/item/CS_URS_2024_01/063303000" TargetMode="External"/><Relationship  Id="rId4" Type="http://schemas.openxmlformats.org/officeDocument/2006/relationships/drawing" Target="../drawings/drawing10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153812111" TargetMode="External"/><Relationship  Id="rId10" Type="http://schemas.openxmlformats.org/officeDocument/2006/relationships/hyperlink" Target="https://podminky.urs.cz/item/CS_URS_2025_01/967043111" TargetMode="External"/><Relationship  Id="rId11" Type="http://schemas.openxmlformats.org/officeDocument/2006/relationships/hyperlink" Target="https://podminky.urs.cz/item/CS_URS_2025_01/977151111" TargetMode="External"/><Relationship  Id="rId12" Type="http://schemas.openxmlformats.org/officeDocument/2006/relationships/hyperlink" Target="https://podminky.urs.cz/item/CS_URS_2025_01/767995114" TargetMode="External"/><Relationship  Id="rId13" Type="http://schemas.openxmlformats.org/officeDocument/2006/relationships/hyperlink" Target="https://podminky.urs.cz/item/CS_URS_2025_01/771121011" TargetMode="External"/><Relationship  Id="rId14" Type="http://schemas.openxmlformats.org/officeDocument/2006/relationships/hyperlink" Target="https://podminky.urs.cz/item/CS_URS_2025_01/771574420" TargetMode="External"/><Relationship  Id="rId15" Type="http://schemas.openxmlformats.org/officeDocument/2006/relationships/hyperlink" Target="https://podminky.urs.cz/item/CS_URS_2025_01/771577211" TargetMode="External"/><Relationship  Id="rId16" Type="http://schemas.openxmlformats.org/officeDocument/2006/relationships/hyperlink" Target="https://podminky.urs.cz/item/CS_URS_2025_01/771111011" TargetMode="External"/><Relationship  Id="rId17" Type="http://schemas.openxmlformats.org/officeDocument/2006/relationships/hyperlink" Target="https://podminky.urs.cz/item/CS_URS_2025_01/783314101" TargetMode="External"/><Relationship  Id="rId18" Type="http://schemas.openxmlformats.org/officeDocument/2006/relationships/hyperlink" Target="https://podminky.urs.cz/item/CS_URS_2025_01/783315101" TargetMode="External"/><Relationship  Id="rId19" Type="http://schemas.openxmlformats.org/officeDocument/2006/relationships/hyperlink" Target="https://podminky.urs.cz/item/CS_URS_2025_01/783317101" TargetMode="External"/><Relationship  Id="rId2" Type="http://schemas.openxmlformats.org/officeDocument/2006/relationships/hyperlink" Target="https://podminky.urs.cz/item/CS_URS_2025_01/784181123" TargetMode="External"/><Relationship  Id="rId20" Type="http://schemas.openxmlformats.org/officeDocument/2006/relationships/hyperlink" Target="https://podminky.urs.cz/item/CS_URS_2025_01/789121240" TargetMode="External"/><Relationship  Id="rId21" Type="http://schemas.openxmlformats.org/officeDocument/2006/relationships/hyperlink" Target="https://podminky.urs.cz/item/CS_URS_2025_01/469971111" TargetMode="External"/><Relationship  Id="rId22" Type="http://schemas.openxmlformats.org/officeDocument/2006/relationships/hyperlink" Target="https://podminky.urs.cz/item/CS_URS_2025_01/469973120" TargetMode="External"/><Relationship  Id="rId23" Type="http://schemas.openxmlformats.org/officeDocument/2006/relationships/hyperlink" Target="https://podminky.urs.cz/item/CS_URS_2025_01/997002511" TargetMode="External"/><Relationship  Id="rId24" Type="http://schemas.openxmlformats.org/officeDocument/2006/relationships/hyperlink" Target="https://podminky.urs.cz/item/CS_URS_2025_01/997002519" TargetMode="External"/><Relationship  Id="rId25" Type="http://schemas.openxmlformats.org/officeDocument/2006/relationships/hyperlink" Target="https://podminky.urs.cz/item/CS_URS_2025_01/997002611" TargetMode="External"/><Relationship  Id="rId26" Type="http://schemas.openxmlformats.org/officeDocument/2006/relationships/hyperlink" Target="https://podminky.urs.cz/item/CS_URS_2025_01/997013501" TargetMode="External"/><Relationship  Id="rId27" Type="http://schemas.openxmlformats.org/officeDocument/2006/relationships/hyperlink" Target="https://podminky.urs.cz/item/CS_URS_2025_01/997013509" TargetMode="External"/><Relationship  Id="rId28" Type="http://schemas.openxmlformats.org/officeDocument/2006/relationships/drawing" Target="../drawings/drawing2.xml"/><Relationship  Id="rId3" Type="http://schemas.openxmlformats.org/officeDocument/2006/relationships/hyperlink" Target="https://podminky.urs.cz/item/CS_URS_2025_01/631311135" TargetMode="External"/><Relationship  Id="rId4" Type="http://schemas.openxmlformats.org/officeDocument/2006/relationships/hyperlink" Target="https://podminky.urs.cz/item/CS_URS_2025_01/631319012" TargetMode="External"/><Relationship  Id="rId5" Type="http://schemas.openxmlformats.org/officeDocument/2006/relationships/hyperlink" Target="https://podminky.urs.cz/item/CS_URS_2025_01/631319173" TargetMode="External"/><Relationship  Id="rId6" Type="http://schemas.openxmlformats.org/officeDocument/2006/relationships/hyperlink" Target="https://podminky.urs.cz/item/CS_URS_2025_01/632452519" TargetMode="External"/><Relationship  Id="rId7" Type="http://schemas.openxmlformats.org/officeDocument/2006/relationships/hyperlink" Target="https://podminky.urs.cz/item/CS_URS_2025_01/777131101" TargetMode="External"/><Relationship  Id="rId8" Type="http://schemas.openxmlformats.org/officeDocument/2006/relationships/hyperlink" Target="https://podminky.urs.cz/item/CS_URS_2025_01/961044111" TargetMode="External"/><Relationship  Id="rId9" Type="http://schemas.openxmlformats.org/officeDocument/2006/relationships/hyperlink" Target="https://podminky.urs.cz/item/CS_URS_2025_01/965081212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713463211" TargetMode="External"/><Relationship  Id="rId10" Type="http://schemas.openxmlformats.org/officeDocument/2006/relationships/hyperlink" Target="https://podminky.urs.cz/item/CS_URS_2025_01/732429223" TargetMode="External"/><Relationship  Id="rId11" Type="http://schemas.openxmlformats.org/officeDocument/2006/relationships/hyperlink" Target="https://podminky.urs.cz/item/CS_URS_2025_01/732422214" TargetMode="External"/><Relationship  Id="rId12" Type="http://schemas.openxmlformats.org/officeDocument/2006/relationships/hyperlink" Target="https://podminky.urs.cz/item/CS_URS_2025_01/732429215" TargetMode="External"/><Relationship  Id="rId13" Type="http://schemas.openxmlformats.org/officeDocument/2006/relationships/hyperlink" Target="https://podminky.urs.cz/item/CS_URS_2025_01/734109215" TargetMode="External"/><Relationship  Id="rId14" Type="http://schemas.openxmlformats.org/officeDocument/2006/relationships/hyperlink" Target="https://podminky.urs.cz/item/CS_URS_2025_01/734209116" TargetMode="External"/><Relationship  Id="rId15" Type="http://schemas.openxmlformats.org/officeDocument/2006/relationships/hyperlink" Target="https://podminky.urs.cz/item/CS_URS_2025_01/998731101" TargetMode="External"/><Relationship  Id="rId16" Type="http://schemas.openxmlformats.org/officeDocument/2006/relationships/hyperlink" Target="https://podminky.urs.cz/item/CS_URS_2025_01/713490811" TargetMode="External"/><Relationship  Id="rId17" Type="http://schemas.openxmlformats.org/officeDocument/2006/relationships/hyperlink" Target="https://podminky.urs.cz/item/CS_URS_2025_01/722220861" TargetMode="External"/><Relationship  Id="rId18" Type="http://schemas.openxmlformats.org/officeDocument/2006/relationships/hyperlink" Target="https://podminky.urs.cz/item/CS_URS_2025_01/722220862" TargetMode="External"/><Relationship  Id="rId19" Type="http://schemas.openxmlformats.org/officeDocument/2006/relationships/hyperlink" Target="https://podminky.urs.cz/item/CS_URS_2025_01/731200827" TargetMode="External"/><Relationship  Id="rId2" Type="http://schemas.openxmlformats.org/officeDocument/2006/relationships/hyperlink" Target="https://podminky.urs.cz/item/CS_URS_2025_01/713463212" TargetMode="External"/><Relationship  Id="rId20" Type="http://schemas.openxmlformats.org/officeDocument/2006/relationships/hyperlink" Target="https://podminky.urs.cz/item/CS_URS_2025_01/732110812" TargetMode="External"/><Relationship  Id="rId21" Type="http://schemas.openxmlformats.org/officeDocument/2006/relationships/hyperlink" Target="https://podminky.urs.cz/item/CS_URS_2025_01/732212815" TargetMode="External"/><Relationship  Id="rId22" Type="http://schemas.openxmlformats.org/officeDocument/2006/relationships/hyperlink" Target="https://podminky.urs.cz/item/CS_URS_2025_01/732320812" TargetMode="External"/><Relationship  Id="rId23" Type="http://schemas.openxmlformats.org/officeDocument/2006/relationships/hyperlink" Target="https://podminky.urs.cz/item/CS_URS_2025_01/732320814" TargetMode="External"/><Relationship  Id="rId24" Type="http://schemas.openxmlformats.org/officeDocument/2006/relationships/hyperlink" Target="https://podminky.urs.cz/item/CS_URS_2025_01/732420812" TargetMode="External"/><Relationship  Id="rId25" Type="http://schemas.openxmlformats.org/officeDocument/2006/relationships/hyperlink" Target="https://podminky.urs.cz/item/CS_URS_2025_01/733120815" TargetMode="External"/><Relationship  Id="rId26" Type="http://schemas.openxmlformats.org/officeDocument/2006/relationships/hyperlink" Target="https://podminky.urs.cz/item/CS_URS_2025_01/733120819" TargetMode="External"/><Relationship  Id="rId27" Type="http://schemas.openxmlformats.org/officeDocument/2006/relationships/hyperlink" Target="https://podminky.urs.cz/item/CS_URS_2025_01/733120826" TargetMode="External"/><Relationship  Id="rId28" Type="http://schemas.openxmlformats.org/officeDocument/2006/relationships/hyperlink" Target="https://podminky.urs.cz/item/CS_URS_2025_01/733120832" TargetMode="External"/><Relationship  Id="rId29" Type="http://schemas.openxmlformats.org/officeDocument/2006/relationships/hyperlink" Target="https://podminky.urs.cz/item/CS_URS_2025_01/733390801" TargetMode="External"/><Relationship  Id="rId3" Type="http://schemas.openxmlformats.org/officeDocument/2006/relationships/hyperlink" Target="https://podminky.urs.cz/item/CS_URS_2025_01/998713101" TargetMode="External"/><Relationship  Id="rId30" Type="http://schemas.openxmlformats.org/officeDocument/2006/relationships/hyperlink" Target="https://podminky.urs.cz/item/CS_URS_2025_01/734100811" TargetMode="External"/><Relationship  Id="rId31" Type="http://schemas.openxmlformats.org/officeDocument/2006/relationships/hyperlink" Target="https://podminky.urs.cz/item/CS_URS_2025_01/734100812" TargetMode="External"/><Relationship  Id="rId32" Type="http://schemas.openxmlformats.org/officeDocument/2006/relationships/hyperlink" Target="https://podminky.urs.cz/item/CS_URS_2025_01/734100813" TargetMode="External"/><Relationship  Id="rId33" Type="http://schemas.openxmlformats.org/officeDocument/2006/relationships/hyperlink" Target="https://podminky.urs.cz/item/CS_URS_2025_01/734100821" TargetMode="External"/><Relationship  Id="rId34" Type="http://schemas.openxmlformats.org/officeDocument/2006/relationships/hyperlink" Target="https://podminky.urs.cz/item/CS_URS_2025_01/734200812" TargetMode="External"/><Relationship  Id="rId35" Type="http://schemas.openxmlformats.org/officeDocument/2006/relationships/hyperlink" Target="https://podminky.urs.cz/item/CS_URS_2025_01/734200821" TargetMode="External"/><Relationship  Id="rId36" Type="http://schemas.openxmlformats.org/officeDocument/2006/relationships/hyperlink" Target="https://podminky.urs.cz/item/CS_URS_2025_01/734200822" TargetMode="External"/><Relationship  Id="rId37" Type="http://schemas.openxmlformats.org/officeDocument/2006/relationships/hyperlink" Target="https://podminky.urs.cz/item/CS_URS_2025_01/734200823" TargetMode="External"/><Relationship  Id="rId38" Type="http://schemas.openxmlformats.org/officeDocument/2006/relationships/hyperlink" Target="https://podminky.urs.cz/item/CS_URS_2025_01/734410811" TargetMode="External"/><Relationship  Id="rId39" Type="http://schemas.openxmlformats.org/officeDocument/2006/relationships/hyperlink" Target="https://podminky.urs.cz/item/CS_URS_2025_01/734420811" TargetMode="External"/><Relationship  Id="rId4" Type="http://schemas.openxmlformats.org/officeDocument/2006/relationships/hyperlink" Target="https://podminky.urs.cz/item/CS_URS_2025_01/734209113" TargetMode="External"/><Relationship  Id="rId40" Type="http://schemas.openxmlformats.org/officeDocument/2006/relationships/hyperlink" Target="https://podminky.urs.cz/item/CS_URS_2025_01/733121114" TargetMode="External"/><Relationship  Id="rId41" Type="http://schemas.openxmlformats.org/officeDocument/2006/relationships/hyperlink" Target="https://podminky.urs.cz/item/CS_URS_2025_01/733121115" TargetMode="External"/><Relationship  Id="rId42" Type="http://schemas.openxmlformats.org/officeDocument/2006/relationships/hyperlink" Target="https://podminky.urs.cz/item/CS_URS_2025_01/733121116" TargetMode="External"/><Relationship  Id="rId43" Type="http://schemas.openxmlformats.org/officeDocument/2006/relationships/hyperlink" Target="https://podminky.urs.cz/item/CS_URS_2025_01/733121119" TargetMode="External"/><Relationship  Id="rId44" Type="http://schemas.openxmlformats.org/officeDocument/2006/relationships/hyperlink" Target="https://podminky.urs.cz/item/CS_URS_2025_01/733121122" TargetMode="External"/><Relationship  Id="rId45" Type="http://schemas.openxmlformats.org/officeDocument/2006/relationships/hyperlink" Target="https://podminky.urs.cz/item/CS_URS_2025_01/733121128" TargetMode="External"/><Relationship  Id="rId46" Type="http://schemas.openxmlformats.org/officeDocument/2006/relationships/hyperlink" Target="https://podminky.urs.cz/item/CS_URS_2025_01/733322104" TargetMode="External"/><Relationship  Id="rId47" Type="http://schemas.openxmlformats.org/officeDocument/2006/relationships/hyperlink" Target="https://podminky.urs.cz/item/CS_URS_2025_01/733322105" TargetMode="External"/><Relationship  Id="rId48" Type="http://schemas.openxmlformats.org/officeDocument/2006/relationships/hyperlink" Target="https://podminky.urs.cz/item/CS_URS_2025_01/998733101" TargetMode="External"/><Relationship  Id="rId49" Type="http://schemas.openxmlformats.org/officeDocument/2006/relationships/hyperlink" Target="https://podminky.urs.cz/item/CS_URS_2025_01/734111413" TargetMode="External"/><Relationship  Id="rId5" Type="http://schemas.openxmlformats.org/officeDocument/2006/relationships/hyperlink" Target="https://podminky.urs.cz/item/CS_URS_2025_01/732332424" TargetMode="External"/><Relationship  Id="rId50" Type="http://schemas.openxmlformats.org/officeDocument/2006/relationships/hyperlink" Target="https://podminky.urs.cz/item/CS_URS_2025_01/734121313" TargetMode="External"/><Relationship  Id="rId51" Type="http://schemas.openxmlformats.org/officeDocument/2006/relationships/hyperlink" Target="https://podminky.urs.cz/item/CS_URS_2025_01/734163425" TargetMode="External"/><Relationship  Id="rId52" Type="http://schemas.openxmlformats.org/officeDocument/2006/relationships/hyperlink" Target="https://podminky.urs.cz/item/CS_URS_2025_01/734192314" TargetMode="External"/><Relationship  Id="rId53" Type="http://schemas.openxmlformats.org/officeDocument/2006/relationships/hyperlink" Target="https://podminky.urs.cz/item/CS_URS_2025_01/734192316" TargetMode="External"/><Relationship  Id="rId54" Type="http://schemas.openxmlformats.org/officeDocument/2006/relationships/hyperlink" Target="https://podminky.urs.cz/item/CS_URS_2025_01/734193114" TargetMode="External"/><Relationship  Id="rId55" Type="http://schemas.openxmlformats.org/officeDocument/2006/relationships/hyperlink" Target="https://podminky.urs.cz/item/CS_URS_2025_01/734193115" TargetMode="External"/><Relationship  Id="rId56" Type="http://schemas.openxmlformats.org/officeDocument/2006/relationships/hyperlink" Target="https://podminky.urs.cz/item/CS_URS_2025_01/734193117" TargetMode="External"/><Relationship  Id="rId57" Type="http://schemas.openxmlformats.org/officeDocument/2006/relationships/hyperlink" Target="https://podminky.urs.cz/item/CS_URS_2025_01/734109213" TargetMode="External"/><Relationship  Id="rId58" Type="http://schemas.openxmlformats.org/officeDocument/2006/relationships/hyperlink" Target="https://podminky.urs.cz/item/CS_URS_2025_01/734109223" TargetMode="External"/><Relationship  Id="rId59" Type="http://schemas.openxmlformats.org/officeDocument/2006/relationships/hyperlink" Target="https://podminky.urs.cz/item/CS_URS_2025_01/734109217" TargetMode="External"/><Relationship  Id="rId6" Type="http://schemas.openxmlformats.org/officeDocument/2006/relationships/hyperlink" Target="https://podminky.urs.cz/item/CS_URS_2025_01/724233014" TargetMode="External"/><Relationship  Id="rId60" Type="http://schemas.openxmlformats.org/officeDocument/2006/relationships/hyperlink" Target="https://podminky.urs.cz/item/CS_URS_2025_01/734109214" TargetMode="External"/><Relationship  Id="rId61" Type="http://schemas.openxmlformats.org/officeDocument/2006/relationships/hyperlink" Target="https://podminky.urs.cz/item/CS_URS_2025_01/734291263" TargetMode="External"/><Relationship  Id="rId62" Type="http://schemas.openxmlformats.org/officeDocument/2006/relationships/hyperlink" Target="https://podminky.urs.cz/item/CS_URS_2025_01/734291264" TargetMode="External"/><Relationship  Id="rId63" Type="http://schemas.openxmlformats.org/officeDocument/2006/relationships/hyperlink" Target="https://podminky.urs.cz/item/CS_URS_2025_01/734291265" TargetMode="External"/><Relationship  Id="rId64" Type="http://schemas.openxmlformats.org/officeDocument/2006/relationships/hyperlink" Target="https://podminky.urs.cz/item/CS_URS_2025_01/734291266" TargetMode="External"/><Relationship  Id="rId65" Type="http://schemas.openxmlformats.org/officeDocument/2006/relationships/hyperlink" Target="https://podminky.urs.cz/item/CS_URS_2025_01/734292714" TargetMode="External"/><Relationship  Id="rId66" Type="http://schemas.openxmlformats.org/officeDocument/2006/relationships/hyperlink" Target="https://podminky.urs.cz/item/CS_URS_2025_01/734292715" TargetMode="External"/><Relationship  Id="rId67" Type="http://schemas.openxmlformats.org/officeDocument/2006/relationships/hyperlink" Target="https://podminky.urs.cz/item/CS_URS_2025_01/734292716" TargetMode="External"/><Relationship  Id="rId68" Type="http://schemas.openxmlformats.org/officeDocument/2006/relationships/hyperlink" Target="https://podminky.urs.cz/item/CS_URS_2025_01/734292717" TargetMode="External"/><Relationship  Id="rId69" Type="http://schemas.openxmlformats.org/officeDocument/2006/relationships/hyperlink" Target="https://podminky.urs.cz/item/CS_URS_2025_01/734209104" TargetMode="External"/><Relationship  Id="rId7" Type="http://schemas.openxmlformats.org/officeDocument/2006/relationships/hyperlink" Target="https://podminky.urs.cz/item/CS_URS_2025_01/713471111" TargetMode="External"/><Relationship  Id="rId70" Type="http://schemas.openxmlformats.org/officeDocument/2006/relationships/hyperlink" Target="https://podminky.urs.cz/item/CS_URS_2025_01/734220003" TargetMode="External"/><Relationship  Id="rId71" Type="http://schemas.openxmlformats.org/officeDocument/2006/relationships/hyperlink" Target="https://podminky.urs.cz/item/CS_URS_2025_01/734242414" TargetMode="External"/><Relationship  Id="rId72" Type="http://schemas.openxmlformats.org/officeDocument/2006/relationships/hyperlink" Target="https://podminky.urs.cz/item/CS_URS_2025_01/734411127" TargetMode="External"/><Relationship  Id="rId73" Type="http://schemas.openxmlformats.org/officeDocument/2006/relationships/hyperlink" Target="https://podminky.urs.cz/item/CS_URS_2025_01/734211120" TargetMode="External"/><Relationship  Id="rId74" Type="http://schemas.openxmlformats.org/officeDocument/2006/relationships/hyperlink" Target="https://podminky.urs.cz/item/CS_URS_2025_01/734494213" TargetMode="External"/><Relationship  Id="rId75" Type="http://schemas.openxmlformats.org/officeDocument/2006/relationships/hyperlink" Target="https://podminky.urs.cz/item/CS_URS_2025_01/998734101" TargetMode="External"/><Relationship  Id="rId76" Type="http://schemas.openxmlformats.org/officeDocument/2006/relationships/hyperlink" Target="https://podminky.urs.cz/item/CS_URS_2025_01/783614551" TargetMode="External"/><Relationship  Id="rId77" Type="http://schemas.openxmlformats.org/officeDocument/2006/relationships/hyperlink" Target="https://podminky.urs.cz/item/CS_URS_2025_01/783614561" TargetMode="External"/><Relationship  Id="rId78" Type="http://schemas.openxmlformats.org/officeDocument/2006/relationships/hyperlink" Target="https://podminky.urs.cz/item/CS_URS_2025_01/733190217" TargetMode="External"/><Relationship  Id="rId79" Type="http://schemas.openxmlformats.org/officeDocument/2006/relationships/hyperlink" Target="https://podminky.urs.cz/item/CS_URS_2025_01/733190219" TargetMode="External"/><Relationship  Id="rId8" Type="http://schemas.openxmlformats.org/officeDocument/2006/relationships/hyperlink" Target="https://podminky.urs.cz/item/CS_URS_2025_01/732422216" TargetMode="External"/><Relationship  Id="rId80" Type="http://schemas.openxmlformats.org/officeDocument/2006/relationships/hyperlink" Target="https://podminky.urs.cz/item/CS_URS_2025_01/733190232" TargetMode="External"/><Relationship  Id="rId81" Type="http://schemas.openxmlformats.org/officeDocument/2006/relationships/drawing" Target="../drawings/drawing3.xml"/><Relationship  Id="rId9" Type="http://schemas.openxmlformats.org/officeDocument/2006/relationships/hyperlink" Target="https://podminky.urs.cz/item/CS_URS_2025_01/732429221" TargetMode="Externa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723111202" TargetMode="External"/><Relationship  Id="rId10" Type="http://schemas.openxmlformats.org/officeDocument/2006/relationships/hyperlink" Target="https://podminky.urs.cz/item/CS_URS_2025_01/783614561" TargetMode="External"/><Relationship  Id="rId11" Type="http://schemas.openxmlformats.org/officeDocument/2006/relationships/hyperlink" Target="https://podminky.urs.cz/item/CS_URS_2025_01/783615551" TargetMode="External"/><Relationship  Id="rId12" Type="http://schemas.openxmlformats.org/officeDocument/2006/relationships/hyperlink" Target="https://podminky.urs.cz/item/CS_URS_2025_01/783615561" TargetMode="External"/><Relationship  Id="rId13" Type="http://schemas.openxmlformats.org/officeDocument/2006/relationships/hyperlink" Target="https://podminky.urs.cz/item/CS_URS_2025_01/783617601" TargetMode="External"/><Relationship  Id="rId14" Type="http://schemas.openxmlformats.org/officeDocument/2006/relationships/hyperlink" Target="https://podminky.urs.cz/item/CS_URS_2025_01/783617621" TargetMode="External"/><Relationship  Id="rId15" Type="http://schemas.openxmlformats.org/officeDocument/2006/relationships/hyperlink" Target="https://podminky.urs.cz/item/CS_URS_2025_01/230230016" TargetMode="External"/><Relationship  Id="rId16" Type="http://schemas.openxmlformats.org/officeDocument/2006/relationships/hyperlink" Target="https://podminky.urs.cz/item/CS_URS_2025_01/230230018" TargetMode="External"/><Relationship  Id="rId17" Type="http://schemas.openxmlformats.org/officeDocument/2006/relationships/drawing" Target="../drawings/drawing4.xml"/><Relationship  Id="rId2" Type="http://schemas.openxmlformats.org/officeDocument/2006/relationships/hyperlink" Target="https://podminky.urs.cz/item/CS_URS_2025_01/723150303" TargetMode="External"/><Relationship  Id="rId3" Type="http://schemas.openxmlformats.org/officeDocument/2006/relationships/hyperlink" Target="https://podminky.urs.cz/item/CS_URS_2025_01/723150304" TargetMode="External"/><Relationship  Id="rId4" Type="http://schemas.openxmlformats.org/officeDocument/2006/relationships/hyperlink" Target="https://podminky.urs.cz/item/CS_URS_2025_01/723150306" TargetMode="External"/><Relationship  Id="rId5" Type="http://schemas.openxmlformats.org/officeDocument/2006/relationships/hyperlink" Target="https://podminky.urs.cz/item/CS_URS_2025_01/723150315" TargetMode="External"/><Relationship  Id="rId6" Type="http://schemas.openxmlformats.org/officeDocument/2006/relationships/hyperlink" Target="https://podminky.urs.cz/item/CS_URS_2025_01/998723101" TargetMode="External"/><Relationship  Id="rId7" Type="http://schemas.openxmlformats.org/officeDocument/2006/relationships/hyperlink" Target="https://podminky.urs.cz/item/CS_URS_2025_01/723231162" TargetMode="External"/><Relationship  Id="rId8" Type="http://schemas.openxmlformats.org/officeDocument/2006/relationships/hyperlink" Target="https://podminky.urs.cz/item/CS_URS_2025_01/723231164" TargetMode="External"/><Relationship  Id="rId9" Type="http://schemas.openxmlformats.org/officeDocument/2006/relationships/hyperlink" Target="https://podminky.urs.cz/item/CS_URS_2025_01/783614551" TargetMode="Externa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713463211" TargetMode="External"/><Relationship  Id="rId10" Type="http://schemas.openxmlformats.org/officeDocument/2006/relationships/hyperlink" Target="https://podminky.urs.cz/item/CS_URS_2025_01/734242416" TargetMode="External"/><Relationship  Id="rId11" Type="http://schemas.openxmlformats.org/officeDocument/2006/relationships/hyperlink" Target="https://podminky.urs.cz/item/CS_URS_2025_01/734291264" TargetMode="External"/><Relationship  Id="rId12" Type="http://schemas.openxmlformats.org/officeDocument/2006/relationships/hyperlink" Target="https://podminky.urs.cz/item/CS_URS_2025_01/734291266" TargetMode="External"/><Relationship  Id="rId13" Type="http://schemas.openxmlformats.org/officeDocument/2006/relationships/hyperlink" Target="https://podminky.urs.cz/item/CS_URS_2025_01/734292715" TargetMode="External"/><Relationship  Id="rId14" Type="http://schemas.openxmlformats.org/officeDocument/2006/relationships/hyperlink" Target="https://podminky.urs.cz/item/CS_URS_2025_01/734292717" TargetMode="External"/><Relationship  Id="rId15" Type="http://schemas.openxmlformats.org/officeDocument/2006/relationships/hyperlink" Target="https://podminky.urs.cz/item/CS_URS_2025_01/734295021" TargetMode="External"/><Relationship  Id="rId16" Type="http://schemas.openxmlformats.org/officeDocument/2006/relationships/hyperlink" Target="https://podminky.urs.cz/item/CS_URS_2025_01/734295023" TargetMode="External"/><Relationship  Id="rId17" Type="http://schemas.openxmlformats.org/officeDocument/2006/relationships/hyperlink" Target="https://podminky.urs.cz/item/CS_URS_2025_01/734211120" TargetMode="External"/><Relationship  Id="rId18" Type="http://schemas.openxmlformats.org/officeDocument/2006/relationships/hyperlink" Target="https://podminky.urs.cz/item/CS_URS_2025_01/734494213" TargetMode="External"/><Relationship  Id="rId19" Type="http://schemas.openxmlformats.org/officeDocument/2006/relationships/hyperlink" Target="https://podminky.urs.cz/item/CS_URS_2025_01/998734101" TargetMode="External"/><Relationship  Id="rId2" Type="http://schemas.openxmlformats.org/officeDocument/2006/relationships/hyperlink" Target="https://podminky.urs.cz/item/CS_URS_2025_01/998713101" TargetMode="External"/><Relationship  Id="rId20" Type="http://schemas.openxmlformats.org/officeDocument/2006/relationships/hyperlink" Target="https://podminky.urs.cz/item/CS_URS_2025_01/783614551" TargetMode="External"/><Relationship  Id="rId21" Type="http://schemas.openxmlformats.org/officeDocument/2006/relationships/hyperlink" Target="https://podminky.urs.cz/item/CS_URS_2025_01/783615551" TargetMode="External"/><Relationship  Id="rId22" Type="http://schemas.openxmlformats.org/officeDocument/2006/relationships/hyperlink" Target="https://podminky.urs.cz/item/CS_URS_2025_01/783617601" TargetMode="External"/><Relationship  Id="rId23" Type="http://schemas.openxmlformats.org/officeDocument/2006/relationships/hyperlink" Target="https://podminky.urs.cz/item/CS_URS_2025_01/733190219" TargetMode="External"/><Relationship  Id="rId24" Type="http://schemas.openxmlformats.org/officeDocument/2006/relationships/drawing" Target="../drawings/drawing5.xml"/><Relationship  Id="rId3" Type="http://schemas.openxmlformats.org/officeDocument/2006/relationships/hyperlink" Target="https://podminky.urs.cz/item/CS_URS_2025_01/732421202" TargetMode="External"/><Relationship  Id="rId4" Type="http://schemas.openxmlformats.org/officeDocument/2006/relationships/hyperlink" Target="https://podminky.urs.cz/item/CS_URS_2025_01/734209117" TargetMode="External"/><Relationship  Id="rId5" Type="http://schemas.openxmlformats.org/officeDocument/2006/relationships/hyperlink" Target="https://podminky.urs.cz/item/CS_URS_2025_01/998731101" TargetMode="External"/><Relationship  Id="rId6" Type="http://schemas.openxmlformats.org/officeDocument/2006/relationships/hyperlink" Target="https://podminky.urs.cz/item/CS_URS_2025_01/733121114" TargetMode="External"/><Relationship  Id="rId7" Type="http://schemas.openxmlformats.org/officeDocument/2006/relationships/hyperlink" Target="https://podminky.urs.cz/item/CS_URS_2025_01/733121116" TargetMode="External"/><Relationship  Id="rId8" Type="http://schemas.openxmlformats.org/officeDocument/2006/relationships/hyperlink" Target="https://podminky.urs.cz/item/CS_URS_2025_01/998733101" TargetMode="External"/><Relationship  Id="rId9" Type="http://schemas.openxmlformats.org/officeDocument/2006/relationships/hyperlink" Target="https://podminky.urs.cz/item/CS_URS_2025_01/734242414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131213701" TargetMode="External"/><Relationship  Id="rId10" Type="http://schemas.openxmlformats.org/officeDocument/2006/relationships/hyperlink" Target="https://podminky.urs.cz/item/CS_URS_2025_01/997002611" TargetMode="External"/><Relationship  Id="rId11" Type="http://schemas.openxmlformats.org/officeDocument/2006/relationships/hyperlink" Target="https://podminky.urs.cz/item/CS_URS_2025_01/997013501" TargetMode="External"/><Relationship  Id="rId12" Type="http://schemas.openxmlformats.org/officeDocument/2006/relationships/hyperlink" Target="https://podminky.urs.cz/item/CS_URS_2025_01/997013509" TargetMode="External"/><Relationship  Id="rId13" Type="http://schemas.openxmlformats.org/officeDocument/2006/relationships/drawing" Target="../drawings/drawing6.xml"/><Relationship  Id="rId2" Type="http://schemas.openxmlformats.org/officeDocument/2006/relationships/hyperlink" Target="https://podminky.urs.cz/item/CS_URS_2025_01/273322511" TargetMode="External"/><Relationship  Id="rId3" Type="http://schemas.openxmlformats.org/officeDocument/2006/relationships/hyperlink" Target="https://podminky.urs.cz/item/CS_URS_2025_01/273351121" TargetMode="External"/><Relationship  Id="rId4" Type="http://schemas.openxmlformats.org/officeDocument/2006/relationships/hyperlink" Target="https://podminky.urs.cz/item/CS_URS_2025_01/273351122" TargetMode="External"/><Relationship  Id="rId5" Type="http://schemas.openxmlformats.org/officeDocument/2006/relationships/hyperlink" Target="https://podminky.urs.cz/item/CS_URS_2025_01/564831011" TargetMode="External"/><Relationship  Id="rId6" Type="http://schemas.openxmlformats.org/officeDocument/2006/relationships/hyperlink" Target="https://podminky.urs.cz/item/CS_URS_2025_01/953961114" TargetMode="External"/><Relationship  Id="rId7" Type="http://schemas.openxmlformats.org/officeDocument/2006/relationships/hyperlink" Target="https://podminky.urs.cz/item/CS_URS_2025_01/977151114" TargetMode="External"/><Relationship  Id="rId8" Type="http://schemas.openxmlformats.org/officeDocument/2006/relationships/hyperlink" Target="https://podminky.urs.cz/item/CS_URS_2025_01/977211121" TargetMode="External"/><Relationship  Id="rId9" Type="http://schemas.openxmlformats.org/officeDocument/2006/relationships/hyperlink" Target="https://podminky.urs.cz/item/CS_URS_2025_01/469973120" TargetMode="Externa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hyperlink" Target="https://podminky.urs.cz/item/CS_URS_2025_01/741110511" TargetMode="External"/><Relationship  Id="rId10" Type="http://schemas.openxmlformats.org/officeDocument/2006/relationships/hyperlink" Target="https://podminky.urs.cz/item/CS_URS_2025_01/741130005" TargetMode="External"/><Relationship  Id="rId11" Type="http://schemas.openxmlformats.org/officeDocument/2006/relationships/hyperlink" Target="https://podminky.urs.cz/item/CS_URS_2025_01/741130007" TargetMode="External"/><Relationship  Id="rId12" Type="http://schemas.openxmlformats.org/officeDocument/2006/relationships/hyperlink" Target="https://podminky.urs.cz/item/CS_URS_2025_01/741210101" TargetMode="External"/><Relationship  Id="rId13" Type="http://schemas.openxmlformats.org/officeDocument/2006/relationships/hyperlink" Target="https://podminky.urs.cz/item/CS_URS_2025_01/741320101" TargetMode="External"/><Relationship  Id="rId14" Type="http://schemas.openxmlformats.org/officeDocument/2006/relationships/hyperlink" Target="https://podminky.urs.cz/item/CS_URS_2025_01/741320161" TargetMode="External"/><Relationship  Id="rId15" Type="http://schemas.openxmlformats.org/officeDocument/2006/relationships/hyperlink" Target="https://podminky.urs.cz/item/CS_URS_2025_01/741320171" TargetMode="External"/><Relationship  Id="rId16" Type="http://schemas.openxmlformats.org/officeDocument/2006/relationships/hyperlink" Target="https://podminky.urs.cz/item/CS_URS_2025_01/741320181" TargetMode="External"/><Relationship  Id="rId17" Type="http://schemas.openxmlformats.org/officeDocument/2006/relationships/hyperlink" Target="https://podminky.urs.cz/item/CS_URS_2025_01/741322111" TargetMode="External"/><Relationship  Id="rId18" Type="http://schemas.openxmlformats.org/officeDocument/2006/relationships/hyperlink" Target="https://podminky.urs.cz/item/CS_URS_2025_01/741450001" TargetMode="External"/><Relationship  Id="rId19" Type="http://schemas.openxmlformats.org/officeDocument/2006/relationships/hyperlink" Target="https://podminky.urs.cz/item/CS_URS_2025_01/741810001" TargetMode="External"/><Relationship  Id="rId2" Type="http://schemas.openxmlformats.org/officeDocument/2006/relationships/hyperlink" Target="https://podminky.urs.cz/item/CS_URS_2025_01/741120301" TargetMode="External"/><Relationship  Id="rId20" Type="http://schemas.openxmlformats.org/officeDocument/2006/relationships/hyperlink" Target="https://podminky.urs.cz/item/CS_URS_2025_01/741910411" TargetMode="External"/><Relationship  Id="rId21" Type="http://schemas.openxmlformats.org/officeDocument/2006/relationships/hyperlink" Target="https://podminky.urs.cz/item/CS_URS_2025_01/741910412" TargetMode="External"/><Relationship  Id="rId22" Type="http://schemas.openxmlformats.org/officeDocument/2006/relationships/hyperlink" Target="https://podminky.urs.cz/item/CS_URS_2025_01/HZS2231" TargetMode="External"/><Relationship  Id="rId23" Type="http://schemas.openxmlformats.org/officeDocument/2006/relationships/hyperlink" Target="https://podminky.urs.cz/item/CS_URS_2025_01/HZS2232" TargetMode="External"/><Relationship  Id="rId24" Type="http://schemas.openxmlformats.org/officeDocument/2006/relationships/drawing" Target="../drawings/drawing8.xml"/><Relationship  Id="rId3" Type="http://schemas.openxmlformats.org/officeDocument/2006/relationships/hyperlink" Target="https://podminky.urs.cz/item/CS_URS_2025_01/741122611" TargetMode="External"/><Relationship  Id="rId4" Type="http://schemas.openxmlformats.org/officeDocument/2006/relationships/hyperlink" Target="https://podminky.urs.cz/item/CS_URS_2025_01/741122641" TargetMode="External"/><Relationship  Id="rId5" Type="http://schemas.openxmlformats.org/officeDocument/2006/relationships/hyperlink" Target="https://podminky.urs.cz/item/CS_URS_2025_01/741122642" TargetMode="External"/><Relationship  Id="rId6" Type="http://schemas.openxmlformats.org/officeDocument/2006/relationships/hyperlink" Target="https://podminky.urs.cz/item/CS_URS_2025_01/741122643" TargetMode="External"/><Relationship  Id="rId7" Type="http://schemas.openxmlformats.org/officeDocument/2006/relationships/hyperlink" Target="https://podminky.urs.cz/item/CS_URS_2025_01/741122645" TargetMode="External"/><Relationship  Id="rId8" Type="http://schemas.openxmlformats.org/officeDocument/2006/relationships/hyperlink" Target="https://podminky.urs.cz/item/CS_URS_2025_01/741130001" TargetMode="External"/><Relationship  Id="rId9" Type="http://schemas.openxmlformats.org/officeDocument/2006/relationships/hyperlink" Target="https://podminky.urs.cz/item/CS_URS_2025_01/741130004" TargetMode="Externa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6640625"/>
    <col customWidth="1" min="3" max="3" width="4.1640625"/>
    <col customWidth="1" min="4" max="33" width="2.6640625"/>
    <col customWidth="1" min="34" max="34" width="3.33203125"/>
    <col customWidth="1" min="35" max="35" width="31.6640625"/>
    <col customWidth="1" min="36" max="37" width="2.5"/>
    <col customWidth="1" min="38" max="38" width="8.33203125"/>
    <col customWidth="1" min="39" max="39" width="3.33203125"/>
    <col customWidth="1" min="40" max="40" width="13.33203125"/>
    <col customWidth="1" min="41" max="41" width="7.5"/>
    <col customWidth="1" min="42" max="42" width="4.1640625"/>
    <col customWidth="1" min="43" max="43" width="15.6640625"/>
    <col customWidth="1" min="44" max="44" width="13.6640625"/>
    <col customWidth="1" hidden="1" min="45" max="49" width="25.83203125"/>
    <col customWidth="1" hidden="1" min="50" max="51" width="21.6640625"/>
    <col customWidth="1" hidden="1" min="52" max="53" width="25"/>
    <col customWidth="1" hidden="1" min="54" max="54" width="21.6640625"/>
    <col customWidth="1" hidden="1" min="55" max="55" width="19.1640625"/>
    <col customWidth="1" hidden="1" min="56" max="56" width="25"/>
    <col customWidth="1" hidden="1" min="57" max="57" width="21.6640625"/>
    <col customWidth="1" hidden="1" min="58" max="58" width="19.1640625"/>
    <col customWidth="1" min="59" max="59" width="66.5"/>
    <col hidden="1" min="71" max="91" width="9.33203125"/>
  </cols>
  <sheetData>
    <row r="1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5</v>
      </c>
      <c r="BV1" s="1" t="s">
        <v>6</v>
      </c>
    </row>
    <row r="2" ht="36.950000000000003" customHeight="1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S2" s="3" t="s">
        <v>7</v>
      </c>
      <c r="BT2" s="3" t="s">
        <v>8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7</v>
      </c>
      <c r="BT3" s="3" t="s">
        <v>9</v>
      </c>
    </row>
    <row r="4" ht="24.949999999999999" customHeight="1">
      <c r="B4" s="6"/>
      <c r="D4" s="7" t="s">
        <v>10</v>
      </c>
      <c r="AR4" s="6"/>
      <c r="AS4" s="8" t="s">
        <v>11</v>
      </c>
      <c r="BG4" s="9" t="s">
        <v>12</v>
      </c>
      <c r="BS4" s="3" t="s">
        <v>13</v>
      </c>
    </row>
    <row r="5" ht="12" customHeight="1">
      <c r="B5" s="6"/>
      <c r="D5" s="10" t="s">
        <v>14</v>
      </c>
      <c r="K5" s="11" t="s">
        <v>15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R5" s="6"/>
      <c r="BG5" s="12" t="s">
        <v>16</v>
      </c>
      <c r="BS5" s="3" t="s">
        <v>7</v>
      </c>
    </row>
    <row r="6" ht="36.950000000000003" customHeight="1">
      <c r="B6" s="6"/>
      <c r="D6" s="13" t="s">
        <v>17</v>
      </c>
      <c r="K6" s="14" t="s">
        <v>18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R6" s="6"/>
      <c r="BG6" s="15"/>
      <c r="BS6" s="3" t="s">
        <v>7</v>
      </c>
    </row>
    <row r="7" ht="12" customHeight="1">
      <c r="B7" s="6"/>
      <c r="D7" s="16" t="s">
        <v>19</v>
      </c>
      <c r="K7" s="11" t="s">
        <v>20</v>
      </c>
      <c r="AK7" s="16" t="s">
        <v>21</v>
      </c>
      <c r="AN7" s="11" t="s">
        <v>20</v>
      </c>
      <c r="AR7" s="6"/>
      <c r="BG7" s="15"/>
      <c r="BS7" s="3" t="s">
        <v>7</v>
      </c>
    </row>
    <row r="8" ht="12" customHeight="1">
      <c r="B8" s="6"/>
      <c r="D8" s="16" t="s">
        <v>22</v>
      </c>
      <c r="K8" s="11" t="s">
        <v>23</v>
      </c>
      <c r="AK8" s="16" t="s">
        <v>24</v>
      </c>
      <c r="AN8" s="17" t="s">
        <v>25</v>
      </c>
      <c r="AR8" s="6"/>
      <c r="BG8" s="15"/>
      <c r="BS8" s="3" t="s">
        <v>7</v>
      </c>
    </row>
    <row r="9" ht="14.449999999999999" customHeight="1">
      <c r="B9" s="6"/>
      <c r="AR9" s="6"/>
      <c r="BG9" s="15"/>
      <c r="BS9" s="3" t="s">
        <v>7</v>
      </c>
    </row>
    <row r="10" ht="12" customHeight="1">
      <c r="B10" s="6"/>
      <c r="D10" s="16" t="s">
        <v>26</v>
      </c>
      <c r="AK10" s="16" t="s">
        <v>27</v>
      </c>
      <c r="AN10" s="11" t="s">
        <v>28</v>
      </c>
      <c r="AR10" s="6"/>
      <c r="BG10" s="15"/>
      <c r="BS10" s="3" t="s">
        <v>7</v>
      </c>
    </row>
    <row r="11" ht="18.399999999999999" customHeight="1">
      <c r="B11" s="6"/>
      <c r="E11" s="11" t="s">
        <v>29</v>
      </c>
      <c r="AK11" s="16" t="s">
        <v>30</v>
      </c>
      <c r="AN11" s="11" t="s">
        <v>20</v>
      </c>
      <c r="AR11" s="6"/>
      <c r="BG11" s="15"/>
      <c r="BS11" s="3" t="s">
        <v>7</v>
      </c>
    </row>
    <row r="12" ht="6.9500000000000002" customHeight="1">
      <c r="B12" s="6"/>
      <c r="AR12" s="6"/>
      <c r="BG12" s="15"/>
      <c r="BS12" s="3" t="s">
        <v>7</v>
      </c>
    </row>
    <row r="13" ht="12" customHeight="1">
      <c r="B13" s="6"/>
      <c r="D13" s="16" t="s">
        <v>31</v>
      </c>
      <c r="AK13" s="16" t="s">
        <v>27</v>
      </c>
      <c r="AN13" s="18" t="s">
        <v>32</v>
      </c>
      <c r="AR13" s="6"/>
      <c r="BG13" s="15"/>
      <c r="BS13" s="3" t="s">
        <v>7</v>
      </c>
    </row>
    <row r="14" ht="12.75">
      <c r="B14" s="6"/>
      <c r="E14" s="18" t="s">
        <v>32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6" t="s">
        <v>30</v>
      </c>
      <c r="AN14" s="18" t="s">
        <v>32</v>
      </c>
      <c r="AR14" s="6"/>
      <c r="BG14" s="15"/>
      <c r="BS14" s="3" t="s">
        <v>7</v>
      </c>
    </row>
    <row r="15" ht="6.9500000000000002" customHeight="1">
      <c r="B15" s="6"/>
      <c r="AR15" s="6"/>
      <c r="BG15" s="15"/>
      <c r="BS15" s="3" t="s">
        <v>4</v>
      </c>
    </row>
    <row r="16" ht="12" customHeight="1">
      <c r="B16" s="6"/>
      <c r="D16" s="16" t="s">
        <v>33</v>
      </c>
      <c r="AK16" s="16" t="s">
        <v>27</v>
      </c>
      <c r="AN16" s="11" t="s">
        <v>20</v>
      </c>
      <c r="AR16" s="6"/>
      <c r="BG16" s="15"/>
      <c r="BS16" s="3" t="s">
        <v>4</v>
      </c>
    </row>
    <row r="17" ht="18.399999999999999" customHeight="1">
      <c r="B17" s="6"/>
      <c r="E17" s="11" t="s">
        <v>34</v>
      </c>
      <c r="AK17" s="16" t="s">
        <v>30</v>
      </c>
      <c r="AN17" s="11" t="s">
        <v>20</v>
      </c>
      <c r="AR17" s="6"/>
      <c r="BG17" s="15"/>
      <c r="BS17" s="3" t="s">
        <v>5</v>
      </c>
    </row>
    <row r="18" ht="6.9500000000000002" customHeight="1">
      <c r="B18" s="6"/>
      <c r="AR18" s="6"/>
      <c r="BG18" s="15"/>
      <c r="BS18" s="3" t="s">
        <v>7</v>
      </c>
    </row>
    <row r="19" ht="12" customHeight="1">
      <c r="B19" s="6"/>
      <c r="D19" s="16" t="s">
        <v>35</v>
      </c>
      <c r="AK19" s="16" t="s">
        <v>27</v>
      </c>
      <c r="AN19" s="11" t="s">
        <v>20</v>
      </c>
      <c r="AR19" s="6"/>
      <c r="BG19" s="15"/>
      <c r="BS19" s="3" t="s">
        <v>7</v>
      </c>
    </row>
    <row r="20" ht="18.399999999999999" customHeight="1">
      <c r="B20" s="6"/>
      <c r="E20" s="11" t="s">
        <v>36</v>
      </c>
      <c r="AK20" s="16" t="s">
        <v>30</v>
      </c>
      <c r="AN20" s="11" t="s">
        <v>20</v>
      </c>
      <c r="AR20" s="6"/>
      <c r="BG20" s="15"/>
      <c r="BS20" s="3" t="s">
        <v>5</v>
      </c>
    </row>
    <row r="21" ht="6.9500000000000002" customHeight="1">
      <c r="B21" s="6"/>
      <c r="AR21" s="6"/>
      <c r="BG21" s="15"/>
    </row>
    <row r="22" ht="12" customHeight="1">
      <c r="B22" s="6"/>
      <c r="D22" s="16" t="s">
        <v>37</v>
      </c>
      <c r="AR22" s="6"/>
      <c r="BG22" s="15"/>
    </row>
    <row r="23" ht="47.25" customHeight="1">
      <c r="B23" s="6"/>
      <c r="E23" s="20" t="s">
        <v>38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G23" s="15"/>
    </row>
    <row r="24" ht="6.9500000000000002" customHeight="1">
      <c r="B24" s="6"/>
      <c r="AR24" s="6"/>
      <c r="BG24" s="15"/>
    </row>
    <row r="25" ht="6.9500000000000002" customHeight="1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G25" s="15"/>
    </row>
    <row r="26" s="22" customFormat="1" ht="25.899999999999999" customHeight="1">
      <c r="B26" s="23"/>
      <c r="D26" s="24" t="s">
        <v>39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>
        <f>ROUND(AG54,2)</f>
        <v>0</v>
      </c>
      <c r="AL26" s="25"/>
      <c r="AM26" s="25"/>
      <c r="AN26" s="25"/>
      <c r="AO26" s="25"/>
      <c r="AR26" s="23"/>
      <c r="BG26" s="15"/>
    </row>
    <row r="27" s="22" customFormat="1" ht="6.9500000000000002" customHeight="1">
      <c r="B27" s="23"/>
      <c r="AR27" s="23"/>
      <c r="BG27" s="15"/>
    </row>
    <row r="28" s="22" customFormat="1" ht="12.75">
      <c r="B28" s="23"/>
      <c r="L28" s="27" t="s">
        <v>40</v>
      </c>
      <c r="M28" s="27"/>
      <c r="N28" s="27"/>
      <c r="O28" s="27"/>
      <c r="P28" s="27"/>
      <c r="W28" s="27" t="s">
        <v>41</v>
      </c>
      <c r="X28" s="27"/>
      <c r="Y28" s="27"/>
      <c r="Z28" s="27"/>
      <c r="AA28" s="27"/>
      <c r="AB28" s="27"/>
      <c r="AC28" s="27"/>
      <c r="AD28" s="27"/>
      <c r="AE28" s="27"/>
      <c r="AK28" s="27" t="s">
        <v>42</v>
      </c>
      <c r="AL28" s="27"/>
      <c r="AM28" s="27"/>
      <c r="AN28" s="27"/>
      <c r="AO28" s="27"/>
      <c r="AR28" s="23"/>
      <c r="BG28" s="15"/>
    </row>
    <row r="29" s="28" customFormat="1" ht="14.449999999999999" customHeight="1">
      <c r="B29" s="29"/>
      <c r="D29" s="16" t="s">
        <v>43</v>
      </c>
      <c r="F29" s="16" t="s">
        <v>44</v>
      </c>
      <c r="L29" s="30">
        <v>0.20999999999999999</v>
      </c>
      <c r="M29" s="28"/>
      <c r="N29" s="28"/>
      <c r="O29" s="28"/>
      <c r="P29" s="28"/>
      <c r="W29" s="31">
        <f>ROUND(BB54, 2)</f>
        <v>0</v>
      </c>
      <c r="X29" s="28"/>
      <c r="Y29" s="28"/>
      <c r="Z29" s="28"/>
      <c r="AA29" s="28"/>
      <c r="AB29" s="28"/>
      <c r="AC29" s="28"/>
      <c r="AD29" s="28"/>
      <c r="AE29" s="28"/>
      <c r="AK29" s="31">
        <f>ROUND(AX54, 2)</f>
        <v>0</v>
      </c>
      <c r="AL29" s="28"/>
      <c r="AM29" s="28"/>
      <c r="AN29" s="28"/>
      <c r="AO29" s="28"/>
      <c r="AR29" s="29"/>
      <c r="BG29" s="32"/>
    </row>
    <row r="30" s="28" customFormat="1" ht="14.449999999999999" customHeight="1">
      <c r="B30" s="29"/>
      <c r="F30" s="16" t="s">
        <v>45</v>
      </c>
      <c r="L30" s="30">
        <v>0.12</v>
      </c>
      <c r="M30" s="28"/>
      <c r="N30" s="28"/>
      <c r="O30" s="28"/>
      <c r="P30" s="28"/>
      <c r="W30" s="31">
        <f>ROUND(BC54, 2)</f>
        <v>0</v>
      </c>
      <c r="X30" s="28"/>
      <c r="Y30" s="28"/>
      <c r="Z30" s="28"/>
      <c r="AA30" s="28"/>
      <c r="AB30" s="28"/>
      <c r="AC30" s="28"/>
      <c r="AD30" s="28"/>
      <c r="AE30" s="28"/>
      <c r="AK30" s="31">
        <f>ROUND(AY54, 2)</f>
        <v>0</v>
      </c>
      <c r="AL30" s="28"/>
      <c r="AM30" s="28"/>
      <c r="AN30" s="28"/>
      <c r="AO30" s="28"/>
      <c r="AR30" s="29"/>
      <c r="BG30" s="32"/>
    </row>
    <row r="31" s="28" customFormat="1" ht="14.449999999999999" hidden="1" customHeight="1">
      <c r="B31" s="29"/>
      <c r="F31" s="16" t="s">
        <v>46</v>
      </c>
      <c r="L31" s="30">
        <v>0.20999999999999999</v>
      </c>
      <c r="M31" s="28"/>
      <c r="N31" s="28"/>
      <c r="O31" s="28"/>
      <c r="P31" s="28"/>
      <c r="W31" s="31">
        <f>ROUND(BD54, 2)</f>
        <v>0</v>
      </c>
      <c r="X31" s="28"/>
      <c r="Y31" s="28"/>
      <c r="Z31" s="28"/>
      <c r="AA31" s="28"/>
      <c r="AB31" s="28"/>
      <c r="AC31" s="28"/>
      <c r="AD31" s="28"/>
      <c r="AE31" s="28"/>
      <c r="AK31" s="31">
        <v>0</v>
      </c>
      <c r="AL31" s="28"/>
      <c r="AM31" s="28"/>
      <c r="AN31" s="28"/>
      <c r="AO31" s="28"/>
      <c r="AR31" s="29"/>
      <c r="BG31" s="32"/>
    </row>
    <row r="32" s="28" customFormat="1" ht="14.449999999999999" hidden="1" customHeight="1">
      <c r="B32" s="29"/>
      <c r="F32" s="16" t="s">
        <v>47</v>
      </c>
      <c r="L32" s="30">
        <v>0.12</v>
      </c>
      <c r="M32" s="28"/>
      <c r="N32" s="28"/>
      <c r="O32" s="28"/>
      <c r="P32" s="28"/>
      <c r="W32" s="31">
        <f>ROUND(BE54, 2)</f>
        <v>0</v>
      </c>
      <c r="X32" s="28"/>
      <c r="Y32" s="28"/>
      <c r="Z32" s="28"/>
      <c r="AA32" s="28"/>
      <c r="AB32" s="28"/>
      <c r="AC32" s="28"/>
      <c r="AD32" s="28"/>
      <c r="AE32" s="28"/>
      <c r="AK32" s="31">
        <v>0</v>
      </c>
      <c r="AL32" s="28"/>
      <c r="AM32" s="28"/>
      <c r="AN32" s="28"/>
      <c r="AO32" s="28"/>
      <c r="AR32" s="29"/>
      <c r="BG32" s="32"/>
    </row>
    <row r="33" s="28" customFormat="1" ht="14.449999999999999" hidden="1" customHeight="1">
      <c r="B33" s="29"/>
      <c r="F33" s="16" t="s">
        <v>48</v>
      </c>
      <c r="L33" s="30">
        <v>0</v>
      </c>
      <c r="M33" s="28"/>
      <c r="N33" s="28"/>
      <c r="O33" s="28"/>
      <c r="P33" s="28"/>
      <c r="W33" s="31">
        <f>ROUND(BF54, 2)</f>
        <v>0</v>
      </c>
      <c r="X33" s="28"/>
      <c r="Y33" s="28"/>
      <c r="Z33" s="28"/>
      <c r="AA33" s="28"/>
      <c r="AB33" s="28"/>
      <c r="AC33" s="28"/>
      <c r="AD33" s="28"/>
      <c r="AE33" s="28"/>
      <c r="AK33" s="31">
        <v>0</v>
      </c>
      <c r="AL33" s="28"/>
      <c r="AM33" s="28"/>
      <c r="AN33" s="28"/>
      <c r="AO33" s="28"/>
      <c r="AR33" s="29"/>
    </row>
    <row r="34" s="22" customFormat="1" ht="6.9500000000000002" customHeight="1">
      <c r="B34" s="23"/>
      <c r="AR34" s="23"/>
    </row>
    <row r="35" s="22" customFormat="1" ht="25.899999999999999" customHeight="1">
      <c r="B35" s="23"/>
      <c r="C35" s="33"/>
      <c r="D35" s="34" t="s">
        <v>49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50</v>
      </c>
      <c r="U35" s="35"/>
      <c r="V35" s="35"/>
      <c r="W35" s="35"/>
      <c r="X35" s="37" t="s">
        <v>51</v>
      </c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8">
        <f>SUM(AK26:AK33)</f>
        <v>0</v>
      </c>
      <c r="AL35" s="35"/>
      <c r="AM35" s="35"/>
      <c r="AN35" s="35"/>
      <c r="AO35" s="39"/>
      <c r="AP35" s="33"/>
      <c r="AQ35" s="33"/>
      <c r="AR35" s="23"/>
    </row>
    <row r="36" s="22" customFormat="1" ht="6.9500000000000002" customHeight="1">
      <c r="B36" s="23"/>
      <c r="AR36" s="23"/>
    </row>
    <row r="37" s="22" customFormat="1" ht="6.9500000000000002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23"/>
    </row>
    <row r="41" s="22" customFormat="1" ht="6.9500000000000002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23"/>
    </row>
    <row r="42" s="22" customFormat="1" ht="24.949999999999999" customHeight="1">
      <c r="B42" s="23"/>
      <c r="C42" s="7" t="s">
        <v>52</v>
      </c>
      <c r="AR42" s="23"/>
    </row>
    <row r="43" s="22" customFormat="1" ht="6.9500000000000002" customHeight="1">
      <c r="B43" s="23"/>
      <c r="AR43" s="23"/>
    </row>
    <row r="44" s="44" customFormat="1" ht="12" customHeight="1">
      <c r="B44" s="45"/>
      <c r="C44" s="16" t="s">
        <v>14</v>
      </c>
      <c r="L44" s="44" t="str">
        <f t="shared" ref="L44:L45" si="0">K5</f>
        <v>24_254_VV</v>
      </c>
      <c r="AR44" s="45"/>
    </row>
    <row r="45" s="46" customFormat="1" ht="36.950000000000003" customHeight="1">
      <c r="B45" s="47"/>
      <c r="C45" s="48" t="s">
        <v>17</v>
      </c>
      <c r="L45" s="49" t="str">
        <f t="shared" si="0"/>
        <v>PD_Beskydské_divadlo_Nový_Jičín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R45" s="47"/>
    </row>
    <row r="46" s="22" customFormat="1" ht="6.9500000000000002" customHeight="1">
      <c r="B46" s="23"/>
      <c r="AR46" s="23"/>
    </row>
    <row r="47" s="22" customFormat="1" ht="12" customHeight="1">
      <c r="B47" s="23"/>
      <c r="C47" s="16" t="s">
        <v>22</v>
      </c>
      <c r="L47" s="50" t="str">
        <f>IF(K8="","",K8)</f>
        <v xml:space="preserve">Beskydské divadlo Nový Jičín, Divadelní 873/5</v>
      </c>
      <c r="AI47" s="16" t="s">
        <v>24</v>
      </c>
      <c r="AM47" s="51" t="str">
        <f>IF(AN8= "","",AN8)</f>
        <v xml:space="preserve">19. 3. 2025</v>
      </c>
      <c r="AN47" s="51"/>
      <c r="AR47" s="23"/>
    </row>
    <row r="48" s="22" customFormat="1" ht="6.9500000000000002" customHeight="1">
      <c r="B48" s="23"/>
      <c r="AR48" s="23"/>
    </row>
    <row r="49" s="22" customFormat="1" ht="15.199999999999999" customHeight="1">
      <c r="B49" s="23"/>
      <c r="C49" s="16" t="s">
        <v>26</v>
      </c>
      <c r="L49" s="44" t="str">
        <f>IF(E11= "","",E11)</f>
        <v xml:space="preserve">Město Nový Jičín, Masarykovo nám. 1/1, Nový Jičín</v>
      </c>
      <c r="AI49" s="16" t="s">
        <v>33</v>
      </c>
      <c r="AM49" s="52" t="str">
        <f>IF(E17="","",E17)</f>
        <v xml:space="preserve">Ing. Jonáš Ženatý</v>
      </c>
      <c r="AN49" s="44"/>
      <c r="AO49" s="44"/>
      <c r="AP49" s="44"/>
      <c r="AR49" s="23"/>
      <c r="AS49" s="53" t="s">
        <v>53</v>
      </c>
      <c r="AT49" s="54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6"/>
    </row>
    <row r="50" s="22" customFormat="1" ht="15.199999999999999" customHeight="1">
      <c r="B50" s="23"/>
      <c r="C50" s="16" t="s">
        <v>31</v>
      </c>
      <c r="L50" s="44" t="str">
        <f>IF(E14= "Vyplň údaj","",E14)</f>
        <v/>
      </c>
      <c r="AI50" s="16" t="s">
        <v>35</v>
      </c>
      <c r="AM50" s="52" t="str">
        <f>IF(E20="","",E20)</f>
        <v xml:space="preserve">Kolektiv autorů</v>
      </c>
      <c r="AN50" s="44"/>
      <c r="AO50" s="44"/>
      <c r="AP50" s="44"/>
      <c r="AR50" s="23"/>
      <c r="AS50" s="57"/>
      <c r="AT50" s="58"/>
      <c r="BF50" s="59"/>
    </row>
    <row r="51" s="22" customFormat="1" ht="10.9" customHeight="1">
      <c r="B51" s="23"/>
      <c r="AR51" s="23"/>
      <c r="AS51" s="57"/>
      <c r="AT51" s="58"/>
      <c r="BF51" s="59"/>
    </row>
    <row r="52" s="22" customFormat="1" ht="29.25" customHeight="1">
      <c r="B52" s="23"/>
      <c r="C52" s="60" t="s">
        <v>54</v>
      </c>
      <c r="D52" s="61"/>
      <c r="E52" s="61"/>
      <c r="F52" s="61"/>
      <c r="G52" s="61"/>
      <c r="H52" s="62"/>
      <c r="I52" s="63" t="s">
        <v>55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4" t="s">
        <v>56</v>
      </c>
      <c r="AH52" s="61"/>
      <c r="AI52" s="61"/>
      <c r="AJ52" s="61"/>
      <c r="AK52" s="61"/>
      <c r="AL52" s="61"/>
      <c r="AM52" s="61"/>
      <c r="AN52" s="63" t="s">
        <v>57</v>
      </c>
      <c r="AO52" s="61"/>
      <c r="AP52" s="61"/>
      <c r="AQ52" s="65" t="s">
        <v>58</v>
      </c>
      <c r="AR52" s="23"/>
      <c r="AS52" s="66" t="s">
        <v>59</v>
      </c>
      <c r="AT52" s="67" t="s">
        <v>60</v>
      </c>
      <c r="AU52" s="67" t="s">
        <v>61</v>
      </c>
      <c r="AV52" s="67" t="s">
        <v>62</v>
      </c>
      <c r="AW52" s="67" t="s">
        <v>63</v>
      </c>
      <c r="AX52" s="67" t="s">
        <v>64</v>
      </c>
      <c r="AY52" s="67" t="s">
        <v>65</v>
      </c>
      <c r="AZ52" s="67" t="s">
        <v>66</v>
      </c>
      <c r="BA52" s="67" t="s">
        <v>67</v>
      </c>
      <c r="BB52" s="67" t="s">
        <v>68</v>
      </c>
      <c r="BC52" s="67" t="s">
        <v>69</v>
      </c>
      <c r="BD52" s="67" t="s">
        <v>70</v>
      </c>
      <c r="BE52" s="67" t="s">
        <v>71</v>
      </c>
      <c r="BF52" s="68" t="s">
        <v>72</v>
      </c>
    </row>
    <row r="53" s="22" customFormat="1" ht="10.9" customHeight="1">
      <c r="B53" s="23"/>
      <c r="AR53" s="23"/>
      <c r="AS53" s="69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6"/>
    </row>
    <row r="54" s="70" customFormat="1" ht="32.450000000000003" customHeight="1">
      <c r="B54" s="71"/>
      <c r="C54" s="72" t="s">
        <v>73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>
        <f>ROUND(AG55+AG60+SUM(AG63:AG65),2)</f>
        <v>0</v>
      </c>
      <c r="AH54" s="74"/>
      <c r="AI54" s="74"/>
      <c r="AJ54" s="74"/>
      <c r="AK54" s="74"/>
      <c r="AL54" s="74"/>
      <c r="AM54" s="74"/>
      <c r="AN54" s="75">
        <f t="shared" ref="AN54:AN65" si="1">SUM(AG54,AV54)</f>
        <v>0</v>
      </c>
      <c r="AO54" s="75"/>
      <c r="AP54" s="75"/>
      <c r="AQ54" s="76" t="s">
        <v>20</v>
      </c>
      <c r="AR54" s="71"/>
      <c r="AS54" s="77">
        <f>ROUND(AS55+AS60+SUM(AS63:AS65),2)</f>
        <v>0</v>
      </c>
      <c r="AT54" s="78">
        <f>ROUND(AT55+AT60+SUM(AT63:AT65),2)</f>
        <v>0</v>
      </c>
      <c r="AU54" s="79">
        <f>ROUND(AU55+AU60+SUM(AU63:AU65),2)</f>
        <v>0</v>
      </c>
      <c r="AV54" s="79">
        <f t="shared" ref="AV54:AV65" si="2">ROUND(SUM(AX54:AY54),2)</f>
        <v>0</v>
      </c>
      <c r="AW54" s="80">
        <f>ROUND(AW55+AW60+SUM(AW63:AW65),5)</f>
        <v>0</v>
      </c>
      <c r="AX54" s="79">
        <f>ROUND(BB54*L29,2)</f>
        <v>0</v>
      </c>
      <c r="AY54" s="79">
        <f>ROUND(BC54*L30,2)</f>
        <v>0</v>
      </c>
      <c r="AZ54" s="79">
        <f>ROUND(BD54*L29,2)</f>
        <v>0</v>
      </c>
      <c r="BA54" s="79">
        <f>ROUND(BE54*L30,2)</f>
        <v>0</v>
      </c>
      <c r="BB54" s="79">
        <f>ROUND(BB55+BB60+SUM(BB63:BB65),2)</f>
        <v>0</v>
      </c>
      <c r="BC54" s="79">
        <f>ROUND(BC55+BC60+SUM(BC63:BC65),2)</f>
        <v>0</v>
      </c>
      <c r="BD54" s="79">
        <f>ROUND(BD55+BD60+SUM(BD63:BD65),2)</f>
        <v>0</v>
      </c>
      <c r="BE54" s="79">
        <f>ROUND(BE55+BE60+SUM(BE63:BE65),2)</f>
        <v>0</v>
      </c>
      <c r="BF54" s="81">
        <f>ROUND(BF55+BF60+SUM(BF63:BF65),2)</f>
        <v>0</v>
      </c>
      <c r="BS54" s="82" t="s">
        <v>74</v>
      </c>
      <c r="BT54" s="82" t="s">
        <v>75</v>
      </c>
      <c r="BU54" s="83" t="s">
        <v>76</v>
      </c>
      <c r="BV54" s="82" t="s">
        <v>77</v>
      </c>
      <c r="BW54" s="82" t="s">
        <v>6</v>
      </c>
      <c r="BX54" s="82" t="s">
        <v>78</v>
      </c>
      <c r="CL54" s="82" t="s">
        <v>20</v>
      </c>
    </row>
    <row r="55" s="84" customFormat="1" ht="16.5" customHeight="1">
      <c r="B55" s="85"/>
      <c r="C55" s="86"/>
      <c r="D55" s="87" t="s">
        <v>79</v>
      </c>
      <c r="E55" s="87"/>
      <c r="F55" s="87"/>
      <c r="G55" s="87"/>
      <c r="H55" s="87"/>
      <c r="I55" s="88"/>
      <c r="J55" s="87" t="s">
        <v>80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9">
        <f>ROUND(SUM(AG56:AG59),2)</f>
        <v>0</v>
      </c>
      <c r="AH55" s="88"/>
      <c r="AI55" s="88"/>
      <c r="AJ55" s="88"/>
      <c r="AK55" s="88"/>
      <c r="AL55" s="88"/>
      <c r="AM55" s="88"/>
      <c r="AN55" s="90">
        <f t="shared" si="1"/>
        <v>0</v>
      </c>
      <c r="AO55" s="88"/>
      <c r="AP55" s="88"/>
      <c r="AQ55" s="91" t="s">
        <v>81</v>
      </c>
      <c r="AR55" s="85"/>
      <c r="AS55" s="92">
        <f>ROUND(SUM(AS56:AS59),2)</f>
        <v>0</v>
      </c>
      <c r="AT55" s="93">
        <f>ROUND(SUM(AT56:AT59),2)</f>
        <v>0</v>
      </c>
      <c r="AU55" s="94">
        <f>ROUND(SUM(AU56:AU59),2)</f>
        <v>0</v>
      </c>
      <c r="AV55" s="94">
        <f t="shared" si="2"/>
        <v>0</v>
      </c>
      <c r="AW55" s="95">
        <f>ROUND(SUM(AW56:AW59),5)</f>
        <v>0</v>
      </c>
      <c r="AX55" s="94">
        <f>ROUND(BB55*L29,2)</f>
        <v>0</v>
      </c>
      <c r="AY55" s="94">
        <f>ROUND(BC55*L30,2)</f>
        <v>0</v>
      </c>
      <c r="AZ55" s="94">
        <f>ROUND(BD55*L29,2)</f>
        <v>0</v>
      </c>
      <c r="BA55" s="94">
        <f>ROUND(BE55*L30,2)</f>
        <v>0</v>
      </c>
      <c r="BB55" s="94">
        <f>ROUND(SUM(BB56:BB59),2)</f>
        <v>0</v>
      </c>
      <c r="BC55" s="94">
        <f>ROUND(SUM(BC56:BC59),2)</f>
        <v>0</v>
      </c>
      <c r="BD55" s="94">
        <f>ROUND(SUM(BD56:BD59),2)</f>
        <v>0</v>
      </c>
      <c r="BE55" s="94">
        <f>ROUND(SUM(BE56:BE59),2)</f>
        <v>0</v>
      </c>
      <c r="BF55" s="96">
        <f>ROUND(SUM(BF56:BF59),2)</f>
        <v>0</v>
      </c>
      <c r="BS55" s="97" t="s">
        <v>74</v>
      </c>
      <c r="BT55" s="97" t="s">
        <v>82</v>
      </c>
      <c r="BU55" s="97" t="s">
        <v>76</v>
      </c>
      <c r="BV55" s="97" t="s">
        <v>77</v>
      </c>
      <c r="BW55" s="97" t="s">
        <v>83</v>
      </c>
      <c r="BX55" s="97" t="s">
        <v>6</v>
      </c>
      <c r="CL55" s="97" t="s">
        <v>20</v>
      </c>
      <c r="CM55" s="97" t="s">
        <v>84</v>
      </c>
    </row>
    <row r="56" s="44" customFormat="1" ht="16.5" customHeight="1">
      <c r="A56" s="98" t="s">
        <v>85</v>
      </c>
      <c r="B56" s="45"/>
      <c r="C56" s="99"/>
      <c r="D56" s="99"/>
      <c r="E56" s="100" t="s">
        <v>86</v>
      </c>
      <c r="F56" s="100"/>
      <c r="G56" s="100"/>
      <c r="H56" s="100"/>
      <c r="I56" s="100"/>
      <c r="J56" s="99"/>
      <c r="K56" s="100" t="s">
        <v>87</v>
      </c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1">
        <f>'D.1.1 - Stavební řešení'!K34</f>
        <v>0</v>
      </c>
      <c r="AH56" s="99"/>
      <c r="AI56" s="99"/>
      <c r="AJ56" s="99"/>
      <c r="AK56" s="99"/>
      <c r="AL56" s="99"/>
      <c r="AM56" s="99"/>
      <c r="AN56" s="101">
        <f t="shared" si="1"/>
        <v>0</v>
      </c>
      <c r="AO56" s="99"/>
      <c r="AP56" s="99"/>
      <c r="AQ56" s="102" t="s">
        <v>88</v>
      </c>
      <c r="AR56" s="45"/>
      <c r="AS56" s="103">
        <f>'D.1.1 - Stavební řešení'!K32</f>
        <v>0</v>
      </c>
      <c r="AT56" s="104">
        <f>'D.1.1 - Stavební řešení'!K33</f>
        <v>0</v>
      </c>
      <c r="AU56" s="104">
        <v>0</v>
      </c>
      <c r="AV56" s="104">
        <f t="shared" si="2"/>
        <v>0</v>
      </c>
      <c r="AW56" s="105">
        <f>'D.1.1 - Stavební řešení'!T98</f>
        <v>0</v>
      </c>
      <c r="AX56" s="104">
        <f>'D.1.1 - Stavební řešení'!K37</f>
        <v>0</v>
      </c>
      <c r="AY56" s="104">
        <f>'D.1.1 - Stavební řešení'!K38</f>
        <v>0</v>
      </c>
      <c r="AZ56" s="104">
        <f>'D.1.1 - Stavební řešení'!K39</f>
        <v>0</v>
      </c>
      <c r="BA56" s="104">
        <f>'D.1.1 - Stavební řešení'!K40</f>
        <v>0</v>
      </c>
      <c r="BB56" s="104">
        <f>'D.1.1 - Stavební řešení'!F37</f>
        <v>0</v>
      </c>
      <c r="BC56" s="104">
        <f>'D.1.1 - Stavební řešení'!F38</f>
        <v>0</v>
      </c>
      <c r="BD56" s="104">
        <f>'D.1.1 - Stavební řešení'!F39</f>
        <v>0</v>
      </c>
      <c r="BE56" s="104">
        <f>'D.1.1 - Stavební řešení'!F40</f>
        <v>0</v>
      </c>
      <c r="BF56" s="106">
        <f>'D.1.1 - Stavební řešení'!F41</f>
        <v>0</v>
      </c>
      <c r="BT56" s="11" t="s">
        <v>84</v>
      </c>
      <c r="BV56" s="11" t="s">
        <v>77</v>
      </c>
      <c r="BW56" s="11" t="s">
        <v>89</v>
      </c>
      <c r="BX56" s="11" t="s">
        <v>83</v>
      </c>
      <c r="CL56" s="11" t="s">
        <v>20</v>
      </c>
    </row>
    <row r="57" s="44" customFormat="1" ht="16.5" customHeight="1">
      <c r="A57" s="98" t="s">
        <v>85</v>
      </c>
      <c r="B57" s="45"/>
      <c r="C57" s="99"/>
      <c r="D57" s="99"/>
      <c r="E57" s="100" t="s">
        <v>90</v>
      </c>
      <c r="F57" s="100"/>
      <c r="G57" s="100"/>
      <c r="H57" s="100"/>
      <c r="I57" s="100"/>
      <c r="J57" s="99"/>
      <c r="K57" s="100" t="s">
        <v>91</v>
      </c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1">
        <f>'D.1.2.4a - Technologie'!K34</f>
        <v>0</v>
      </c>
      <c r="AH57" s="99"/>
      <c r="AI57" s="99"/>
      <c r="AJ57" s="99"/>
      <c r="AK57" s="99"/>
      <c r="AL57" s="99"/>
      <c r="AM57" s="99"/>
      <c r="AN57" s="101">
        <f t="shared" si="1"/>
        <v>0</v>
      </c>
      <c r="AO57" s="99"/>
      <c r="AP57" s="99"/>
      <c r="AQ57" s="102" t="s">
        <v>88</v>
      </c>
      <c r="AR57" s="45"/>
      <c r="AS57" s="103">
        <f>'D.1.2.4a - Technologie'!K32</f>
        <v>0</v>
      </c>
      <c r="AT57" s="104">
        <f>'D.1.2.4a - Technologie'!K33</f>
        <v>0</v>
      </c>
      <c r="AU57" s="104">
        <v>0</v>
      </c>
      <c r="AV57" s="104">
        <f t="shared" si="2"/>
        <v>0</v>
      </c>
      <c r="AW57" s="105">
        <f>'D.1.2.4a - Technologie'!T99</f>
        <v>0</v>
      </c>
      <c r="AX57" s="104">
        <f>'D.1.2.4a - Technologie'!K37</f>
        <v>0</v>
      </c>
      <c r="AY57" s="104">
        <f>'D.1.2.4a - Technologie'!K38</f>
        <v>0</v>
      </c>
      <c r="AZ57" s="104">
        <f>'D.1.2.4a - Technologie'!K39</f>
        <v>0</v>
      </c>
      <c r="BA57" s="104">
        <f>'D.1.2.4a - Technologie'!K40</f>
        <v>0</v>
      </c>
      <c r="BB57" s="104">
        <f>'D.1.2.4a - Technologie'!F37</f>
        <v>0</v>
      </c>
      <c r="BC57" s="104">
        <f>'D.1.2.4a - Technologie'!F38</f>
        <v>0</v>
      </c>
      <c r="BD57" s="104">
        <f>'D.1.2.4a - Technologie'!F39</f>
        <v>0</v>
      </c>
      <c r="BE57" s="104">
        <f>'D.1.2.4a - Technologie'!F40</f>
        <v>0</v>
      </c>
      <c r="BF57" s="106">
        <f>'D.1.2.4a - Technologie'!F41</f>
        <v>0</v>
      </c>
      <c r="BT57" s="11" t="s">
        <v>84</v>
      </c>
      <c r="BV57" s="11" t="s">
        <v>77</v>
      </c>
      <c r="BW57" s="11" t="s">
        <v>92</v>
      </c>
      <c r="BX57" s="11" t="s">
        <v>83</v>
      </c>
      <c r="CL57" s="11" t="s">
        <v>20</v>
      </c>
    </row>
    <row r="58" s="44" customFormat="1" ht="16.5" customHeight="1">
      <c r="A58" s="98" t="s">
        <v>85</v>
      </c>
      <c r="B58" s="45"/>
      <c r="C58" s="99"/>
      <c r="D58" s="99"/>
      <c r="E58" s="100" t="s">
        <v>93</v>
      </c>
      <c r="F58" s="100"/>
      <c r="G58" s="100"/>
      <c r="H58" s="100"/>
      <c r="I58" s="100"/>
      <c r="J58" s="99"/>
      <c r="K58" s="100" t="s">
        <v>94</v>
      </c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1">
        <f>'D.1.2.3 - Plyn'!K34</f>
        <v>0</v>
      </c>
      <c r="AH58" s="99"/>
      <c r="AI58" s="99"/>
      <c r="AJ58" s="99"/>
      <c r="AK58" s="99"/>
      <c r="AL58" s="99"/>
      <c r="AM58" s="99"/>
      <c r="AN58" s="101">
        <f t="shared" si="1"/>
        <v>0</v>
      </c>
      <c r="AO58" s="99"/>
      <c r="AP58" s="99"/>
      <c r="AQ58" s="102" t="s">
        <v>88</v>
      </c>
      <c r="AR58" s="45"/>
      <c r="AS58" s="103">
        <f>'D.1.2.3 - Plyn'!K32</f>
        <v>0</v>
      </c>
      <c r="AT58" s="104">
        <f>'D.1.2.3 - Plyn'!K33</f>
        <v>0</v>
      </c>
      <c r="AU58" s="104">
        <v>0</v>
      </c>
      <c r="AV58" s="104">
        <f t="shared" si="2"/>
        <v>0</v>
      </c>
      <c r="AW58" s="105">
        <f>'D.1.2.3 - Plyn'!T92</f>
        <v>0</v>
      </c>
      <c r="AX58" s="104">
        <f>'D.1.2.3 - Plyn'!K37</f>
        <v>0</v>
      </c>
      <c r="AY58" s="104">
        <f>'D.1.2.3 - Plyn'!K38</f>
        <v>0</v>
      </c>
      <c r="AZ58" s="104">
        <f>'D.1.2.3 - Plyn'!K39</f>
        <v>0</v>
      </c>
      <c r="BA58" s="104">
        <f>'D.1.2.3 - Plyn'!K40</f>
        <v>0</v>
      </c>
      <c r="BB58" s="104">
        <f>'D.1.2.3 - Plyn'!F37</f>
        <v>0</v>
      </c>
      <c r="BC58" s="104">
        <f>'D.1.2.3 - Plyn'!F38</f>
        <v>0</v>
      </c>
      <c r="BD58" s="104">
        <f>'D.1.2.3 - Plyn'!F39</f>
        <v>0</v>
      </c>
      <c r="BE58" s="104">
        <f>'D.1.2.3 - Plyn'!F40</f>
        <v>0</v>
      </c>
      <c r="BF58" s="106">
        <f>'D.1.2.3 - Plyn'!F41</f>
        <v>0</v>
      </c>
      <c r="BT58" s="11" t="s">
        <v>84</v>
      </c>
      <c r="BV58" s="11" t="s">
        <v>77</v>
      </c>
      <c r="BW58" s="11" t="s">
        <v>95</v>
      </c>
      <c r="BX58" s="11" t="s">
        <v>83</v>
      </c>
      <c r="CL58" s="11" t="s">
        <v>20</v>
      </c>
    </row>
    <row r="59" s="44" customFormat="1" ht="16.5" customHeight="1">
      <c r="A59" s="98" t="s">
        <v>85</v>
      </c>
      <c r="B59" s="45"/>
      <c r="C59" s="99"/>
      <c r="D59" s="99"/>
      <c r="E59" s="100" t="s">
        <v>96</v>
      </c>
      <c r="F59" s="100"/>
      <c r="G59" s="100"/>
      <c r="H59" s="100"/>
      <c r="I59" s="100"/>
      <c r="J59" s="99"/>
      <c r="K59" s="100" t="s">
        <v>97</v>
      </c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1">
        <f>'D.1.2.4c - Topná voda pro...'!K34</f>
        <v>0</v>
      </c>
      <c r="AH59" s="99"/>
      <c r="AI59" s="99"/>
      <c r="AJ59" s="99"/>
      <c r="AK59" s="99"/>
      <c r="AL59" s="99"/>
      <c r="AM59" s="99"/>
      <c r="AN59" s="101">
        <f t="shared" si="1"/>
        <v>0</v>
      </c>
      <c r="AO59" s="99"/>
      <c r="AP59" s="99"/>
      <c r="AQ59" s="102" t="s">
        <v>88</v>
      </c>
      <c r="AR59" s="45"/>
      <c r="AS59" s="103">
        <f>'D.1.2.4c - Topná voda pro...'!K32</f>
        <v>0</v>
      </c>
      <c r="AT59" s="104">
        <f>'D.1.2.4c - Topná voda pro...'!K33</f>
        <v>0</v>
      </c>
      <c r="AU59" s="104">
        <v>0</v>
      </c>
      <c r="AV59" s="104">
        <f t="shared" si="2"/>
        <v>0</v>
      </c>
      <c r="AW59" s="105">
        <f>'D.1.2.4c - Topná voda pro...'!T94</f>
        <v>0</v>
      </c>
      <c r="AX59" s="104">
        <f>'D.1.2.4c - Topná voda pro...'!K37</f>
        <v>0</v>
      </c>
      <c r="AY59" s="104">
        <f>'D.1.2.4c - Topná voda pro...'!K38</f>
        <v>0</v>
      </c>
      <c r="AZ59" s="104">
        <f>'D.1.2.4c - Topná voda pro...'!K39</f>
        <v>0</v>
      </c>
      <c r="BA59" s="104">
        <f>'D.1.2.4c - Topná voda pro...'!K40</f>
        <v>0</v>
      </c>
      <c r="BB59" s="104">
        <f>'D.1.2.4c - Topná voda pro...'!F37</f>
        <v>0</v>
      </c>
      <c r="BC59" s="104">
        <f>'D.1.2.4c - Topná voda pro...'!F38</f>
        <v>0</v>
      </c>
      <c r="BD59" s="104">
        <f>'D.1.2.4c - Topná voda pro...'!F39</f>
        <v>0</v>
      </c>
      <c r="BE59" s="104">
        <f>'D.1.2.4c - Topná voda pro...'!F40</f>
        <v>0</v>
      </c>
      <c r="BF59" s="106">
        <f>'D.1.2.4c - Topná voda pro...'!F41</f>
        <v>0</v>
      </c>
      <c r="BT59" s="11" t="s">
        <v>84</v>
      </c>
      <c r="BV59" s="11" t="s">
        <v>77</v>
      </c>
      <c r="BW59" s="11" t="s">
        <v>98</v>
      </c>
      <c r="BX59" s="11" t="s">
        <v>83</v>
      </c>
      <c r="CL59" s="11" t="s">
        <v>20</v>
      </c>
    </row>
    <row r="60" s="84" customFormat="1" ht="16.5" customHeight="1">
      <c r="B60" s="85"/>
      <c r="C60" s="86"/>
      <c r="D60" s="87" t="s">
        <v>99</v>
      </c>
      <c r="E60" s="87"/>
      <c r="F60" s="87"/>
      <c r="G60" s="87"/>
      <c r="H60" s="87"/>
      <c r="I60" s="88"/>
      <c r="J60" s="87" t="s">
        <v>100</v>
      </c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9">
        <f>ROUND(SUM(AG61:AG62),2)</f>
        <v>0</v>
      </c>
      <c r="AH60" s="88"/>
      <c r="AI60" s="88"/>
      <c r="AJ60" s="88"/>
      <c r="AK60" s="88"/>
      <c r="AL60" s="88"/>
      <c r="AM60" s="88"/>
      <c r="AN60" s="90">
        <f t="shared" si="1"/>
        <v>0</v>
      </c>
      <c r="AO60" s="88"/>
      <c r="AP60" s="88"/>
      <c r="AQ60" s="91" t="s">
        <v>81</v>
      </c>
      <c r="AR60" s="85"/>
      <c r="AS60" s="92">
        <f>ROUND(SUM(AS61:AS62),2)</f>
        <v>0</v>
      </c>
      <c r="AT60" s="93">
        <f>ROUND(SUM(AT61:AT62),2)</f>
        <v>0</v>
      </c>
      <c r="AU60" s="94">
        <f>ROUND(SUM(AU61:AU62),2)</f>
        <v>0</v>
      </c>
      <c r="AV60" s="94">
        <f t="shared" si="2"/>
        <v>0</v>
      </c>
      <c r="AW60" s="95">
        <f>ROUND(SUM(AW61:AW62),5)</f>
        <v>0</v>
      </c>
      <c r="AX60" s="94">
        <f>ROUND(BB60*L29,2)</f>
        <v>0</v>
      </c>
      <c r="AY60" s="94">
        <f>ROUND(BC60*L30,2)</f>
        <v>0</v>
      </c>
      <c r="AZ60" s="94">
        <f>ROUND(BD60*L29,2)</f>
        <v>0</v>
      </c>
      <c r="BA60" s="94">
        <f>ROUND(BE60*L30,2)</f>
        <v>0</v>
      </c>
      <c r="BB60" s="94">
        <f>ROUND(SUM(BB61:BB62),2)</f>
        <v>0</v>
      </c>
      <c r="BC60" s="94">
        <f>ROUND(SUM(BC61:BC62),2)</f>
        <v>0</v>
      </c>
      <c r="BD60" s="94">
        <f>ROUND(SUM(BD61:BD62),2)</f>
        <v>0</v>
      </c>
      <c r="BE60" s="94">
        <f>ROUND(SUM(BE61:BE62),2)</f>
        <v>0</v>
      </c>
      <c r="BF60" s="96">
        <f>ROUND(SUM(BF61:BF62),2)</f>
        <v>0</v>
      </c>
      <c r="BS60" s="97" t="s">
        <v>74</v>
      </c>
      <c r="BT60" s="97" t="s">
        <v>82</v>
      </c>
      <c r="BU60" s="97" t="s">
        <v>76</v>
      </c>
      <c r="BV60" s="97" t="s">
        <v>77</v>
      </c>
      <c r="BW60" s="97" t="s">
        <v>101</v>
      </c>
      <c r="BX60" s="97" t="s">
        <v>6</v>
      </c>
      <c r="CL60" s="97" t="s">
        <v>20</v>
      </c>
      <c r="CM60" s="97" t="s">
        <v>84</v>
      </c>
    </row>
    <row r="61" s="44" customFormat="1" ht="16.5" customHeight="1">
      <c r="A61" s="98" t="s">
        <v>85</v>
      </c>
      <c r="B61" s="45"/>
      <c r="C61" s="99"/>
      <c r="D61" s="99"/>
      <c r="E61" s="100" t="s">
        <v>86</v>
      </c>
      <c r="F61" s="100"/>
      <c r="G61" s="100"/>
      <c r="H61" s="100"/>
      <c r="I61" s="100"/>
      <c r="J61" s="99"/>
      <c r="K61" s="100" t="s">
        <v>87</v>
      </c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1">
        <f>'D.1.1 - Stavební řešení_01'!K34</f>
        <v>0</v>
      </c>
      <c r="AH61" s="99"/>
      <c r="AI61" s="99"/>
      <c r="AJ61" s="99"/>
      <c r="AK61" s="99"/>
      <c r="AL61" s="99"/>
      <c r="AM61" s="99"/>
      <c r="AN61" s="101">
        <f t="shared" si="1"/>
        <v>0</v>
      </c>
      <c r="AO61" s="99"/>
      <c r="AP61" s="99"/>
      <c r="AQ61" s="102" t="s">
        <v>88</v>
      </c>
      <c r="AR61" s="45"/>
      <c r="AS61" s="103">
        <f>'D.1.1 - Stavební řešení_01'!K32</f>
        <v>0</v>
      </c>
      <c r="AT61" s="104">
        <f>'D.1.1 - Stavební řešení_01'!K33</f>
        <v>0</v>
      </c>
      <c r="AU61" s="104">
        <v>0</v>
      </c>
      <c r="AV61" s="104">
        <f t="shared" si="2"/>
        <v>0</v>
      </c>
      <c r="AW61" s="105">
        <f>'D.1.1 - Stavební řešení_01'!T96</f>
        <v>0</v>
      </c>
      <c r="AX61" s="104">
        <f>'D.1.1 - Stavební řešení_01'!K37</f>
        <v>0</v>
      </c>
      <c r="AY61" s="104">
        <f>'D.1.1 - Stavební řešení_01'!K38</f>
        <v>0</v>
      </c>
      <c r="AZ61" s="104">
        <f>'D.1.1 - Stavební řešení_01'!K39</f>
        <v>0</v>
      </c>
      <c r="BA61" s="104">
        <f>'D.1.1 - Stavební řešení_01'!K40</f>
        <v>0</v>
      </c>
      <c r="BB61" s="104">
        <f>'D.1.1 - Stavební řešení_01'!F37</f>
        <v>0</v>
      </c>
      <c r="BC61" s="104">
        <f>'D.1.1 - Stavební řešení_01'!F38</f>
        <v>0</v>
      </c>
      <c r="BD61" s="104">
        <f>'D.1.1 - Stavební řešení_01'!F39</f>
        <v>0</v>
      </c>
      <c r="BE61" s="104">
        <f>'D.1.1 - Stavební řešení_01'!F40</f>
        <v>0</v>
      </c>
      <c r="BF61" s="106">
        <f>'D.1.1 - Stavební řešení_01'!F41</f>
        <v>0</v>
      </c>
      <c r="BT61" s="11" t="s">
        <v>84</v>
      </c>
      <c r="BV61" s="11" t="s">
        <v>77</v>
      </c>
      <c r="BW61" s="11" t="s">
        <v>102</v>
      </c>
      <c r="BX61" s="11" t="s">
        <v>101</v>
      </c>
      <c r="CL61" s="11" t="s">
        <v>20</v>
      </c>
    </row>
    <row r="62" s="44" customFormat="1" ht="16.5" customHeight="1">
      <c r="A62" s="98" t="s">
        <v>85</v>
      </c>
      <c r="B62" s="45"/>
      <c r="C62" s="99"/>
      <c r="D62" s="99"/>
      <c r="E62" s="100" t="s">
        <v>103</v>
      </c>
      <c r="F62" s="100"/>
      <c r="G62" s="100"/>
      <c r="H62" s="100"/>
      <c r="I62" s="100"/>
      <c r="J62" s="99"/>
      <c r="K62" s="100" t="s">
        <v>104</v>
      </c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1">
        <f>'D.1.4.3 - Vzduchotechnika...'!K34</f>
        <v>0</v>
      </c>
      <c r="AH62" s="99"/>
      <c r="AI62" s="99"/>
      <c r="AJ62" s="99"/>
      <c r="AK62" s="99"/>
      <c r="AL62" s="99"/>
      <c r="AM62" s="99"/>
      <c r="AN62" s="101">
        <f t="shared" si="1"/>
        <v>0</v>
      </c>
      <c r="AO62" s="99"/>
      <c r="AP62" s="99"/>
      <c r="AQ62" s="102" t="s">
        <v>88</v>
      </c>
      <c r="AR62" s="45"/>
      <c r="AS62" s="103">
        <f>'D.1.4.3 - Vzduchotechnika...'!K32</f>
        <v>0</v>
      </c>
      <c r="AT62" s="104">
        <f>'D.1.4.3 - Vzduchotechnika...'!K33</f>
        <v>0</v>
      </c>
      <c r="AU62" s="104">
        <v>0</v>
      </c>
      <c r="AV62" s="104">
        <f t="shared" si="2"/>
        <v>0</v>
      </c>
      <c r="AW62" s="105">
        <f>'D.1.4.3 - Vzduchotechnika...'!T99</f>
        <v>0</v>
      </c>
      <c r="AX62" s="104">
        <f>'D.1.4.3 - Vzduchotechnika...'!K37</f>
        <v>0</v>
      </c>
      <c r="AY62" s="104">
        <f>'D.1.4.3 - Vzduchotechnika...'!K38</f>
        <v>0</v>
      </c>
      <c r="AZ62" s="104">
        <f>'D.1.4.3 - Vzduchotechnika...'!K39</f>
        <v>0</v>
      </c>
      <c r="BA62" s="104">
        <f>'D.1.4.3 - Vzduchotechnika...'!K40</f>
        <v>0</v>
      </c>
      <c r="BB62" s="104">
        <f>'D.1.4.3 - Vzduchotechnika...'!F37</f>
        <v>0</v>
      </c>
      <c r="BC62" s="104">
        <f>'D.1.4.3 - Vzduchotechnika...'!F38</f>
        <v>0</v>
      </c>
      <c r="BD62" s="104">
        <f>'D.1.4.3 - Vzduchotechnika...'!F39</f>
        <v>0</v>
      </c>
      <c r="BE62" s="104">
        <f>'D.1.4.3 - Vzduchotechnika...'!F40</f>
        <v>0</v>
      </c>
      <c r="BF62" s="106">
        <f>'D.1.4.3 - Vzduchotechnika...'!F41</f>
        <v>0</v>
      </c>
      <c r="BT62" s="11" t="s">
        <v>84</v>
      </c>
      <c r="BV62" s="11" t="s">
        <v>77</v>
      </c>
      <c r="BW62" s="11" t="s">
        <v>105</v>
      </c>
      <c r="BX62" s="11" t="s">
        <v>101</v>
      </c>
      <c r="CL62" s="11" t="s">
        <v>20</v>
      </c>
    </row>
    <row r="63" s="84" customFormat="1" ht="16.5" customHeight="1">
      <c r="A63" s="98" t="s">
        <v>85</v>
      </c>
      <c r="B63" s="85"/>
      <c r="C63" s="86"/>
      <c r="D63" s="87" t="s">
        <v>106</v>
      </c>
      <c r="E63" s="87"/>
      <c r="F63" s="87"/>
      <c r="G63" s="87"/>
      <c r="H63" s="87"/>
      <c r="I63" s="88"/>
      <c r="J63" s="87" t="s">
        <v>107</v>
      </c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90">
        <f>'PS03 - Elektroinstalace'!K32</f>
        <v>0</v>
      </c>
      <c r="AH63" s="88"/>
      <c r="AI63" s="88"/>
      <c r="AJ63" s="88"/>
      <c r="AK63" s="88"/>
      <c r="AL63" s="88"/>
      <c r="AM63" s="88"/>
      <c r="AN63" s="90">
        <f t="shared" si="1"/>
        <v>0</v>
      </c>
      <c r="AO63" s="88"/>
      <c r="AP63" s="88"/>
      <c r="AQ63" s="91" t="s">
        <v>81</v>
      </c>
      <c r="AR63" s="85"/>
      <c r="AS63" s="107">
        <f>'PS03 - Elektroinstalace'!K30</f>
        <v>0</v>
      </c>
      <c r="AT63" s="94">
        <f>'PS03 - Elektroinstalace'!K31</f>
        <v>0</v>
      </c>
      <c r="AU63" s="94">
        <v>0</v>
      </c>
      <c r="AV63" s="94">
        <f t="shared" si="2"/>
        <v>0</v>
      </c>
      <c r="AW63" s="95">
        <f>'PS03 - Elektroinstalace'!T84</f>
        <v>0</v>
      </c>
      <c r="AX63" s="94">
        <f>'PS03 - Elektroinstalace'!K35</f>
        <v>0</v>
      </c>
      <c r="AY63" s="94">
        <f>'PS03 - Elektroinstalace'!K36</f>
        <v>0</v>
      </c>
      <c r="AZ63" s="94">
        <f>'PS03 - Elektroinstalace'!K37</f>
        <v>0</v>
      </c>
      <c r="BA63" s="94">
        <f>'PS03 - Elektroinstalace'!K38</f>
        <v>0</v>
      </c>
      <c r="BB63" s="94">
        <f>'PS03 - Elektroinstalace'!F35</f>
        <v>0</v>
      </c>
      <c r="BC63" s="94">
        <f>'PS03 - Elektroinstalace'!F36</f>
        <v>0</v>
      </c>
      <c r="BD63" s="94">
        <f>'PS03 - Elektroinstalace'!F37</f>
        <v>0</v>
      </c>
      <c r="BE63" s="94">
        <f>'PS03 - Elektroinstalace'!F38</f>
        <v>0</v>
      </c>
      <c r="BF63" s="96">
        <f>'PS03 - Elektroinstalace'!F39</f>
        <v>0</v>
      </c>
      <c r="BT63" s="97" t="s">
        <v>82</v>
      </c>
      <c r="BV63" s="97" t="s">
        <v>77</v>
      </c>
      <c r="BW63" s="97" t="s">
        <v>108</v>
      </c>
      <c r="BX63" s="97" t="s">
        <v>6</v>
      </c>
      <c r="CL63" s="97" t="s">
        <v>20</v>
      </c>
      <c r="CM63" s="97" t="s">
        <v>84</v>
      </c>
    </row>
    <row r="64" s="84" customFormat="1" ht="16.5" customHeight="1">
      <c r="A64" s="98" t="s">
        <v>85</v>
      </c>
      <c r="B64" s="85"/>
      <c r="C64" s="86"/>
      <c r="D64" s="87" t="s">
        <v>109</v>
      </c>
      <c r="E64" s="87"/>
      <c r="F64" s="87"/>
      <c r="G64" s="87"/>
      <c r="H64" s="87"/>
      <c r="I64" s="88"/>
      <c r="J64" s="87" t="s">
        <v>110</v>
      </c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90">
        <f>'PS04 - MaR'!K32</f>
        <v>0</v>
      </c>
      <c r="AH64" s="88"/>
      <c r="AI64" s="88"/>
      <c r="AJ64" s="88"/>
      <c r="AK64" s="88"/>
      <c r="AL64" s="88"/>
      <c r="AM64" s="88"/>
      <c r="AN64" s="90">
        <f t="shared" si="1"/>
        <v>0</v>
      </c>
      <c r="AO64" s="88"/>
      <c r="AP64" s="88"/>
      <c r="AQ64" s="91" t="s">
        <v>81</v>
      </c>
      <c r="AR64" s="85"/>
      <c r="AS64" s="107">
        <f>'PS04 - MaR'!K30</f>
        <v>0</v>
      </c>
      <c r="AT64" s="94">
        <f>'PS04 - MaR'!K31</f>
        <v>0</v>
      </c>
      <c r="AU64" s="94">
        <v>0</v>
      </c>
      <c r="AV64" s="94">
        <f t="shared" si="2"/>
        <v>0</v>
      </c>
      <c r="AW64" s="95">
        <f>'PS04 - MaR'!T88</f>
        <v>0</v>
      </c>
      <c r="AX64" s="94">
        <f>'PS04 - MaR'!K35</f>
        <v>0</v>
      </c>
      <c r="AY64" s="94">
        <f>'PS04 - MaR'!K36</f>
        <v>0</v>
      </c>
      <c r="AZ64" s="94">
        <f>'PS04 - MaR'!K37</f>
        <v>0</v>
      </c>
      <c r="BA64" s="94">
        <f>'PS04 - MaR'!K38</f>
        <v>0</v>
      </c>
      <c r="BB64" s="94">
        <f>'PS04 - MaR'!F35</f>
        <v>0</v>
      </c>
      <c r="BC64" s="94">
        <f>'PS04 - MaR'!F36</f>
        <v>0</v>
      </c>
      <c r="BD64" s="94">
        <f>'PS04 - MaR'!F37</f>
        <v>0</v>
      </c>
      <c r="BE64" s="94">
        <f>'PS04 - MaR'!F38</f>
        <v>0</v>
      </c>
      <c r="BF64" s="96">
        <f>'PS04 - MaR'!F39</f>
        <v>0</v>
      </c>
      <c r="BT64" s="97" t="s">
        <v>82</v>
      </c>
      <c r="BV64" s="97" t="s">
        <v>77</v>
      </c>
      <c r="BW64" s="97" t="s">
        <v>111</v>
      </c>
      <c r="BX64" s="97" t="s">
        <v>6</v>
      </c>
      <c r="CL64" s="97" t="s">
        <v>20</v>
      </c>
      <c r="CM64" s="97" t="s">
        <v>84</v>
      </c>
    </row>
    <row r="65" s="84" customFormat="1" ht="16.5" customHeight="1">
      <c r="A65" s="98" t="s">
        <v>85</v>
      </c>
      <c r="B65" s="85"/>
      <c r="C65" s="86"/>
      <c r="D65" s="87" t="s">
        <v>112</v>
      </c>
      <c r="E65" s="87"/>
      <c r="F65" s="87"/>
      <c r="G65" s="87"/>
      <c r="H65" s="87"/>
      <c r="I65" s="88"/>
      <c r="J65" s="87" t="s">
        <v>113</v>
      </c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90">
        <f>'VRN - Vedlejší rozpočtové...'!K32</f>
        <v>0</v>
      </c>
      <c r="AH65" s="88"/>
      <c r="AI65" s="88"/>
      <c r="AJ65" s="88"/>
      <c r="AK65" s="88"/>
      <c r="AL65" s="88"/>
      <c r="AM65" s="88"/>
      <c r="AN65" s="90">
        <f t="shared" si="1"/>
        <v>0</v>
      </c>
      <c r="AO65" s="88"/>
      <c r="AP65" s="88"/>
      <c r="AQ65" s="91" t="s">
        <v>81</v>
      </c>
      <c r="AR65" s="85"/>
      <c r="AS65" s="108">
        <f>'VRN - Vedlejší rozpočtové...'!K30</f>
        <v>0</v>
      </c>
      <c r="AT65" s="109">
        <f>'VRN - Vedlejší rozpočtové...'!K31</f>
        <v>0</v>
      </c>
      <c r="AU65" s="109">
        <v>0</v>
      </c>
      <c r="AV65" s="109">
        <f t="shared" si="2"/>
        <v>0</v>
      </c>
      <c r="AW65" s="110">
        <f>'VRN - Vedlejší rozpočtové...'!T87</f>
        <v>0</v>
      </c>
      <c r="AX65" s="109">
        <f>'VRN - Vedlejší rozpočtové...'!K35</f>
        <v>0</v>
      </c>
      <c r="AY65" s="109">
        <f>'VRN - Vedlejší rozpočtové...'!K36</f>
        <v>0</v>
      </c>
      <c r="AZ65" s="109">
        <f>'VRN - Vedlejší rozpočtové...'!K37</f>
        <v>0</v>
      </c>
      <c r="BA65" s="109">
        <f>'VRN - Vedlejší rozpočtové...'!K38</f>
        <v>0</v>
      </c>
      <c r="BB65" s="109">
        <f>'VRN - Vedlejší rozpočtové...'!F35</f>
        <v>0</v>
      </c>
      <c r="BC65" s="109">
        <f>'VRN - Vedlejší rozpočtové...'!F36</f>
        <v>0</v>
      </c>
      <c r="BD65" s="109">
        <f>'VRN - Vedlejší rozpočtové...'!F37</f>
        <v>0</v>
      </c>
      <c r="BE65" s="109">
        <f>'VRN - Vedlejší rozpočtové...'!F38</f>
        <v>0</v>
      </c>
      <c r="BF65" s="111">
        <f>'VRN - Vedlejší rozpočtové...'!F39</f>
        <v>0</v>
      </c>
      <c r="BT65" s="97" t="s">
        <v>82</v>
      </c>
      <c r="BV65" s="97" t="s">
        <v>77</v>
      </c>
      <c r="BW65" s="97" t="s">
        <v>114</v>
      </c>
      <c r="BX65" s="97" t="s">
        <v>6</v>
      </c>
      <c r="CL65" s="97" t="s">
        <v>20</v>
      </c>
      <c r="CM65" s="97" t="s">
        <v>84</v>
      </c>
    </row>
    <row r="66" s="22" customFormat="1" ht="30" customHeight="1">
      <c r="B66" s="23"/>
      <c r="AR66" s="23"/>
    </row>
    <row r="67" s="22" customFormat="1" ht="6.9500000000000002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23"/>
    </row>
  </sheetData>
  <sheetProtection algorithmName="SHA-512" hashValue="D7b8+OAvsfuOd3aQn39zNMIAIfCEs7WCRi0OCJlyEbClCM4QX9HmlXGrTore8ei5m5U3l1D0qpY22crnLc5imw==" saltValue="pso/egxDhx4qVcS/jTBmhGWv9sdVacLe1BV9tvorEYmu1bwolKY6JOffPhEaN12FstCR+3YlbJ6oPs5SYV6AMg==" spinCount="100000" autoFilter="1" deleteColumns="1" deleteRows="1" formatCells="1" formatColumns="0" formatRows="0" insertColumns="1" insertHyperlinks="1" insertRows="1" objects="1" pivotTables="1" scenarios="1" selectLockedCells="0" selectUnlockedCells="0" sheet="1" sort="1"/>
  <mergeCells count="82">
    <mergeCell ref="AR2:BG2"/>
    <mergeCell ref="K5:AO5"/>
    <mergeCell ref="BG5:BG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  <mergeCell ref="E56:I56"/>
    <mergeCell ref="K56:AF56"/>
    <mergeCell ref="AG56:AM56"/>
    <mergeCell ref="AN56:AP56"/>
    <mergeCell ref="E57:I57"/>
    <mergeCell ref="K57:AF57"/>
    <mergeCell ref="AG57:AM57"/>
    <mergeCell ref="AN57:AP57"/>
    <mergeCell ref="E58:I58"/>
    <mergeCell ref="K58:AF58"/>
    <mergeCell ref="AG58:AM58"/>
    <mergeCell ref="AN58:AP58"/>
    <mergeCell ref="E59:I59"/>
    <mergeCell ref="K59:AF59"/>
    <mergeCell ref="AG59:AM59"/>
    <mergeCell ref="AN59:AP59"/>
    <mergeCell ref="D60:H60"/>
    <mergeCell ref="J60:AF60"/>
    <mergeCell ref="AG60:AM60"/>
    <mergeCell ref="AN60:AP60"/>
    <mergeCell ref="E61:I61"/>
    <mergeCell ref="K61:AF61"/>
    <mergeCell ref="AG61:AM61"/>
    <mergeCell ref="AN61:AP61"/>
    <mergeCell ref="E62:I62"/>
    <mergeCell ref="K62:AF62"/>
    <mergeCell ref="AG62:AM62"/>
    <mergeCell ref="AN62:AP62"/>
    <mergeCell ref="D65:H65"/>
    <mergeCell ref="J65:AF65"/>
    <mergeCell ref="AG65:AM65"/>
    <mergeCell ref="AN65:AP65"/>
    <mergeCell ref="D63:H63"/>
    <mergeCell ref="J63:AF63"/>
    <mergeCell ref="AG63:AM63"/>
    <mergeCell ref="AN63:AP63"/>
    <mergeCell ref="D64:H64"/>
    <mergeCell ref="J64:AF64"/>
    <mergeCell ref="AG64:AM64"/>
    <mergeCell ref="AN64:AP64"/>
  </mergeCells>
  <hyperlinks>
    <hyperlink location="'D.1.1 - Stavební řešení'!C2" ref="A56"/>
    <hyperlink location="'D.1.2.4a - Technologie'!C2" ref="A57"/>
    <hyperlink location="'D.1.2.3 - Plyn'!C2" ref="A58"/>
    <hyperlink location="'D.1.2.4c - Topná voda pro...'!C2" ref="A59"/>
    <hyperlink location="'D.1.1 - Stavební řešení_01'!C2" ref="A61"/>
    <hyperlink location="'D.1.4.3 - Vzduchotechnika...'!C2" ref="A62"/>
    <hyperlink location="'PS03 - Elektroinstalace'!C2" ref="A63"/>
    <hyperlink location="'PS04 - MaR'!C2" ref="A64"/>
    <hyperlink location="'VRN - Vedlejší rozpočtové...'!C2" ref="A65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114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s="22" customFormat="1" ht="12" customHeight="1">
      <c r="B8" s="23"/>
      <c r="D8" s="16" t="s">
        <v>116</v>
      </c>
      <c r="M8" s="23"/>
    </row>
    <row r="9" s="22" customFormat="1" ht="16.5" customHeight="1">
      <c r="B9" s="23"/>
      <c r="E9" s="49" t="s">
        <v>2178</v>
      </c>
      <c r="F9" s="22"/>
      <c r="G9" s="22"/>
      <c r="H9" s="22"/>
      <c r="M9" s="23"/>
    </row>
    <row r="10" s="22" customFormat="1">
      <c r="B10" s="23"/>
      <c r="M10" s="23"/>
    </row>
    <row r="11" s="22" customFormat="1" ht="12" customHeight="1">
      <c r="B11" s="23"/>
      <c r="D11" s="16" t="s">
        <v>19</v>
      </c>
      <c r="F11" s="11" t="s">
        <v>20</v>
      </c>
      <c r="I11" s="16" t="s">
        <v>21</v>
      </c>
      <c r="J11" s="11" t="s">
        <v>20</v>
      </c>
      <c r="M11" s="23"/>
    </row>
    <row r="12" s="22" customFormat="1" ht="12" customHeight="1">
      <c r="B12" s="23"/>
      <c r="D12" s="16" t="s">
        <v>22</v>
      </c>
      <c r="F12" s="11" t="s">
        <v>23</v>
      </c>
      <c r="I12" s="16" t="s">
        <v>24</v>
      </c>
      <c r="J12" s="51" t="str">
        <f>'Rekapitulace stavby'!AN8</f>
        <v xml:space="preserve">19. 3. 2025</v>
      </c>
      <c r="M12" s="23"/>
    </row>
    <row r="13" s="22" customFormat="1" ht="10.9" customHeight="1">
      <c r="B13" s="23"/>
      <c r="M13" s="23"/>
    </row>
    <row r="14" s="22" customFormat="1" ht="12" customHeight="1">
      <c r="B14" s="23"/>
      <c r="D14" s="16" t="s">
        <v>26</v>
      </c>
      <c r="I14" s="16" t="s">
        <v>27</v>
      </c>
      <c r="J14" s="11" t="s">
        <v>28</v>
      </c>
      <c r="M14" s="23"/>
    </row>
    <row r="15" s="22" customFormat="1" ht="18" customHeight="1">
      <c r="B15" s="23"/>
      <c r="E15" s="11" t="s">
        <v>29</v>
      </c>
      <c r="I15" s="16" t="s">
        <v>30</v>
      </c>
      <c r="J15" s="11" t="s">
        <v>20</v>
      </c>
      <c r="M15" s="23"/>
    </row>
    <row r="16" s="22" customFormat="1" ht="6.9500000000000002" customHeight="1">
      <c r="B16" s="23"/>
      <c r="M16" s="23"/>
    </row>
    <row r="17" s="22" customFormat="1" ht="12" customHeight="1">
      <c r="B17" s="23"/>
      <c r="D17" s="16" t="s">
        <v>31</v>
      </c>
      <c r="I17" s="16" t="s">
        <v>27</v>
      </c>
      <c r="J17" s="17" t="str">
        <f>'Rekapitulace stavby'!AN13</f>
        <v xml:space="preserve">Vyplň údaj</v>
      </c>
      <c r="M17" s="23"/>
    </row>
    <row r="18" s="22" customFormat="1" ht="18" customHeight="1">
      <c r="B18" s="23"/>
      <c r="E18" s="17" t="str">
        <f>'Rekapitulace stavby'!E14</f>
        <v xml:space="preserve">Vyplň údaj</v>
      </c>
      <c r="F18" s="11"/>
      <c r="G18" s="11"/>
      <c r="H18" s="11"/>
      <c r="I18" s="16" t="s">
        <v>30</v>
      </c>
      <c r="J18" s="17" t="str">
        <f>'Rekapitulace stavby'!AN14</f>
        <v xml:space="preserve">Vyplň údaj</v>
      </c>
      <c r="M18" s="23"/>
    </row>
    <row r="19" s="22" customFormat="1" ht="6.9500000000000002" customHeight="1">
      <c r="B19" s="23"/>
      <c r="M19" s="23"/>
    </row>
    <row r="20" s="22" customFormat="1" ht="12" customHeight="1">
      <c r="B20" s="23"/>
      <c r="D20" s="16" t="s">
        <v>33</v>
      </c>
      <c r="I20" s="16" t="s">
        <v>27</v>
      </c>
      <c r="J20" s="11" t="s">
        <v>20</v>
      </c>
      <c r="M20" s="23"/>
    </row>
    <row r="21" s="22" customFormat="1" ht="18" customHeight="1">
      <c r="B21" s="23"/>
      <c r="E21" s="11" t="s">
        <v>34</v>
      </c>
      <c r="I21" s="16" t="s">
        <v>30</v>
      </c>
      <c r="J21" s="11" t="s">
        <v>20</v>
      </c>
      <c r="M21" s="23"/>
    </row>
    <row r="22" s="22" customFormat="1" ht="6.9500000000000002" customHeight="1">
      <c r="B22" s="23"/>
      <c r="M22" s="23"/>
    </row>
    <row r="23" s="22" customFormat="1" ht="12" customHeight="1">
      <c r="B23" s="23"/>
      <c r="D23" s="16" t="s">
        <v>35</v>
      </c>
      <c r="I23" s="16" t="s">
        <v>27</v>
      </c>
      <c r="J23" s="11" t="s">
        <v>20</v>
      </c>
      <c r="M23" s="23"/>
    </row>
    <row r="24" s="22" customFormat="1" ht="18" customHeight="1">
      <c r="B24" s="23"/>
      <c r="E24" s="11" t="s">
        <v>120</v>
      </c>
      <c r="I24" s="16" t="s">
        <v>30</v>
      </c>
      <c r="J24" s="11" t="s">
        <v>20</v>
      </c>
      <c r="M24" s="23"/>
    </row>
    <row r="25" s="22" customFormat="1" ht="6.9500000000000002" customHeight="1">
      <c r="B25" s="23"/>
      <c r="M25" s="23"/>
    </row>
    <row r="26" s="22" customFormat="1" ht="12" customHeight="1">
      <c r="B26" s="23"/>
      <c r="D26" s="16" t="s">
        <v>37</v>
      </c>
      <c r="M26" s="23"/>
    </row>
    <row r="27" s="114" customFormat="1" ht="16.5" customHeight="1">
      <c r="B27" s="115"/>
      <c r="E27" s="20" t="s">
        <v>20</v>
      </c>
      <c r="F27" s="20"/>
      <c r="G27" s="20"/>
      <c r="H27" s="20"/>
      <c r="M27" s="115"/>
    </row>
    <row r="28" s="22" customFormat="1" ht="6.9500000000000002" customHeight="1">
      <c r="B28" s="23"/>
      <c r="M28" s="23"/>
    </row>
    <row r="29" s="22" customFormat="1" ht="6.9500000000000002" customHeight="1">
      <c r="B29" s="23"/>
      <c r="D29" s="55"/>
      <c r="E29" s="55"/>
      <c r="F29" s="55"/>
      <c r="G29" s="55"/>
      <c r="H29" s="55"/>
      <c r="I29" s="55"/>
      <c r="J29" s="55"/>
      <c r="K29" s="55"/>
      <c r="L29" s="55"/>
      <c r="M29" s="23"/>
    </row>
    <row r="30" s="22" customFormat="1" ht="12.75">
      <c r="B30" s="23"/>
      <c r="E30" s="16" t="s">
        <v>121</v>
      </c>
      <c r="K30" s="104">
        <f>I61</f>
        <v>0</v>
      </c>
      <c r="M30" s="23"/>
    </row>
    <row r="31" s="22" customFormat="1" ht="12.75">
      <c r="B31" s="23"/>
      <c r="E31" s="16" t="s">
        <v>122</v>
      </c>
      <c r="K31" s="104">
        <f>J61</f>
        <v>0</v>
      </c>
      <c r="M31" s="23"/>
    </row>
    <row r="32" s="22" customFormat="1" ht="25.350000000000001" customHeight="1">
      <c r="B32" s="23"/>
      <c r="D32" s="116" t="s">
        <v>39</v>
      </c>
      <c r="K32" s="75">
        <f>ROUND(K87, 2)</f>
        <v>0</v>
      </c>
      <c r="M32" s="23"/>
    </row>
    <row r="33" s="22" customFormat="1" ht="6.9500000000000002" customHeight="1">
      <c r="B33" s="23"/>
      <c r="D33" s="55"/>
      <c r="E33" s="55"/>
      <c r="F33" s="55"/>
      <c r="G33" s="55"/>
      <c r="H33" s="55"/>
      <c r="I33" s="55"/>
      <c r="J33" s="55"/>
      <c r="K33" s="55"/>
      <c r="L33" s="55"/>
      <c r="M33" s="23"/>
    </row>
    <row r="34" s="22" customFormat="1" ht="14.449999999999999" customHeight="1">
      <c r="B34" s="23"/>
      <c r="F34" s="27" t="s">
        <v>41</v>
      </c>
      <c r="I34" s="27" t="s">
        <v>40</v>
      </c>
      <c r="K34" s="27" t="s">
        <v>42</v>
      </c>
      <c r="M34" s="23"/>
    </row>
    <row r="35" s="22" customFormat="1" ht="14.449999999999999" customHeight="1">
      <c r="B35" s="23"/>
      <c r="D35" s="58" t="s">
        <v>43</v>
      </c>
      <c r="E35" s="16" t="s">
        <v>44</v>
      </c>
      <c r="F35" s="104">
        <f>ROUND((SUM(BE87:BE108)),  2)</f>
        <v>0</v>
      </c>
      <c r="I35" s="117">
        <v>0.20999999999999999</v>
      </c>
      <c r="K35" s="104">
        <f>ROUND(((SUM(BE87:BE108))*I35),  2)</f>
        <v>0</v>
      </c>
      <c r="M35" s="23"/>
    </row>
    <row r="36" s="22" customFormat="1" ht="14.449999999999999" customHeight="1">
      <c r="B36" s="23"/>
      <c r="E36" s="16" t="s">
        <v>45</v>
      </c>
      <c r="F36" s="104">
        <f>ROUND((SUM(BF87:BF108)),  2)</f>
        <v>0</v>
      </c>
      <c r="I36" s="117">
        <v>0.12</v>
      </c>
      <c r="K36" s="104">
        <f>ROUND(((SUM(BF87:BF108))*I36),  2)</f>
        <v>0</v>
      </c>
      <c r="M36" s="23"/>
    </row>
    <row r="37" s="22" customFormat="1" ht="14.449999999999999" hidden="1" customHeight="1">
      <c r="B37" s="23"/>
      <c r="E37" s="16" t="s">
        <v>46</v>
      </c>
      <c r="F37" s="104">
        <f>ROUND((SUM(BG87:BG108)),  2)</f>
        <v>0</v>
      </c>
      <c r="I37" s="117">
        <v>0.20999999999999999</v>
      </c>
      <c r="K37" s="104">
        <f t="shared" ref="K37:K39" si="43">0</f>
        <v>0</v>
      </c>
      <c r="M37" s="23"/>
    </row>
    <row r="38" s="22" customFormat="1" ht="14.449999999999999" hidden="1" customHeight="1">
      <c r="B38" s="23"/>
      <c r="E38" s="16" t="s">
        <v>47</v>
      </c>
      <c r="F38" s="104">
        <f>ROUND((SUM(BH87:BH108)),  2)</f>
        <v>0</v>
      </c>
      <c r="I38" s="117">
        <v>0.12</v>
      </c>
      <c r="K38" s="104">
        <f t="shared" si="43"/>
        <v>0</v>
      </c>
      <c r="M38" s="23"/>
    </row>
    <row r="39" s="22" customFormat="1" ht="14.449999999999999" hidden="1" customHeight="1">
      <c r="B39" s="23"/>
      <c r="E39" s="16" t="s">
        <v>48</v>
      </c>
      <c r="F39" s="104">
        <f>ROUND((SUM(BI87:BI108)),  2)</f>
        <v>0</v>
      </c>
      <c r="I39" s="117">
        <v>0</v>
      </c>
      <c r="K39" s="104">
        <f t="shared" si="43"/>
        <v>0</v>
      </c>
      <c r="M39" s="23"/>
    </row>
    <row r="40" s="22" customFormat="1" ht="6.9500000000000002" customHeight="1">
      <c r="B40" s="23"/>
      <c r="M40" s="23"/>
    </row>
    <row r="41" s="22" customFormat="1" ht="25.350000000000001" customHeight="1">
      <c r="B41" s="23"/>
      <c r="C41" s="118"/>
      <c r="D41" s="119" t="s">
        <v>49</v>
      </c>
      <c r="E41" s="62"/>
      <c r="F41" s="62"/>
      <c r="G41" s="120" t="s">
        <v>50</v>
      </c>
      <c r="H41" s="121" t="s">
        <v>51</v>
      </c>
      <c r="I41" s="62"/>
      <c r="J41" s="62"/>
      <c r="K41" s="122">
        <f>SUM(K32:K39)</f>
        <v>0</v>
      </c>
      <c r="L41" s="123"/>
      <c r="M41" s="23"/>
    </row>
    <row r="42" s="22" customFormat="1" ht="14.449999999999999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23"/>
    </row>
    <row r="46" s="22" customFormat="1" ht="6.9500000000000002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23"/>
    </row>
    <row r="47" s="22" customFormat="1" ht="24.949999999999999" customHeight="1">
      <c r="B47" s="23"/>
      <c r="C47" s="7" t="s">
        <v>123</v>
      </c>
      <c r="M47" s="23"/>
    </row>
    <row r="48" s="22" customFormat="1" ht="6.9500000000000002" customHeight="1">
      <c r="B48" s="23"/>
      <c r="M48" s="23"/>
    </row>
    <row r="49" s="22" customFormat="1" ht="12" customHeight="1">
      <c r="B49" s="23"/>
      <c r="C49" s="16" t="s">
        <v>17</v>
      </c>
      <c r="M49" s="23"/>
    </row>
    <row r="50" s="22" customFormat="1" ht="16.5" customHeight="1">
      <c r="B50" s="23"/>
      <c r="E50" s="113" t="str">
        <f>E7</f>
        <v>PD_Beskydské_divadlo_Nový_Jičín</v>
      </c>
      <c r="F50" s="16"/>
      <c r="G50" s="16"/>
      <c r="H50" s="16"/>
      <c r="M50" s="23"/>
    </row>
    <row r="51" s="22" customFormat="1" ht="12" customHeight="1">
      <c r="B51" s="23"/>
      <c r="C51" s="16" t="s">
        <v>116</v>
      </c>
      <c r="M51" s="23"/>
    </row>
    <row r="52" s="22" customFormat="1" ht="16.5" customHeight="1">
      <c r="B52" s="23"/>
      <c r="E52" s="49" t="str">
        <f>E9</f>
        <v xml:space="preserve">VRN - Vedlejší rozpočtové náklady</v>
      </c>
      <c r="F52" s="22"/>
      <c r="G52" s="22"/>
      <c r="H52" s="22"/>
      <c r="M52" s="23"/>
    </row>
    <row r="53" s="22" customFormat="1" ht="6.9500000000000002" customHeight="1">
      <c r="B53" s="23"/>
      <c r="M53" s="23"/>
    </row>
    <row r="54" s="22" customFormat="1" ht="12" customHeight="1">
      <c r="B54" s="23"/>
      <c r="C54" s="16" t="s">
        <v>22</v>
      </c>
      <c r="F54" s="11" t="str">
        <f>F12</f>
        <v xml:space="preserve">Beskydské divadlo Nový Jičín, Divadelní 873/5</v>
      </c>
      <c r="I54" s="16" t="s">
        <v>24</v>
      </c>
      <c r="J54" s="51" t="str">
        <f>IF(J12="","",J12)</f>
        <v xml:space="preserve">19. 3. 2025</v>
      </c>
      <c r="M54" s="23"/>
    </row>
    <row r="55" s="22" customFormat="1" ht="6.9500000000000002" customHeight="1">
      <c r="B55" s="23"/>
      <c r="M55" s="23"/>
    </row>
    <row r="56" s="22" customFormat="1" ht="15.199999999999999" customHeight="1">
      <c r="B56" s="23"/>
      <c r="C56" s="16" t="s">
        <v>26</v>
      </c>
      <c r="F56" s="11" t="str">
        <f>E15</f>
        <v xml:space="preserve">Město Nový Jičín, Masarykovo nám. 1/1, Nový Jičín</v>
      </c>
      <c r="I56" s="16" t="s">
        <v>33</v>
      </c>
      <c r="J56" s="20" t="str">
        <f>E21</f>
        <v xml:space="preserve">Ing. Jonáš Ženatý</v>
      </c>
      <c r="M56" s="23"/>
    </row>
    <row r="57" s="22" customFormat="1" ht="15.199999999999999" customHeight="1">
      <c r="B57" s="23"/>
      <c r="C57" s="16" t="s">
        <v>31</v>
      </c>
      <c r="F57" s="11" t="str">
        <f>IF(E18="","",E18)</f>
        <v xml:space="preserve">Vyplň údaj</v>
      </c>
      <c r="I57" s="16" t="s">
        <v>35</v>
      </c>
      <c r="J57" s="20" t="str">
        <f>E24</f>
        <v xml:space="preserve">Ing. Kubica Pavel</v>
      </c>
      <c r="M57" s="23"/>
    </row>
    <row r="58" s="22" customFormat="1" ht="10.35" customHeight="1">
      <c r="B58" s="23"/>
      <c r="M58" s="23"/>
    </row>
    <row r="59" s="22" customFormat="1" ht="29.25" customHeight="1">
      <c r="B59" s="23"/>
      <c r="C59" s="124" t="s">
        <v>124</v>
      </c>
      <c r="D59" s="118"/>
      <c r="E59" s="118"/>
      <c r="F59" s="118"/>
      <c r="G59" s="118"/>
      <c r="H59" s="118"/>
      <c r="I59" s="125" t="s">
        <v>125</v>
      </c>
      <c r="J59" s="125" t="s">
        <v>126</v>
      </c>
      <c r="K59" s="125" t="s">
        <v>127</v>
      </c>
      <c r="L59" s="118"/>
      <c r="M59" s="23"/>
    </row>
    <row r="60" s="22" customFormat="1" ht="10.35" customHeight="1">
      <c r="B60" s="23"/>
      <c r="M60" s="23"/>
    </row>
    <row r="61" s="22" customFormat="1" ht="22.899999999999999" customHeight="1">
      <c r="B61" s="23"/>
      <c r="C61" s="126" t="s">
        <v>73</v>
      </c>
      <c r="I61" s="75">
        <f t="shared" ref="I61:I63" si="44">Q87</f>
        <v>0</v>
      </c>
      <c r="J61" s="75">
        <f t="shared" ref="J61:J63" si="45">R87</f>
        <v>0</v>
      </c>
      <c r="K61" s="75">
        <f t="shared" ref="K61:K63" si="46">K87</f>
        <v>0</v>
      </c>
      <c r="M61" s="23"/>
      <c r="AU61" s="3" t="s">
        <v>128</v>
      </c>
    </row>
    <row r="62" s="127" customFormat="1" ht="24.949999999999999" customHeight="1">
      <c r="B62" s="128"/>
      <c r="D62" s="129" t="s">
        <v>2178</v>
      </c>
      <c r="E62" s="130"/>
      <c r="F62" s="130"/>
      <c r="G62" s="130"/>
      <c r="H62" s="130"/>
      <c r="I62" s="131">
        <f t="shared" si="44"/>
        <v>0</v>
      </c>
      <c r="J62" s="131">
        <f t="shared" si="45"/>
        <v>0</v>
      </c>
      <c r="K62" s="131">
        <f t="shared" si="46"/>
        <v>0</v>
      </c>
      <c r="M62" s="128"/>
    </row>
    <row r="63" s="99" customFormat="1" ht="19.899999999999999" customHeight="1">
      <c r="B63" s="132"/>
      <c r="D63" s="133" t="s">
        <v>2179</v>
      </c>
      <c r="E63" s="134"/>
      <c r="F63" s="134"/>
      <c r="G63" s="134"/>
      <c r="H63" s="134"/>
      <c r="I63" s="135">
        <f t="shared" si="44"/>
        <v>0</v>
      </c>
      <c r="J63" s="135">
        <f t="shared" si="45"/>
        <v>0</v>
      </c>
      <c r="K63" s="135">
        <f t="shared" si="46"/>
        <v>0</v>
      </c>
      <c r="M63" s="132"/>
    </row>
    <row r="64" s="99" customFormat="1" ht="19.899999999999999" customHeight="1">
      <c r="B64" s="132"/>
      <c r="D64" s="133" t="s">
        <v>2180</v>
      </c>
      <c r="E64" s="134"/>
      <c r="F64" s="134"/>
      <c r="G64" s="134"/>
      <c r="H64" s="134"/>
      <c r="I64" s="135">
        <f>Q93</f>
        <v>0</v>
      </c>
      <c r="J64" s="135">
        <f>R93</f>
        <v>0</v>
      </c>
      <c r="K64" s="135">
        <f>K93</f>
        <v>0</v>
      </c>
      <c r="M64" s="132"/>
    </row>
    <row r="65" s="99" customFormat="1" ht="19.899999999999999" customHeight="1">
      <c r="B65" s="132"/>
      <c r="D65" s="133" t="s">
        <v>2181</v>
      </c>
      <c r="E65" s="134"/>
      <c r="F65" s="134"/>
      <c r="G65" s="134"/>
      <c r="H65" s="134"/>
      <c r="I65" s="135">
        <f>Q96</f>
        <v>0</v>
      </c>
      <c r="J65" s="135">
        <f>R96</f>
        <v>0</v>
      </c>
      <c r="K65" s="135">
        <f>K96</f>
        <v>0</v>
      </c>
      <c r="M65" s="132"/>
    </row>
    <row r="66" s="99" customFormat="1" ht="19.899999999999999" customHeight="1">
      <c r="B66" s="132"/>
      <c r="D66" s="133" t="s">
        <v>2182</v>
      </c>
      <c r="E66" s="134"/>
      <c r="F66" s="134"/>
      <c r="G66" s="134"/>
      <c r="H66" s="134"/>
      <c r="I66" s="135">
        <f>Q100</f>
        <v>0</v>
      </c>
      <c r="J66" s="135">
        <f>R100</f>
        <v>0</v>
      </c>
      <c r="K66" s="135">
        <f>K100</f>
        <v>0</v>
      </c>
      <c r="M66" s="132"/>
    </row>
    <row r="67" s="99" customFormat="1" ht="19.899999999999999" customHeight="1">
      <c r="B67" s="132"/>
      <c r="D67" s="133" t="s">
        <v>2183</v>
      </c>
      <c r="E67" s="134"/>
      <c r="F67" s="134"/>
      <c r="G67" s="134"/>
      <c r="H67" s="134"/>
      <c r="I67" s="135">
        <f>Q104</f>
        <v>0</v>
      </c>
      <c r="J67" s="135">
        <f>R104</f>
        <v>0</v>
      </c>
      <c r="K67" s="135">
        <f>K104</f>
        <v>0</v>
      </c>
      <c r="M67" s="132"/>
    </row>
    <row r="68" s="22" customFormat="1" ht="21.75" customHeight="1">
      <c r="B68" s="23"/>
      <c r="M68" s="23"/>
    </row>
    <row r="69" s="22" customFormat="1" ht="6.9500000000000002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23"/>
    </row>
    <row r="73" s="22" customFormat="1" ht="6.9500000000000002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23"/>
    </row>
    <row r="74" s="22" customFormat="1" ht="24.949999999999999" customHeight="1">
      <c r="B74" s="23"/>
      <c r="C74" s="7" t="s">
        <v>140</v>
      </c>
      <c r="M74" s="23"/>
    </row>
    <row r="75" s="22" customFormat="1" ht="6.9500000000000002" customHeight="1">
      <c r="B75" s="23"/>
      <c r="M75" s="23"/>
    </row>
    <row r="76" s="22" customFormat="1" ht="12" customHeight="1">
      <c r="B76" s="23"/>
      <c r="C76" s="16" t="s">
        <v>17</v>
      </c>
      <c r="M76" s="23"/>
    </row>
    <row r="77" s="22" customFormat="1" ht="16.5" customHeight="1">
      <c r="B77" s="23"/>
      <c r="E77" s="113" t="str">
        <f>E7</f>
        <v>PD_Beskydské_divadlo_Nový_Jičín</v>
      </c>
      <c r="F77" s="16"/>
      <c r="G77" s="16"/>
      <c r="H77" s="16"/>
      <c r="M77" s="23"/>
    </row>
    <row r="78" s="22" customFormat="1" ht="12" customHeight="1">
      <c r="B78" s="23"/>
      <c r="C78" s="16" t="s">
        <v>116</v>
      </c>
      <c r="M78" s="23"/>
    </row>
    <row r="79" s="22" customFormat="1" ht="16.5" customHeight="1">
      <c r="B79" s="23"/>
      <c r="E79" s="49" t="str">
        <f>E9</f>
        <v xml:space="preserve">VRN - Vedlejší rozpočtové náklady</v>
      </c>
      <c r="F79" s="22"/>
      <c r="G79" s="22"/>
      <c r="H79" s="22"/>
      <c r="M79" s="23"/>
    </row>
    <row r="80" s="22" customFormat="1" ht="6.9500000000000002" customHeight="1">
      <c r="B80" s="23"/>
      <c r="M80" s="23"/>
    </row>
    <row r="81" s="22" customFormat="1" ht="12" customHeight="1">
      <c r="B81" s="23"/>
      <c r="C81" s="16" t="s">
        <v>22</v>
      </c>
      <c r="F81" s="11" t="str">
        <f>F12</f>
        <v xml:space="preserve">Beskydské divadlo Nový Jičín, Divadelní 873/5</v>
      </c>
      <c r="I81" s="16" t="s">
        <v>24</v>
      </c>
      <c r="J81" s="51" t="str">
        <f>IF(J12="","",J12)</f>
        <v xml:space="preserve">19. 3. 2025</v>
      </c>
      <c r="M81" s="23"/>
    </row>
    <row r="82" s="22" customFormat="1" ht="6.9500000000000002" customHeight="1">
      <c r="B82" s="23"/>
      <c r="M82" s="23"/>
    </row>
    <row r="83" s="22" customFormat="1" ht="15.199999999999999" customHeight="1">
      <c r="B83" s="23"/>
      <c r="C83" s="16" t="s">
        <v>26</v>
      </c>
      <c r="F83" s="11" t="str">
        <f>E15</f>
        <v xml:space="preserve">Město Nový Jičín, Masarykovo nám. 1/1, Nový Jičín</v>
      </c>
      <c r="I83" s="16" t="s">
        <v>33</v>
      </c>
      <c r="J83" s="20" t="str">
        <f>E21</f>
        <v xml:space="preserve">Ing. Jonáš Ženatý</v>
      </c>
      <c r="M83" s="23"/>
    </row>
    <row r="84" s="22" customFormat="1" ht="15.199999999999999" customHeight="1">
      <c r="B84" s="23"/>
      <c r="C84" s="16" t="s">
        <v>31</v>
      </c>
      <c r="F84" s="11" t="str">
        <f>IF(E18="","",E18)</f>
        <v xml:space="preserve">Vyplň údaj</v>
      </c>
      <c r="I84" s="16" t="s">
        <v>35</v>
      </c>
      <c r="J84" s="20" t="str">
        <f>E24</f>
        <v xml:space="preserve">Ing. Kubica Pavel</v>
      </c>
      <c r="M84" s="23"/>
    </row>
    <row r="85" s="22" customFormat="1" ht="10.35" customHeight="1">
      <c r="B85" s="23"/>
      <c r="M85" s="23"/>
    </row>
    <row r="86" s="136" customFormat="1" ht="29.25" customHeight="1">
      <c r="B86" s="137"/>
      <c r="C86" s="138" t="s">
        <v>141</v>
      </c>
      <c r="D86" s="139" t="s">
        <v>58</v>
      </c>
      <c r="E86" s="139" t="s">
        <v>54</v>
      </c>
      <c r="F86" s="139" t="s">
        <v>55</v>
      </c>
      <c r="G86" s="139" t="s">
        <v>142</v>
      </c>
      <c r="H86" s="139" t="s">
        <v>143</v>
      </c>
      <c r="I86" s="139" t="s">
        <v>144</v>
      </c>
      <c r="J86" s="139" t="s">
        <v>145</v>
      </c>
      <c r="K86" s="140" t="s">
        <v>127</v>
      </c>
      <c r="L86" s="141" t="s">
        <v>146</v>
      </c>
      <c r="M86" s="137"/>
      <c r="N86" s="66" t="s">
        <v>20</v>
      </c>
      <c r="O86" s="67" t="s">
        <v>43</v>
      </c>
      <c r="P86" s="67" t="s">
        <v>147</v>
      </c>
      <c r="Q86" s="67" t="s">
        <v>148</v>
      </c>
      <c r="R86" s="67" t="s">
        <v>149</v>
      </c>
      <c r="S86" s="67" t="s">
        <v>150</v>
      </c>
      <c r="T86" s="67" t="s">
        <v>151</v>
      </c>
      <c r="U86" s="67" t="s">
        <v>152</v>
      </c>
      <c r="V86" s="67" t="s">
        <v>153</v>
      </c>
      <c r="W86" s="67" t="s">
        <v>154</v>
      </c>
      <c r="X86" s="68" t="s">
        <v>155</v>
      </c>
    </row>
    <row r="87" s="22" customFormat="1" ht="22.899999999999999" customHeight="1">
      <c r="B87" s="23"/>
      <c r="C87" s="72" t="s">
        <v>156</v>
      </c>
      <c r="K87" s="142">
        <f t="shared" ref="K87:K89" si="47">BK87</f>
        <v>0</v>
      </c>
      <c r="M87" s="23"/>
      <c r="N87" s="69"/>
      <c r="O87" s="55"/>
      <c r="P87" s="55"/>
      <c r="Q87" s="143">
        <f>Q88</f>
        <v>0</v>
      </c>
      <c r="R87" s="143">
        <f>R88</f>
        <v>0</v>
      </c>
      <c r="S87" s="55"/>
      <c r="T87" s="144">
        <f>T88</f>
        <v>0</v>
      </c>
      <c r="U87" s="55"/>
      <c r="V87" s="144">
        <f>V88</f>
        <v>0</v>
      </c>
      <c r="W87" s="55"/>
      <c r="X87" s="145">
        <f>X88</f>
        <v>0</v>
      </c>
      <c r="AT87" s="3" t="s">
        <v>74</v>
      </c>
      <c r="AU87" s="3" t="s">
        <v>128</v>
      </c>
      <c r="BK87" s="146">
        <f>BK88</f>
        <v>0</v>
      </c>
    </row>
    <row r="88" s="147" customFormat="1" ht="25.899999999999999" customHeight="1">
      <c r="B88" s="148"/>
      <c r="D88" s="149" t="s">
        <v>74</v>
      </c>
      <c r="E88" s="150" t="s">
        <v>112</v>
      </c>
      <c r="F88" s="150" t="s">
        <v>113</v>
      </c>
      <c r="I88" s="151"/>
      <c r="J88" s="151"/>
      <c r="K88" s="152">
        <f t="shared" si="47"/>
        <v>0</v>
      </c>
      <c r="M88" s="148"/>
      <c r="N88" s="153"/>
      <c r="Q88" s="154">
        <f>Q89+Q93+Q96+Q100+Q104</f>
        <v>0</v>
      </c>
      <c r="R88" s="154">
        <f>R89+R93+R96+R100+R104</f>
        <v>0</v>
      </c>
      <c r="T88" s="155">
        <f>T89+T93+T96+T100+T104</f>
        <v>0</v>
      </c>
      <c r="V88" s="155">
        <f>V89+V93+V96+V100+V104</f>
        <v>0</v>
      </c>
      <c r="X88" s="156">
        <f>X89+X93+X96+X100+X104</f>
        <v>0</v>
      </c>
      <c r="AR88" s="149" t="s">
        <v>197</v>
      </c>
      <c r="AT88" s="157" t="s">
        <v>74</v>
      </c>
      <c r="AU88" s="157" t="s">
        <v>75</v>
      </c>
      <c r="AY88" s="149" t="s">
        <v>159</v>
      </c>
      <c r="BK88" s="158">
        <f>BK89+BK93+BK96+BK100+BK104</f>
        <v>0</v>
      </c>
    </row>
    <row r="89" s="147" customFormat="1" ht="22.899999999999999" customHeight="1">
      <c r="B89" s="148"/>
      <c r="D89" s="149" t="s">
        <v>74</v>
      </c>
      <c r="E89" s="159" t="s">
        <v>2184</v>
      </c>
      <c r="F89" s="159" t="s">
        <v>2185</v>
      </c>
      <c r="I89" s="151"/>
      <c r="J89" s="151"/>
      <c r="K89" s="160">
        <f t="shared" si="47"/>
        <v>0</v>
      </c>
      <c r="M89" s="148"/>
      <c r="N89" s="153"/>
      <c r="Q89" s="154">
        <f>SUM(Q90:Q92)</f>
        <v>0</v>
      </c>
      <c r="R89" s="154">
        <f>SUM(R90:R92)</f>
        <v>0</v>
      </c>
      <c r="T89" s="155">
        <f>SUM(T90:T92)</f>
        <v>0</v>
      </c>
      <c r="V89" s="155">
        <f>SUM(V90:V92)</f>
        <v>0</v>
      </c>
      <c r="X89" s="156">
        <f>SUM(X90:X92)</f>
        <v>0</v>
      </c>
      <c r="AR89" s="149" t="s">
        <v>197</v>
      </c>
      <c r="AT89" s="157" t="s">
        <v>74</v>
      </c>
      <c r="AU89" s="157" t="s">
        <v>82</v>
      </c>
      <c r="AY89" s="149" t="s">
        <v>159</v>
      </c>
      <c r="BK89" s="158">
        <f>SUM(BK90:BK92)</f>
        <v>0</v>
      </c>
    </row>
    <row r="90" s="22" customFormat="1" ht="16.5" customHeight="1">
      <c r="B90" s="23"/>
      <c r="C90" s="161" t="s">
        <v>180</v>
      </c>
      <c r="D90" s="161" t="s">
        <v>162</v>
      </c>
      <c r="E90" s="162" t="s">
        <v>2186</v>
      </c>
      <c r="F90" s="163" t="s">
        <v>2187</v>
      </c>
      <c r="G90" s="164" t="s">
        <v>2173</v>
      </c>
      <c r="H90" s="206"/>
      <c r="I90" s="166"/>
      <c r="J90" s="166"/>
      <c r="K90" s="167">
        <f>ROUND(P90*H90,2)</f>
        <v>0</v>
      </c>
      <c r="L90" s="168"/>
      <c r="M90" s="23"/>
      <c r="N90" s="169" t="s">
        <v>20</v>
      </c>
      <c r="O90" s="170" t="s">
        <v>44</v>
      </c>
      <c r="P90" s="171">
        <f>I90+J90</f>
        <v>0</v>
      </c>
      <c r="Q90" s="171">
        <f>ROUND(I90*H90,2)</f>
        <v>0</v>
      </c>
      <c r="R90" s="171">
        <f>ROUND(J90*H90,2)</f>
        <v>0</v>
      </c>
      <c r="T90" s="172">
        <f>S90*H90</f>
        <v>0</v>
      </c>
      <c r="U90" s="172">
        <v>0</v>
      </c>
      <c r="V90" s="172">
        <f>U90*H90</f>
        <v>0</v>
      </c>
      <c r="W90" s="172">
        <v>0</v>
      </c>
      <c r="X90" s="173">
        <f>W90*H90</f>
        <v>0</v>
      </c>
      <c r="AR90" s="174" t="s">
        <v>1238</v>
      </c>
      <c r="AT90" s="174" t="s">
        <v>162</v>
      </c>
      <c r="AU90" s="174" t="s">
        <v>84</v>
      </c>
      <c r="AY90" s="3" t="s">
        <v>159</v>
      </c>
      <c r="BE90" s="175">
        <f>IF(O90="základní",K90,0)</f>
        <v>0</v>
      </c>
      <c r="BF90" s="175">
        <f>IF(O90="snížená",K90,0)</f>
        <v>0</v>
      </c>
      <c r="BG90" s="175">
        <f>IF(O90="zákl. přenesená",K90,0)</f>
        <v>0</v>
      </c>
      <c r="BH90" s="175">
        <f>IF(O90="sníž. přenesená",K90,0)</f>
        <v>0</v>
      </c>
      <c r="BI90" s="175">
        <f>IF(O90="nulová",K90,0)</f>
        <v>0</v>
      </c>
      <c r="BJ90" s="3" t="s">
        <v>82</v>
      </c>
      <c r="BK90" s="175">
        <f>ROUND(P90*H90,2)</f>
        <v>0</v>
      </c>
      <c r="BL90" s="3" t="s">
        <v>1238</v>
      </c>
      <c r="BM90" s="174" t="s">
        <v>2188</v>
      </c>
    </row>
    <row r="91" s="22" customFormat="1">
      <c r="B91" s="23"/>
      <c r="D91" s="176" t="s">
        <v>168</v>
      </c>
      <c r="F91" s="177" t="s">
        <v>2187</v>
      </c>
      <c r="I91" s="178"/>
      <c r="J91" s="178"/>
      <c r="M91" s="23"/>
      <c r="N91" s="179"/>
      <c r="X91" s="59"/>
      <c r="AT91" s="3" t="s">
        <v>168</v>
      </c>
      <c r="AU91" s="3" t="s">
        <v>84</v>
      </c>
    </row>
    <row r="92" s="22" customFormat="1">
      <c r="B92" s="23"/>
      <c r="D92" s="180" t="s">
        <v>170</v>
      </c>
      <c r="F92" s="181" t="s">
        <v>2189</v>
      </c>
      <c r="I92" s="178"/>
      <c r="J92" s="178"/>
      <c r="M92" s="23"/>
      <c r="N92" s="179"/>
      <c r="X92" s="59"/>
      <c r="AT92" s="3" t="s">
        <v>170</v>
      </c>
      <c r="AU92" s="3" t="s">
        <v>84</v>
      </c>
    </row>
    <row r="93" s="147" customFormat="1" ht="22.899999999999999" customHeight="1">
      <c r="B93" s="148"/>
      <c r="D93" s="149" t="s">
        <v>74</v>
      </c>
      <c r="E93" s="159" t="s">
        <v>2190</v>
      </c>
      <c r="F93" s="159" t="s">
        <v>2191</v>
      </c>
      <c r="I93" s="151"/>
      <c r="J93" s="151"/>
      <c r="K93" s="160">
        <f>BK93</f>
        <v>0</v>
      </c>
      <c r="M93" s="148"/>
      <c r="N93" s="153"/>
      <c r="Q93" s="154">
        <f>SUM(Q94:Q95)</f>
        <v>0</v>
      </c>
      <c r="R93" s="154">
        <f>SUM(R94:R95)</f>
        <v>0</v>
      </c>
      <c r="T93" s="155">
        <f>SUM(T94:T95)</f>
        <v>0</v>
      </c>
      <c r="V93" s="155">
        <f>SUM(V94:V95)</f>
        <v>0</v>
      </c>
      <c r="X93" s="156">
        <f>SUM(X94:X95)</f>
        <v>0</v>
      </c>
      <c r="AR93" s="149" t="s">
        <v>197</v>
      </c>
      <c r="AT93" s="157" t="s">
        <v>74</v>
      </c>
      <c r="AU93" s="157" t="s">
        <v>82</v>
      </c>
      <c r="AY93" s="149" t="s">
        <v>159</v>
      </c>
      <c r="BK93" s="158">
        <f>SUM(BK94:BK95)</f>
        <v>0</v>
      </c>
    </row>
    <row r="94" s="22" customFormat="1" ht="16.5" customHeight="1">
      <c r="B94" s="23"/>
      <c r="C94" s="161" t="s">
        <v>166</v>
      </c>
      <c r="D94" s="161" t="s">
        <v>162</v>
      </c>
      <c r="E94" s="162" t="s">
        <v>2192</v>
      </c>
      <c r="F94" s="163" t="s">
        <v>2191</v>
      </c>
      <c r="G94" s="164" t="s">
        <v>2173</v>
      </c>
      <c r="H94" s="206"/>
      <c r="I94" s="166"/>
      <c r="J94" s="166"/>
      <c r="K94" s="167">
        <f>ROUND(P94*H94,2)</f>
        <v>0</v>
      </c>
      <c r="L94" s="168"/>
      <c r="M94" s="23"/>
      <c r="N94" s="169" t="s">
        <v>20</v>
      </c>
      <c r="O94" s="170" t="s">
        <v>44</v>
      </c>
      <c r="P94" s="171">
        <f>I94+J94</f>
        <v>0</v>
      </c>
      <c r="Q94" s="171">
        <f>ROUND(I94*H94,2)</f>
        <v>0</v>
      </c>
      <c r="R94" s="171">
        <f>ROUND(J94*H94,2)</f>
        <v>0</v>
      </c>
      <c r="T94" s="172">
        <f>S94*H94</f>
        <v>0</v>
      </c>
      <c r="U94" s="172">
        <v>0</v>
      </c>
      <c r="V94" s="172">
        <f>U94*H94</f>
        <v>0</v>
      </c>
      <c r="W94" s="172">
        <v>0</v>
      </c>
      <c r="X94" s="173">
        <f>W94*H94</f>
        <v>0</v>
      </c>
      <c r="AR94" s="174" t="s">
        <v>1238</v>
      </c>
      <c r="AT94" s="174" t="s">
        <v>162</v>
      </c>
      <c r="AU94" s="174" t="s">
        <v>84</v>
      </c>
      <c r="AY94" s="3" t="s">
        <v>159</v>
      </c>
      <c r="BE94" s="175">
        <f>IF(O94="základní",K94,0)</f>
        <v>0</v>
      </c>
      <c r="BF94" s="175">
        <f>IF(O94="snížená",K94,0)</f>
        <v>0</v>
      </c>
      <c r="BG94" s="175">
        <f>IF(O94="zákl. přenesená",K94,0)</f>
        <v>0</v>
      </c>
      <c r="BH94" s="175">
        <f>IF(O94="sníž. přenesená",K94,0)</f>
        <v>0</v>
      </c>
      <c r="BI94" s="175">
        <f>IF(O94="nulová",K94,0)</f>
        <v>0</v>
      </c>
      <c r="BJ94" s="3" t="s">
        <v>82</v>
      </c>
      <c r="BK94" s="175">
        <f>ROUND(P94*H94,2)</f>
        <v>0</v>
      </c>
      <c r="BL94" s="3" t="s">
        <v>1238</v>
      </c>
      <c r="BM94" s="174" t="s">
        <v>2193</v>
      </c>
    </row>
    <row r="95" s="22" customFormat="1" ht="68.25">
      <c r="B95" s="23"/>
      <c r="D95" s="176" t="s">
        <v>168</v>
      </c>
      <c r="F95" s="177" t="s">
        <v>2194</v>
      </c>
      <c r="I95" s="178"/>
      <c r="J95" s="178"/>
      <c r="M95" s="23"/>
      <c r="N95" s="179"/>
      <c r="X95" s="59"/>
      <c r="AT95" s="3" t="s">
        <v>168</v>
      </c>
      <c r="AU95" s="3" t="s">
        <v>84</v>
      </c>
    </row>
    <row r="96" s="147" customFormat="1" ht="22.899999999999999" customHeight="1">
      <c r="B96" s="148"/>
      <c r="D96" s="149" t="s">
        <v>74</v>
      </c>
      <c r="E96" s="159" t="s">
        <v>2195</v>
      </c>
      <c r="F96" s="159" t="s">
        <v>2196</v>
      </c>
      <c r="I96" s="151"/>
      <c r="J96" s="151"/>
      <c r="K96" s="160">
        <f>BK96</f>
        <v>0</v>
      </c>
      <c r="M96" s="148"/>
      <c r="N96" s="153"/>
      <c r="Q96" s="154">
        <f>SUM(Q97:Q99)</f>
        <v>0</v>
      </c>
      <c r="R96" s="154">
        <f>SUM(R97:R99)</f>
        <v>0</v>
      </c>
      <c r="T96" s="155">
        <f>SUM(T97:T99)</f>
        <v>0</v>
      </c>
      <c r="V96" s="155">
        <f>SUM(V97:V99)</f>
        <v>0</v>
      </c>
      <c r="X96" s="156">
        <f>SUM(X97:X99)</f>
        <v>0</v>
      </c>
      <c r="AR96" s="149" t="s">
        <v>197</v>
      </c>
      <c r="AT96" s="157" t="s">
        <v>74</v>
      </c>
      <c r="AU96" s="157" t="s">
        <v>82</v>
      </c>
      <c r="AY96" s="149" t="s">
        <v>159</v>
      </c>
      <c r="BK96" s="158">
        <f>SUM(BK97:BK99)</f>
        <v>0</v>
      </c>
    </row>
    <row r="97" s="22" customFormat="1" ht="16.5" customHeight="1">
      <c r="B97" s="23"/>
      <c r="C97" s="161" t="s">
        <v>299</v>
      </c>
      <c r="D97" s="161" t="s">
        <v>162</v>
      </c>
      <c r="E97" s="162" t="s">
        <v>2197</v>
      </c>
      <c r="F97" s="163" t="s">
        <v>2196</v>
      </c>
      <c r="G97" s="164" t="s">
        <v>2173</v>
      </c>
      <c r="H97" s="206"/>
      <c r="I97" s="166"/>
      <c r="J97" s="166"/>
      <c r="K97" s="167">
        <f>ROUND(P97*H97,2)</f>
        <v>0</v>
      </c>
      <c r="L97" s="168"/>
      <c r="M97" s="23"/>
      <c r="N97" s="169" t="s">
        <v>20</v>
      </c>
      <c r="O97" s="170" t="s">
        <v>44</v>
      </c>
      <c r="P97" s="171">
        <f>I97+J97</f>
        <v>0</v>
      </c>
      <c r="Q97" s="171">
        <f>ROUND(I97*H97,2)</f>
        <v>0</v>
      </c>
      <c r="R97" s="171">
        <f>ROUND(J97*H97,2)</f>
        <v>0</v>
      </c>
      <c r="T97" s="172">
        <f>S97*H97</f>
        <v>0</v>
      </c>
      <c r="U97" s="172">
        <v>0</v>
      </c>
      <c r="V97" s="172">
        <f>U97*H97</f>
        <v>0</v>
      </c>
      <c r="W97" s="172">
        <v>0</v>
      </c>
      <c r="X97" s="173">
        <f>W97*H97</f>
        <v>0</v>
      </c>
      <c r="AR97" s="174" t="s">
        <v>1238</v>
      </c>
      <c r="AT97" s="174" t="s">
        <v>162</v>
      </c>
      <c r="AU97" s="174" t="s">
        <v>84</v>
      </c>
      <c r="AY97" s="3" t="s">
        <v>159</v>
      </c>
      <c r="BE97" s="175">
        <f>IF(O97="základní",K97,0)</f>
        <v>0</v>
      </c>
      <c r="BF97" s="175">
        <f>IF(O97="snížená",K97,0)</f>
        <v>0</v>
      </c>
      <c r="BG97" s="175">
        <f>IF(O97="zákl. přenesená",K97,0)</f>
        <v>0</v>
      </c>
      <c r="BH97" s="175">
        <f>IF(O97="sníž. přenesená",K97,0)</f>
        <v>0</v>
      </c>
      <c r="BI97" s="175">
        <f>IF(O97="nulová",K97,0)</f>
        <v>0</v>
      </c>
      <c r="BJ97" s="3" t="s">
        <v>82</v>
      </c>
      <c r="BK97" s="175">
        <f>ROUND(P97*H97,2)</f>
        <v>0</v>
      </c>
      <c r="BL97" s="3" t="s">
        <v>1238</v>
      </c>
      <c r="BM97" s="174" t="s">
        <v>2198</v>
      </c>
    </row>
    <row r="98" s="22" customFormat="1">
      <c r="B98" s="23"/>
      <c r="D98" s="176" t="s">
        <v>168</v>
      </c>
      <c r="F98" s="177" t="s">
        <v>2196</v>
      </c>
      <c r="I98" s="178"/>
      <c r="J98" s="178"/>
      <c r="M98" s="23"/>
      <c r="N98" s="179"/>
      <c r="X98" s="59"/>
      <c r="AT98" s="3" t="s">
        <v>168</v>
      </c>
      <c r="AU98" s="3" t="s">
        <v>84</v>
      </c>
    </row>
    <row r="99" s="22" customFormat="1">
      <c r="B99" s="23"/>
      <c r="D99" s="180" t="s">
        <v>170</v>
      </c>
      <c r="F99" s="181" t="s">
        <v>2199</v>
      </c>
      <c r="I99" s="178"/>
      <c r="J99" s="178"/>
      <c r="M99" s="23"/>
      <c r="N99" s="179"/>
      <c r="X99" s="59"/>
      <c r="AT99" s="3" t="s">
        <v>170</v>
      </c>
      <c r="AU99" s="3" t="s">
        <v>84</v>
      </c>
    </row>
    <row r="100" s="147" customFormat="1" ht="22.899999999999999" customHeight="1">
      <c r="B100" s="148"/>
      <c r="D100" s="149" t="s">
        <v>74</v>
      </c>
      <c r="E100" s="159" t="s">
        <v>2200</v>
      </c>
      <c r="F100" s="159" t="s">
        <v>2201</v>
      </c>
      <c r="I100" s="151"/>
      <c r="J100" s="151"/>
      <c r="K100" s="160">
        <f>BK100</f>
        <v>0</v>
      </c>
      <c r="M100" s="148"/>
      <c r="N100" s="153"/>
      <c r="Q100" s="154">
        <f>SUM(Q101:Q103)</f>
        <v>0</v>
      </c>
      <c r="R100" s="154">
        <f>SUM(R101:R103)</f>
        <v>0</v>
      </c>
      <c r="T100" s="155">
        <f>SUM(T101:T103)</f>
        <v>0</v>
      </c>
      <c r="V100" s="155">
        <f>SUM(V101:V103)</f>
        <v>0</v>
      </c>
      <c r="X100" s="156">
        <f>SUM(X101:X103)</f>
        <v>0</v>
      </c>
      <c r="AR100" s="149" t="s">
        <v>197</v>
      </c>
      <c r="AT100" s="157" t="s">
        <v>74</v>
      </c>
      <c r="AU100" s="157" t="s">
        <v>82</v>
      </c>
      <c r="AY100" s="149" t="s">
        <v>159</v>
      </c>
      <c r="BK100" s="158">
        <f>SUM(BK101:BK103)</f>
        <v>0</v>
      </c>
    </row>
    <row r="101" s="22" customFormat="1" ht="16.5" customHeight="1">
      <c r="B101" s="23"/>
      <c r="C101" s="161" t="s">
        <v>226</v>
      </c>
      <c r="D101" s="161" t="s">
        <v>162</v>
      </c>
      <c r="E101" s="162" t="s">
        <v>2202</v>
      </c>
      <c r="F101" s="163" t="s">
        <v>2203</v>
      </c>
      <c r="G101" s="164" t="s">
        <v>2173</v>
      </c>
      <c r="H101" s="206"/>
      <c r="I101" s="166"/>
      <c r="J101" s="166"/>
      <c r="K101" s="167">
        <f>ROUND(P101*H101,2)</f>
        <v>0</v>
      </c>
      <c r="L101" s="168"/>
      <c r="M101" s="23"/>
      <c r="N101" s="169" t="s">
        <v>20</v>
      </c>
      <c r="O101" s="170" t="s">
        <v>44</v>
      </c>
      <c r="P101" s="171">
        <f>I101+J101</f>
        <v>0</v>
      </c>
      <c r="Q101" s="171">
        <f>ROUND(I101*H101,2)</f>
        <v>0</v>
      </c>
      <c r="R101" s="171">
        <f>ROUND(J101*H101,2)</f>
        <v>0</v>
      </c>
      <c r="T101" s="172">
        <f>S101*H101</f>
        <v>0</v>
      </c>
      <c r="U101" s="172">
        <v>0</v>
      </c>
      <c r="V101" s="172">
        <f>U101*H101</f>
        <v>0</v>
      </c>
      <c r="W101" s="172">
        <v>0</v>
      </c>
      <c r="X101" s="173">
        <f>W101*H101</f>
        <v>0</v>
      </c>
      <c r="AR101" s="174" t="s">
        <v>1238</v>
      </c>
      <c r="AT101" s="174" t="s">
        <v>162</v>
      </c>
      <c r="AU101" s="174" t="s">
        <v>84</v>
      </c>
      <c r="AY101" s="3" t="s">
        <v>159</v>
      </c>
      <c r="BE101" s="175">
        <f>IF(O101="základní",K101,0)</f>
        <v>0</v>
      </c>
      <c r="BF101" s="175">
        <f>IF(O101="snížená",K101,0)</f>
        <v>0</v>
      </c>
      <c r="BG101" s="175">
        <f>IF(O101="zákl. přenesená",K101,0)</f>
        <v>0</v>
      </c>
      <c r="BH101" s="175">
        <f>IF(O101="sníž. přenesená",K101,0)</f>
        <v>0</v>
      </c>
      <c r="BI101" s="175">
        <f>IF(O101="nulová",K101,0)</f>
        <v>0</v>
      </c>
      <c r="BJ101" s="3" t="s">
        <v>82</v>
      </c>
      <c r="BK101" s="175">
        <f>ROUND(P101*H101,2)</f>
        <v>0</v>
      </c>
      <c r="BL101" s="3" t="s">
        <v>1238</v>
      </c>
      <c r="BM101" s="174" t="s">
        <v>2204</v>
      </c>
    </row>
    <row r="102" s="22" customFormat="1" ht="39">
      <c r="B102" s="23"/>
      <c r="D102" s="176" t="s">
        <v>168</v>
      </c>
      <c r="F102" s="177" t="s">
        <v>2205</v>
      </c>
      <c r="I102" s="178"/>
      <c r="J102" s="178"/>
      <c r="M102" s="23"/>
      <c r="N102" s="179"/>
      <c r="X102" s="59"/>
      <c r="AT102" s="3" t="s">
        <v>168</v>
      </c>
      <c r="AU102" s="3" t="s">
        <v>84</v>
      </c>
    </row>
    <row r="103" s="22" customFormat="1">
      <c r="B103" s="23"/>
      <c r="D103" s="180" t="s">
        <v>170</v>
      </c>
      <c r="F103" s="181" t="s">
        <v>2206</v>
      </c>
      <c r="I103" s="178"/>
      <c r="J103" s="178"/>
      <c r="M103" s="23"/>
      <c r="N103" s="179"/>
      <c r="X103" s="59"/>
      <c r="AT103" s="3" t="s">
        <v>170</v>
      </c>
      <c r="AU103" s="3" t="s">
        <v>84</v>
      </c>
    </row>
    <row r="104" s="147" customFormat="1" ht="22.899999999999999" customHeight="1">
      <c r="B104" s="148"/>
      <c r="D104" s="149" t="s">
        <v>74</v>
      </c>
      <c r="E104" s="159" t="s">
        <v>2207</v>
      </c>
      <c r="F104" s="159" t="s">
        <v>2208</v>
      </c>
      <c r="I104" s="151"/>
      <c r="J104" s="151"/>
      <c r="K104" s="160">
        <f>BK104</f>
        <v>0</v>
      </c>
      <c r="M104" s="148"/>
      <c r="N104" s="153"/>
      <c r="Q104" s="154">
        <f>SUM(Q105:Q108)</f>
        <v>0</v>
      </c>
      <c r="R104" s="154">
        <f>SUM(R105:R108)</f>
        <v>0</v>
      </c>
      <c r="T104" s="155">
        <f>SUM(T105:T108)</f>
        <v>0</v>
      </c>
      <c r="V104" s="155">
        <f>SUM(V105:V108)</f>
        <v>0</v>
      </c>
      <c r="X104" s="156">
        <f>SUM(X105:X108)</f>
        <v>0</v>
      </c>
      <c r="AR104" s="149" t="s">
        <v>197</v>
      </c>
      <c r="AT104" s="157" t="s">
        <v>74</v>
      </c>
      <c r="AU104" s="157" t="s">
        <v>82</v>
      </c>
      <c r="AY104" s="149" t="s">
        <v>159</v>
      </c>
      <c r="BK104" s="158">
        <f>SUM(BK105:BK108)</f>
        <v>0</v>
      </c>
    </row>
    <row r="105" s="22" customFormat="1" ht="16.5" customHeight="1">
      <c r="B105" s="23"/>
      <c r="C105" s="161" t="s">
        <v>275</v>
      </c>
      <c r="D105" s="161" t="s">
        <v>162</v>
      </c>
      <c r="E105" s="162" t="s">
        <v>507</v>
      </c>
      <c r="F105" s="163" t="s">
        <v>2209</v>
      </c>
      <c r="G105" s="164" t="s">
        <v>1997</v>
      </c>
      <c r="H105" s="165">
        <v>50</v>
      </c>
      <c r="I105" s="166"/>
      <c r="J105" s="166"/>
      <c r="K105" s="167">
        <f>ROUND(P105*H105,2)</f>
        <v>0</v>
      </c>
      <c r="L105" s="168"/>
      <c r="M105" s="23"/>
      <c r="N105" s="169" t="s">
        <v>20</v>
      </c>
      <c r="O105" s="170" t="s">
        <v>44</v>
      </c>
      <c r="P105" s="171">
        <f>I105+J105</f>
        <v>0</v>
      </c>
      <c r="Q105" s="171">
        <f>ROUND(I105*H105,2)</f>
        <v>0</v>
      </c>
      <c r="R105" s="171">
        <f>ROUND(J105*H105,2)</f>
        <v>0</v>
      </c>
      <c r="T105" s="172">
        <f>S105*H105</f>
        <v>0</v>
      </c>
      <c r="U105" s="172">
        <v>0</v>
      </c>
      <c r="V105" s="172">
        <f>U105*H105</f>
        <v>0</v>
      </c>
      <c r="W105" s="172">
        <v>0</v>
      </c>
      <c r="X105" s="173">
        <f>W105*H105</f>
        <v>0</v>
      </c>
      <c r="AR105" s="174" t="s">
        <v>1325</v>
      </c>
      <c r="AT105" s="174" t="s">
        <v>162</v>
      </c>
      <c r="AU105" s="174" t="s">
        <v>84</v>
      </c>
      <c r="AY105" s="3" t="s">
        <v>159</v>
      </c>
      <c r="BE105" s="175">
        <f>IF(O105="základní",K105,0)</f>
        <v>0</v>
      </c>
      <c r="BF105" s="175">
        <f>IF(O105="snížená",K105,0)</f>
        <v>0</v>
      </c>
      <c r="BG105" s="175">
        <f>IF(O105="zákl. přenesená",K105,0)</f>
        <v>0</v>
      </c>
      <c r="BH105" s="175">
        <f>IF(O105="sníž. přenesená",K105,0)</f>
        <v>0</v>
      </c>
      <c r="BI105" s="175">
        <f>IF(O105="nulová",K105,0)</f>
        <v>0</v>
      </c>
      <c r="BJ105" s="3" t="s">
        <v>82</v>
      </c>
      <c r="BK105" s="175">
        <f>ROUND(P105*H105,2)</f>
        <v>0</v>
      </c>
      <c r="BL105" s="3" t="s">
        <v>1325</v>
      </c>
      <c r="BM105" s="174" t="s">
        <v>2210</v>
      </c>
    </row>
    <row r="106" s="22" customFormat="1">
      <c r="B106" s="23"/>
      <c r="D106" s="176" t="s">
        <v>168</v>
      </c>
      <c r="F106" s="177" t="s">
        <v>2209</v>
      </c>
      <c r="I106" s="178"/>
      <c r="J106" s="178"/>
      <c r="M106" s="23"/>
      <c r="N106" s="179"/>
      <c r="X106" s="59"/>
      <c r="AT106" s="3" t="s">
        <v>168</v>
      </c>
      <c r="AU106" s="3" t="s">
        <v>84</v>
      </c>
    </row>
    <row r="107" s="22" customFormat="1" ht="16.5" customHeight="1">
      <c r="B107" s="23"/>
      <c r="C107" s="161" t="s">
        <v>287</v>
      </c>
      <c r="D107" s="161" t="s">
        <v>162</v>
      </c>
      <c r="E107" s="162" t="s">
        <v>522</v>
      </c>
      <c r="F107" s="163" t="s">
        <v>2211</v>
      </c>
      <c r="G107" s="164" t="s">
        <v>481</v>
      </c>
      <c r="H107" s="165">
        <v>1</v>
      </c>
      <c r="I107" s="166"/>
      <c r="J107" s="166"/>
      <c r="K107" s="167">
        <f>ROUND(P107*H107,2)</f>
        <v>0</v>
      </c>
      <c r="L107" s="168"/>
      <c r="M107" s="23"/>
      <c r="N107" s="169" t="s">
        <v>20</v>
      </c>
      <c r="O107" s="170" t="s">
        <v>44</v>
      </c>
      <c r="P107" s="171">
        <f>I107+J107</f>
        <v>0</v>
      </c>
      <c r="Q107" s="171">
        <f>ROUND(I107*H107,2)</f>
        <v>0</v>
      </c>
      <c r="R107" s="171">
        <f>ROUND(J107*H107,2)</f>
        <v>0</v>
      </c>
      <c r="T107" s="172">
        <f>S107*H107</f>
        <v>0</v>
      </c>
      <c r="U107" s="172">
        <v>0</v>
      </c>
      <c r="V107" s="172">
        <f>U107*H107</f>
        <v>0</v>
      </c>
      <c r="W107" s="172">
        <v>0</v>
      </c>
      <c r="X107" s="173">
        <f>W107*H107</f>
        <v>0</v>
      </c>
      <c r="AR107" s="174" t="s">
        <v>1238</v>
      </c>
      <c r="AT107" s="174" t="s">
        <v>162</v>
      </c>
      <c r="AU107" s="174" t="s">
        <v>84</v>
      </c>
      <c r="AY107" s="3" t="s">
        <v>159</v>
      </c>
      <c r="BE107" s="175">
        <f>IF(O107="základní",K107,0)</f>
        <v>0</v>
      </c>
      <c r="BF107" s="175">
        <f>IF(O107="snížená",K107,0)</f>
        <v>0</v>
      </c>
      <c r="BG107" s="175">
        <f>IF(O107="zákl. přenesená",K107,0)</f>
        <v>0</v>
      </c>
      <c r="BH107" s="175">
        <f>IF(O107="sníž. přenesená",K107,0)</f>
        <v>0</v>
      </c>
      <c r="BI107" s="175">
        <f>IF(O107="nulová",K107,0)</f>
        <v>0</v>
      </c>
      <c r="BJ107" s="3" t="s">
        <v>82</v>
      </c>
      <c r="BK107" s="175">
        <f>ROUND(P107*H107,2)</f>
        <v>0</v>
      </c>
      <c r="BL107" s="3" t="s">
        <v>1238</v>
      </c>
      <c r="BM107" s="174" t="s">
        <v>2212</v>
      </c>
    </row>
    <row r="108" s="22" customFormat="1">
      <c r="B108" s="23"/>
      <c r="D108" s="176" t="s">
        <v>168</v>
      </c>
      <c r="F108" s="177" t="s">
        <v>2211</v>
      </c>
      <c r="I108" s="178"/>
      <c r="J108" s="178"/>
      <c r="M108" s="23"/>
      <c r="N108" s="193"/>
      <c r="O108" s="194"/>
      <c r="P108" s="194"/>
      <c r="Q108" s="194"/>
      <c r="R108" s="194"/>
      <c r="S108" s="194"/>
      <c r="T108" s="194"/>
      <c r="U108" s="194"/>
      <c r="V108" s="194"/>
      <c r="W108" s="194"/>
      <c r="X108" s="195"/>
      <c r="AT108" s="3" t="s">
        <v>168</v>
      </c>
      <c r="AU108" s="3" t="s">
        <v>84</v>
      </c>
    </row>
    <row r="109" s="22" customFormat="1" ht="6.9500000000000002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23"/>
    </row>
  </sheetData>
  <sheetProtection algorithmName="SHA-512" hashValue="ihs5KhySbjOF7TbPrV242MV3rGLj8ag0AFTRA/MDFV/J12cNV0B/UjmMMYzIlK6wDDt1mi8oKYR9ZgyVx4fXIg==" saltValue="dIPWrtXTcyNBdH+qdTF1peTvkXVovp4HqBE99wtuoS1F4Ai/BeJtA+iyWF0809h2ZhxiIRJiETTKSsAX7w1v4Q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86:L108"/>
  <mergeCells count="9">
    <mergeCell ref="E52:H52"/>
    <mergeCell ref="E77:H77"/>
    <mergeCell ref="E79:H79"/>
    <mergeCell ref="M2:Z2"/>
    <mergeCell ref="E7:H7"/>
    <mergeCell ref="E9:H9"/>
    <mergeCell ref="E18:H18"/>
    <mergeCell ref="E27:H27"/>
    <mergeCell ref="E50:H50"/>
  </mergeCells>
  <hyperlinks>
    <hyperlink r:id="rId1" ref="F92"/>
    <hyperlink r:id="rId2" ref="F99"/>
    <hyperlink r:id="rId3" ref="F103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43" zoomScale="110" workbookViewId="0">
      <selection activeCell="A1" activeCellId="0" sqref="A1"/>
    </sheetView>
  </sheetViews>
  <sheetFormatPr defaultRowHeight="11.25"/>
  <cols>
    <col customWidth="1" min="1" max="1" style="207" width="8.33203125"/>
    <col customWidth="1" min="2" max="2" style="207" width="1.6640625"/>
    <col customWidth="1" min="3" max="4" style="207" width="5"/>
    <col customWidth="1" min="5" max="5" style="207" width="11.6640625"/>
    <col customWidth="1" min="6" max="6" style="207" width="9.1640625"/>
    <col customWidth="1" min="7" max="7" style="207" width="5"/>
    <col customWidth="1" min="8" max="8" style="207" width="77.83203125"/>
    <col customWidth="1" min="9" max="10" style="207" width="20"/>
    <col customWidth="1" min="11" max="11" style="207" width="1.6640625"/>
  </cols>
  <sheetData>
    <row r="1" s="0" customFormat="1" ht="37.5" customHeight="1"/>
    <row r="2" s="0" customFormat="1" ht="7.5" customHeight="1">
      <c r="B2" s="208"/>
      <c r="C2" s="209"/>
      <c r="D2" s="209"/>
      <c r="E2" s="209"/>
      <c r="F2" s="209"/>
      <c r="G2" s="209"/>
      <c r="H2" s="209"/>
      <c r="I2" s="209"/>
      <c r="J2" s="209"/>
      <c r="K2" s="210"/>
    </row>
    <row r="3" s="211" customFormat="1" ht="45" customHeight="1">
      <c r="B3" s="212"/>
      <c r="C3" s="213" t="s">
        <v>2213</v>
      </c>
      <c r="D3" s="213"/>
      <c r="E3" s="213"/>
      <c r="F3" s="213"/>
      <c r="G3" s="213"/>
      <c r="H3" s="213"/>
      <c r="I3" s="213"/>
      <c r="J3" s="213"/>
      <c r="K3" s="214"/>
    </row>
    <row r="4" s="0" customFormat="1" ht="25.5" customHeight="1">
      <c r="B4" s="215"/>
      <c r="C4" s="216" t="s">
        <v>2214</v>
      </c>
      <c r="D4" s="216"/>
      <c r="E4" s="216"/>
      <c r="F4" s="216"/>
      <c r="G4" s="216"/>
      <c r="H4" s="216"/>
      <c r="I4" s="216"/>
      <c r="J4" s="216"/>
      <c r="K4" s="217"/>
    </row>
    <row r="5" s="0" customFormat="1" ht="5.25" customHeight="1">
      <c r="B5" s="215"/>
      <c r="C5" s="218"/>
      <c r="D5" s="218"/>
      <c r="E5" s="218"/>
      <c r="F5" s="218"/>
      <c r="G5" s="218"/>
      <c r="H5" s="218"/>
      <c r="I5" s="218"/>
      <c r="J5" s="218"/>
      <c r="K5" s="217"/>
    </row>
    <row r="6" s="0" customFormat="1" ht="15" customHeight="1">
      <c r="B6" s="215"/>
      <c r="C6" s="219" t="s">
        <v>2215</v>
      </c>
      <c r="D6" s="219"/>
      <c r="E6" s="219"/>
      <c r="F6" s="219"/>
      <c r="G6" s="219"/>
      <c r="H6" s="219"/>
      <c r="I6" s="219"/>
      <c r="J6" s="219"/>
      <c r="K6" s="217"/>
    </row>
    <row r="7" s="0" customFormat="1" ht="15" customHeight="1">
      <c r="B7" s="220"/>
      <c r="C7" s="219" t="s">
        <v>2216</v>
      </c>
      <c r="D7" s="219"/>
      <c r="E7" s="219"/>
      <c r="F7" s="219"/>
      <c r="G7" s="219"/>
      <c r="H7" s="219"/>
      <c r="I7" s="219"/>
      <c r="J7" s="219"/>
      <c r="K7" s="217"/>
    </row>
    <row r="8" s="0" customFormat="1" ht="12.75" customHeight="1">
      <c r="B8" s="220"/>
      <c r="C8" s="219"/>
      <c r="D8" s="219"/>
      <c r="E8" s="219"/>
      <c r="F8" s="219"/>
      <c r="G8" s="219"/>
      <c r="H8" s="219"/>
      <c r="I8" s="219"/>
      <c r="J8" s="219"/>
      <c r="K8" s="217"/>
    </row>
    <row r="9" s="0" customFormat="1" ht="15" customHeight="1">
      <c r="B9" s="220"/>
      <c r="C9" s="219" t="s">
        <v>2217</v>
      </c>
      <c r="D9" s="219"/>
      <c r="E9" s="219"/>
      <c r="F9" s="219"/>
      <c r="G9" s="219"/>
      <c r="H9" s="219"/>
      <c r="I9" s="219"/>
      <c r="J9" s="219"/>
      <c r="K9" s="217"/>
    </row>
    <row r="10" s="0" customFormat="1" ht="15" customHeight="1">
      <c r="B10" s="220"/>
      <c r="C10" s="219"/>
      <c r="D10" s="219" t="s">
        <v>2218</v>
      </c>
      <c r="E10" s="219"/>
      <c r="F10" s="219"/>
      <c r="G10" s="219"/>
      <c r="H10" s="219"/>
      <c r="I10" s="219"/>
      <c r="J10" s="219"/>
      <c r="K10" s="217"/>
    </row>
    <row r="11" s="0" customFormat="1" ht="15" customHeight="1">
      <c r="B11" s="220"/>
      <c r="C11" s="221"/>
      <c r="D11" s="219" t="s">
        <v>2219</v>
      </c>
      <c r="E11" s="219"/>
      <c r="F11" s="219"/>
      <c r="G11" s="219"/>
      <c r="H11" s="219"/>
      <c r="I11" s="219"/>
      <c r="J11" s="219"/>
      <c r="K11" s="217"/>
    </row>
    <row r="12" s="0" customFormat="1" ht="15" customHeight="1">
      <c r="B12" s="220"/>
      <c r="C12" s="221"/>
      <c r="D12" s="219"/>
      <c r="E12" s="219"/>
      <c r="F12" s="219"/>
      <c r="G12" s="219"/>
      <c r="H12" s="219"/>
      <c r="I12" s="219"/>
      <c r="J12" s="219"/>
      <c r="K12" s="217"/>
    </row>
    <row r="13" s="0" customFormat="1" ht="15" customHeight="1">
      <c r="B13" s="220"/>
      <c r="C13" s="221"/>
      <c r="D13" s="222" t="s">
        <v>2220</v>
      </c>
      <c r="E13" s="219"/>
      <c r="F13" s="219"/>
      <c r="G13" s="219"/>
      <c r="H13" s="219"/>
      <c r="I13" s="219"/>
      <c r="J13" s="219"/>
      <c r="K13" s="217"/>
    </row>
    <row r="14" s="0" customFormat="1" ht="12.75" customHeight="1">
      <c r="B14" s="220"/>
      <c r="C14" s="221"/>
      <c r="D14" s="221"/>
      <c r="E14" s="221"/>
      <c r="F14" s="221"/>
      <c r="G14" s="221"/>
      <c r="H14" s="221"/>
      <c r="I14" s="221"/>
      <c r="J14" s="221"/>
      <c r="K14" s="217"/>
    </row>
    <row r="15" s="0" customFormat="1" ht="15" customHeight="1">
      <c r="B15" s="220"/>
      <c r="C15" s="221"/>
      <c r="D15" s="219" t="s">
        <v>2221</v>
      </c>
      <c r="E15" s="219"/>
      <c r="F15" s="219"/>
      <c r="G15" s="219"/>
      <c r="H15" s="219"/>
      <c r="I15" s="219"/>
      <c r="J15" s="219"/>
      <c r="K15" s="217"/>
    </row>
    <row r="16" s="0" customFormat="1" ht="15" customHeight="1">
      <c r="B16" s="220"/>
      <c r="C16" s="221"/>
      <c r="D16" s="219" t="s">
        <v>2222</v>
      </c>
      <c r="E16" s="219"/>
      <c r="F16" s="219"/>
      <c r="G16" s="219"/>
      <c r="H16" s="219"/>
      <c r="I16" s="219"/>
      <c r="J16" s="219"/>
      <c r="K16" s="217"/>
    </row>
    <row r="17" s="0" customFormat="1" ht="15" customHeight="1">
      <c r="B17" s="220"/>
      <c r="C17" s="221"/>
      <c r="D17" s="219" t="s">
        <v>2223</v>
      </c>
      <c r="E17" s="219"/>
      <c r="F17" s="219"/>
      <c r="G17" s="219"/>
      <c r="H17" s="219"/>
      <c r="I17" s="219"/>
      <c r="J17" s="219"/>
      <c r="K17" s="217"/>
    </row>
    <row r="18" s="0" customFormat="1" ht="15" customHeight="1">
      <c r="B18" s="220"/>
      <c r="C18" s="221"/>
      <c r="D18" s="221"/>
      <c r="E18" s="223" t="s">
        <v>81</v>
      </c>
      <c r="F18" s="219" t="s">
        <v>2224</v>
      </c>
      <c r="G18" s="219"/>
      <c r="H18" s="219"/>
      <c r="I18" s="219"/>
      <c r="J18" s="219"/>
      <c r="K18" s="217"/>
    </row>
    <row r="19" s="0" customFormat="1" ht="15" customHeight="1">
      <c r="B19" s="220"/>
      <c r="C19" s="221"/>
      <c r="D19" s="221"/>
      <c r="E19" s="223" t="s">
        <v>2225</v>
      </c>
      <c r="F19" s="219" t="s">
        <v>2226</v>
      </c>
      <c r="G19" s="219"/>
      <c r="H19" s="219"/>
      <c r="I19" s="219"/>
      <c r="J19" s="219"/>
      <c r="K19" s="217"/>
    </row>
    <row r="20" s="0" customFormat="1" ht="15" customHeight="1">
      <c r="B20" s="220"/>
      <c r="C20" s="221"/>
      <c r="D20" s="221"/>
      <c r="E20" s="223" t="s">
        <v>2227</v>
      </c>
      <c r="F20" s="219" t="s">
        <v>2228</v>
      </c>
      <c r="G20" s="219"/>
      <c r="H20" s="219"/>
      <c r="I20" s="219"/>
      <c r="J20" s="219"/>
      <c r="K20" s="217"/>
    </row>
    <row r="21" s="0" customFormat="1" ht="15" customHeight="1">
      <c r="B21" s="220"/>
      <c r="C21" s="221"/>
      <c r="D21" s="221"/>
      <c r="E21" s="223" t="s">
        <v>2229</v>
      </c>
      <c r="F21" s="219" t="s">
        <v>2230</v>
      </c>
      <c r="G21" s="219"/>
      <c r="H21" s="219"/>
      <c r="I21" s="219"/>
      <c r="J21" s="219"/>
      <c r="K21" s="217"/>
    </row>
    <row r="22" s="0" customFormat="1" ht="15" customHeight="1">
      <c r="B22" s="220"/>
      <c r="C22" s="221"/>
      <c r="D22" s="221"/>
      <c r="E22" s="223" t="s">
        <v>1322</v>
      </c>
      <c r="F22" s="219" t="s">
        <v>1215</v>
      </c>
      <c r="G22" s="219"/>
      <c r="H22" s="219"/>
      <c r="I22" s="219"/>
      <c r="J22" s="219"/>
      <c r="K22" s="217"/>
    </row>
    <row r="23" s="0" customFormat="1" ht="15" customHeight="1">
      <c r="B23" s="220"/>
      <c r="C23" s="221"/>
      <c r="D23" s="221"/>
      <c r="E23" s="223" t="s">
        <v>88</v>
      </c>
      <c r="F23" s="219" t="s">
        <v>2231</v>
      </c>
      <c r="G23" s="219"/>
      <c r="H23" s="219"/>
      <c r="I23" s="219"/>
      <c r="J23" s="219"/>
      <c r="K23" s="217"/>
    </row>
    <row r="24" s="0" customFormat="1" ht="12.75" customHeight="1">
      <c r="B24" s="220"/>
      <c r="C24" s="221"/>
      <c r="D24" s="221"/>
      <c r="E24" s="221"/>
      <c r="F24" s="221"/>
      <c r="G24" s="221"/>
      <c r="H24" s="221"/>
      <c r="I24" s="221"/>
      <c r="J24" s="221"/>
      <c r="K24" s="217"/>
    </row>
    <row r="25" s="0" customFormat="1" ht="15" customHeight="1">
      <c r="B25" s="220"/>
      <c r="C25" s="219" t="s">
        <v>2232</v>
      </c>
      <c r="D25" s="219"/>
      <c r="E25" s="219"/>
      <c r="F25" s="219"/>
      <c r="G25" s="219"/>
      <c r="H25" s="219"/>
      <c r="I25" s="219"/>
      <c r="J25" s="219"/>
      <c r="K25" s="217"/>
    </row>
    <row r="26" s="0" customFormat="1" ht="15" customHeight="1">
      <c r="B26" s="220"/>
      <c r="C26" s="219" t="s">
        <v>2233</v>
      </c>
      <c r="D26" s="219"/>
      <c r="E26" s="219"/>
      <c r="F26" s="219"/>
      <c r="G26" s="219"/>
      <c r="H26" s="219"/>
      <c r="I26" s="219"/>
      <c r="J26" s="219"/>
      <c r="K26" s="217"/>
    </row>
    <row r="27" s="0" customFormat="1" ht="15" customHeight="1">
      <c r="B27" s="220"/>
      <c r="C27" s="219"/>
      <c r="D27" s="219" t="s">
        <v>2234</v>
      </c>
      <c r="E27" s="219"/>
      <c r="F27" s="219"/>
      <c r="G27" s="219"/>
      <c r="H27" s="219"/>
      <c r="I27" s="219"/>
      <c r="J27" s="219"/>
      <c r="K27" s="217"/>
    </row>
    <row r="28" s="0" customFormat="1" ht="15" customHeight="1">
      <c r="B28" s="220"/>
      <c r="C28" s="221"/>
      <c r="D28" s="219" t="s">
        <v>2235</v>
      </c>
      <c r="E28" s="219"/>
      <c r="F28" s="219"/>
      <c r="G28" s="219"/>
      <c r="H28" s="219"/>
      <c r="I28" s="219"/>
      <c r="J28" s="219"/>
      <c r="K28" s="217"/>
    </row>
    <row r="29" s="0" customFormat="1" ht="12.75" customHeight="1">
      <c r="B29" s="220"/>
      <c r="C29" s="221"/>
      <c r="D29" s="221"/>
      <c r="E29" s="221"/>
      <c r="F29" s="221"/>
      <c r="G29" s="221"/>
      <c r="H29" s="221"/>
      <c r="I29" s="221"/>
      <c r="J29" s="221"/>
      <c r="K29" s="217"/>
    </row>
    <row r="30" s="0" customFormat="1" ht="15" customHeight="1">
      <c r="B30" s="220"/>
      <c r="C30" s="221"/>
      <c r="D30" s="219" t="s">
        <v>2236</v>
      </c>
      <c r="E30" s="219"/>
      <c r="F30" s="219"/>
      <c r="G30" s="219"/>
      <c r="H30" s="219"/>
      <c r="I30" s="219"/>
      <c r="J30" s="219"/>
      <c r="K30" s="217"/>
    </row>
    <row r="31" s="0" customFormat="1" ht="15" customHeight="1">
      <c r="B31" s="220"/>
      <c r="C31" s="221"/>
      <c r="D31" s="219" t="s">
        <v>2237</v>
      </c>
      <c r="E31" s="219"/>
      <c r="F31" s="219"/>
      <c r="G31" s="219"/>
      <c r="H31" s="219"/>
      <c r="I31" s="219"/>
      <c r="J31" s="219"/>
      <c r="K31" s="217"/>
    </row>
    <row r="32" s="0" customFormat="1" ht="12.75" customHeight="1">
      <c r="B32" s="220"/>
      <c r="C32" s="221"/>
      <c r="D32" s="221"/>
      <c r="E32" s="221"/>
      <c r="F32" s="221"/>
      <c r="G32" s="221"/>
      <c r="H32" s="221"/>
      <c r="I32" s="221"/>
      <c r="J32" s="221"/>
      <c r="K32" s="217"/>
    </row>
    <row r="33" s="0" customFormat="1" ht="15" customHeight="1">
      <c r="B33" s="220"/>
      <c r="C33" s="221"/>
      <c r="D33" s="219" t="s">
        <v>2238</v>
      </c>
      <c r="E33" s="219"/>
      <c r="F33" s="219"/>
      <c r="G33" s="219"/>
      <c r="H33" s="219"/>
      <c r="I33" s="219"/>
      <c r="J33" s="219"/>
      <c r="K33" s="217"/>
    </row>
    <row r="34" s="0" customFormat="1" ht="15" customHeight="1">
      <c r="B34" s="220"/>
      <c r="C34" s="221"/>
      <c r="D34" s="219" t="s">
        <v>2239</v>
      </c>
      <c r="E34" s="219"/>
      <c r="F34" s="219"/>
      <c r="G34" s="219"/>
      <c r="H34" s="219"/>
      <c r="I34" s="219"/>
      <c r="J34" s="219"/>
      <c r="K34" s="217"/>
    </row>
    <row r="35" s="0" customFormat="1" ht="15" customHeight="1">
      <c r="B35" s="220"/>
      <c r="C35" s="221"/>
      <c r="D35" s="219" t="s">
        <v>2240</v>
      </c>
      <c r="E35" s="219"/>
      <c r="F35" s="219"/>
      <c r="G35" s="219"/>
      <c r="H35" s="219"/>
      <c r="I35" s="219"/>
      <c r="J35" s="219"/>
      <c r="K35" s="217"/>
    </row>
    <row r="36" s="0" customFormat="1" ht="15" customHeight="1">
      <c r="B36" s="220"/>
      <c r="C36" s="221"/>
      <c r="D36" s="219"/>
      <c r="E36" s="222" t="s">
        <v>141</v>
      </c>
      <c r="F36" s="219"/>
      <c r="G36" s="219" t="s">
        <v>2241</v>
      </c>
      <c r="H36" s="219"/>
      <c r="I36" s="219"/>
      <c r="J36" s="219"/>
      <c r="K36" s="217"/>
    </row>
    <row r="37" s="0" customFormat="1" ht="30.75" customHeight="1">
      <c r="B37" s="220"/>
      <c r="C37" s="221"/>
      <c r="D37" s="219"/>
      <c r="E37" s="222" t="s">
        <v>2242</v>
      </c>
      <c r="F37" s="219"/>
      <c r="G37" s="219" t="s">
        <v>2243</v>
      </c>
      <c r="H37" s="219"/>
      <c r="I37" s="219"/>
      <c r="J37" s="219"/>
      <c r="K37" s="217"/>
    </row>
    <row r="38" s="0" customFormat="1" ht="15" customHeight="1">
      <c r="B38" s="220"/>
      <c r="C38" s="221"/>
      <c r="D38" s="219"/>
      <c r="E38" s="222" t="s">
        <v>54</v>
      </c>
      <c r="F38" s="219"/>
      <c r="G38" s="219" t="s">
        <v>2244</v>
      </c>
      <c r="H38" s="219"/>
      <c r="I38" s="219"/>
      <c r="J38" s="219"/>
      <c r="K38" s="217"/>
    </row>
    <row r="39" s="0" customFormat="1" ht="15" customHeight="1">
      <c r="B39" s="220"/>
      <c r="C39" s="221"/>
      <c r="D39" s="219"/>
      <c r="E39" s="222" t="s">
        <v>55</v>
      </c>
      <c r="F39" s="219"/>
      <c r="G39" s="219" t="s">
        <v>2245</v>
      </c>
      <c r="H39" s="219"/>
      <c r="I39" s="219"/>
      <c r="J39" s="219"/>
      <c r="K39" s="217"/>
    </row>
    <row r="40" s="0" customFormat="1" ht="15" customHeight="1">
      <c r="B40" s="220"/>
      <c r="C40" s="221"/>
      <c r="D40" s="219"/>
      <c r="E40" s="222" t="s">
        <v>142</v>
      </c>
      <c r="F40" s="219"/>
      <c r="G40" s="219" t="s">
        <v>2246</v>
      </c>
      <c r="H40" s="219"/>
      <c r="I40" s="219"/>
      <c r="J40" s="219"/>
      <c r="K40" s="217"/>
    </row>
    <row r="41" s="0" customFormat="1" ht="15" customHeight="1">
      <c r="B41" s="220"/>
      <c r="C41" s="221"/>
      <c r="D41" s="219"/>
      <c r="E41" s="222" t="s">
        <v>143</v>
      </c>
      <c r="F41" s="219"/>
      <c r="G41" s="219" t="s">
        <v>2247</v>
      </c>
      <c r="H41" s="219"/>
      <c r="I41" s="219"/>
      <c r="J41" s="219"/>
      <c r="K41" s="217"/>
    </row>
    <row r="42" s="0" customFormat="1" ht="15" customHeight="1">
      <c r="B42" s="220"/>
      <c r="C42" s="221"/>
      <c r="D42" s="219"/>
      <c r="E42" s="222" t="s">
        <v>2248</v>
      </c>
      <c r="F42" s="219"/>
      <c r="G42" s="219" t="s">
        <v>2249</v>
      </c>
      <c r="H42" s="219"/>
      <c r="I42" s="219"/>
      <c r="J42" s="219"/>
      <c r="K42" s="217"/>
    </row>
    <row r="43" s="0" customFormat="1" ht="15" customHeight="1">
      <c r="B43" s="220"/>
      <c r="C43" s="221"/>
      <c r="D43" s="219"/>
      <c r="E43" s="222"/>
      <c r="F43" s="219"/>
      <c r="G43" s="219" t="s">
        <v>2250</v>
      </c>
      <c r="H43" s="219"/>
      <c r="I43" s="219"/>
      <c r="J43" s="219"/>
      <c r="K43" s="217"/>
    </row>
    <row r="44" s="0" customFormat="1" ht="15" customHeight="1">
      <c r="B44" s="220"/>
      <c r="C44" s="221"/>
      <c r="D44" s="219"/>
      <c r="E44" s="222" t="s">
        <v>2251</v>
      </c>
      <c r="F44" s="219"/>
      <c r="G44" s="219" t="s">
        <v>2252</v>
      </c>
      <c r="H44" s="219"/>
      <c r="I44" s="219"/>
      <c r="J44" s="219"/>
      <c r="K44" s="217"/>
    </row>
    <row r="45" s="0" customFormat="1" ht="15" customHeight="1">
      <c r="B45" s="220"/>
      <c r="C45" s="221"/>
      <c r="D45" s="219"/>
      <c r="E45" s="222" t="s">
        <v>146</v>
      </c>
      <c r="F45" s="219"/>
      <c r="G45" s="219" t="s">
        <v>2253</v>
      </c>
      <c r="H45" s="219"/>
      <c r="I45" s="219"/>
      <c r="J45" s="219"/>
      <c r="K45" s="217"/>
    </row>
    <row r="46" s="0" customFormat="1" ht="12.75" customHeight="1">
      <c r="B46" s="220"/>
      <c r="C46" s="221"/>
      <c r="D46" s="219"/>
      <c r="E46" s="219"/>
      <c r="F46" s="219"/>
      <c r="G46" s="219"/>
      <c r="H46" s="219"/>
      <c r="I46" s="219"/>
      <c r="J46" s="219"/>
      <c r="K46" s="217"/>
    </row>
    <row r="47" s="0" customFormat="1" ht="15" customHeight="1">
      <c r="B47" s="220"/>
      <c r="C47" s="221"/>
      <c r="D47" s="219" t="s">
        <v>2254</v>
      </c>
      <c r="E47" s="219"/>
      <c r="F47" s="219"/>
      <c r="G47" s="219"/>
      <c r="H47" s="219"/>
      <c r="I47" s="219"/>
      <c r="J47" s="219"/>
      <c r="K47" s="217"/>
    </row>
    <row r="48" s="0" customFormat="1" ht="15" customHeight="1">
      <c r="B48" s="220"/>
      <c r="C48" s="221"/>
      <c r="D48" s="221"/>
      <c r="E48" s="219" t="s">
        <v>2255</v>
      </c>
      <c r="F48" s="219"/>
      <c r="G48" s="219"/>
      <c r="H48" s="219"/>
      <c r="I48" s="219"/>
      <c r="J48" s="219"/>
      <c r="K48" s="217"/>
    </row>
    <row r="49" s="0" customFormat="1" ht="15" customHeight="1">
      <c r="B49" s="220"/>
      <c r="C49" s="221"/>
      <c r="D49" s="221"/>
      <c r="E49" s="219" t="s">
        <v>2256</v>
      </c>
      <c r="F49" s="219"/>
      <c r="G49" s="219"/>
      <c r="H49" s="219"/>
      <c r="I49" s="219"/>
      <c r="J49" s="219"/>
      <c r="K49" s="217"/>
    </row>
    <row r="50" s="0" customFormat="1" ht="15" customHeight="1">
      <c r="B50" s="220"/>
      <c r="C50" s="221"/>
      <c r="D50" s="221"/>
      <c r="E50" s="219" t="s">
        <v>2257</v>
      </c>
      <c r="F50" s="219"/>
      <c r="G50" s="219"/>
      <c r="H50" s="219"/>
      <c r="I50" s="219"/>
      <c r="J50" s="219"/>
      <c r="K50" s="217"/>
    </row>
    <row r="51" s="0" customFormat="1" ht="15" customHeight="1">
      <c r="B51" s="220"/>
      <c r="C51" s="221"/>
      <c r="D51" s="219" t="s">
        <v>2258</v>
      </c>
      <c r="E51" s="219"/>
      <c r="F51" s="219"/>
      <c r="G51" s="219"/>
      <c r="H51" s="219"/>
      <c r="I51" s="219"/>
      <c r="J51" s="219"/>
      <c r="K51" s="217"/>
    </row>
    <row r="52" s="0" customFormat="1" ht="25.5" customHeight="1">
      <c r="B52" s="215"/>
      <c r="C52" s="216" t="s">
        <v>2259</v>
      </c>
      <c r="D52" s="216"/>
      <c r="E52" s="216"/>
      <c r="F52" s="216"/>
      <c r="G52" s="216"/>
      <c r="H52" s="216"/>
      <c r="I52" s="216"/>
      <c r="J52" s="216"/>
      <c r="K52" s="217"/>
    </row>
    <row r="53" s="0" customFormat="1" ht="5.25" customHeight="1">
      <c r="B53" s="215"/>
      <c r="C53" s="218"/>
      <c r="D53" s="218"/>
      <c r="E53" s="218"/>
      <c r="F53" s="218"/>
      <c r="G53" s="218"/>
      <c r="H53" s="218"/>
      <c r="I53" s="218"/>
      <c r="J53" s="218"/>
      <c r="K53" s="217"/>
    </row>
    <row r="54" s="0" customFormat="1" ht="15" customHeight="1">
      <c r="B54" s="215"/>
      <c r="C54" s="219" t="s">
        <v>2260</v>
      </c>
      <c r="D54" s="219"/>
      <c r="E54" s="219"/>
      <c r="F54" s="219"/>
      <c r="G54" s="219"/>
      <c r="H54" s="219"/>
      <c r="I54" s="219"/>
      <c r="J54" s="219"/>
      <c r="K54" s="217"/>
    </row>
    <row r="55" s="0" customFormat="1" ht="15" customHeight="1">
      <c r="B55" s="215"/>
      <c r="C55" s="219" t="s">
        <v>2261</v>
      </c>
      <c r="D55" s="219"/>
      <c r="E55" s="219"/>
      <c r="F55" s="219"/>
      <c r="G55" s="219"/>
      <c r="H55" s="219"/>
      <c r="I55" s="219"/>
      <c r="J55" s="219"/>
      <c r="K55" s="217"/>
    </row>
    <row r="56" s="0" customFormat="1" ht="12.75" customHeight="1">
      <c r="B56" s="215"/>
      <c r="C56" s="219"/>
      <c r="D56" s="219"/>
      <c r="E56" s="219"/>
      <c r="F56" s="219"/>
      <c r="G56" s="219"/>
      <c r="H56" s="219"/>
      <c r="I56" s="219"/>
      <c r="J56" s="219"/>
      <c r="K56" s="217"/>
    </row>
    <row r="57" s="0" customFormat="1" ht="15" customHeight="1">
      <c r="B57" s="215"/>
      <c r="C57" s="219" t="s">
        <v>2262</v>
      </c>
      <c r="D57" s="219"/>
      <c r="E57" s="219"/>
      <c r="F57" s="219"/>
      <c r="G57" s="219"/>
      <c r="H57" s="219"/>
      <c r="I57" s="219"/>
      <c r="J57" s="219"/>
      <c r="K57" s="217"/>
    </row>
    <row r="58" s="0" customFormat="1" ht="15" customHeight="1">
      <c r="B58" s="215"/>
      <c r="C58" s="221"/>
      <c r="D58" s="219" t="s">
        <v>2263</v>
      </c>
      <c r="E58" s="219"/>
      <c r="F58" s="219"/>
      <c r="G58" s="219"/>
      <c r="H58" s="219"/>
      <c r="I58" s="219"/>
      <c r="J58" s="219"/>
      <c r="K58" s="217"/>
    </row>
    <row r="59" s="0" customFormat="1" ht="15" customHeight="1">
      <c r="B59" s="215"/>
      <c r="C59" s="221"/>
      <c r="D59" s="219" t="s">
        <v>2264</v>
      </c>
      <c r="E59" s="219"/>
      <c r="F59" s="219"/>
      <c r="G59" s="219"/>
      <c r="H59" s="219"/>
      <c r="I59" s="219"/>
      <c r="J59" s="219"/>
      <c r="K59" s="217"/>
    </row>
    <row r="60" s="0" customFormat="1" ht="15" customHeight="1">
      <c r="B60" s="215"/>
      <c r="C60" s="221"/>
      <c r="D60" s="219" t="s">
        <v>2265</v>
      </c>
      <c r="E60" s="219"/>
      <c r="F60" s="219"/>
      <c r="G60" s="219"/>
      <c r="H60" s="219"/>
      <c r="I60" s="219"/>
      <c r="J60" s="219"/>
      <c r="K60" s="217"/>
    </row>
    <row r="61" s="0" customFormat="1" ht="15" customHeight="1">
      <c r="B61" s="215"/>
      <c r="C61" s="221"/>
      <c r="D61" s="219" t="s">
        <v>2266</v>
      </c>
      <c r="E61" s="219"/>
      <c r="F61" s="219"/>
      <c r="G61" s="219"/>
      <c r="H61" s="219"/>
      <c r="I61" s="219"/>
      <c r="J61" s="219"/>
      <c r="K61" s="217"/>
    </row>
    <row r="62" s="0" customFormat="1" ht="15" customHeight="1">
      <c r="B62" s="215"/>
      <c r="C62" s="221"/>
      <c r="D62" s="224" t="s">
        <v>2267</v>
      </c>
      <c r="E62" s="224"/>
      <c r="F62" s="224"/>
      <c r="G62" s="224"/>
      <c r="H62" s="224"/>
      <c r="I62" s="224"/>
      <c r="J62" s="224"/>
      <c r="K62" s="217"/>
    </row>
    <row r="63" s="0" customFormat="1" ht="15" customHeight="1">
      <c r="B63" s="215"/>
      <c r="C63" s="221"/>
      <c r="D63" s="219" t="s">
        <v>2268</v>
      </c>
      <c r="E63" s="219"/>
      <c r="F63" s="219"/>
      <c r="G63" s="219"/>
      <c r="H63" s="219"/>
      <c r="I63" s="219"/>
      <c r="J63" s="219"/>
      <c r="K63" s="217"/>
    </row>
    <row r="64" s="0" customFormat="1" ht="12.75" customHeight="1">
      <c r="B64" s="215"/>
      <c r="C64" s="221"/>
      <c r="D64" s="221"/>
      <c r="E64" s="225"/>
      <c r="F64" s="221"/>
      <c r="G64" s="221"/>
      <c r="H64" s="221"/>
      <c r="I64" s="221"/>
      <c r="J64" s="221"/>
      <c r="K64" s="217"/>
    </row>
    <row r="65" s="0" customFormat="1" ht="15" customHeight="1">
      <c r="B65" s="215"/>
      <c r="C65" s="221"/>
      <c r="D65" s="219" t="s">
        <v>2269</v>
      </c>
      <c r="E65" s="219"/>
      <c r="F65" s="219"/>
      <c r="G65" s="219"/>
      <c r="H65" s="219"/>
      <c r="I65" s="219"/>
      <c r="J65" s="219"/>
      <c r="K65" s="217"/>
    </row>
    <row r="66" s="0" customFormat="1" ht="15" customHeight="1">
      <c r="B66" s="215"/>
      <c r="C66" s="221"/>
      <c r="D66" s="224" t="s">
        <v>2270</v>
      </c>
      <c r="E66" s="224"/>
      <c r="F66" s="224"/>
      <c r="G66" s="224"/>
      <c r="H66" s="224"/>
      <c r="I66" s="224"/>
      <c r="J66" s="224"/>
      <c r="K66" s="217"/>
    </row>
    <row r="67" s="0" customFormat="1" ht="15" customHeight="1">
      <c r="B67" s="215"/>
      <c r="C67" s="221"/>
      <c r="D67" s="219" t="s">
        <v>2271</v>
      </c>
      <c r="E67" s="219"/>
      <c r="F67" s="219"/>
      <c r="G67" s="219"/>
      <c r="H67" s="219"/>
      <c r="I67" s="219"/>
      <c r="J67" s="219"/>
      <c r="K67" s="217"/>
    </row>
    <row r="68" s="0" customFormat="1" ht="15" customHeight="1">
      <c r="B68" s="215"/>
      <c r="C68" s="221"/>
      <c r="D68" s="219" t="s">
        <v>2272</v>
      </c>
      <c r="E68" s="219"/>
      <c r="F68" s="219"/>
      <c r="G68" s="219"/>
      <c r="H68" s="219"/>
      <c r="I68" s="219"/>
      <c r="J68" s="219"/>
      <c r="K68" s="217"/>
    </row>
    <row r="69" s="0" customFormat="1" ht="15" customHeight="1">
      <c r="B69" s="215"/>
      <c r="C69" s="221"/>
      <c r="D69" s="219" t="s">
        <v>2273</v>
      </c>
      <c r="E69" s="219"/>
      <c r="F69" s="219"/>
      <c r="G69" s="219"/>
      <c r="H69" s="219"/>
      <c r="I69" s="219"/>
      <c r="J69" s="219"/>
      <c r="K69" s="217"/>
    </row>
    <row r="70" s="0" customFormat="1" ht="15" customHeight="1">
      <c r="B70" s="215"/>
      <c r="C70" s="221"/>
      <c r="D70" s="219" t="s">
        <v>2274</v>
      </c>
      <c r="E70" s="219"/>
      <c r="F70" s="219"/>
      <c r="G70" s="219"/>
      <c r="H70" s="219"/>
      <c r="I70" s="219"/>
      <c r="J70" s="219"/>
      <c r="K70" s="217"/>
    </row>
    <row r="71" s="0" customFormat="1" ht="12.75" customHeight="1">
      <c r="B71" s="226"/>
      <c r="C71" s="227"/>
      <c r="D71" s="227"/>
      <c r="E71" s="227"/>
      <c r="F71" s="227"/>
      <c r="G71" s="227"/>
      <c r="H71" s="227"/>
      <c r="I71" s="227"/>
      <c r="J71" s="227"/>
      <c r="K71" s="228"/>
    </row>
    <row r="72" s="0" customFormat="1" ht="18.75" customHeight="1">
      <c r="B72" s="229"/>
      <c r="C72" s="229"/>
      <c r="D72" s="229"/>
      <c r="E72" s="229"/>
      <c r="F72" s="229"/>
      <c r="G72" s="229"/>
      <c r="H72" s="229"/>
      <c r="I72" s="229"/>
      <c r="J72" s="229"/>
      <c r="K72" s="229"/>
    </row>
    <row r="73" s="0" customFormat="1" ht="18.75" customHeight="1">
      <c r="B73" s="229"/>
      <c r="C73" s="229"/>
      <c r="D73" s="229"/>
      <c r="E73" s="229"/>
      <c r="F73" s="229"/>
      <c r="G73" s="229"/>
      <c r="H73" s="229"/>
      <c r="I73" s="229"/>
      <c r="J73" s="229"/>
      <c r="K73" s="229"/>
    </row>
    <row r="74" s="0" customFormat="1" ht="7.5" customHeight="1">
      <c r="B74" s="230"/>
      <c r="C74" s="231"/>
      <c r="D74" s="231"/>
      <c r="E74" s="231"/>
      <c r="F74" s="231"/>
      <c r="G74" s="231"/>
      <c r="H74" s="231"/>
      <c r="I74" s="231"/>
      <c r="J74" s="231"/>
      <c r="K74" s="232"/>
    </row>
    <row r="75" s="0" customFormat="1" ht="45" customHeight="1">
      <c r="B75" s="233"/>
      <c r="C75" s="234" t="s">
        <v>2275</v>
      </c>
      <c r="D75" s="234"/>
      <c r="E75" s="234"/>
      <c r="F75" s="234"/>
      <c r="G75" s="234"/>
      <c r="H75" s="234"/>
      <c r="I75" s="234"/>
      <c r="J75" s="234"/>
      <c r="K75" s="235"/>
    </row>
    <row r="76" s="0" customFormat="1" ht="17.25" customHeight="1">
      <c r="B76" s="233"/>
      <c r="C76" s="236" t="s">
        <v>2276</v>
      </c>
      <c r="D76" s="236"/>
      <c r="E76" s="236"/>
      <c r="F76" s="236" t="s">
        <v>2277</v>
      </c>
      <c r="G76" s="237"/>
      <c r="H76" s="236" t="s">
        <v>55</v>
      </c>
      <c r="I76" s="236" t="s">
        <v>58</v>
      </c>
      <c r="J76" s="236" t="s">
        <v>2278</v>
      </c>
      <c r="K76" s="235"/>
    </row>
    <row r="77" s="0" customFormat="1" ht="17.25" customHeight="1">
      <c r="B77" s="233"/>
      <c r="C77" s="238" t="s">
        <v>2279</v>
      </c>
      <c r="D77" s="238"/>
      <c r="E77" s="238"/>
      <c r="F77" s="239" t="s">
        <v>2280</v>
      </c>
      <c r="G77" s="240"/>
      <c r="H77" s="238"/>
      <c r="I77" s="238"/>
      <c r="J77" s="238" t="s">
        <v>2281</v>
      </c>
      <c r="K77" s="235"/>
    </row>
    <row r="78" s="0" customFormat="1" ht="5.25" customHeight="1">
      <c r="B78" s="233"/>
      <c r="C78" s="241"/>
      <c r="D78" s="241"/>
      <c r="E78" s="241"/>
      <c r="F78" s="241"/>
      <c r="G78" s="242"/>
      <c r="H78" s="241"/>
      <c r="I78" s="241"/>
      <c r="J78" s="241"/>
      <c r="K78" s="235"/>
    </row>
    <row r="79" s="0" customFormat="1" ht="15" customHeight="1">
      <c r="B79" s="233"/>
      <c r="C79" s="222" t="s">
        <v>54</v>
      </c>
      <c r="D79" s="243"/>
      <c r="E79" s="243"/>
      <c r="F79" s="244" t="s">
        <v>2282</v>
      </c>
      <c r="G79" s="222"/>
      <c r="H79" s="222" t="s">
        <v>2283</v>
      </c>
      <c r="I79" s="222" t="s">
        <v>2284</v>
      </c>
      <c r="J79" s="222">
        <v>20</v>
      </c>
      <c r="K79" s="235"/>
    </row>
    <row r="80" s="0" customFormat="1" ht="15" customHeight="1">
      <c r="B80" s="233"/>
      <c r="C80" s="222" t="s">
        <v>2285</v>
      </c>
      <c r="D80" s="222"/>
      <c r="E80" s="222"/>
      <c r="F80" s="244" t="s">
        <v>2282</v>
      </c>
      <c r="G80" s="222"/>
      <c r="H80" s="222" t="s">
        <v>2286</v>
      </c>
      <c r="I80" s="222" t="s">
        <v>2284</v>
      </c>
      <c r="J80" s="222">
        <v>120</v>
      </c>
      <c r="K80" s="235"/>
    </row>
    <row r="81" s="0" customFormat="1" ht="15" customHeight="1">
      <c r="B81" s="245"/>
      <c r="C81" s="222" t="s">
        <v>2287</v>
      </c>
      <c r="D81" s="222"/>
      <c r="E81" s="222"/>
      <c r="F81" s="244" t="s">
        <v>2288</v>
      </c>
      <c r="G81" s="222"/>
      <c r="H81" s="222" t="s">
        <v>2289</v>
      </c>
      <c r="I81" s="222" t="s">
        <v>2284</v>
      </c>
      <c r="J81" s="222">
        <v>50</v>
      </c>
      <c r="K81" s="235"/>
    </row>
    <row r="82" s="0" customFormat="1" ht="15" customHeight="1">
      <c r="B82" s="245"/>
      <c r="C82" s="222" t="s">
        <v>2290</v>
      </c>
      <c r="D82" s="222"/>
      <c r="E82" s="222"/>
      <c r="F82" s="244" t="s">
        <v>2282</v>
      </c>
      <c r="G82" s="222"/>
      <c r="H82" s="222" t="s">
        <v>2291</v>
      </c>
      <c r="I82" s="222" t="s">
        <v>2292</v>
      </c>
      <c r="J82" s="222"/>
      <c r="K82" s="235"/>
    </row>
    <row r="83" s="0" customFormat="1" ht="15" customHeight="1">
      <c r="B83" s="245"/>
      <c r="C83" s="222" t="s">
        <v>2293</v>
      </c>
      <c r="D83" s="222"/>
      <c r="E83" s="222"/>
      <c r="F83" s="244" t="s">
        <v>2288</v>
      </c>
      <c r="G83" s="222"/>
      <c r="H83" s="222" t="s">
        <v>2294</v>
      </c>
      <c r="I83" s="222" t="s">
        <v>2284</v>
      </c>
      <c r="J83" s="222">
        <v>15</v>
      </c>
      <c r="K83" s="235"/>
    </row>
    <row r="84" s="0" customFormat="1" ht="15" customHeight="1">
      <c r="B84" s="245"/>
      <c r="C84" s="222" t="s">
        <v>2295</v>
      </c>
      <c r="D84" s="222"/>
      <c r="E84" s="222"/>
      <c r="F84" s="244" t="s">
        <v>2288</v>
      </c>
      <c r="G84" s="222"/>
      <c r="H84" s="222" t="s">
        <v>2296</v>
      </c>
      <c r="I84" s="222" t="s">
        <v>2284</v>
      </c>
      <c r="J84" s="222">
        <v>15</v>
      </c>
      <c r="K84" s="235"/>
    </row>
    <row r="85" s="0" customFormat="1" ht="15" customHeight="1">
      <c r="B85" s="245"/>
      <c r="C85" s="222" t="s">
        <v>2297</v>
      </c>
      <c r="D85" s="222"/>
      <c r="E85" s="222"/>
      <c r="F85" s="244" t="s">
        <v>2288</v>
      </c>
      <c r="G85" s="222"/>
      <c r="H85" s="222" t="s">
        <v>2298</v>
      </c>
      <c r="I85" s="222" t="s">
        <v>2284</v>
      </c>
      <c r="J85" s="222">
        <v>20</v>
      </c>
      <c r="K85" s="235"/>
    </row>
    <row r="86" s="0" customFormat="1" ht="15" customHeight="1">
      <c r="B86" s="245"/>
      <c r="C86" s="222" t="s">
        <v>2299</v>
      </c>
      <c r="D86" s="222"/>
      <c r="E86" s="222"/>
      <c r="F86" s="244" t="s">
        <v>2288</v>
      </c>
      <c r="G86" s="222"/>
      <c r="H86" s="222" t="s">
        <v>2300</v>
      </c>
      <c r="I86" s="222" t="s">
        <v>2284</v>
      </c>
      <c r="J86" s="222">
        <v>20</v>
      </c>
      <c r="K86" s="235"/>
    </row>
    <row r="87" s="0" customFormat="1" ht="15" customHeight="1">
      <c r="B87" s="245"/>
      <c r="C87" s="222" t="s">
        <v>2301</v>
      </c>
      <c r="D87" s="222"/>
      <c r="E87" s="222"/>
      <c r="F87" s="244" t="s">
        <v>2288</v>
      </c>
      <c r="G87" s="222"/>
      <c r="H87" s="222" t="s">
        <v>2302</v>
      </c>
      <c r="I87" s="222" t="s">
        <v>2284</v>
      </c>
      <c r="J87" s="222">
        <v>50</v>
      </c>
      <c r="K87" s="235"/>
    </row>
    <row r="88" s="0" customFormat="1" ht="15" customHeight="1">
      <c r="B88" s="245"/>
      <c r="C88" s="222" t="s">
        <v>2303</v>
      </c>
      <c r="D88" s="222"/>
      <c r="E88" s="222"/>
      <c r="F88" s="244" t="s">
        <v>2288</v>
      </c>
      <c r="G88" s="222"/>
      <c r="H88" s="222" t="s">
        <v>2304</v>
      </c>
      <c r="I88" s="222" t="s">
        <v>2284</v>
      </c>
      <c r="J88" s="222">
        <v>20</v>
      </c>
      <c r="K88" s="235"/>
    </row>
    <row r="89" s="0" customFormat="1" ht="15" customHeight="1">
      <c r="B89" s="245"/>
      <c r="C89" s="222" t="s">
        <v>2305</v>
      </c>
      <c r="D89" s="222"/>
      <c r="E89" s="222"/>
      <c r="F89" s="244" t="s">
        <v>2288</v>
      </c>
      <c r="G89" s="222"/>
      <c r="H89" s="222" t="s">
        <v>2306</v>
      </c>
      <c r="I89" s="222" t="s">
        <v>2284</v>
      </c>
      <c r="J89" s="222">
        <v>20</v>
      </c>
      <c r="K89" s="235"/>
    </row>
    <row r="90" s="0" customFormat="1" ht="15" customHeight="1">
      <c r="B90" s="245"/>
      <c r="C90" s="222" t="s">
        <v>2307</v>
      </c>
      <c r="D90" s="222"/>
      <c r="E90" s="222"/>
      <c r="F90" s="244" t="s">
        <v>2288</v>
      </c>
      <c r="G90" s="222"/>
      <c r="H90" s="222" t="s">
        <v>2308</v>
      </c>
      <c r="I90" s="222" t="s">
        <v>2284</v>
      </c>
      <c r="J90" s="222">
        <v>50</v>
      </c>
      <c r="K90" s="235"/>
    </row>
    <row r="91" s="0" customFormat="1" ht="15" customHeight="1">
      <c r="B91" s="245"/>
      <c r="C91" s="222" t="s">
        <v>2309</v>
      </c>
      <c r="D91" s="222"/>
      <c r="E91" s="222"/>
      <c r="F91" s="244" t="s">
        <v>2288</v>
      </c>
      <c r="G91" s="222"/>
      <c r="H91" s="222" t="s">
        <v>2309</v>
      </c>
      <c r="I91" s="222" t="s">
        <v>2284</v>
      </c>
      <c r="J91" s="222">
        <v>50</v>
      </c>
      <c r="K91" s="235"/>
    </row>
    <row r="92" s="0" customFormat="1" ht="15" customHeight="1">
      <c r="B92" s="245"/>
      <c r="C92" s="222" t="s">
        <v>2310</v>
      </c>
      <c r="D92" s="222"/>
      <c r="E92" s="222"/>
      <c r="F92" s="244" t="s">
        <v>2288</v>
      </c>
      <c r="G92" s="222"/>
      <c r="H92" s="222" t="s">
        <v>2311</v>
      </c>
      <c r="I92" s="222" t="s">
        <v>2284</v>
      </c>
      <c r="J92" s="222">
        <v>255</v>
      </c>
      <c r="K92" s="235"/>
    </row>
    <row r="93" s="0" customFormat="1" ht="15" customHeight="1">
      <c r="B93" s="245"/>
      <c r="C93" s="222" t="s">
        <v>2312</v>
      </c>
      <c r="D93" s="222"/>
      <c r="E93" s="222"/>
      <c r="F93" s="244" t="s">
        <v>2282</v>
      </c>
      <c r="G93" s="222"/>
      <c r="H93" s="222" t="s">
        <v>2313</v>
      </c>
      <c r="I93" s="222" t="s">
        <v>2314</v>
      </c>
      <c r="J93" s="222"/>
      <c r="K93" s="235"/>
    </row>
    <row r="94" s="0" customFormat="1" ht="15" customHeight="1">
      <c r="B94" s="245"/>
      <c r="C94" s="222" t="s">
        <v>2315</v>
      </c>
      <c r="D94" s="222"/>
      <c r="E94" s="222"/>
      <c r="F94" s="244" t="s">
        <v>2282</v>
      </c>
      <c r="G94" s="222"/>
      <c r="H94" s="222" t="s">
        <v>2316</v>
      </c>
      <c r="I94" s="222" t="s">
        <v>2317</v>
      </c>
      <c r="J94" s="222"/>
      <c r="K94" s="235"/>
    </row>
    <row r="95" s="0" customFormat="1" ht="15" customHeight="1">
      <c r="B95" s="245"/>
      <c r="C95" s="222" t="s">
        <v>2318</v>
      </c>
      <c r="D95" s="222"/>
      <c r="E95" s="222"/>
      <c r="F95" s="244" t="s">
        <v>2282</v>
      </c>
      <c r="G95" s="222"/>
      <c r="H95" s="222" t="s">
        <v>2318</v>
      </c>
      <c r="I95" s="222" t="s">
        <v>2317</v>
      </c>
      <c r="J95" s="222"/>
      <c r="K95" s="235"/>
    </row>
    <row r="96" s="0" customFormat="1" ht="15" customHeight="1">
      <c r="B96" s="245"/>
      <c r="C96" s="222" t="s">
        <v>39</v>
      </c>
      <c r="D96" s="222"/>
      <c r="E96" s="222"/>
      <c r="F96" s="244" t="s">
        <v>2282</v>
      </c>
      <c r="G96" s="222"/>
      <c r="H96" s="222" t="s">
        <v>2319</v>
      </c>
      <c r="I96" s="222" t="s">
        <v>2317</v>
      </c>
      <c r="J96" s="222"/>
      <c r="K96" s="235"/>
    </row>
    <row r="97" s="0" customFormat="1" ht="15" customHeight="1">
      <c r="B97" s="245"/>
      <c r="C97" s="222" t="s">
        <v>49</v>
      </c>
      <c r="D97" s="222"/>
      <c r="E97" s="222"/>
      <c r="F97" s="244" t="s">
        <v>2282</v>
      </c>
      <c r="G97" s="222"/>
      <c r="H97" s="222" t="s">
        <v>2320</v>
      </c>
      <c r="I97" s="222" t="s">
        <v>2317</v>
      </c>
      <c r="J97" s="222"/>
      <c r="K97" s="235"/>
    </row>
    <row r="98" s="0" customFormat="1" ht="15" customHeight="1">
      <c r="B98" s="246"/>
      <c r="C98" s="247"/>
      <c r="D98" s="247"/>
      <c r="E98" s="247"/>
      <c r="F98" s="247"/>
      <c r="G98" s="247"/>
      <c r="H98" s="247"/>
      <c r="I98" s="247"/>
      <c r="J98" s="247"/>
      <c r="K98" s="248"/>
    </row>
    <row r="99" s="0" customFormat="1" ht="18.75" customHeight="1">
      <c r="B99" s="249"/>
      <c r="C99" s="250"/>
      <c r="D99" s="250"/>
      <c r="E99" s="250"/>
      <c r="F99" s="250"/>
      <c r="G99" s="250"/>
      <c r="H99" s="250"/>
      <c r="I99" s="250"/>
      <c r="J99" s="250"/>
      <c r="K99" s="249"/>
    </row>
    <row r="100" s="0" customFormat="1" ht="18.75" customHeight="1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</row>
    <row r="101" s="0" customFormat="1" ht="7.5" customHeight="1">
      <c r="B101" s="230"/>
      <c r="C101" s="231"/>
      <c r="D101" s="231"/>
      <c r="E101" s="231"/>
      <c r="F101" s="231"/>
      <c r="G101" s="231"/>
      <c r="H101" s="231"/>
      <c r="I101" s="231"/>
      <c r="J101" s="231"/>
      <c r="K101" s="232"/>
    </row>
    <row r="102" s="0" customFormat="1" ht="45" customHeight="1">
      <c r="B102" s="233"/>
      <c r="C102" s="234" t="s">
        <v>2321</v>
      </c>
      <c r="D102" s="234"/>
      <c r="E102" s="234"/>
      <c r="F102" s="234"/>
      <c r="G102" s="234"/>
      <c r="H102" s="234"/>
      <c r="I102" s="234"/>
      <c r="J102" s="234"/>
      <c r="K102" s="235"/>
    </row>
    <row r="103" s="0" customFormat="1" ht="17.25" customHeight="1">
      <c r="B103" s="233"/>
      <c r="C103" s="236" t="s">
        <v>2276</v>
      </c>
      <c r="D103" s="236"/>
      <c r="E103" s="236"/>
      <c r="F103" s="236" t="s">
        <v>2277</v>
      </c>
      <c r="G103" s="237"/>
      <c r="H103" s="236" t="s">
        <v>55</v>
      </c>
      <c r="I103" s="236" t="s">
        <v>58</v>
      </c>
      <c r="J103" s="236" t="s">
        <v>2278</v>
      </c>
      <c r="K103" s="235"/>
    </row>
    <row r="104" s="0" customFormat="1" ht="17.25" customHeight="1">
      <c r="B104" s="233"/>
      <c r="C104" s="238" t="s">
        <v>2279</v>
      </c>
      <c r="D104" s="238"/>
      <c r="E104" s="238"/>
      <c r="F104" s="239" t="s">
        <v>2280</v>
      </c>
      <c r="G104" s="240"/>
      <c r="H104" s="238"/>
      <c r="I104" s="238"/>
      <c r="J104" s="238" t="s">
        <v>2281</v>
      </c>
      <c r="K104" s="235"/>
    </row>
    <row r="105" s="0" customFormat="1" ht="5.25" customHeight="1">
      <c r="B105" s="233"/>
      <c r="C105" s="236"/>
      <c r="D105" s="236"/>
      <c r="E105" s="236"/>
      <c r="F105" s="236"/>
      <c r="G105" s="237"/>
      <c r="H105" s="236"/>
      <c r="I105" s="236"/>
      <c r="J105" s="236"/>
      <c r="K105" s="235"/>
    </row>
    <row r="106" s="0" customFormat="1" ht="15" customHeight="1">
      <c r="B106" s="233"/>
      <c r="C106" s="222" t="s">
        <v>54</v>
      </c>
      <c r="D106" s="243"/>
      <c r="E106" s="243"/>
      <c r="F106" s="244" t="s">
        <v>2282</v>
      </c>
      <c r="G106" s="222"/>
      <c r="H106" s="222" t="s">
        <v>2322</v>
      </c>
      <c r="I106" s="222" t="s">
        <v>2284</v>
      </c>
      <c r="J106" s="222">
        <v>20</v>
      </c>
      <c r="K106" s="235"/>
    </row>
    <row r="107" s="0" customFormat="1" ht="15" customHeight="1">
      <c r="B107" s="233"/>
      <c r="C107" s="222" t="s">
        <v>2285</v>
      </c>
      <c r="D107" s="222"/>
      <c r="E107" s="222"/>
      <c r="F107" s="244" t="s">
        <v>2282</v>
      </c>
      <c r="G107" s="222"/>
      <c r="H107" s="222" t="s">
        <v>2322</v>
      </c>
      <c r="I107" s="222" t="s">
        <v>2284</v>
      </c>
      <c r="J107" s="222">
        <v>120</v>
      </c>
      <c r="K107" s="235"/>
    </row>
    <row r="108" s="0" customFormat="1" ht="15" customHeight="1">
      <c r="B108" s="245"/>
      <c r="C108" s="222" t="s">
        <v>2287</v>
      </c>
      <c r="D108" s="222"/>
      <c r="E108" s="222"/>
      <c r="F108" s="244" t="s">
        <v>2288</v>
      </c>
      <c r="G108" s="222"/>
      <c r="H108" s="222" t="s">
        <v>2322</v>
      </c>
      <c r="I108" s="222" t="s">
        <v>2284</v>
      </c>
      <c r="J108" s="222">
        <v>50</v>
      </c>
      <c r="K108" s="235"/>
    </row>
    <row r="109" s="0" customFormat="1" ht="15" customHeight="1">
      <c r="B109" s="245"/>
      <c r="C109" s="222" t="s">
        <v>2290</v>
      </c>
      <c r="D109" s="222"/>
      <c r="E109" s="222"/>
      <c r="F109" s="244" t="s">
        <v>2282</v>
      </c>
      <c r="G109" s="222"/>
      <c r="H109" s="222" t="s">
        <v>2322</v>
      </c>
      <c r="I109" s="222" t="s">
        <v>2292</v>
      </c>
      <c r="J109" s="222"/>
      <c r="K109" s="235"/>
    </row>
    <row r="110" s="0" customFormat="1" ht="15" customHeight="1">
      <c r="B110" s="245"/>
      <c r="C110" s="222" t="s">
        <v>2301</v>
      </c>
      <c r="D110" s="222"/>
      <c r="E110" s="222"/>
      <c r="F110" s="244" t="s">
        <v>2288</v>
      </c>
      <c r="G110" s="222"/>
      <c r="H110" s="222" t="s">
        <v>2322</v>
      </c>
      <c r="I110" s="222" t="s">
        <v>2284</v>
      </c>
      <c r="J110" s="222">
        <v>50</v>
      </c>
      <c r="K110" s="235"/>
    </row>
    <row r="111" s="0" customFormat="1" ht="15" customHeight="1">
      <c r="B111" s="245"/>
      <c r="C111" s="222" t="s">
        <v>2309</v>
      </c>
      <c r="D111" s="222"/>
      <c r="E111" s="222"/>
      <c r="F111" s="244" t="s">
        <v>2288</v>
      </c>
      <c r="G111" s="222"/>
      <c r="H111" s="222" t="s">
        <v>2322</v>
      </c>
      <c r="I111" s="222" t="s">
        <v>2284</v>
      </c>
      <c r="J111" s="222">
        <v>50</v>
      </c>
      <c r="K111" s="235"/>
    </row>
    <row r="112" s="0" customFormat="1" ht="15" customHeight="1">
      <c r="B112" s="245"/>
      <c r="C112" s="222" t="s">
        <v>2307</v>
      </c>
      <c r="D112" s="222"/>
      <c r="E112" s="222"/>
      <c r="F112" s="244" t="s">
        <v>2288</v>
      </c>
      <c r="G112" s="222"/>
      <c r="H112" s="222" t="s">
        <v>2322</v>
      </c>
      <c r="I112" s="222" t="s">
        <v>2284</v>
      </c>
      <c r="J112" s="222">
        <v>50</v>
      </c>
      <c r="K112" s="235"/>
    </row>
    <row r="113" s="0" customFormat="1" ht="15" customHeight="1">
      <c r="B113" s="245"/>
      <c r="C113" s="222" t="s">
        <v>54</v>
      </c>
      <c r="D113" s="222"/>
      <c r="E113" s="222"/>
      <c r="F113" s="244" t="s">
        <v>2282</v>
      </c>
      <c r="G113" s="222"/>
      <c r="H113" s="222" t="s">
        <v>2323</v>
      </c>
      <c r="I113" s="222" t="s">
        <v>2284</v>
      </c>
      <c r="J113" s="222">
        <v>20</v>
      </c>
      <c r="K113" s="235"/>
    </row>
    <row r="114" s="0" customFormat="1" ht="15" customHeight="1">
      <c r="B114" s="245"/>
      <c r="C114" s="222" t="s">
        <v>2324</v>
      </c>
      <c r="D114" s="222"/>
      <c r="E114" s="222"/>
      <c r="F114" s="244" t="s">
        <v>2282</v>
      </c>
      <c r="G114" s="222"/>
      <c r="H114" s="222" t="s">
        <v>2325</v>
      </c>
      <c r="I114" s="222" t="s">
        <v>2284</v>
      </c>
      <c r="J114" s="222">
        <v>120</v>
      </c>
      <c r="K114" s="235"/>
    </row>
    <row r="115" s="0" customFormat="1" ht="15" customHeight="1">
      <c r="B115" s="245"/>
      <c r="C115" s="222" t="s">
        <v>39</v>
      </c>
      <c r="D115" s="222"/>
      <c r="E115" s="222"/>
      <c r="F115" s="244" t="s">
        <v>2282</v>
      </c>
      <c r="G115" s="222"/>
      <c r="H115" s="222" t="s">
        <v>2326</v>
      </c>
      <c r="I115" s="222" t="s">
        <v>2317</v>
      </c>
      <c r="J115" s="222"/>
      <c r="K115" s="235"/>
    </row>
    <row r="116" s="0" customFormat="1" ht="15" customHeight="1">
      <c r="B116" s="245"/>
      <c r="C116" s="222" t="s">
        <v>49</v>
      </c>
      <c r="D116" s="222"/>
      <c r="E116" s="222"/>
      <c r="F116" s="244" t="s">
        <v>2282</v>
      </c>
      <c r="G116" s="222"/>
      <c r="H116" s="222" t="s">
        <v>2327</v>
      </c>
      <c r="I116" s="222" t="s">
        <v>2317</v>
      </c>
      <c r="J116" s="222"/>
      <c r="K116" s="235"/>
    </row>
    <row r="117" s="0" customFormat="1" ht="15" customHeight="1">
      <c r="B117" s="245"/>
      <c r="C117" s="222" t="s">
        <v>58</v>
      </c>
      <c r="D117" s="222"/>
      <c r="E117" s="222"/>
      <c r="F117" s="244" t="s">
        <v>2282</v>
      </c>
      <c r="G117" s="222"/>
      <c r="H117" s="222" t="s">
        <v>2328</v>
      </c>
      <c r="I117" s="222" t="s">
        <v>2329</v>
      </c>
      <c r="J117" s="222"/>
      <c r="K117" s="235"/>
    </row>
    <row r="118" s="0" customFormat="1" ht="15" customHeight="1">
      <c r="B118" s="246"/>
      <c r="C118" s="251"/>
      <c r="D118" s="251"/>
      <c r="E118" s="251"/>
      <c r="F118" s="251"/>
      <c r="G118" s="251"/>
      <c r="H118" s="251"/>
      <c r="I118" s="251"/>
      <c r="J118" s="251"/>
      <c r="K118" s="248"/>
    </row>
    <row r="119" s="0" customFormat="1" ht="18.75" customHeight="1">
      <c r="B119" s="252"/>
      <c r="C119" s="253"/>
      <c r="D119" s="253"/>
      <c r="E119" s="253"/>
      <c r="F119" s="254"/>
      <c r="G119" s="253"/>
      <c r="H119" s="253"/>
      <c r="I119" s="253"/>
      <c r="J119" s="253"/>
      <c r="K119" s="252"/>
    </row>
    <row r="120" s="0" customFormat="1" ht="18.75" customHeight="1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="0" customFormat="1" ht="7.5" customHeight="1">
      <c r="B121" s="255"/>
      <c r="C121" s="256"/>
      <c r="D121" s="256"/>
      <c r="E121" s="256"/>
      <c r="F121" s="256"/>
      <c r="G121" s="256"/>
      <c r="H121" s="256"/>
      <c r="I121" s="256"/>
      <c r="J121" s="256"/>
      <c r="K121" s="257"/>
    </row>
    <row r="122" s="0" customFormat="1" ht="45" customHeight="1">
      <c r="B122" s="258"/>
      <c r="C122" s="213" t="s">
        <v>2330</v>
      </c>
      <c r="D122" s="213"/>
      <c r="E122" s="213"/>
      <c r="F122" s="213"/>
      <c r="G122" s="213"/>
      <c r="H122" s="213"/>
      <c r="I122" s="213"/>
      <c r="J122" s="213"/>
      <c r="K122" s="259"/>
    </row>
    <row r="123" s="0" customFormat="1" ht="17.25" customHeight="1">
      <c r="B123" s="260"/>
      <c r="C123" s="236" t="s">
        <v>2276</v>
      </c>
      <c r="D123" s="236"/>
      <c r="E123" s="236"/>
      <c r="F123" s="236" t="s">
        <v>2277</v>
      </c>
      <c r="G123" s="237"/>
      <c r="H123" s="236" t="s">
        <v>55</v>
      </c>
      <c r="I123" s="236" t="s">
        <v>58</v>
      </c>
      <c r="J123" s="236" t="s">
        <v>2278</v>
      </c>
      <c r="K123" s="261"/>
    </row>
    <row r="124" s="0" customFormat="1" ht="17.25" customHeight="1">
      <c r="B124" s="260"/>
      <c r="C124" s="238" t="s">
        <v>2279</v>
      </c>
      <c r="D124" s="238"/>
      <c r="E124" s="238"/>
      <c r="F124" s="239" t="s">
        <v>2280</v>
      </c>
      <c r="G124" s="240"/>
      <c r="H124" s="238"/>
      <c r="I124" s="238"/>
      <c r="J124" s="238" t="s">
        <v>2281</v>
      </c>
      <c r="K124" s="261"/>
    </row>
    <row r="125" s="0" customFormat="1" ht="5.25" customHeight="1">
      <c r="B125" s="262"/>
      <c r="C125" s="241"/>
      <c r="D125" s="241"/>
      <c r="E125" s="241"/>
      <c r="F125" s="241"/>
      <c r="G125" s="242"/>
      <c r="H125" s="241"/>
      <c r="I125" s="241"/>
      <c r="J125" s="241"/>
      <c r="K125" s="263"/>
    </row>
    <row r="126" s="0" customFormat="1" ht="15" customHeight="1">
      <c r="B126" s="262"/>
      <c r="C126" s="222" t="s">
        <v>2285</v>
      </c>
      <c r="D126" s="243"/>
      <c r="E126" s="243"/>
      <c r="F126" s="244" t="s">
        <v>2282</v>
      </c>
      <c r="G126" s="222"/>
      <c r="H126" s="222" t="s">
        <v>2322</v>
      </c>
      <c r="I126" s="222" t="s">
        <v>2284</v>
      </c>
      <c r="J126" s="222">
        <v>120</v>
      </c>
      <c r="K126" s="264"/>
    </row>
    <row r="127" s="0" customFormat="1" ht="15" customHeight="1">
      <c r="B127" s="262"/>
      <c r="C127" s="222" t="s">
        <v>2331</v>
      </c>
      <c r="D127" s="222"/>
      <c r="E127" s="222"/>
      <c r="F127" s="244" t="s">
        <v>2282</v>
      </c>
      <c r="G127" s="222"/>
      <c r="H127" s="222" t="s">
        <v>2332</v>
      </c>
      <c r="I127" s="222" t="s">
        <v>2284</v>
      </c>
      <c r="J127" s="222" t="s">
        <v>2333</v>
      </c>
      <c r="K127" s="264"/>
    </row>
    <row r="128" s="0" customFormat="1" ht="15" customHeight="1">
      <c r="B128" s="262"/>
      <c r="C128" s="222" t="s">
        <v>88</v>
      </c>
      <c r="D128" s="222"/>
      <c r="E128" s="222"/>
      <c r="F128" s="244" t="s">
        <v>2282</v>
      </c>
      <c r="G128" s="222"/>
      <c r="H128" s="222" t="s">
        <v>2334</v>
      </c>
      <c r="I128" s="222" t="s">
        <v>2284</v>
      </c>
      <c r="J128" s="222" t="s">
        <v>2333</v>
      </c>
      <c r="K128" s="264"/>
    </row>
    <row r="129" s="0" customFormat="1" ht="15" customHeight="1">
      <c r="B129" s="262"/>
      <c r="C129" s="222" t="s">
        <v>2293</v>
      </c>
      <c r="D129" s="222"/>
      <c r="E129" s="222"/>
      <c r="F129" s="244" t="s">
        <v>2288</v>
      </c>
      <c r="G129" s="222"/>
      <c r="H129" s="222" t="s">
        <v>2294</v>
      </c>
      <c r="I129" s="222" t="s">
        <v>2284</v>
      </c>
      <c r="J129" s="222">
        <v>15</v>
      </c>
      <c r="K129" s="264"/>
    </row>
    <row r="130" s="0" customFormat="1" ht="15" customHeight="1">
      <c r="B130" s="262"/>
      <c r="C130" s="222" t="s">
        <v>2295</v>
      </c>
      <c r="D130" s="222"/>
      <c r="E130" s="222"/>
      <c r="F130" s="244" t="s">
        <v>2288</v>
      </c>
      <c r="G130" s="222"/>
      <c r="H130" s="222" t="s">
        <v>2296</v>
      </c>
      <c r="I130" s="222" t="s">
        <v>2284</v>
      </c>
      <c r="J130" s="222">
        <v>15</v>
      </c>
      <c r="K130" s="264"/>
    </row>
    <row r="131" s="0" customFormat="1" ht="15" customHeight="1">
      <c r="B131" s="262"/>
      <c r="C131" s="222" t="s">
        <v>2297</v>
      </c>
      <c r="D131" s="222"/>
      <c r="E131" s="222"/>
      <c r="F131" s="244" t="s">
        <v>2288</v>
      </c>
      <c r="G131" s="222"/>
      <c r="H131" s="222" t="s">
        <v>2298</v>
      </c>
      <c r="I131" s="222" t="s">
        <v>2284</v>
      </c>
      <c r="J131" s="222">
        <v>20</v>
      </c>
      <c r="K131" s="264"/>
    </row>
    <row r="132" s="0" customFormat="1" ht="15" customHeight="1">
      <c r="B132" s="262"/>
      <c r="C132" s="222" t="s">
        <v>2299</v>
      </c>
      <c r="D132" s="222"/>
      <c r="E132" s="222"/>
      <c r="F132" s="244" t="s">
        <v>2288</v>
      </c>
      <c r="G132" s="222"/>
      <c r="H132" s="222" t="s">
        <v>2300</v>
      </c>
      <c r="I132" s="222" t="s">
        <v>2284</v>
      </c>
      <c r="J132" s="222">
        <v>20</v>
      </c>
      <c r="K132" s="264"/>
    </row>
    <row r="133" s="0" customFormat="1" ht="15" customHeight="1">
      <c r="B133" s="262"/>
      <c r="C133" s="222" t="s">
        <v>2287</v>
      </c>
      <c r="D133" s="222"/>
      <c r="E133" s="222"/>
      <c r="F133" s="244" t="s">
        <v>2288</v>
      </c>
      <c r="G133" s="222"/>
      <c r="H133" s="222" t="s">
        <v>2322</v>
      </c>
      <c r="I133" s="222" t="s">
        <v>2284</v>
      </c>
      <c r="J133" s="222">
        <v>50</v>
      </c>
      <c r="K133" s="264"/>
    </row>
    <row r="134" s="0" customFormat="1" ht="15" customHeight="1">
      <c r="B134" s="262"/>
      <c r="C134" s="222" t="s">
        <v>2301</v>
      </c>
      <c r="D134" s="222"/>
      <c r="E134" s="222"/>
      <c r="F134" s="244" t="s">
        <v>2288</v>
      </c>
      <c r="G134" s="222"/>
      <c r="H134" s="222" t="s">
        <v>2322</v>
      </c>
      <c r="I134" s="222" t="s">
        <v>2284</v>
      </c>
      <c r="J134" s="222">
        <v>50</v>
      </c>
      <c r="K134" s="264"/>
    </row>
    <row r="135" s="0" customFormat="1" ht="15" customHeight="1">
      <c r="B135" s="262"/>
      <c r="C135" s="222" t="s">
        <v>2307</v>
      </c>
      <c r="D135" s="222"/>
      <c r="E135" s="222"/>
      <c r="F135" s="244" t="s">
        <v>2288</v>
      </c>
      <c r="G135" s="222"/>
      <c r="H135" s="222" t="s">
        <v>2322</v>
      </c>
      <c r="I135" s="222" t="s">
        <v>2284</v>
      </c>
      <c r="J135" s="222">
        <v>50</v>
      </c>
      <c r="K135" s="264"/>
    </row>
    <row r="136" s="0" customFormat="1" ht="15" customHeight="1">
      <c r="B136" s="262"/>
      <c r="C136" s="222" t="s">
        <v>2309</v>
      </c>
      <c r="D136" s="222"/>
      <c r="E136" s="222"/>
      <c r="F136" s="244" t="s">
        <v>2288</v>
      </c>
      <c r="G136" s="222"/>
      <c r="H136" s="222" t="s">
        <v>2322</v>
      </c>
      <c r="I136" s="222" t="s">
        <v>2284</v>
      </c>
      <c r="J136" s="222">
        <v>50</v>
      </c>
      <c r="K136" s="264"/>
    </row>
    <row r="137" s="0" customFormat="1" ht="15" customHeight="1">
      <c r="B137" s="262"/>
      <c r="C137" s="222" t="s">
        <v>2310</v>
      </c>
      <c r="D137" s="222"/>
      <c r="E137" s="222"/>
      <c r="F137" s="244" t="s">
        <v>2288</v>
      </c>
      <c r="G137" s="222"/>
      <c r="H137" s="222" t="s">
        <v>2335</v>
      </c>
      <c r="I137" s="222" t="s">
        <v>2284</v>
      </c>
      <c r="J137" s="222">
        <v>255</v>
      </c>
      <c r="K137" s="264"/>
    </row>
    <row r="138" s="0" customFormat="1" ht="15" customHeight="1">
      <c r="B138" s="262"/>
      <c r="C138" s="222" t="s">
        <v>2312</v>
      </c>
      <c r="D138" s="222"/>
      <c r="E138" s="222"/>
      <c r="F138" s="244" t="s">
        <v>2282</v>
      </c>
      <c r="G138" s="222"/>
      <c r="H138" s="222" t="s">
        <v>2336</v>
      </c>
      <c r="I138" s="222" t="s">
        <v>2314</v>
      </c>
      <c r="J138" s="222"/>
      <c r="K138" s="264"/>
    </row>
    <row r="139" s="0" customFormat="1" ht="15" customHeight="1">
      <c r="B139" s="262"/>
      <c r="C139" s="222" t="s">
        <v>2315</v>
      </c>
      <c r="D139" s="222"/>
      <c r="E139" s="222"/>
      <c r="F139" s="244" t="s">
        <v>2282</v>
      </c>
      <c r="G139" s="222"/>
      <c r="H139" s="222" t="s">
        <v>2337</v>
      </c>
      <c r="I139" s="222" t="s">
        <v>2317</v>
      </c>
      <c r="J139" s="222"/>
      <c r="K139" s="264"/>
    </row>
    <row r="140" s="0" customFormat="1" ht="15" customHeight="1">
      <c r="B140" s="262"/>
      <c r="C140" s="222" t="s">
        <v>2318</v>
      </c>
      <c r="D140" s="222"/>
      <c r="E140" s="222"/>
      <c r="F140" s="244" t="s">
        <v>2282</v>
      </c>
      <c r="G140" s="222"/>
      <c r="H140" s="222" t="s">
        <v>2318</v>
      </c>
      <c r="I140" s="222" t="s">
        <v>2317</v>
      </c>
      <c r="J140" s="222"/>
      <c r="K140" s="264"/>
    </row>
    <row r="141" s="0" customFormat="1" ht="15" customHeight="1">
      <c r="B141" s="262"/>
      <c r="C141" s="222" t="s">
        <v>39</v>
      </c>
      <c r="D141" s="222"/>
      <c r="E141" s="222"/>
      <c r="F141" s="244" t="s">
        <v>2282</v>
      </c>
      <c r="G141" s="222"/>
      <c r="H141" s="222" t="s">
        <v>2338</v>
      </c>
      <c r="I141" s="222" t="s">
        <v>2317</v>
      </c>
      <c r="J141" s="222"/>
      <c r="K141" s="264"/>
    </row>
    <row r="142" s="0" customFormat="1" ht="15" customHeight="1">
      <c r="B142" s="262"/>
      <c r="C142" s="222" t="s">
        <v>2339</v>
      </c>
      <c r="D142" s="222"/>
      <c r="E142" s="222"/>
      <c r="F142" s="244" t="s">
        <v>2282</v>
      </c>
      <c r="G142" s="222"/>
      <c r="H142" s="222" t="s">
        <v>2340</v>
      </c>
      <c r="I142" s="222" t="s">
        <v>2317</v>
      </c>
      <c r="J142" s="222"/>
      <c r="K142" s="264"/>
    </row>
    <row r="143" s="0" customFormat="1" ht="15" customHeight="1">
      <c r="B143" s="265"/>
      <c r="C143" s="266"/>
      <c r="D143" s="266"/>
      <c r="E143" s="266"/>
      <c r="F143" s="266"/>
      <c r="G143" s="266"/>
      <c r="H143" s="266"/>
      <c r="I143" s="266"/>
      <c r="J143" s="266"/>
      <c r="K143" s="267"/>
    </row>
    <row r="144" s="0" customFormat="1" ht="18.75" customHeight="1">
      <c r="B144" s="253"/>
      <c r="C144" s="253"/>
      <c r="D144" s="253"/>
      <c r="E144" s="253"/>
      <c r="F144" s="254"/>
      <c r="G144" s="253"/>
      <c r="H144" s="253"/>
      <c r="I144" s="253"/>
      <c r="J144" s="253"/>
      <c r="K144" s="253"/>
    </row>
    <row r="145" s="0" customFormat="1" ht="18.75" customHeight="1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</row>
    <row r="146" s="0" customFormat="1" ht="7.5" customHeight="1">
      <c r="B146" s="230"/>
      <c r="C146" s="231"/>
      <c r="D146" s="231"/>
      <c r="E146" s="231"/>
      <c r="F146" s="231"/>
      <c r="G146" s="231"/>
      <c r="H146" s="231"/>
      <c r="I146" s="231"/>
      <c r="J146" s="231"/>
      <c r="K146" s="232"/>
    </row>
    <row r="147" s="0" customFormat="1" ht="45" customHeight="1">
      <c r="B147" s="233"/>
      <c r="C147" s="234" t="s">
        <v>2341</v>
      </c>
      <c r="D147" s="234"/>
      <c r="E147" s="234"/>
      <c r="F147" s="234"/>
      <c r="G147" s="234"/>
      <c r="H147" s="234"/>
      <c r="I147" s="234"/>
      <c r="J147" s="234"/>
      <c r="K147" s="235"/>
    </row>
    <row r="148" s="0" customFormat="1" ht="17.25" customHeight="1">
      <c r="B148" s="233"/>
      <c r="C148" s="236" t="s">
        <v>2276</v>
      </c>
      <c r="D148" s="236"/>
      <c r="E148" s="236"/>
      <c r="F148" s="236" t="s">
        <v>2277</v>
      </c>
      <c r="G148" s="237"/>
      <c r="H148" s="236" t="s">
        <v>55</v>
      </c>
      <c r="I148" s="236" t="s">
        <v>58</v>
      </c>
      <c r="J148" s="236" t="s">
        <v>2278</v>
      </c>
      <c r="K148" s="235"/>
    </row>
    <row r="149" s="0" customFormat="1" ht="17.25" customHeight="1">
      <c r="B149" s="233"/>
      <c r="C149" s="238" t="s">
        <v>2279</v>
      </c>
      <c r="D149" s="238"/>
      <c r="E149" s="238"/>
      <c r="F149" s="239" t="s">
        <v>2280</v>
      </c>
      <c r="G149" s="240"/>
      <c r="H149" s="238"/>
      <c r="I149" s="238"/>
      <c r="J149" s="238" t="s">
        <v>2281</v>
      </c>
      <c r="K149" s="235"/>
    </row>
    <row r="150" s="0" customFormat="1" ht="5.25" customHeight="1">
      <c r="B150" s="245"/>
      <c r="C150" s="241"/>
      <c r="D150" s="241"/>
      <c r="E150" s="241"/>
      <c r="F150" s="241"/>
      <c r="G150" s="242"/>
      <c r="H150" s="241"/>
      <c r="I150" s="241"/>
      <c r="J150" s="241"/>
      <c r="K150" s="264"/>
    </row>
    <row r="151" s="0" customFormat="1" ht="15" customHeight="1">
      <c r="B151" s="245"/>
      <c r="C151" s="268" t="s">
        <v>2285</v>
      </c>
      <c r="D151" s="222"/>
      <c r="E151" s="222"/>
      <c r="F151" s="269" t="s">
        <v>2282</v>
      </c>
      <c r="G151" s="222"/>
      <c r="H151" s="268" t="s">
        <v>2322</v>
      </c>
      <c r="I151" s="268" t="s">
        <v>2284</v>
      </c>
      <c r="J151" s="268">
        <v>120</v>
      </c>
      <c r="K151" s="264"/>
    </row>
    <row r="152" s="0" customFormat="1" ht="15" customHeight="1">
      <c r="B152" s="245"/>
      <c r="C152" s="268" t="s">
        <v>2331</v>
      </c>
      <c r="D152" s="222"/>
      <c r="E152" s="222"/>
      <c r="F152" s="269" t="s">
        <v>2282</v>
      </c>
      <c r="G152" s="222"/>
      <c r="H152" s="268" t="s">
        <v>2342</v>
      </c>
      <c r="I152" s="268" t="s">
        <v>2284</v>
      </c>
      <c r="J152" s="268" t="s">
        <v>2333</v>
      </c>
      <c r="K152" s="264"/>
    </row>
    <row r="153" s="0" customFormat="1" ht="15" customHeight="1">
      <c r="B153" s="245"/>
      <c r="C153" s="268" t="s">
        <v>88</v>
      </c>
      <c r="D153" s="222"/>
      <c r="E153" s="222"/>
      <c r="F153" s="269" t="s">
        <v>2282</v>
      </c>
      <c r="G153" s="222"/>
      <c r="H153" s="268" t="s">
        <v>2343</v>
      </c>
      <c r="I153" s="268" t="s">
        <v>2284</v>
      </c>
      <c r="J153" s="268" t="s">
        <v>2333</v>
      </c>
      <c r="K153" s="264"/>
    </row>
    <row r="154" s="0" customFormat="1" ht="15" customHeight="1">
      <c r="B154" s="245"/>
      <c r="C154" s="268" t="s">
        <v>2287</v>
      </c>
      <c r="D154" s="222"/>
      <c r="E154" s="222"/>
      <c r="F154" s="269" t="s">
        <v>2288</v>
      </c>
      <c r="G154" s="222"/>
      <c r="H154" s="268" t="s">
        <v>2322</v>
      </c>
      <c r="I154" s="268" t="s">
        <v>2284</v>
      </c>
      <c r="J154" s="268">
        <v>50</v>
      </c>
      <c r="K154" s="264"/>
    </row>
    <row r="155" s="0" customFormat="1" ht="15" customHeight="1">
      <c r="B155" s="245"/>
      <c r="C155" s="268" t="s">
        <v>2290</v>
      </c>
      <c r="D155" s="222"/>
      <c r="E155" s="222"/>
      <c r="F155" s="269" t="s">
        <v>2282</v>
      </c>
      <c r="G155" s="222"/>
      <c r="H155" s="268" t="s">
        <v>2322</v>
      </c>
      <c r="I155" s="268" t="s">
        <v>2292</v>
      </c>
      <c r="J155" s="268"/>
      <c r="K155" s="264"/>
    </row>
    <row r="156" s="0" customFormat="1" ht="15" customHeight="1">
      <c r="B156" s="245"/>
      <c r="C156" s="268" t="s">
        <v>2301</v>
      </c>
      <c r="D156" s="222"/>
      <c r="E156" s="222"/>
      <c r="F156" s="269" t="s">
        <v>2288</v>
      </c>
      <c r="G156" s="222"/>
      <c r="H156" s="268" t="s">
        <v>2322</v>
      </c>
      <c r="I156" s="268" t="s">
        <v>2284</v>
      </c>
      <c r="J156" s="268">
        <v>50</v>
      </c>
      <c r="K156" s="264"/>
    </row>
    <row r="157" s="0" customFormat="1" ht="15" customHeight="1">
      <c r="B157" s="245"/>
      <c r="C157" s="268" t="s">
        <v>2309</v>
      </c>
      <c r="D157" s="222"/>
      <c r="E157" s="222"/>
      <c r="F157" s="269" t="s">
        <v>2288</v>
      </c>
      <c r="G157" s="222"/>
      <c r="H157" s="268" t="s">
        <v>2322</v>
      </c>
      <c r="I157" s="268" t="s">
        <v>2284</v>
      </c>
      <c r="J157" s="268">
        <v>50</v>
      </c>
      <c r="K157" s="264"/>
    </row>
    <row r="158" s="0" customFormat="1" ht="15" customHeight="1">
      <c r="B158" s="245"/>
      <c r="C158" s="268" t="s">
        <v>2307</v>
      </c>
      <c r="D158" s="222"/>
      <c r="E158" s="222"/>
      <c r="F158" s="269" t="s">
        <v>2288</v>
      </c>
      <c r="G158" s="222"/>
      <c r="H158" s="268" t="s">
        <v>2322</v>
      </c>
      <c r="I158" s="268" t="s">
        <v>2284</v>
      </c>
      <c r="J158" s="268">
        <v>50</v>
      </c>
      <c r="K158" s="264"/>
    </row>
    <row r="159" s="0" customFormat="1" ht="15" customHeight="1">
      <c r="B159" s="245"/>
      <c r="C159" s="268" t="s">
        <v>124</v>
      </c>
      <c r="D159" s="222"/>
      <c r="E159" s="222"/>
      <c r="F159" s="269" t="s">
        <v>2282</v>
      </c>
      <c r="G159" s="222"/>
      <c r="H159" s="268" t="s">
        <v>2344</v>
      </c>
      <c r="I159" s="268" t="s">
        <v>2284</v>
      </c>
      <c r="J159" s="268" t="s">
        <v>2345</v>
      </c>
      <c r="K159" s="264"/>
    </row>
    <row r="160" s="0" customFormat="1" ht="15" customHeight="1">
      <c r="B160" s="245"/>
      <c r="C160" s="268" t="s">
        <v>2346</v>
      </c>
      <c r="D160" s="222"/>
      <c r="E160" s="222"/>
      <c r="F160" s="269" t="s">
        <v>2282</v>
      </c>
      <c r="G160" s="222"/>
      <c r="H160" s="268" t="s">
        <v>2347</v>
      </c>
      <c r="I160" s="268" t="s">
        <v>2317</v>
      </c>
      <c r="J160" s="268"/>
      <c r="K160" s="264"/>
    </row>
    <row r="161" s="0" customFormat="1" ht="15" customHeight="1">
      <c r="B161" s="270"/>
      <c r="C161" s="251"/>
      <c r="D161" s="251"/>
      <c r="E161" s="251"/>
      <c r="F161" s="251"/>
      <c r="G161" s="251"/>
      <c r="H161" s="251"/>
      <c r="I161" s="251"/>
      <c r="J161" s="251"/>
      <c r="K161" s="271"/>
    </row>
    <row r="162" s="0" customFormat="1" ht="18.75" customHeight="1">
      <c r="B162" s="253"/>
      <c r="C162" s="242"/>
      <c r="D162" s="242"/>
      <c r="E162" s="242"/>
      <c r="F162" s="272"/>
      <c r="G162" s="242"/>
      <c r="H162" s="242"/>
      <c r="I162" s="242"/>
      <c r="J162" s="242"/>
      <c r="K162" s="253"/>
    </row>
    <row r="163" s="0" customFormat="1" ht="18.75" customHeight="1"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</row>
    <row r="164" s="0" customFormat="1" ht="7.5" customHeight="1">
      <c r="B164" s="208"/>
      <c r="C164" s="209"/>
      <c r="D164" s="209"/>
      <c r="E164" s="209"/>
      <c r="F164" s="209"/>
      <c r="G164" s="209"/>
      <c r="H164" s="209"/>
      <c r="I164" s="209"/>
      <c r="J164" s="209"/>
      <c r="K164" s="210"/>
    </row>
    <row r="165" s="0" customFormat="1" ht="45" customHeight="1">
      <c r="B165" s="212"/>
      <c r="C165" s="213" t="s">
        <v>2348</v>
      </c>
      <c r="D165" s="213"/>
      <c r="E165" s="213"/>
      <c r="F165" s="213"/>
      <c r="G165" s="213"/>
      <c r="H165" s="213"/>
      <c r="I165" s="213"/>
      <c r="J165" s="213"/>
      <c r="K165" s="214"/>
    </row>
    <row r="166" s="0" customFormat="1" ht="17.25" customHeight="1">
      <c r="B166" s="212"/>
      <c r="C166" s="236" t="s">
        <v>2276</v>
      </c>
      <c r="D166" s="236"/>
      <c r="E166" s="236"/>
      <c r="F166" s="236" t="s">
        <v>2277</v>
      </c>
      <c r="G166" s="273"/>
      <c r="H166" s="274" t="s">
        <v>55</v>
      </c>
      <c r="I166" s="274" t="s">
        <v>58</v>
      </c>
      <c r="J166" s="236" t="s">
        <v>2278</v>
      </c>
      <c r="K166" s="214"/>
    </row>
    <row r="167" s="0" customFormat="1" ht="17.25" customHeight="1">
      <c r="B167" s="215"/>
      <c r="C167" s="238" t="s">
        <v>2279</v>
      </c>
      <c r="D167" s="238"/>
      <c r="E167" s="238"/>
      <c r="F167" s="239" t="s">
        <v>2280</v>
      </c>
      <c r="G167" s="275"/>
      <c r="H167" s="276"/>
      <c r="I167" s="276"/>
      <c r="J167" s="238" t="s">
        <v>2281</v>
      </c>
      <c r="K167" s="217"/>
    </row>
    <row r="168" s="0" customFormat="1" ht="5.25" customHeight="1">
      <c r="B168" s="245"/>
      <c r="C168" s="241"/>
      <c r="D168" s="241"/>
      <c r="E168" s="241"/>
      <c r="F168" s="241"/>
      <c r="G168" s="242"/>
      <c r="H168" s="241"/>
      <c r="I168" s="241"/>
      <c r="J168" s="241"/>
      <c r="K168" s="264"/>
    </row>
    <row r="169" s="0" customFormat="1" ht="15" customHeight="1">
      <c r="B169" s="245"/>
      <c r="C169" s="222" t="s">
        <v>2285</v>
      </c>
      <c r="D169" s="222"/>
      <c r="E169" s="222"/>
      <c r="F169" s="244" t="s">
        <v>2282</v>
      </c>
      <c r="G169" s="222"/>
      <c r="H169" s="222" t="s">
        <v>2322</v>
      </c>
      <c r="I169" s="222" t="s">
        <v>2284</v>
      </c>
      <c r="J169" s="222">
        <v>120</v>
      </c>
      <c r="K169" s="264"/>
    </row>
    <row r="170" s="0" customFormat="1" ht="15" customHeight="1">
      <c r="B170" s="245"/>
      <c r="C170" s="222" t="s">
        <v>2331</v>
      </c>
      <c r="D170" s="222"/>
      <c r="E170" s="222"/>
      <c r="F170" s="244" t="s">
        <v>2282</v>
      </c>
      <c r="G170" s="222"/>
      <c r="H170" s="222" t="s">
        <v>2332</v>
      </c>
      <c r="I170" s="222" t="s">
        <v>2284</v>
      </c>
      <c r="J170" s="222" t="s">
        <v>2333</v>
      </c>
      <c r="K170" s="264"/>
    </row>
    <row r="171" s="0" customFormat="1" ht="15" customHeight="1">
      <c r="B171" s="245"/>
      <c r="C171" s="222" t="s">
        <v>88</v>
      </c>
      <c r="D171" s="222"/>
      <c r="E171" s="222"/>
      <c r="F171" s="244" t="s">
        <v>2282</v>
      </c>
      <c r="G171" s="222"/>
      <c r="H171" s="222" t="s">
        <v>2349</v>
      </c>
      <c r="I171" s="222" t="s">
        <v>2284</v>
      </c>
      <c r="J171" s="222" t="s">
        <v>2333</v>
      </c>
      <c r="K171" s="264"/>
    </row>
    <row r="172" s="0" customFormat="1" ht="15" customHeight="1">
      <c r="B172" s="245"/>
      <c r="C172" s="222" t="s">
        <v>2287</v>
      </c>
      <c r="D172" s="222"/>
      <c r="E172" s="222"/>
      <c r="F172" s="244" t="s">
        <v>2288</v>
      </c>
      <c r="G172" s="222"/>
      <c r="H172" s="222" t="s">
        <v>2349</v>
      </c>
      <c r="I172" s="222" t="s">
        <v>2284</v>
      </c>
      <c r="J172" s="222">
        <v>50</v>
      </c>
      <c r="K172" s="264"/>
    </row>
    <row r="173" s="0" customFormat="1" ht="15" customHeight="1">
      <c r="B173" s="245"/>
      <c r="C173" s="222" t="s">
        <v>2290</v>
      </c>
      <c r="D173" s="222"/>
      <c r="E173" s="222"/>
      <c r="F173" s="244" t="s">
        <v>2282</v>
      </c>
      <c r="G173" s="222"/>
      <c r="H173" s="222" t="s">
        <v>2349</v>
      </c>
      <c r="I173" s="222" t="s">
        <v>2292</v>
      </c>
      <c r="J173" s="222"/>
      <c r="K173" s="264"/>
    </row>
    <row r="174" s="0" customFormat="1" ht="15" customHeight="1">
      <c r="B174" s="245"/>
      <c r="C174" s="222" t="s">
        <v>2301</v>
      </c>
      <c r="D174" s="222"/>
      <c r="E174" s="222"/>
      <c r="F174" s="244" t="s">
        <v>2288</v>
      </c>
      <c r="G174" s="222"/>
      <c r="H174" s="222" t="s">
        <v>2349</v>
      </c>
      <c r="I174" s="222" t="s">
        <v>2284</v>
      </c>
      <c r="J174" s="222">
        <v>50</v>
      </c>
      <c r="K174" s="264"/>
    </row>
    <row r="175" s="0" customFormat="1" ht="15" customHeight="1">
      <c r="B175" s="245"/>
      <c r="C175" s="222" t="s">
        <v>2309</v>
      </c>
      <c r="D175" s="222"/>
      <c r="E175" s="222"/>
      <c r="F175" s="244" t="s">
        <v>2288</v>
      </c>
      <c r="G175" s="222"/>
      <c r="H175" s="222" t="s">
        <v>2349</v>
      </c>
      <c r="I175" s="222" t="s">
        <v>2284</v>
      </c>
      <c r="J175" s="222">
        <v>50</v>
      </c>
      <c r="K175" s="264"/>
    </row>
    <row r="176" s="0" customFormat="1" ht="15" customHeight="1">
      <c r="B176" s="245"/>
      <c r="C176" s="222" t="s">
        <v>2307</v>
      </c>
      <c r="D176" s="222"/>
      <c r="E176" s="222"/>
      <c r="F176" s="244" t="s">
        <v>2288</v>
      </c>
      <c r="G176" s="222"/>
      <c r="H176" s="222" t="s">
        <v>2349</v>
      </c>
      <c r="I176" s="222" t="s">
        <v>2284</v>
      </c>
      <c r="J176" s="222">
        <v>50</v>
      </c>
      <c r="K176" s="264"/>
    </row>
    <row r="177" s="0" customFormat="1" ht="15" customHeight="1">
      <c r="B177" s="245"/>
      <c r="C177" s="222" t="s">
        <v>141</v>
      </c>
      <c r="D177" s="222"/>
      <c r="E177" s="222"/>
      <c r="F177" s="244" t="s">
        <v>2282</v>
      </c>
      <c r="G177" s="222"/>
      <c r="H177" s="222" t="s">
        <v>2350</v>
      </c>
      <c r="I177" s="222" t="s">
        <v>2351</v>
      </c>
      <c r="J177" s="222"/>
      <c r="K177" s="264"/>
    </row>
    <row r="178" s="0" customFormat="1" ht="15" customHeight="1">
      <c r="B178" s="245"/>
      <c r="C178" s="222" t="s">
        <v>58</v>
      </c>
      <c r="D178" s="222"/>
      <c r="E178" s="222"/>
      <c r="F178" s="244" t="s">
        <v>2282</v>
      </c>
      <c r="G178" s="222"/>
      <c r="H178" s="222" t="s">
        <v>2352</v>
      </c>
      <c r="I178" s="222" t="s">
        <v>2353</v>
      </c>
      <c r="J178" s="222">
        <v>1</v>
      </c>
      <c r="K178" s="264"/>
    </row>
    <row r="179" s="0" customFormat="1" ht="15" customHeight="1">
      <c r="B179" s="245"/>
      <c r="C179" s="222" t="s">
        <v>54</v>
      </c>
      <c r="D179" s="222"/>
      <c r="E179" s="222"/>
      <c r="F179" s="244" t="s">
        <v>2282</v>
      </c>
      <c r="G179" s="222"/>
      <c r="H179" s="222" t="s">
        <v>2354</v>
      </c>
      <c r="I179" s="222" t="s">
        <v>2284</v>
      </c>
      <c r="J179" s="222">
        <v>20</v>
      </c>
      <c r="K179" s="264"/>
    </row>
    <row r="180" s="0" customFormat="1" ht="15" customHeight="1">
      <c r="B180" s="245"/>
      <c r="C180" s="222" t="s">
        <v>55</v>
      </c>
      <c r="D180" s="222"/>
      <c r="E180" s="222"/>
      <c r="F180" s="244" t="s">
        <v>2282</v>
      </c>
      <c r="G180" s="222"/>
      <c r="H180" s="222" t="s">
        <v>2355</v>
      </c>
      <c r="I180" s="222" t="s">
        <v>2284</v>
      </c>
      <c r="J180" s="222">
        <v>255</v>
      </c>
      <c r="K180" s="264"/>
    </row>
    <row r="181" s="0" customFormat="1" ht="15" customHeight="1">
      <c r="B181" s="245"/>
      <c r="C181" s="222" t="s">
        <v>142</v>
      </c>
      <c r="D181" s="222"/>
      <c r="E181" s="222"/>
      <c r="F181" s="244" t="s">
        <v>2282</v>
      </c>
      <c r="G181" s="222"/>
      <c r="H181" s="222" t="s">
        <v>2246</v>
      </c>
      <c r="I181" s="222" t="s">
        <v>2284</v>
      </c>
      <c r="J181" s="222">
        <v>10</v>
      </c>
      <c r="K181" s="264"/>
    </row>
    <row r="182" s="0" customFormat="1" ht="15" customHeight="1">
      <c r="B182" s="245"/>
      <c r="C182" s="222" t="s">
        <v>143</v>
      </c>
      <c r="D182" s="222"/>
      <c r="E182" s="222"/>
      <c r="F182" s="244" t="s">
        <v>2282</v>
      </c>
      <c r="G182" s="222"/>
      <c r="H182" s="222" t="s">
        <v>2356</v>
      </c>
      <c r="I182" s="222" t="s">
        <v>2317</v>
      </c>
      <c r="J182" s="222"/>
      <c r="K182" s="264"/>
    </row>
    <row r="183" s="0" customFormat="1" ht="15" customHeight="1">
      <c r="B183" s="245"/>
      <c r="C183" s="222" t="s">
        <v>2357</v>
      </c>
      <c r="D183" s="222"/>
      <c r="E183" s="222"/>
      <c r="F183" s="244" t="s">
        <v>2282</v>
      </c>
      <c r="G183" s="222"/>
      <c r="H183" s="222" t="s">
        <v>2358</v>
      </c>
      <c r="I183" s="222" t="s">
        <v>2317</v>
      </c>
      <c r="J183" s="222"/>
      <c r="K183" s="264"/>
    </row>
    <row r="184" s="0" customFormat="1" ht="15" customHeight="1">
      <c r="B184" s="245"/>
      <c r="C184" s="222" t="s">
        <v>2346</v>
      </c>
      <c r="D184" s="222"/>
      <c r="E184" s="222"/>
      <c r="F184" s="244" t="s">
        <v>2282</v>
      </c>
      <c r="G184" s="222"/>
      <c r="H184" s="222" t="s">
        <v>2359</v>
      </c>
      <c r="I184" s="222" t="s">
        <v>2317</v>
      </c>
      <c r="J184" s="222"/>
      <c r="K184" s="264"/>
    </row>
    <row r="185" s="0" customFormat="1" ht="15" customHeight="1">
      <c r="B185" s="245"/>
      <c r="C185" s="222" t="s">
        <v>146</v>
      </c>
      <c r="D185" s="222"/>
      <c r="E185" s="222"/>
      <c r="F185" s="244" t="s">
        <v>2288</v>
      </c>
      <c r="G185" s="222"/>
      <c r="H185" s="222" t="s">
        <v>2360</v>
      </c>
      <c r="I185" s="222" t="s">
        <v>2284</v>
      </c>
      <c r="J185" s="222">
        <v>50</v>
      </c>
      <c r="K185" s="264"/>
    </row>
    <row r="186" s="0" customFormat="1" ht="15" customHeight="1">
      <c r="B186" s="245"/>
      <c r="C186" s="222" t="s">
        <v>2361</v>
      </c>
      <c r="D186" s="222"/>
      <c r="E186" s="222"/>
      <c r="F186" s="244" t="s">
        <v>2288</v>
      </c>
      <c r="G186" s="222"/>
      <c r="H186" s="222" t="s">
        <v>2362</v>
      </c>
      <c r="I186" s="222" t="s">
        <v>2363</v>
      </c>
      <c r="J186" s="222"/>
      <c r="K186" s="264"/>
    </row>
    <row r="187" s="0" customFormat="1" ht="15" customHeight="1">
      <c r="B187" s="245"/>
      <c r="C187" s="222" t="s">
        <v>2364</v>
      </c>
      <c r="D187" s="222"/>
      <c r="E187" s="222"/>
      <c r="F187" s="244" t="s">
        <v>2288</v>
      </c>
      <c r="G187" s="222"/>
      <c r="H187" s="222" t="s">
        <v>2365</v>
      </c>
      <c r="I187" s="222" t="s">
        <v>2363</v>
      </c>
      <c r="J187" s="222"/>
      <c r="K187" s="264"/>
    </row>
    <row r="188" s="0" customFormat="1" ht="15" customHeight="1">
      <c r="B188" s="245"/>
      <c r="C188" s="222" t="s">
        <v>2366</v>
      </c>
      <c r="D188" s="222"/>
      <c r="E188" s="222"/>
      <c r="F188" s="244" t="s">
        <v>2288</v>
      </c>
      <c r="G188" s="222"/>
      <c r="H188" s="222" t="s">
        <v>2367</v>
      </c>
      <c r="I188" s="222" t="s">
        <v>2363</v>
      </c>
      <c r="J188" s="222"/>
      <c r="K188" s="264"/>
    </row>
    <row r="189" s="0" customFormat="1" ht="15" customHeight="1">
      <c r="B189" s="245"/>
      <c r="C189" s="277" t="s">
        <v>2368</v>
      </c>
      <c r="D189" s="222"/>
      <c r="E189" s="222"/>
      <c r="F189" s="244" t="s">
        <v>2288</v>
      </c>
      <c r="G189" s="222"/>
      <c r="H189" s="222" t="s">
        <v>2369</v>
      </c>
      <c r="I189" s="222" t="s">
        <v>2370</v>
      </c>
      <c r="J189" s="278" t="s">
        <v>2371</v>
      </c>
      <c r="K189" s="264"/>
    </row>
    <row r="190" s="0" customFormat="1" ht="15" customHeight="1">
      <c r="B190" s="245"/>
      <c r="C190" s="277" t="s">
        <v>2372</v>
      </c>
      <c r="D190" s="222"/>
      <c r="E190" s="222"/>
      <c r="F190" s="244" t="s">
        <v>2288</v>
      </c>
      <c r="G190" s="222"/>
      <c r="H190" s="222" t="s">
        <v>2373</v>
      </c>
      <c r="I190" s="222" t="s">
        <v>2370</v>
      </c>
      <c r="J190" s="278" t="s">
        <v>2371</v>
      </c>
      <c r="K190" s="264"/>
    </row>
    <row r="191" s="0" customFormat="1" ht="15" customHeight="1">
      <c r="B191" s="245"/>
      <c r="C191" s="277" t="s">
        <v>43</v>
      </c>
      <c r="D191" s="222"/>
      <c r="E191" s="222"/>
      <c r="F191" s="244" t="s">
        <v>2282</v>
      </c>
      <c r="G191" s="222"/>
      <c r="H191" s="219" t="s">
        <v>2374</v>
      </c>
      <c r="I191" s="222" t="s">
        <v>2375</v>
      </c>
      <c r="J191" s="222"/>
      <c r="K191" s="264"/>
    </row>
    <row r="192" s="0" customFormat="1" ht="15" customHeight="1">
      <c r="B192" s="245"/>
      <c r="C192" s="277" t="s">
        <v>2376</v>
      </c>
      <c r="D192" s="222"/>
      <c r="E192" s="222"/>
      <c r="F192" s="244" t="s">
        <v>2282</v>
      </c>
      <c r="G192" s="222"/>
      <c r="H192" s="222" t="s">
        <v>2377</v>
      </c>
      <c r="I192" s="222" t="s">
        <v>2317</v>
      </c>
      <c r="J192" s="222"/>
      <c r="K192" s="264"/>
    </row>
    <row r="193" s="0" customFormat="1" ht="15" customHeight="1">
      <c r="B193" s="245"/>
      <c r="C193" s="277" t="s">
        <v>2378</v>
      </c>
      <c r="D193" s="222"/>
      <c r="E193" s="222"/>
      <c r="F193" s="244" t="s">
        <v>2282</v>
      </c>
      <c r="G193" s="222"/>
      <c r="H193" s="222" t="s">
        <v>2379</v>
      </c>
      <c r="I193" s="222" t="s">
        <v>2317</v>
      </c>
      <c r="J193" s="222"/>
      <c r="K193" s="264"/>
    </row>
    <row r="194" s="0" customFormat="1" ht="15" customHeight="1">
      <c r="B194" s="245"/>
      <c r="C194" s="277" t="s">
        <v>2380</v>
      </c>
      <c r="D194" s="222"/>
      <c r="E194" s="222"/>
      <c r="F194" s="244" t="s">
        <v>2288</v>
      </c>
      <c r="G194" s="222"/>
      <c r="H194" s="222" t="s">
        <v>2381</v>
      </c>
      <c r="I194" s="222" t="s">
        <v>2317</v>
      </c>
      <c r="J194" s="222"/>
      <c r="K194" s="264"/>
    </row>
    <row r="195" s="0" customFormat="1" ht="15" customHeight="1">
      <c r="B195" s="270"/>
      <c r="C195" s="279"/>
      <c r="D195" s="251"/>
      <c r="E195" s="251"/>
      <c r="F195" s="251"/>
      <c r="G195" s="251"/>
      <c r="H195" s="251"/>
      <c r="I195" s="251"/>
      <c r="J195" s="251"/>
      <c r="K195" s="271"/>
    </row>
    <row r="196" s="0" customFormat="1" ht="18.75" customHeight="1">
      <c r="B196" s="253"/>
      <c r="C196" s="242"/>
      <c r="D196" s="242"/>
      <c r="E196" s="242"/>
      <c r="F196" s="272"/>
      <c r="G196" s="242"/>
      <c r="H196" s="242"/>
      <c r="I196" s="242"/>
      <c r="J196" s="242"/>
      <c r="K196" s="253"/>
    </row>
    <row r="197" s="0" customFormat="1" ht="18.75" customHeight="1">
      <c r="B197" s="253"/>
      <c r="C197" s="242"/>
      <c r="D197" s="242"/>
      <c r="E197" s="242"/>
      <c r="F197" s="272"/>
      <c r="G197" s="242"/>
      <c r="H197" s="242"/>
      <c r="I197" s="242"/>
      <c r="J197" s="242"/>
      <c r="K197" s="253"/>
    </row>
    <row r="198" s="0" customFormat="1" ht="18.75" customHeight="1"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</row>
    <row r="199" s="0" customFormat="1" ht="13.5">
      <c r="B199" s="208"/>
      <c r="C199" s="209"/>
      <c r="D199" s="209"/>
      <c r="E199" s="209"/>
      <c r="F199" s="209"/>
      <c r="G199" s="209"/>
      <c r="H199" s="209"/>
      <c r="I199" s="209"/>
      <c r="J199" s="209"/>
      <c r="K199" s="210"/>
    </row>
    <row r="200" s="0" customFormat="1" ht="21">
      <c r="B200" s="212"/>
      <c r="C200" s="213" t="s">
        <v>2382</v>
      </c>
      <c r="D200" s="213"/>
      <c r="E200" s="213"/>
      <c r="F200" s="213"/>
      <c r="G200" s="213"/>
      <c r="H200" s="213"/>
      <c r="I200" s="213"/>
      <c r="J200" s="213"/>
      <c r="K200" s="214"/>
    </row>
    <row r="201" s="0" customFormat="1" ht="25.5" customHeight="1">
      <c r="B201" s="212"/>
      <c r="C201" s="280" t="s">
        <v>2383</v>
      </c>
      <c r="D201" s="280"/>
      <c r="E201" s="280"/>
      <c r="F201" s="280" t="s">
        <v>2384</v>
      </c>
      <c r="G201" s="281"/>
      <c r="H201" s="280" t="s">
        <v>2385</v>
      </c>
      <c r="I201" s="280"/>
      <c r="J201" s="280"/>
      <c r="K201" s="214"/>
    </row>
    <row r="202" s="0" customFormat="1" ht="5.25" customHeight="1">
      <c r="B202" s="245"/>
      <c r="C202" s="241"/>
      <c r="D202" s="241"/>
      <c r="E202" s="241"/>
      <c r="F202" s="241"/>
      <c r="G202" s="242"/>
      <c r="H202" s="241"/>
      <c r="I202" s="241"/>
      <c r="J202" s="241"/>
      <c r="K202" s="264"/>
    </row>
    <row r="203" s="0" customFormat="1" ht="15" customHeight="1">
      <c r="B203" s="245"/>
      <c r="C203" s="222" t="s">
        <v>2375</v>
      </c>
      <c r="D203" s="222"/>
      <c r="E203" s="222"/>
      <c r="F203" s="244" t="s">
        <v>44</v>
      </c>
      <c r="G203" s="222"/>
      <c r="H203" s="222" t="s">
        <v>2386</v>
      </c>
      <c r="I203" s="222"/>
      <c r="J203" s="222"/>
      <c r="K203" s="264"/>
    </row>
    <row r="204" s="0" customFormat="1" ht="15" customHeight="1">
      <c r="B204" s="245"/>
      <c r="C204" s="222"/>
      <c r="D204" s="222"/>
      <c r="E204" s="222"/>
      <c r="F204" s="244" t="s">
        <v>45</v>
      </c>
      <c r="G204" s="222"/>
      <c r="H204" s="222" t="s">
        <v>2387</v>
      </c>
      <c r="I204" s="222"/>
      <c r="J204" s="222"/>
      <c r="K204" s="264"/>
    </row>
    <row r="205" s="0" customFormat="1" ht="15" customHeight="1">
      <c r="B205" s="245"/>
      <c r="C205" s="222"/>
      <c r="D205" s="222"/>
      <c r="E205" s="222"/>
      <c r="F205" s="244" t="s">
        <v>48</v>
      </c>
      <c r="G205" s="222"/>
      <c r="H205" s="222" t="s">
        <v>2388</v>
      </c>
      <c r="I205" s="222"/>
      <c r="J205" s="222"/>
      <c r="K205" s="264"/>
    </row>
    <row r="206" s="0" customFormat="1" ht="15" customHeight="1">
      <c r="B206" s="245"/>
      <c r="C206" s="222"/>
      <c r="D206" s="222"/>
      <c r="E206" s="222"/>
      <c r="F206" s="244" t="s">
        <v>46</v>
      </c>
      <c r="G206" s="222"/>
      <c r="H206" s="222" t="s">
        <v>2389</v>
      </c>
      <c r="I206" s="222"/>
      <c r="J206" s="222"/>
      <c r="K206" s="264"/>
    </row>
    <row r="207" s="0" customFormat="1" ht="15" customHeight="1">
      <c r="B207" s="245"/>
      <c r="C207" s="222"/>
      <c r="D207" s="222"/>
      <c r="E207" s="222"/>
      <c r="F207" s="244" t="s">
        <v>47</v>
      </c>
      <c r="G207" s="222"/>
      <c r="H207" s="222" t="s">
        <v>2390</v>
      </c>
      <c r="I207" s="222"/>
      <c r="J207" s="222"/>
      <c r="K207" s="264"/>
    </row>
    <row r="208" s="0" customFormat="1" ht="15" customHeight="1">
      <c r="B208" s="245"/>
      <c r="C208" s="222"/>
      <c r="D208" s="222"/>
      <c r="E208" s="222"/>
      <c r="F208" s="244"/>
      <c r="G208" s="222"/>
      <c r="H208" s="222"/>
      <c r="I208" s="222"/>
      <c r="J208" s="222"/>
      <c r="K208" s="264"/>
    </row>
    <row r="209" s="0" customFormat="1" ht="15" customHeight="1">
      <c r="B209" s="245"/>
      <c r="C209" s="222" t="s">
        <v>2329</v>
      </c>
      <c r="D209" s="222"/>
      <c r="E209" s="222"/>
      <c r="F209" s="244" t="s">
        <v>81</v>
      </c>
      <c r="G209" s="222"/>
      <c r="H209" s="222" t="s">
        <v>2391</v>
      </c>
      <c r="I209" s="222"/>
      <c r="J209" s="222"/>
      <c r="K209" s="264"/>
    </row>
    <row r="210" s="0" customFormat="1" ht="15" customHeight="1">
      <c r="B210" s="245"/>
      <c r="C210" s="222"/>
      <c r="D210" s="222"/>
      <c r="E210" s="222"/>
      <c r="F210" s="244" t="s">
        <v>2227</v>
      </c>
      <c r="G210" s="222"/>
      <c r="H210" s="222" t="s">
        <v>2228</v>
      </c>
      <c r="I210" s="222"/>
      <c r="J210" s="222"/>
      <c r="K210" s="264"/>
    </row>
    <row r="211" s="0" customFormat="1" ht="15" customHeight="1">
      <c r="B211" s="245"/>
      <c r="C211" s="222"/>
      <c r="D211" s="222"/>
      <c r="E211" s="222"/>
      <c r="F211" s="244" t="s">
        <v>2225</v>
      </c>
      <c r="G211" s="222"/>
      <c r="H211" s="222" t="s">
        <v>2392</v>
      </c>
      <c r="I211" s="222"/>
      <c r="J211" s="222"/>
      <c r="K211" s="264"/>
    </row>
    <row r="212" s="0" customFormat="1" ht="15" customHeight="1">
      <c r="B212" s="282"/>
      <c r="C212" s="222"/>
      <c r="D212" s="222"/>
      <c r="E212" s="222"/>
      <c r="F212" s="244" t="s">
        <v>2229</v>
      </c>
      <c r="G212" s="277"/>
      <c r="H212" s="268" t="s">
        <v>2230</v>
      </c>
      <c r="I212" s="268"/>
      <c r="J212" s="268"/>
      <c r="K212" s="283"/>
    </row>
    <row r="213" s="0" customFormat="1" ht="15" customHeight="1">
      <c r="B213" s="282"/>
      <c r="C213" s="222"/>
      <c r="D213" s="222"/>
      <c r="E213" s="222"/>
      <c r="F213" s="244" t="s">
        <v>1322</v>
      </c>
      <c r="G213" s="277"/>
      <c r="H213" s="268" t="s">
        <v>2208</v>
      </c>
      <c r="I213" s="268"/>
      <c r="J213" s="268"/>
      <c r="K213" s="283"/>
    </row>
    <row r="214" s="0" customFormat="1" ht="15" customHeight="1">
      <c r="B214" s="282"/>
      <c r="C214" s="222"/>
      <c r="D214" s="222"/>
      <c r="E214" s="222"/>
      <c r="F214" s="244"/>
      <c r="G214" s="277"/>
      <c r="H214" s="268"/>
      <c r="I214" s="268"/>
      <c r="J214" s="268"/>
      <c r="K214" s="283"/>
    </row>
    <row r="215" s="0" customFormat="1" ht="15" customHeight="1">
      <c r="B215" s="282"/>
      <c r="C215" s="222" t="s">
        <v>2353</v>
      </c>
      <c r="D215" s="222"/>
      <c r="E215" s="222"/>
      <c r="F215" s="244">
        <v>1</v>
      </c>
      <c r="G215" s="277"/>
      <c r="H215" s="268" t="s">
        <v>2393</v>
      </c>
      <c r="I215" s="268"/>
      <c r="J215" s="268"/>
      <c r="K215" s="283"/>
    </row>
    <row r="216" s="0" customFormat="1" ht="15" customHeight="1">
      <c r="B216" s="282"/>
      <c r="C216" s="222"/>
      <c r="D216" s="222"/>
      <c r="E216" s="222"/>
      <c r="F216" s="244">
        <v>2</v>
      </c>
      <c r="G216" s="277"/>
      <c r="H216" s="268" t="s">
        <v>2394</v>
      </c>
      <c r="I216" s="268"/>
      <c r="J216" s="268"/>
      <c r="K216" s="283"/>
    </row>
    <row r="217" s="0" customFormat="1" ht="15" customHeight="1">
      <c r="B217" s="282"/>
      <c r="C217" s="222"/>
      <c r="D217" s="222"/>
      <c r="E217" s="222"/>
      <c r="F217" s="244">
        <v>3</v>
      </c>
      <c r="G217" s="277"/>
      <c r="H217" s="268" t="s">
        <v>2395</v>
      </c>
      <c r="I217" s="268"/>
      <c r="J217" s="268"/>
      <c r="K217" s="283"/>
    </row>
    <row r="218" s="0" customFormat="1" ht="15" customHeight="1">
      <c r="B218" s="282"/>
      <c r="C218" s="222"/>
      <c r="D218" s="222"/>
      <c r="E218" s="222"/>
      <c r="F218" s="244">
        <v>4</v>
      </c>
      <c r="G218" s="277"/>
      <c r="H218" s="268" t="s">
        <v>2396</v>
      </c>
      <c r="I218" s="268"/>
      <c r="J218" s="268"/>
      <c r="K218" s="283"/>
    </row>
    <row r="219" s="0" customFormat="1" ht="12.75" customHeight="1">
      <c r="B219" s="284"/>
      <c r="C219" s="285"/>
      <c r="D219" s="285"/>
      <c r="E219" s="285"/>
      <c r="F219" s="285"/>
      <c r="G219" s="285"/>
      <c r="H219" s="285"/>
      <c r="I219" s="285"/>
      <c r="J219" s="285"/>
      <c r="K219" s="286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rintOptions headings="0" gridLines="0"/>
  <pageMargins left="0.59027779999999996" right="0.59027779999999996" top="0.59027779999999996" bottom="0.59027779999999996" header="0" footer="0"/>
  <pageSetup paperSize="9" scale="77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135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89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117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119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">
        <v>20</v>
      </c>
      <c r="M22" s="23"/>
    </row>
    <row r="23" s="22" customFormat="1" ht="18" customHeight="1">
      <c r="B23" s="23"/>
      <c r="E23" s="11" t="s">
        <v>34</v>
      </c>
      <c r="I23" s="16" t="s">
        <v>30</v>
      </c>
      <c r="J23" s="11" t="s">
        <v>20</v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">
        <v>20</v>
      </c>
      <c r="M25" s="23"/>
    </row>
    <row r="26" s="22" customFormat="1" ht="18" customHeight="1">
      <c r="B26" s="23"/>
      <c r="E26" s="11" t="s">
        <v>120</v>
      </c>
      <c r="I26" s="16" t="s">
        <v>30</v>
      </c>
      <c r="J26" s="11" t="s">
        <v>20</v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ROUND(K98,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ROUND((SUM(BE98:BE212)),  2)</f>
        <v>0</v>
      </c>
      <c r="I37" s="117">
        <v>0.20999999999999999</v>
      </c>
      <c r="K37" s="104">
        <f>ROUND(((SUM(BE98:BE212))*I37),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ROUND((SUM(BF98:BF212)),  2)</f>
        <v>0</v>
      </c>
      <c r="I38" s="117">
        <v>0.12</v>
      </c>
      <c r="K38" s="104">
        <f>ROUND(((SUM(BF98:BF212))*I38),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ROUND((SUM(BG98:BG212)),  2)</f>
        <v>0</v>
      </c>
      <c r="I39" s="117">
        <v>0.20999999999999999</v>
      </c>
      <c r="K39" s="104">
        <f t="shared" ref="K39:K41" si="3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ROUND((SUM(BH98:BH212)),  2)</f>
        <v>0</v>
      </c>
      <c r="I40" s="117">
        <v>0.12</v>
      </c>
      <c r="K40" s="104">
        <f t="shared" si="3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ROUND((SUM(BI98:BI212)),  2)</f>
        <v>0</v>
      </c>
      <c r="I41" s="117">
        <v>0</v>
      </c>
      <c r="K41" s="104">
        <f t="shared" si="3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117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D.1.1 - Stavební řešení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Ing. Kubica Pavel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 t="shared" ref="I65:I66" si="4">Q98</f>
        <v>0</v>
      </c>
      <c r="J65" s="75">
        <f t="shared" ref="J65:J66" si="5">R98</f>
        <v>0</v>
      </c>
      <c r="K65" s="75">
        <f t="shared" ref="K65:K66" si="6">K98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129</v>
      </c>
      <c r="E66" s="130"/>
      <c r="F66" s="130"/>
      <c r="G66" s="130"/>
      <c r="H66" s="130"/>
      <c r="I66" s="131">
        <f t="shared" si="4"/>
        <v>0</v>
      </c>
      <c r="J66" s="131">
        <f t="shared" si="5"/>
        <v>0</v>
      </c>
      <c r="K66" s="131">
        <f t="shared" si="6"/>
        <v>0</v>
      </c>
      <c r="M66" s="128"/>
    </row>
    <row r="67" s="99" customFormat="1" ht="19.899999999999999" customHeight="1">
      <c r="B67" s="132"/>
      <c r="D67" s="133" t="s">
        <v>130</v>
      </c>
      <c r="E67" s="134"/>
      <c r="F67" s="134"/>
      <c r="G67" s="134"/>
      <c r="H67" s="134"/>
      <c r="I67" s="135">
        <f>Q100</f>
        <v>0</v>
      </c>
      <c r="J67" s="135">
        <f>R100</f>
        <v>0</v>
      </c>
      <c r="K67" s="135">
        <f>K100</f>
        <v>0</v>
      </c>
      <c r="M67" s="132"/>
    </row>
    <row r="68" s="99" customFormat="1" ht="19.899999999999999" customHeight="1">
      <c r="B68" s="132"/>
      <c r="D68" s="133" t="s">
        <v>131</v>
      </c>
      <c r="E68" s="134"/>
      <c r="F68" s="134"/>
      <c r="G68" s="134"/>
      <c r="H68" s="134"/>
      <c r="I68" s="135">
        <f>Q107</f>
        <v>0</v>
      </c>
      <c r="J68" s="135">
        <f>R107</f>
        <v>0</v>
      </c>
      <c r="K68" s="135">
        <f>K107</f>
        <v>0</v>
      </c>
      <c r="M68" s="132"/>
    </row>
    <row r="69" s="99" customFormat="1" ht="19.899999999999999" customHeight="1">
      <c r="B69" s="132"/>
      <c r="D69" s="133" t="s">
        <v>132</v>
      </c>
      <c r="E69" s="134"/>
      <c r="F69" s="134"/>
      <c r="G69" s="134"/>
      <c r="H69" s="134"/>
      <c r="I69" s="135">
        <f>Q112</f>
        <v>0</v>
      </c>
      <c r="J69" s="135">
        <f>R112</f>
        <v>0</v>
      </c>
      <c r="K69" s="135">
        <f>K112</f>
        <v>0</v>
      </c>
      <c r="M69" s="132"/>
    </row>
    <row r="70" s="99" customFormat="1" ht="19.899999999999999" customHeight="1">
      <c r="B70" s="132"/>
      <c r="D70" s="133" t="s">
        <v>133</v>
      </c>
      <c r="E70" s="134"/>
      <c r="F70" s="134"/>
      <c r="G70" s="134"/>
      <c r="H70" s="134"/>
      <c r="I70" s="135">
        <f>Q132</f>
        <v>0</v>
      </c>
      <c r="J70" s="135">
        <f>R132</f>
        <v>0</v>
      </c>
      <c r="K70" s="135">
        <f>K132</f>
        <v>0</v>
      </c>
      <c r="M70" s="132"/>
    </row>
    <row r="71" s="99" customFormat="1" ht="19.899999999999999" customHeight="1">
      <c r="B71" s="132"/>
      <c r="D71" s="133" t="s">
        <v>134</v>
      </c>
      <c r="E71" s="134"/>
      <c r="F71" s="134"/>
      <c r="G71" s="134"/>
      <c r="H71" s="134"/>
      <c r="I71" s="135">
        <f>Q148</f>
        <v>0</v>
      </c>
      <c r="J71" s="135">
        <f>R148</f>
        <v>0</v>
      </c>
      <c r="K71" s="135">
        <f>K148</f>
        <v>0</v>
      </c>
      <c r="M71" s="132"/>
    </row>
    <row r="72" s="99" customFormat="1" ht="19.899999999999999" customHeight="1">
      <c r="B72" s="132"/>
      <c r="D72" s="133" t="s">
        <v>135</v>
      </c>
      <c r="E72" s="134"/>
      <c r="F72" s="134"/>
      <c r="G72" s="134"/>
      <c r="H72" s="134"/>
      <c r="I72" s="135">
        <f>Q152</f>
        <v>0</v>
      </c>
      <c r="J72" s="135">
        <f>R152</f>
        <v>0</v>
      </c>
      <c r="K72" s="135">
        <f>K152</f>
        <v>0</v>
      </c>
      <c r="M72" s="132"/>
    </row>
    <row r="73" s="99" customFormat="1" ht="19.899999999999999" customHeight="1">
      <c r="B73" s="132"/>
      <c r="D73" s="133" t="s">
        <v>136</v>
      </c>
      <c r="E73" s="134"/>
      <c r="F73" s="134"/>
      <c r="G73" s="134"/>
      <c r="H73" s="134"/>
      <c r="I73" s="135">
        <f>Q158</f>
        <v>0</v>
      </c>
      <c r="J73" s="135">
        <f>R158</f>
        <v>0</v>
      </c>
      <c r="K73" s="135">
        <f>K158</f>
        <v>0</v>
      </c>
      <c r="M73" s="132"/>
    </row>
    <row r="74" s="99" customFormat="1" ht="19.899999999999999" customHeight="1">
      <c r="B74" s="132"/>
      <c r="D74" s="133" t="s">
        <v>137</v>
      </c>
      <c r="E74" s="134"/>
      <c r="F74" s="134"/>
      <c r="G74" s="134"/>
      <c r="H74" s="134"/>
      <c r="I74" s="135">
        <f>Q170</f>
        <v>0</v>
      </c>
      <c r="J74" s="135">
        <f>R170</f>
        <v>0</v>
      </c>
      <c r="K74" s="135">
        <f>K170</f>
        <v>0</v>
      </c>
      <c r="M74" s="132"/>
    </row>
    <row r="75" s="99" customFormat="1" ht="19.899999999999999" customHeight="1">
      <c r="B75" s="132"/>
      <c r="D75" s="133" t="s">
        <v>138</v>
      </c>
      <c r="E75" s="134"/>
      <c r="F75" s="134"/>
      <c r="G75" s="134"/>
      <c r="H75" s="134"/>
      <c r="I75" s="135">
        <f>Q174</f>
        <v>0</v>
      </c>
      <c r="J75" s="135">
        <f>R174</f>
        <v>0</v>
      </c>
      <c r="K75" s="135">
        <f>K174</f>
        <v>0</v>
      </c>
      <c r="M75" s="132"/>
    </row>
    <row r="76" s="99" customFormat="1" ht="19.899999999999999" customHeight="1">
      <c r="B76" s="132"/>
      <c r="D76" s="133" t="s">
        <v>139</v>
      </c>
      <c r="E76" s="134"/>
      <c r="F76" s="134"/>
      <c r="G76" s="134"/>
      <c r="H76" s="134"/>
      <c r="I76" s="135">
        <f>Q187</f>
        <v>0</v>
      </c>
      <c r="J76" s="135">
        <f>R187</f>
        <v>0</v>
      </c>
      <c r="K76" s="135">
        <f>K187</f>
        <v>0</v>
      </c>
      <c r="M76" s="132"/>
    </row>
    <row r="77" s="22" customFormat="1" ht="21.75" customHeight="1">
      <c r="B77" s="23"/>
      <c r="M77" s="23"/>
    </row>
    <row r="78" s="22" customFormat="1" ht="6.9500000000000002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23"/>
    </row>
    <row r="82" s="22" customFormat="1" ht="6.9500000000000002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23"/>
    </row>
    <row r="83" s="22" customFormat="1" ht="24.949999999999999" customHeight="1">
      <c r="B83" s="23"/>
      <c r="C83" s="7" t="s">
        <v>140</v>
      </c>
      <c r="M83" s="23"/>
    </row>
    <row r="84" s="22" customFormat="1" ht="6.9500000000000002" customHeight="1">
      <c r="B84" s="23"/>
      <c r="M84" s="23"/>
    </row>
    <row r="85" s="22" customFormat="1" ht="12" customHeight="1">
      <c r="B85" s="23"/>
      <c r="C85" s="16" t="s">
        <v>17</v>
      </c>
      <c r="M85" s="23"/>
    </row>
    <row r="86" s="22" customFormat="1" ht="16.5" customHeight="1">
      <c r="B86" s="23"/>
      <c r="E86" s="113" t="str">
        <f>E7</f>
        <v>PD_Beskydské_divadlo_Nový_Jičín</v>
      </c>
      <c r="F86" s="16"/>
      <c r="G86" s="16"/>
      <c r="H86" s="16"/>
      <c r="M86" s="23"/>
    </row>
    <row r="87" ht="12" customHeight="1">
      <c r="B87" s="6"/>
      <c r="C87" s="16" t="s">
        <v>116</v>
      </c>
      <c r="M87" s="6"/>
    </row>
    <row r="88" s="22" customFormat="1" ht="16.5" customHeight="1">
      <c r="B88" s="23"/>
      <c r="E88" s="113" t="s">
        <v>117</v>
      </c>
      <c r="F88" s="22"/>
      <c r="G88" s="22"/>
      <c r="H88" s="22"/>
      <c r="M88" s="23"/>
    </row>
    <row r="89" s="22" customFormat="1" ht="12" customHeight="1">
      <c r="B89" s="23"/>
      <c r="C89" s="16" t="s">
        <v>118</v>
      </c>
      <c r="M89" s="23"/>
    </row>
    <row r="90" s="22" customFormat="1" ht="16.5" customHeight="1">
      <c r="B90" s="23"/>
      <c r="E90" s="49" t="str">
        <f>E11</f>
        <v xml:space="preserve">D.1.1 - Stavební řešení</v>
      </c>
      <c r="F90" s="22"/>
      <c r="G90" s="22"/>
      <c r="H90" s="22"/>
      <c r="M90" s="23"/>
    </row>
    <row r="91" s="22" customFormat="1" ht="6.9500000000000002" customHeight="1">
      <c r="B91" s="23"/>
      <c r="M91" s="23"/>
    </row>
    <row r="92" s="22" customFormat="1" ht="12" customHeight="1">
      <c r="B92" s="23"/>
      <c r="C92" s="16" t="s">
        <v>22</v>
      </c>
      <c r="F92" s="11" t="str">
        <f>F14</f>
        <v xml:space="preserve">Beskydské divadlo Nový Jičín, Divadelní 873/5</v>
      </c>
      <c r="I92" s="16" t="s">
        <v>24</v>
      </c>
      <c r="J92" s="51" t="str">
        <f>IF(J14="","",J14)</f>
        <v xml:space="preserve">19. 3. 2025</v>
      </c>
      <c r="M92" s="23"/>
    </row>
    <row r="93" s="22" customFormat="1" ht="6.9500000000000002" customHeight="1">
      <c r="B93" s="23"/>
      <c r="M93" s="23"/>
    </row>
    <row r="94" s="22" customFormat="1" ht="15.199999999999999" customHeight="1">
      <c r="B94" s="23"/>
      <c r="C94" s="16" t="s">
        <v>26</v>
      </c>
      <c r="F94" s="11" t="str">
        <f>E17</f>
        <v xml:space="preserve">Město Nový Jičín, Masarykovo nám. 1/1, Nový Jičín</v>
      </c>
      <c r="I94" s="16" t="s">
        <v>33</v>
      </c>
      <c r="J94" s="20" t="str">
        <f>E23</f>
        <v xml:space="preserve">Ing. Jonáš Ženatý</v>
      </c>
      <c r="M94" s="23"/>
    </row>
    <row r="95" s="22" customFormat="1" ht="15.199999999999999" customHeight="1">
      <c r="B95" s="23"/>
      <c r="C95" s="16" t="s">
        <v>31</v>
      </c>
      <c r="F95" s="11" t="str">
        <f>IF(E20="","",E20)</f>
        <v xml:space="preserve">Vyplň údaj</v>
      </c>
      <c r="I95" s="16" t="s">
        <v>35</v>
      </c>
      <c r="J95" s="20" t="str">
        <f>E26</f>
        <v xml:space="preserve">Ing. Kubica Pavel</v>
      </c>
      <c r="M95" s="23"/>
    </row>
    <row r="96" s="22" customFormat="1" ht="10.35" customHeight="1">
      <c r="B96" s="23"/>
      <c r="M96" s="23"/>
    </row>
    <row r="97" s="136" customFormat="1" ht="29.25" customHeight="1">
      <c r="B97" s="137"/>
      <c r="C97" s="138" t="s">
        <v>141</v>
      </c>
      <c r="D97" s="139" t="s">
        <v>58</v>
      </c>
      <c r="E97" s="139" t="s">
        <v>54</v>
      </c>
      <c r="F97" s="139" t="s">
        <v>55</v>
      </c>
      <c r="G97" s="139" t="s">
        <v>142</v>
      </c>
      <c r="H97" s="139" t="s">
        <v>143</v>
      </c>
      <c r="I97" s="139" t="s">
        <v>144</v>
      </c>
      <c r="J97" s="139" t="s">
        <v>145</v>
      </c>
      <c r="K97" s="140" t="s">
        <v>127</v>
      </c>
      <c r="L97" s="141" t="s">
        <v>146</v>
      </c>
      <c r="M97" s="137"/>
      <c r="N97" s="66" t="s">
        <v>20</v>
      </c>
      <c r="O97" s="67" t="s">
        <v>43</v>
      </c>
      <c r="P97" s="67" t="s">
        <v>147</v>
      </c>
      <c r="Q97" s="67" t="s">
        <v>148</v>
      </c>
      <c r="R97" s="67" t="s">
        <v>149</v>
      </c>
      <c r="S97" s="67" t="s">
        <v>150</v>
      </c>
      <c r="T97" s="67" t="s">
        <v>151</v>
      </c>
      <c r="U97" s="67" t="s">
        <v>152</v>
      </c>
      <c r="V97" s="67" t="s">
        <v>153</v>
      </c>
      <c r="W97" s="67" t="s">
        <v>154</v>
      </c>
      <c r="X97" s="68" t="s">
        <v>155</v>
      </c>
    </row>
    <row r="98" s="22" customFormat="1" ht="22.899999999999999" customHeight="1">
      <c r="B98" s="23"/>
      <c r="C98" s="72" t="s">
        <v>156</v>
      </c>
      <c r="K98" s="142">
        <f t="shared" ref="K98:K99" si="7">BK98</f>
        <v>0</v>
      </c>
      <c r="M98" s="23"/>
      <c r="N98" s="69"/>
      <c r="O98" s="55"/>
      <c r="P98" s="55"/>
      <c r="Q98" s="143">
        <f>Q99</f>
        <v>0</v>
      </c>
      <c r="R98" s="143">
        <f>R99</f>
        <v>0</v>
      </c>
      <c r="S98" s="55"/>
      <c r="T98" s="144">
        <f>T99</f>
        <v>0</v>
      </c>
      <c r="U98" s="55"/>
      <c r="V98" s="144">
        <f>V99</f>
        <v>1.21652406</v>
      </c>
      <c r="W98" s="55"/>
      <c r="X98" s="145">
        <f>X99</f>
        <v>1.8353560000000002</v>
      </c>
      <c r="AT98" s="3" t="s">
        <v>74</v>
      </c>
      <c r="AU98" s="3" t="s">
        <v>128</v>
      </c>
      <c r="BK98" s="146">
        <f>BK99</f>
        <v>0</v>
      </c>
    </row>
    <row r="99" s="147" customFormat="1" ht="25.899999999999999" customHeight="1">
      <c r="B99" s="148"/>
      <c r="D99" s="149" t="s">
        <v>74</v>
      </c>
      <c r="E99" s="150" t="s">
        <v>157</v>
      </c>
      <c r="F99" s="150" t="s">
        <v>158</v>
      </c>
      <c r="I99" s="151"/>
      <c r="J99" s="151"/>
      <c r="K99" s="152">
        <f t="shared" si="7"/>
        <v>0</v>
      </c>
      <c r="M99" s="148"/>
      <c r="N99" s="153"/>
      <c r="Q99" s="154">
        <f>Q100+Q107+Q112+Q132+Q148+Q152+Q158+Q170+Q174+Q187</f>
        <v>0</v>
      </c>
      <c r="R99" s="154">
        <f>R100+R107+R112+R132+R148+R152+R158+R170+R174+R187</f>
        <v>0</v>
      </c>
      <c r="T99" s="155">
        <f>T100+T107+T112+T132+T148+T152+T158+T170+T174+T187</f>
        <v>0</v>
      </c>
      <c r="V99" s="155">
        <f>V100+V107+V112+V132+V148+V152+V158+V170+V174+V187</f>
        <v>1.21652406</v>
      </c>
      <c r="X99" s="156">
        <f>X100+X107+X112+X132+X148+X152+X158+X170+X174+X187</f>
        <v>1.8353560000000002</v>
      </c>
      <c r="AR99" s="149" t="s">
        <v>82</v>
      </c>
      <c r="AT99" s="157" t="s">
        <v>74</v>
      </c>
      <c r="AU99" s="157" t="s">
        <v>75</v>
      </c>
      <c r="AY99" s="149" t="s">
        <v>159</v>
      </c>
      <c r="BK99" s="158">
        <f>BK100+BK107+BK112+BK132+BK148+BK152+BK158+BK170+BK174+BK187</f>
        <v>0</v>
      </c>
    </row>
    <row r="100" s="147" customFormat="1" ht="22.899999999999999" customHeight="1">
      <c r="B100" s="148"/>
      <c r="D100" s="149" t="s">
        <v>74</v>
      </c>
      <c r="E100" s="159" t="s">
        <v>160</v>
      </c>
      <c r="F100" s="159" t="s">
        <v>161</v>
      </c>
      <c r="I100" s="151"/>
      <c r="J100" s="151"/>
      <c r="K100" s="160">
        <f>BK100</f>
        <v>0</v>
      </c>
      <c r="M100" s="148"/>
      <c r="N100" s="153"/>
      <c r="Q100" s="154">
        <f>SUM(Q101:Q106)</f>
        <v>0</v>
      </c>
      <c r="R100" s="154">
        <f>SUM(R101:R106)</f>
        <v>0</v>
      </c>
      <c r="T100" s="155">
        <f>SUM(T101:T106)</f>
        <v>0</v>
      </c>
      <c r="V100" s="155">
        <f>SUM(V101:V106)</f>
        <v>0.30869999999999997</v>
      </c>
      <c r="X100" s="156">
        <f>SUM(X101:X106)</f>
        <v>0</v>
      </c>
      <c r="AR100" s="149" t="s">
        <v>82</v>
      </c>
      <c r="AT100" s="157" t="s">
        <v>74</v>
      </c>
      <c r="AU100" s="157" t="s">
        <v>82</v>
      </c>
      <c r="AY100" s="149" t="s">
        <v>159</v>
      </c>
      <c r="BK100" s="158">
        <f>SUM(BK101:BK106)</f>
        <v>0</v>
      </c>
    </row>
    <row r="101" s="22" customFormat="1" ht="16.5" customHeight="1">
      <c r="B101" s="23"/>
      <c r="C101" s="161" t="s">
        <v>84</v>
      </c>
      <c r="D101" s="161" t="s">
        <v>162</v>
      </c>
      <c r="E101" s="162" t="s">
        <v>163</v>
      </c>
      <c r="F101" s="163" t="s">
        <v>164</v>
      </c>
      <c r="G101" s="164" t="s">
        <v>165</v>
      </c>
      <c r="H101" s="165">
        <v>18</v>
      </c>
      <c r="I101" s="166"/>
      <c r="J101" s="166"/>
      <c r="K101" s="167">
        <f>ROUND(P101*H101,2)</f>
        <v>0</v>
      </c>
      <c r="L101" s="168"/>
      <c r="M101" s="23"/>
      <c r="N101" s="169" t="s">
        <v>20</v>
      </c>
      <c r="O101" s="170" t="s">
        <v>44</v>
      </c>
      <c r="P101" s="171">
        <f>I101+J101</f>
        <v>0</v>
      </c>
      <c r="Q101" s="171">
        <f>ROUND(I101*H101,2)</f>
        <v>0</v>
      </c>
      <c r="R101" s="171">
        <f>ROUND(J101*H101,2)</f>
        <v>0</v>
      </c>
      <c r="T101" s="172">
        <f>S101*H101</f>
        <v>0</v>
      </c>
      <c r="U101" s="172">
        <v>0.017149999999999999</v>
      </c>
      <c r="V101" s="172">
        <f>U101*H101</f>
        <v>0.30869999999999997</v>
      </c>
      <c r="W101" s="172">
        <v>0</v>
      </c>
      <c r="X101" s="173">
        <f>W101*H101</f>
        <v>0</v>
      </c>
      <c r="AR101" s="174" t="s">
        <v>166</v>
      </c>
      <c r="AT101" s="174" t="s">
        <v>162</v>
      </c>
      <c r="AU101" s="174" t="s">
        <v>84</v>
      </c>
      <c r="AY101" s="3" t="s">
        <v>159</v>
      </c>
      <c r="BE101" s="175">
        <f>IF(O101="základní",K101,0)</f>
        <v>0</v>
      </c>
      <c r="BF101" s="175">
        <f>IF(O101="snížená",K101,0)</f>
        <v>0</v>
      </c>
      <c r="BG101" s="175">
        <f>IF(O101="zákl. přenesená",K101,0)</f>
        <v>0</v>
      </c>
      <c r="BH101" s="175">
        <f>IF(O101="sníž. přenesená",K101,0)</f>
        <v>0</v>
      </c>
      <c r="BI101" s="175">
        <f>IF(O101="nulová",K101,0)</f>
        <v>0</v>
      </c>
      <c r="BJ101" s="3" t="s">
        <v>82</v>
      </c>
      <c r="BK101" s="175">
        <f>ROUND(P101*H101,2)</f>
        <v>0</v>
      </c>
      <c r="BL101" s="3" t="s">
        <v>166</v>
      </c>
      <c r="BM101" s="174" t="s">
        <v>167</v>
      </c>
    </row>
    <row r="102" s="22" customFormat="1">
      <c r="B102" s="23"/>
      <c r="D102" s="176" t="s">
        <v>168</v>
      </c>
      <c r="F102" s="177" t="s">
        <v>169</v>
      </c>
      <c r="I102" s="178"/>
      <c r="J102" s="178"/>
      <c r="M102" s="23"/>
      <c r="N102" s="179"/>
      <c r="X102" s="59"/>
      <c r="AT102" s="3" t="s">
        <v>168</v>
      </c>
      <c r="AU102" s="3" t="s">
        <v>84</v>
      </c>
    </row>
    <row r="103" s="22" customFormat="1">
      <c r="B103" s="23"/>
      <c r="D103" s="180" t="s">
        <v>170</v>
      </c>
      <c r="F103" s="181" t="s">
        <v>171</v>
      </c>
      <c r="I103" s="178"/>
      <c r="J103" s="178"/>
      <c r="M103" s="23"/>
      <c r="N103" s="179"/>
      <c r="X103" s="59"/>
      <c r="AT103" s="3" t="s">
        <v>170</v>
      </c>
      <c r="AU103" s="3" t="s">
        <v>84</v>
      </c>
    </row>
    <row r="104" s="22" customFormat="1" ht="16.5" customHeight="1">
      <c r="B104" s="23"/>
      <c r="C104" s="161" t="s">
        <v>82</v>
      </c>
      <c r="D104" s="161" t="s">
        <v>162</v>
      </c>
      <c r="E104" s="162" t="s">
        <v>172</v>
      </c>
      <c r="F104" s="163" t="s">
        <v>173</v>
      </c>
      <c r="G104" s="164" t="s">
        <v>174</v>
      </c>
      <c r="H104" s="165">
        <v>0.01</v>
      </c>
      <c r="I104" s="166"/>
      <c r="J104" s="166"/>
      <c r="K104" s="167">
        <f>ROUND(P104*H104,2)</f>
        <v>0</v>
      </c>
      <c r="L104" s="168"/>
      <c r="M104" s="23"/>
      <c r="N104" s="169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0</v>
      </c>
      <c r="V104" s="172">
        <f>U104*H104</f>
        <v>0</v>
      </c>
      <c r="W104" s="172">
        <v>0</v>
      </c>
      <c r="X104" s="173">
        <f>W104*H104</f>
        <v>0</v>
      </c>
      <c r="AR104" s="174" t="s">
        <v>166</v>
      </c>
      <c r="AT104" s="174" t="s">
        <v>162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166</v>
      </c>
      <c r="BM104" s="174" t="s">
        <v>175</v>
      </c>
    </row>
    <row r="105" s="22" customFormat="1">
      <c r="B105" s="23"/>
      <c r="D105" s="176" t="s">
        <v>168</v>
      </c>
      <c r="F105" s="177" t="s">
        <v>173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 ht="19.5">
      <c r="B106" s="23"/>
      <c r="D106" s="176" t="s">
        <v>176</v>
      </c>
      <c r="F106" s="182" t="s">
        <v>177</v>
      </c>
      <c r="I106" s="178"/>
      <c r="J106" s="178"/>
      <c r="M106" s="23"/>
      <c r="N106" s="179"/>
      <c r="X106" s="59"/>
      <c r="AT106" s="3" t="s">
        <v>176</v>
      </c>
      <c r="AU106" s="3" t="s">
        <v>84</v>
      </c>
    </row>
    <row r="107" s="147" customFormat="1" ht="22.899999999999999" customHeight="1">
      <c r="B107" s="148"/>
      <c r="D107" s="149" t="s">
        <v>74</v>
      </c>
      <c r="E107" s="159" t="s">
        <v>178</v>
      </c>
      <c r="F107" s="159" t="s">
        <v>179</v>
      </c>
      <c r="I107" s="151"/>
      <c r="J107" s="151"/>
      <c r="K107" s="160">
        <f>BK107</f>
        <v>0</v>
      </c>
      <c r="M107" s="148"/>
      <c r="N107" s="153"/>
      <c r="Q107" s="154">
        <f>SUM(Q108:Q111)</f>
        <v>0</v>
      </c>
      <c r="R107" s="154">
        <f>SUM(R108:R111)</f>
        <v>0</v>
      </c>
      <c r="T107" s="155">
        <f>SUM(T108:T111)</f>
        <v>0</v>
      </c>
      <c r="V107" s="155">
        <f>SUM(V108:V111)</f>
        <v>0.00096780000000000011</v>
      </c>
      <c r="X107" s="156">
        <f>SUM(X108:X111)</f>
        <v>0</v>
      </c>
      <c r="AR107" s="149" t="s">
        <v>82</v>
      </c>
      <c r="AT107" s="157" t="s">
        <v>74</v>
      </c>
      <c r="AU107" s="157" t="s">
        <v>82</v>
      </c>
      <c r="AY107" s="149" t="s">
        <v>159</v>
      </c>
      <c r="BK107" s="158">
        <f>SUM(BK108:BK111)</f>
        <v>0</v>
      </c>
    </row>
    <row r="108" s="22" customFormat="1" ht="16.5" customHeight="1">
      <c r="B108" s="23"/>
      <c r="C108" s="161" t="s">
        <v>180</v>
      </c>
      <c r="D108" s="161" t="s">
        <v>162</v>
      </c>
      <c r="E108" s="162" t="s">
        <v>181</v>
      </c>
      <c r="F108" s="163" t="s">
        <v>182</v>
      </c>
      <c r="G108" s="164" t="s">
        <v>183</v>
      </c>
      <c r="H108" s="165">
        <v>4.8390000000000004</v>
      </c>
      <c r="I108" s="166"/>
      <c r="J108" s="166"/>
      <c r="K108" s="167">
        <f>ROUND(P108*H108,2)</f>
        <v>0</v>
      </c>
      <c r="L108" s="168"/>
      <c r="M108" s="23"/>
      <c r="N108" s="169" t="s">
        <v>20</v>
      </c>
      <c r="O108" s="170" t="s">
        <v>44</v>
      </c>
      <c r="P108" s="171">
        <f>I108+J108</f>
        <v>0</v>
      </c>
      <c r="Q108" s="171">
        <f>ROUND(I108*H108,2)</f>
        <v>0</v>
      </c>
      <c r="R108" s="171">
        <f>ROUND(J108*H108,2)</f>
        <v>0</v>
      </c>
      <c r="T108" s="172">
        <f>S108*H108</f>
        <v>0</v>
      </c>
      <c r="U108" s="172">
        <v>0.00020000000000000001</v>
      </c>
      <c r="V108" s="172">
        <f>U108*H108</f>
        <v>0.00096780000000000011</v>
      </c>
      <c r="W108" s="172">
        <v>0</v>
      </c>
      <c r="X108" s="173">
        <f>W108*H108</f>
        <v>0</v>
      </c>
      <c r="AR108" s="174" t="s">
        <v>166</v>
      </c>
      <c r="AT108" s="174" t="s">
        <v>162</v>
      </c>
      <c r="AU108" s="174" t="s">
        <v>84</v>
      </c>
      <c r="AY108" s="3" t="s">
        <v>159</v>
      </c>
      <c r="BE108" s="175">
        <f>IF(O108="základní",K108,0)</f>
        <v>0</v>
      </c>
      <c r="BF108" s="175">
        <f>IF(O108="snížená",K108,0)</f>
        <v>0</v>
      </c>
      <c r="BG108" s="175">
        <f>IF(O108="zákl. přenesená",K108,0)</f>
        <v>0</v>
      </c>
      <c r="BH108" s="175">
        <f>IF(O108="sníž. přenesená",K108,0)</f>
        <v>0</v>
      </c>
      <c r="BI108" s="175">
        <f>IF(O108="nulová",K108,0)</f>
        <v>0</v>
      </c>
      <c r="BJ108" s="3" t="s">
        <v>82</v>
      </c>
      <c r="BK108" s="175">
        <f>ROUND(P108*H108,2)</f>
        <v>0</v>
      </c>
      <c r="BL108" s="3" t="s">
        <v>166</v>
      </c>
      <c r="BM108" s="174" t="s">
        <v>184</v>
      </c>
    </row>
    <row r="109" s="22" customFormat="1">
      <c r="B109" s="23"/>
      <c r="D109" s="176" t="s">
        <v>168</v>
      </c>
      <c r="F109" s="177" t="s">
        <v>185</v>
      </c>
      <c r="I109" s="178"/>
      <c r="J109" s="178"/>
      <c r="M109" s="23"/>
      <c r="N109" s="179"/>
      <c r="X109" s="59"/>
      <c r="AT109" s="3" t="s">
        <v>168</v>
      </c>
      <c r="AU109" s="3" t="s">
        <v>84</v>
      </c>
    </row>
    <row r="110" s="22" customFormat="1">
      <c r="B110" s="23"/>
      <c r="D110" s="180" t="s">
        <v>170</v>
      </c>
      <c r="F110" s="181" t="s">
        <v>186</v>
      </c>
      <c r="I110" s="178"/>
      <c r="J110" s="178"/>
      <c r="M110" s="23"/>
      <c r="N110" s="179"/>
      <c r="X110" s="59"/>
      <c r="AT110" s="3" t="s">
        <v>170</v>
      </c>
      <c r="AU110" s="3" t="s">
        <v>84</v>
      </c>
    </row>
    <row r="111" s="22" customFormat="1" ht="19.5">
      <c r="B111" s="23"/>
      <c r="D111" s="176" t="s">
        <v>176</v>
      </c>
      <c r="F111" s="182" t="s">
        <v>187</v>
      </c>
      <c r="I111" s="178"/>
      <c r="J111" s="178"/>
      <c r="M111" s="23"/>
      <c r="N111" s="179"/>
      <c r="X111" s="59"/>
      <c r="AT111" s="3" t="s">
        <v>176</v>
      </c>
      <c r="AU111" s="3" t="s">
        <v>84</v>
      </c>
    </row>
    <row r="112" s="147" customFormat="1" ht="22.899999999999999" customHeight="1">
      <c r="B112" s="148"/>
      <c r="D112" s="149" t="s">
        <v>74</v>
      </c>
      <c r="E112" s="159" t="s">
        <v>188</v>
      </c>
      <c r="F112" s="159" t="s">
        <v>189</v>
      </c>
      <c r="I112" s="151"/>
      <c r="J112" s="151"/>
      <c r="K112" s="160">
        <f>BK112</f>
        <v>0</v>
      </c>
      <c r="M112" s="148"/>
      <c r="N112" s="153"/>
      <c r="Q112" s="154">
        <f>SUM(Q113:Q131)</f>
        <v>0</v>
      </c>
      <c r="R112" s="154">
        <f>SUM(R113:R131)</f>
        <v>0</v>
      </c>
      <c r="T112" s="155">
        <f>SUM(T113:T131)</f>
        <v>0</v>
      </c>
      <c r="V112" s="155">
        <f>SUM(V113:V131)</f>
        <v>0.63224096000000007</v>
      </c>
      <c r="X112" s="156">
        <f>SUM(X113:X131)</f>
        <v>0</v>
      </c>
      <c r="AR112" s="149" t="s">
        <v>82</v>
      </c>
      <c r="AT112" s="157" t="s">
        <v>74</v>
      </c>
      <c r="AU112" s="157" t="s">
        <v>82</v>
      </c>
      <c r="AY112" s="149" t="s">
        <v>159</v>
      </c>
      <c r="BK112" s="158">
        <f>SUM(BK113:BK131)</f>
        <v>0</v>
      </c>
    </row>
    <row r="113" s="22" customFormat="1" ht="21.75" customHeight="1">
      <c r="B113" s="23"/>
      <c r="C113" s="161" t="s">
        <v>166</v>
      </c>
      <c r="D113" s="161" t="s">
        <v>162</v>
      </c>
      <c r="E113" s="162" t="s">
        <v>190</v>
      </c>
      <c r="F113" s="163" t="s">
        <v>191</v>
      </c>
      <c r="G113" s="164" t="s">
        <v>192</v>
      </c>
      <c r="H113" s="165">
        <v>0.098000000000000004</v>
      </c>
      <c r="I113" s="166"/>
      <c r="J113" s="166"/>
      <c r="K113" s="167">
        <f>ROUND(P113*H113,2)</f>
        <v>0</v>
      </c>
      <c r="L113" s="168"/>
      <c r="M113" s="23"/>
      <c r="N113" s="169" t="s">
        <v>20</v>
      </c>
      <c r="O113" s="170" t="s">
        <v>44</v>
      </c>
      <c r="P113" s="171">
        <f>I113+J113</f>
        <v>0</v>
      </c>
      <c r="Q113" s="171">
        <f>ROUND(I113*H113,2)</f>
        <v>0</v>
      </c>
      <c r="R113" s="171">
        <f>ROUND(J113*H113,2)</f>
        <v>0</v>
      </c>
      <c r="T113" s="172">
        <f>S113*H113</f>
        <v>0</v>
      </c>
      <c r="U113" s="172">
        <v>2.5018699999999998</v>
      </c>
      <c r="V113" s="172">
        <f>U113*H113</f>
        <v>0.24518325999999999</v>
      </c>
      <c r="W113" s="172">
        <v>0</v>
      </c>
      <c r="X113" s="173">
        <f>W113*H113</f>
        <v>0</v>
      </c>
      <c r="AR113" s="174" t="s">
        <v>166</v>
      </c>
      <c r="AT113" s="174" t="s">
        <v>162</v>
      </c>
      <c r="AU113" s="174" t="s">
        <v>84</v>
      </c>
      <c r="AY113" s="3" t="s">
        <v>159</v>
      </c>
      <c r="BE113" s="175">
        <f>IF(O113="základní",K113,0)</f>
        <v>0</v>
      </c>
      <c r="BF113" s="175">
        <f>IF(O113="snížená",K113,0)</f>
        <v>0</v>
      </c>
      <c r="BG113" s="175">
        <f>IF(O113="zákl. přenesená",K113,0)</f>
        <v>0</v>
      </c>
      <c r="BH113" s="175">
        <f>IF(O113="sníž. přenesená",K113,0)</f>
        <v>0</v>
      </c>
      <c r="BI113" s="175">
        <f>IF(O113="nulová",K113,0)</f>
        <v>0</v>
      </c>
      <c r="BJ113" s="3" t="s">
        <v>82</v>
      </c>
      <c r="BK113" s="175">
        <f>ROUND(P113*H113,2)</f>
        <v>0</v>
      </c>
      <c r="BL113" s="3" t="s">
        <v>166</v>
      </c>
      <c r="BM113" s="174" t="s">
        <v>193</v>
      </c>
    </row>
    <row r="114" s="22" customFormat="1">
      <c r="B114" s="23"/>
      <c r="D114" s="176" t="s">
        <v>168</v>
      </c>
      <c r="F114" s="177" t="s">
        <v>194</v>
      </c>
      <c r="I114" s="178"/>
      <c r="J114" s="178"/>
      <c r="M114" s="23"/>
      <c r="N114" s="179"/>
      <c r="X114" s="59"/>
      <c r="AT114" s="3" t="s">
        <v>168</v>
      </c>
      <c r="AU114" s="3" t="s">
        <v>84</v>
      </c>
    </row>
    <row r="115" s="22" customFormat="1">
      <c r="B115" s="23"/>
      <c r="D115" s="180" t="s">
        <v>170</v>
      </c>
      <c r="F115" s="181" t="s">
        <v>195</v>
      </c>
      <c r="I115" s="178"/>
      <c r="J115" s="178"/>
      <c r="M115" s="23"/>
      <c r="N115" s="179"/>
      <c r="X115" s="59"/>
      <c r="AT115" s="3" t="s">
        <v>170</v>
      </c>
      <c r="AU115" s="3" t="s">
        <v>84</v>
      </c>
    </row>
    <row r="116" s="22" customFormat="1" ht="29.25">
      <c r="B116" s="23"/>
      <c r="D116" s="176" t="s">
        <v>176</v>
      </c>
      <c r="F116" s="182" t="s">
        <v>196</v>
      </c>
      <c r="I116" s="178"/>
      <c r="J116" s="178"/>
      <c r="M116" s="23"/>
      <c r="N116" s="179"/>
      <c r="X116" s="59"/>
      <c r="AT116" s="3" t="s">
        <v>176</v>
      </c>
      <c r="AU116" s="3" t="s">
        <v>84</v>
      </c>
    </row>
    <row r="117" s="22" customFormat="1" ht="16.5" customHeight="1">
      <c r="B117" s="23"/>
      <c r="C117" s="161" t="s">
        <v>197</v>
      </c>
      <c r="D117" s="161" t="s">
        <v>162</v>
      </c>
      <c r="E117" s="162" t="s">
        <v>198</v>
      </c>
      <c r="F117" s="163" t="s">
        <v>199</v>
      </c>
      <c r="G117" s="164" t="s">
        <v>192</v>
      </c>
      <c r="H117" s="165">
        <v>0.098000000000000004</v>
      </c>
      <c r="I117" s="166"/>
      <c r="J117" s="166"/>
      <c r="K117" s="167">
        <f>ROUND(P117*H117,2)</f>
        <v>0</v>
      </c>
      <c r="L117" s="168"/>
      <c r="M117" s="23"/>
      <c r="N117" s="169" t="s">
        <v>20</v>
      </c>
      <c r="O117" s="170" t="s">
        <v>44</v>
      </c>
      <c r="P117" s="171">
        <f>I117+J117</f>
        <v>0</v>
      </c>
      <c r="Q117" s="171">
        <f>ROUND(I117*H117,2)</f>
        <v>0</v>
      </c>
      <c r="R117" s="171">
        <f>ROUND(J117*H117,2)</f>
        <v>0</v>
      </c>
      <c r="T117" s="172">
        <f>S117*H117</f>
        <v>0</v>
      </c>
      <c r="U117" s="172">
        <v>0</v>
      </c>
      <c r="V117" s="172">
        <f>U117*H117</f>
        <v>0</v>
      </c>
      <c r="W117" s="172">
        <v>0</v>
      </c>
      <c r="X117" s="173">
        <f>W117*H117</f>
        <v>0</v>
      </c>
      <c r="AR117" s="174" t="s">
        <v>166</v>
      </c>
      <c r="AT117" s="174" t="s">
        <v>162</v>
      </c>
      <c r="AU117" s="174" t="s">
        <v>84</v>
      </c>
      <c r="AY117" s="3" t="s">
        <v>159</v>
      </c>
      <c r="BE117" s="175">
        <f>IF(O117="základní",K117,0)</f>
        <v>0</v>
      </c>
      <c r="BF117" s="175">
        <f>IF(O117="snížená",K117,0)</f>
        <v>0</v>
      </c>
      <c r="BG117" s="175">
        <f>IF(O117="zákl. přenesená",K117,0)</f>
        <v>0</v>
      </c>
      <c r="BH117" s="175">
        <f>IF(O117="sníž. přenesená",K117,0)</f>
        <v>0</v>
      </c>
      <c r="BI117" s="175">
        <f>IF(O117="nulová",K117,0)</f>
        <v>0</v>
      </c>
      <c r="BJ117" s="3" t="s">
        <v>82</v>
      </c>
      <c r="BK117" s="175">
        <f>ROUND(P117*H117,2)</f>
        <v>0</v>
      </c>
      <c r="BL117" s="3" t="s">
        <v>166</v>
      </c>
      <c r="BM117" s="174" t="s">
        <v>200</v>
      </c>
    </row>
    <row r="118" s="22" customFormat="1">
      <c r="B118" s="23"/>
      <c r="D118" s="176" t="s">
        <v>168</v>
      </c>
      <c r="F118" s="177" t="s">
        <v>201</v>
      </c>
      <c r="I118" s="178"/>
      <c r="J118" s="178"/>
      <c r="M118" s="23"/>
      <c r="N118" s="179"/>
      <c r="X118" s="59"/>
      <c r="AT118" s="3" t="s">
        <v>168</v>
      </c>
      <c r="AU118" s="3" t="s">
        <v>84</v>
      </c>
    </row>
    <row r="119" s="22" customFormat="1">
      <c r="B119" s="23"/>
      <c r="D119" s="180" t="s">
        <v>170</v>
      </c>
      <c r="F119" s="181" t="s">
        <v>202</v>
      </c>
      <c r="I119" s="178"/>
      <c r="J119" s="178"/>
      <c r="M119" s="23"/>
      <c r="N119" s="179"/>
      <c r="X119" s="59"/>
      <c r="AT119" s="3" t="s">
        <v>170</v>
      </c>
      <c r="AU119" s="3" t="s">
        <v>84</v>
      </c>
    </row>
    <row r="120" s="22" customFormat="1" ht="19.5">
      <c r="B120" s="23"/>
      <c r="D120" s="176" t="s">
        <v>176</v>
      </c>
      <c r="F120" s="182" t="s">
        <v>203</v>
      </c>
      <c r="I120" s="178"/>
      <c r="J120" s="178"/>
      <c r="M120" s="23"/>
      <c r="N120" s="179"/>
      <c r="X120" s="59"/>
      <c r="AT120" s="3" t="s">
        <v>176</v>
      </c>
      <c r="AU120" s="3" t="s">
        <v>84</v>
      </c>
    </row>
    <row r="121" s="22" customFormat="1" ht="21.75" customHeight="1">
      <c r="B121" s="23"/>
      <c r="C121" s="161" t="s">
        <v>204</v>
      </c>
      <c r="D121" s="161" t="s">
        <v>162</v>
      </c>
      <c r="E121" s="162" t="s">
        <v>205</v>
      </c>
      <c r="F121" s="163" t="s">
        <v>206</v>
      </c>
      <c r="G121" s="164" t="s">
        <v>192</v>
      </c>
      <c r="H121" s="165">
        <v>0.19600000000000001</v>
      </c>
      <c r="I121" s="166"/>
      <c r="J121" s="166"/>
      <c r="K121" s="167">
        <f>ROUND(P121*H121,2)</f>
        <v>0</v>
      </c>
      <c r="L121" s="168"/>
      <c r="M121" s="23"/>
      <c r="N121" s="169" t="s">
        <v>20</v>
      </c>
      <c r="O121" s="170" t="s">
        <v>44</v>
      </c>
      <c r="P121" s="171">
        <f>I121+J121</f>
        <v>0</v>
      </c>
      <c r="Q121" s="171">
        <f>ROUND(I121*H121,2)</f>
        <v>0</v>
      </c>
      <c r="R121" s="171">
        <f>ROUND(J121*H121,2)</f>
        <v>0</v>
      </c>
      <c r="T121" s="172">
        <f>S121*H121</f>
        <v>0</v>
      </c>
      <c r="U121" s="172">
        <v>0</v>
      </c>
      <c r="V121" s="172">
        <f>U121*H121</f>
        <v>0</v>
      </c>
      <c r="W121" s="172">
        <v>0</v>
      </c>
      <c r="X121" s="173">
        <f>W121*H121</f>
        <v>0</v>
      </c>
      <c r="AR121" s="174" t="s">
        <v>166</v>
      </c>
      <c r="AT121" s="174" t="s">
        <v>162</v>
      </c>
      <c r="AU121" s="174" t="s">
        <v>84</v>
      </c>
      <c r="AY121" s="3" t="s">
        <v>159</v>
      </c>
      <c r="BE121" s="175">
        <f>IF(O121="základní",K121,0)</f>
        <v>0</v>
      </c>
      <c r="BF121" s="175">
        <f>IF(O121="snížená",K121,0)</f>
        <v>0</v>
      </c>
      <c r="BG121" s="175">
        <f>IF(O121="zákl. přenesená",K121,0)</f>
        <v>0</v>
      </c>
      <c r="BH121" s="175">
        <f>IF(O121="sníž. přenesená",K121,0)</f>
        <v>0</v>
      </c>
      <c r="BI121" s="175">
        <f>IF(O121="nulová",K121,0)</f>
        <v>0</v>
      </c>
      <c r="BJ121" s="3" t="s">
        <v>82</v>
      </c>
      <c r="BK121" s="175">
        <f>ROUND(P121*H121,2)</f>
        <v>0</v>
      </c>
      <c r="BL121" s="3" t="s">
        <v>166</v>
      </c>
      <c r="BM121" s="174" t="s">
        <v>207</v>
      </c>
    </row>
    <row r="122" s="22" customFormat="1" ht="19.5">
      <c r="B122" s="23"/>
      <c r="D122" s="176" t="s">
        <v>168</v>
      </c>
      <c r="F122" s="177" t="s">
        <v>208</v>
      </c>
      <c r="I122" s="178"/>
      <c r="J122" s="178"/>
      <c r="M122" s="23"/>
      <c r="N122" s="179"/>
      <c r="X122" s="59"/>
      <c r="AT122" s="3" t="s">
        <v>168</v>
      </c>
      <c r="AU122" s="3" t="s">
        <v>84</v>
      </c>
    </row>
    <row r="123" s="22" customFormat="1">
      <c r="B123" s="23"/>
      <c r="D123" s="180" t="s">
        <v>170</v>
      </c>
      <c r="F123" s="181" t="s">
        <v>209</v>
      </c>
      <c r="I123" s="178"/>
      <c r="J123" s="178"/>
      <c r="M123" s="23"/>
      <c r="N123" s="179"/>
      <c r="X123" s="59"/>
      <c r="AT123" s="3" t="s">
        <v>170</v>
      </c>
      <c r="AU123" s="3" t="s">
        <v>84</v>
      </c>
    </row>
    <row r="124" s="22" customFormat="1" ht="19.5">
      <c r="B124" s="23"/>
      <c r="D124" s="176" t="s">
        <v>176</v>
      </c>
      <c r="F124" s="182" t="s">
        <v>210</v>
      </c>
      <c r="I124" s="178"/>
      <c r="J124" s="178"/>
      <c r="M124" s="23"/>
      <c r="N124" s="179"/>
      <c r="X124" s="59"/>
      <c r="AT124" s="3" t="s">
        <v>176</v>
      </c>
      <c r="AU124" s="3" t="s">
        <v>84</v>
      </c>
    </row>
    <row r="125" s="22" customFormat="1" ht="16.5" customHeight="1">
      <c r="B125" s="23"/>
      <c r="C125" s="161" t="s">
        <v>211</v>
      </c>
      <c r="D125" s="161" t="s">
        <v>162</v>
      </c>
      <c r="E125" s="162" t="s">
        <v>212</v>
      </c>
      <c r="F125" s="163" t="s">
        <v>213</v>
      </c>
      <c r="G125" s="164" t="s">
        <v>183</v>
      </c>
      <c r="H125" s="165">
        <v>3.859</v>
      </c>
      <c r="I125" s="166"/>
      <c r="J125" s="166"/>
      <c r="K125" s="167">
        <f>ROUND(P125*H125,2)</f>
        <v>0</v>
      </c>
      <c r="L125" s="168"/>
      <c r="M125" s="23"/>
      <c r="N125" s="169" t="s">
        <v>20</v>
      </c>
      <c r="O125" s="170" t="s">
        <v>44</v>
      </c>
      <c r="P125" s="171">
        <f>I125+J125</f>
        <v>0</v>
      </c>
      <c r="Q125" s="171">
        <f>ROUND(I125*H125,2)</f>
        <v>0</v>
      </c>
      <c r="R125" s="171">
        <f>ROUND(J125*H125,2)</f>
        <v>0</v>
      </c>
      <c r="T125" s="172">
        <f>S125*H125</f>
        <v>0</v>
      </c>
      <c r="U125" s="172">
        <v>0.10000000000000001</v>
      </c>
      <c r="V125" s="172">
        <f>U125*H125</f>
        <v>0.38590000000000002</v>
      </c>
      <c r="W125" s="172">
        <v>0</v>
      </c>
      <c r="X125" s="173">
        <f>W125*H125</f>
        <v>0</v>
      </c>
      <c r="AR125" s="174" t="s">
        <v>166</v>
      </c>
      <c r="AT125" s="174" t="s">
        <v>162</v>
      </c>
      <c r="AU125" s="174" t="s">
        <v>84</v>
      </c>
      <c r="AY125" s="3" t="s">
        <v>159</v>
      </c>
      <c r="BE125" s="175">
        <f>IF(O125="základní",K125,0)</f>
        <v>0</v>
      </c>
      <c r="BF125" s="175">
        <f>IF(O125="snížená",K125,0)</f>
        <v>0</v>
      </c>
      <c r="BG125" s="175">
        <f>IF(O125="zákl. přenesená",K125,0)</f>
        <v>0</v>
      </c>
      <c r="BH125" s="175">
        <f>IF(O125="sníž. přenesená",K125,0)</f>
        <v>0</v>
      </c>
      <c r="BI125" s="175">
        <f>IF(O125="nulová",K125,0)</f>
        <v>0</v>
      </c>
      <c r="BJ125" s="3" t="s">
        <v>82</v>
      </c>
      <c r="BK125" s="175">
        <f>ROUND(P125*H125,2)</f>
        <v>0</v>
      </c>
      <c r="BL125" s="3" t="s">
        <v>166</v>
      </c>
      <c r="BM125" s="174" t="s">
        <v>214</v>
      </c>
    </row>
    <row r="126" s="22" customFormat="1">
      <c r="B126" s="23"/>
      <c r="D126" s="176" t="s">
        <v>168</v>
      </c>
      <c r="F126" s="177" t="s">
        <v>215</v>
      </c>
      <c r="I126" s="178"/>
      <c r="J126" s="178"/>
      <c r="M126" s="23"/>
      <c r="N126" s="179"/>
      <c r="X126" s="59"/>
      <c r="AT126" s="3" t="s">
        <v>168</v>
      </c>
      <c r="AU126" s="3" t="s">
        <v>84</v>
      </c>
    </row>
    <row r="127" s="22" customFormat="1">
      <c r="B127" s="23"/>
      <c r="D127" s="180" t="s">
        <v>170</v>
      </c>
      <c r="F127" s="181" t="s">
        <v>216</v>
      </c>
      <c r="I127" s="178"/>
      <c r="J127" s="178"/>
      <c r="M127" s="23"/>
      <c r="N127" s="179"/>
      <c r="X127" s="59"/>
      <c r="AT127" s="3" t="s">
        <v>170</v>
      </c>
      <c r="AU127" s="3" t="s">
        <v>84</v>
      </c>
    </row>
    <row r="128" s="22" customFormat="1" ht="29.25">
      <c r="B128" s="23"/>
      <c r="D128" s="176" t="s">
        <v>176</v>
      </c>
      <c r="F128" s="182" t="s">
        <v>217</v>
      </c>
      <c r="I128" s="178"/>
      <c r="J128" s="178"/>
      <c r="M128" s="23"/>
      <c r="N128" s="179"/>
      <c r="X128" s="59"/>
      <c r="AT128" s="3" t="s">
        <v>176</v>
      </c>
      <c r="AU128" s="3" t="s">
        <v>84</v>
      </c>
    </row>
    <row r="129" s="22" customFormat="1" ht="16.5" customHeight="1">
      <c r="B129" s="23"/>
      <c r="C129" s="161" t="s">
        <v>218</v>
      </c>
      <c r="D129" s="161" t="s">
        <v>162</v>
      </c>
      <c r="E129" s="162" t="s">
        <v>219</v>
      </c>
      <c r="F129" s="163" t="s">
        <v>220</v>
      </c>
      <c r="G129" s="164" t="s">
        <v>183</v>
      </c>
      <c r="H129" s="165">
        <v>3.859</v>
      </c>
      <c r="I129" s="166"/>
      <c r="J129" s="166"/>
      <c r="K129" s="167">
        <f>ROUND(P129*H129,2)</f>
        <v>0</v>
      </c>
      <c r="L129" s="168"/>
      <c r="M129" s="23"/>
      <c r="N129" s="169" t="s">
        <v>20</v>
      </c>
      <c r="O129" s="170" t="s">
        <v>44</v>
      </c>
      <c r="P129" s="171">
        <f>I129+J129</f>
        <v>0</v>
      </c>
      <c r="Q129" s="171">
        <f>ROUND(I129*H129,2)</f>
        <v>0</v>
      </c>
      <c r="R129" s="171">
        <f>ROUND(J129*H129,2)</f>
        <v>0</v>
      </c>
      <c r="T129" s="172">
        <f>S129*H129</f>
        <v>0</v>
      </c>
      <c r="U129" s="172">
        <v>0.00029999999999999997</v>
      </c>
      <c r="V129" s="172">
        <f>U129*H129</f>
        <v>0.0011576999999999998</v>
      </c>
      <c r="W129" s="172">
        <v>0</v>
      </c>
      <c r="X129" s="173">
        <f>W129*H129</f>
        <v>0</v>
      </c>
      <c r="AR129" s="174" t="s">
        <v>166</v>
      </c>
      <c r="AT129" s="174" t="s">
        <v>162</v>
      </c>
      <c r="AU129" s="174" t="s">
        <v>84</v>
      </c>
      <c r="AY129" s="3" t="s">
        <v>159</v>
      </c>
      <c r="BE129" s="175">
        <f>IF(O129="základní",K129,0)</f>
        <v>0</v>
      </c>
      <c r="BF129" s="175">
        <f>IF(O129="snížená",K129,0)</f>
        <v>0</v>
      </c>
      <c r="BG129" s="175">
        <f>IF(O129="zákl. přenesená",K129,0)</f>
        <v>0</v>
      </c>
      <c r="BH129" s="175">
        <f>IF(O129="sníž. přenesená",K129,0)</f>
        <v>0</v>
      </c>
      <c r="BI129" s="175">
        <f>IF(O129="nulová",K129,0)</f>
        <v>0</v>
      </c>
      <c r="BJ129" s="3" t="s">
        <v>82</v>
      </c>
      <c r="BK129" s="175">
        <f>ROUND(P129*H129,2)</f>
        <v>0</v>
      </c>
      <c r="BL129" s="3" t="s">
        <v>166</v>
      </c>
      <c r="BM129" s="174" t="s">
        <v>221</v>
      </c>
    </row>
    <row r="130" s="22" customFormat="1">
      <c r="B130" s="23"/>
      <c r="D130" s="176" t="s">
        <v>168</v>
      </c>
      <c r="F130" s="177" t="s">
        <v>222</v>
      </c>
      <c r="I130" s="178"/>
      <c r="J130" s="178"/>
      <c r="M130" s="23"/>
      <c r="N130" s="179"/>
      <c r="X130" s="59"/>
      <c r="AT130" s="3" t="s">
        <v>168</v>
      </c>
      <c r="AU130" s="3" t="s">
        <v>84</v>
      </c>
    </row>
    <row r="131" s="22" customFormat="1">
      <c r="B131" s="23"/>
      <c r="D131" s="180" t="s">
        <v>170</v>
      </c>
      <c r="F131" s="181" t="s">
        <v>223</v>
      </c>
      <c r="I131" s="178"/>
      <c r="J131" s="178"/>
      <c r="M131" s="23"/>
      <c r="N131" s="179"/>
      <c r="X131" s="59"/>
      <c r="AT131" s="3" t="s">
        <v>170</v>
      </c>
      <c r="AU131" s="3" t="s">
        <v>84</v>
      </c>
    </row>
    <row r="132" s="147" customFormat="1" ht="22.899999999999999" customHeight="1">
      <c r="B132" s="148"/>
      <c r="D132" s="149" t="s">
        <v>74</v>
      </c>
      <c r="E132" s="159" t="s">
        <v>224</v>
      </c>
      <c r="F132" s="159" t="s">
        <v>225</v>
      </c>
      <c r="I132" s="151"/>
      <c r="J132" s="151"/>
      <c r="K132" s="160">
        <f>BK132</f>
        <v>0</v>
      </c>
      <c r="M132" s="148"/>
      <c r="N132" s="153"/>
      <c r="Q132" s="154">
        <f>SUM(Q133:Q147)</f>
        <v>0</v>
      </c>
      <c r="R132" s="154">
        <f>SUM(R133:R147)</f>
        <v>0</v>
      </c>
      <c r="T132" s="155">
        <f>SUM(T133:T147)</f>
        <v>0</v>
      </c>
      <c r="V132" s="155">
        <f>SUM(V133:V147)</f>
        <v>0.0027360000000000002</v>
      </c>
      <c r="X132" s="156">
        <f>SUM(X133:X147)</f>
        <v>1.8353560000000002</v>
      </c>
      <c r="AR132" s="149" t="s">
        <v>82</v>
      </c>
      <c r="AT132" s="157" t="s">
        <v>74</v>
      </c>
      <c r="AU132" s="157" t="s">
        <v>82</v>
      </c>
      <c r="AY132" s="149" t="s">
        <v>159</v>
      </c>
      <c r="BK132" s="158">
        <f>SUM(BK133:BK147)</f>
        <v>0</v>
      </c>
    </row>
    <row r="133" s="22" customFormat="1" ht="16.5" customHeight="1">
      <c r="B133" s="23"/>
      <c r="C133" s="161" t="s">
        <v>226</v>
      </c>
      <c r="D133" s="161" t="s">
        <v>162</v>
      </c>
      <c r="E133" s="162" t="s">
        <v>227</v>
      </c>
      <c r="F133" s="163" t="s">
        <v>228</v>
      </c>
      <c r="G133" s="164" t="s">
        <v>192</v>
      </c>
      <c r="H133" s="165">
        <v>0.25800000000000001</v>
      </c>
      <c r="I133" s="166"/>
      <c r="J133" s="166"/>
      <c r="K133" s="167">
        <f>ROUND(P133*H133,2)</f>
        <v>0</v>
      </c>
      <c r="L133" s="168"/>
      <c r="M133" s="23"/>
      <c r="N133" s="169" t="s">
        <v>20</v>
      </c>
      <c r="O133" s="170" t="s">
        <v>44</v>
      </c>
      <c r="P133" s="171">
        <f>I133+J133</f>
        <v>0</v>
      </c>
      <c r="Q133" s="171">
        <f>ROUND(I133*H133,2)</f>
        <v>0</v>
      </c>
      <c r="R133" s="171">
        <f>ROUND(J133*H133,2)</f>
        <v>0</v>
      </c>
      <c r="T133" s="172">
        <f>S133*H133</f>
        <v>0</v>
      </c>
      <c r="U133" s="172">
        <v>0</v>
      </c>
      <c r="V133" s="172">
        <f>U133*H133</f>
        <v>0</v>
      </c>
      <c r="W133" s="172">
        <v>2</v>
      </c>
      <c r="X133" s="173">
        <f>W133*H133</f>
        <v>0.51600000000000001</v>
      </c>
      <c r="AR133" s="174" t="s">
        <v>166</v>
      </c>
      <c r="AT133" s="174" t="s">
        <v>162</v>
      </c>
      <c r="AU133" s="174" t="s">
        <v>84</v>
      </c>
      <c r="AY133" s="3" t="s">
        <v>159</v>
      </c>
      <c r="BE133" s="175">
        <f>IF(O133="základní",K133,0)</f>
        <v>0</v>
      </c>
      <c r="BF133" s="175">
        <f>IF(O133="snížená",K133,0)</f>
        <v>0</v>
      </c>
      <c r="BG133" s="175">
        <f>IF(O133="zákl. přenesená",K133,0)</f>
        <v>0</v>
      </c>
      <c r="BH133" s="175">
        <f>IF(O133="sníž. přenesená",K133,0)</f>
        <v>0</v>
      </c>
      <c r="BI133" s="175">
        <f>IF(O133="nulová",K133,0)</f>
        <v>0</v>
      </c>
      <c r="BJ133" s="3" t="s">
        <v>82</v>
      </c>
      <c r="BK133" s="175">
        <f>ROUND(P133*H133,2)</f>
        <v>0</v>
      </c>
      <c r="BL133" s="3" t="s">
        <v>166</v>
      </c>
      <c r="BM133" s="174" t="s">
        <v>229</v>
      </c>
    </row>
    <row r="134" s="22" customFormat="1">
      <c r="B134" s="23"/>
      <c r="D134" s="176" t="s">
        <v>168</v>
      </c>
      <c r="F134" s="177" t="s">
        <v>228</v>
      </c>
      <c r="I134" s="178"/>
      <c r="J134" s="178"/>
      <c r="M134" s="23"/>
      <c r="N134" s="179"/>
      <c r="X134" s="59"/>
      <c r="AT134" s="3" t="s">
        <v>168</v>
      </c>
      <c r="AU134" s="3" t="s">
        <v>84</v>
      </c>
    </row>
    <row r="135" s="22" customFormat="1">
      <c r="B135" s="23"/>
      <c r="D135" s="180" t="s">
        <v>170</v>
      </c>
      <c r="F135" s="181" t="s">
        <v>230</v>
      </c>
      <c r="I135" s="178"/>
      <c r="J135" s="178"/>
      <c r="M135" s="23"/>
      <c r="N135" s="179"/>
      <c r="X135" s="59"/>
      <c r="AT135" s="3" t="s">
        <v>170</v>
      </c>
      <c r="AU135" s="3" t="s">
        <v>84</v>
      </c>
    </row>
    <row r="136" s="22" customFormat="1" ht="19.5">
      <c r="B136" s="23"/>
      <c r="D136" s="176" t="s">
        <v>176</v>
      </c>
      <c r="F136" s="182" t="s">
        <v>231</v>
      </c>
      <c r="I136" s="178"/>
      <c r="J136" s="178"/>
      <c r="M136" s="23"/>
      <c r="N136" s="179"/>
      <c r="X136" s="59"/>
      <c r="AT136" s="3" t="s">
        <v>176</v>
      </c>
      <c r="AU136" s="3" t="s">
        <v>84</v>
      </c>
    </row>
    <row r="137" s="22" customFormat="1" ht="16.5" customHeight="1">
      <c r="B137" s="23"/>
      <c r="C137" s="161" t="s">
        <v>9</v>
      </c>
      <c r="D137" s="161" t="s">
        <v>162</v>
      </c>
      <c r="E137" s="162" t="s">
        <v>232</v>
      </c>
      <c r="F137" s="163" t="s">
        <v>233</v>
      </c>
      <c r="G137" s="164" t="s">
        <v>183</v>
      </c>
      <c r="H137" s="165">
        <v>0.97999999999999998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0</v>
      </c>
      <c r="V137" s="172">
        <f>U137*H137</f>
        <v>0</v>
      </c>
      <c r="W137" s="172">
        <v>0.035000000000000003</v>
      </c>
      <c r="X137" s="173">
        <f>W137*H137</f>
        <v>0.034300000000000004</v>
      </c>
      <c r="AR137" s="174" t="s">
        <v>166</v>
      </c>
      <c r="AT137" s="174" t="s">
        <v>162</v>
      </c>
      <c r="AU137" s="174" t="s">
        <v>84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166</v>
      </c>
      <c r="BM137" s="174" t="s">
        <v>234</v>
      </c>
    </row>
    <row r="138" s="22" customFormat="1" ht="19.5">
      <c r="B138" s="23"/>
      <c r="D138" s="176" t="s">
        <v>168</v>
      </c>
      <c r="F138" s="177" t="s">
        <v>235</v>
      </c>
      <c r="I138" s="178"/>
      <c r="J138" s="178"/>
      <c r="M138" s="23"/>
      <c r="N138" s="179"/>
      <c r="X138" s="59"/>
      <c r="AT138" s="3" t="s">
        <v>168</v>
      </c>
      <c r="AU138" s="3" t="s">
        <v>84</v>
      </c>
    </row>
    <row r="139" s="22" customFormat="1">
      <c r="B139" s="23"/>
      <c r="D139" s="180" t="s">
        <v>170</v>
      </c>
      <c r="F139" s="181" t="s">
        <v>236</v>
      </c>
      <c r="I139" s="178"/>
      <c r="J139" s="178"/>
      <c r="M139" s="23"/>
      <c r="N139" s="179"/>
      <c r="X139" s="59"/>
      <c r="AT139" s="3" t="s">
        <v>170</v>
      </c>
      <c r="AU139" s="3" t="s">
        <v>84</v>
      </c>
    </row>
    <row r="140" s="22" customFormat="1" ht="19.5">
      <c r="B140" s="23"/>
      <c r="D140" s="176" t="s">
        <v>176</v>
      </c>
      <c r="F140" s="182" t="s">
        <v>237</v>
      </c>
      <c r="I140" s="178"/>
      <c r="J140" s="178"/>
      <c r="M140" s="23"/>
      <c r="N140" s="179"/>
      <c r="X140" s="59"/>
      <c r="AT140" s="3" t="s">
        <v>176</v>
      </c>
      <c r="AU140" s="3" t="s">
        <v>84</v>
      </c>
    </row>
    <row r="141" s="22" customFormat="1" ht="16.5" customHeight="1">
      <c r="B141" s="23"/>
      <c r="C141" s="161" t="s">
        <v>238</v>
      </c>
      <c r="D141" s="161" t="s">
        <v>162</v>
      </c>
      <c r="E141" s="162" t="s">
        <v>239</v>
      </c>
      <c r="F141" s="163" t="s">
        <v>240</v>
      </c>
      <c r="G141" s="164" t="s">
        <v>183</v>
      </c>
      <c r="H141" s="165">
        <v>4.8390000000000004</v>
      </c>
      <c r="I141" s="166"/>
      <c r="J141" s="166"/>
      <c r="K141" s="167">
        <f>ROUND(P141*H141,2)</f>
        <v>0</v>
      </c>
      <c r="L141" s="168"/>
      <c r="M141" s="23"/>
      <c r="N141" s="169" t="s">
        <v>20</v>
      </c>
      <c r="O141" s="170" t="s">
        <v>44</v>
      </c>
      <c r="P141" s="171">
        <f>I141+J141</f>
        <v>0</v>
      </c>
      <c r="Q141" s="171">
        <f>ROUND(I141*H141,2)</f>
        <v>0</v>
      </c>
      <c r="R141" s="171">
        <f>ROUND(J141*H141,2)</f>
        <v>0</v>
      </c>
      <c r="T141" s="172">
        <f>S141*H141</f>
        <v>0</v>
      </c>
      <c r="U141" s="172">
        <v>0</v>
      </c>
      <c r="V141" s="172">
        <f>U141*H141</f>
        <v>0</v>
      </c>
      <c r="W141" s="172">
        <v>0.26400000000000001</v>
      </c>
      <c r="X141" s="173">
        <f>W141*H141</f>
        <v>1.2774960000000002</v>
      </c>
      <c r="AR141" s="174" t="s">
        <v>166</v>
      </c>
      <c r="AT141" s="174" t="s">
        <v>162</v>
      </c>
      <c r="AU141" s="174" t="s">
        <v>84</v>
      </c>
      <c r="AY141" s="3" t="s">
        <v>159</v>
      </c>
      <c r="BE141" s="175">
        <f>IF(O141="základní",K141,0)</f>
        <v>0</v>
      </c>
      <c r="BF141" s="175">
        <f>IF(O141="snížená",K141,0)</f>
        <v>0</v>
      </c>
      <c r="BG141" s="175">
        <f>IF(O141="zákl. přenesená",K141,0)</f>
        <v>0</v>
      </c>
      <c r="BH141" s="175">
        <f>IF(O141="sníž. přenesená",K141,0)</f>
        <v>0</v>
      </c>
      <c r="BI141" s="175">
        <f>IF(O141="nulová",K141,0)</f>
        <v>0</v>
      </c>
      <c r="BJ141" s="3" t="s">
        <v>82</v>
      </c>
      <c r="BK141" s="175">
        <f>ROUND(P141*H141,2)</f>
        <v>0</v>
      </c>
      <c r="BL141" s="3" t="s">
        <v>166</v>
      </c>
      <c r="BM141" s="174" t="s">
        <v>241</v>
      </c>
    </row>
    <row r="142" s="22" customFormat="1">
      <c r="B142" s="23"/>
      <c r="D142" s="176" t="s">
        <v>168</v>
      </c>
      <c r="F142" s="177" t="s">
        <v>242</v>
      </c>
      <c r="I142" s="178"/>
      <c r="J142" s="178"/>
      <c r="M142" s="23"/>
      <c r="N142" s="179"/>
      <c r="X142" s="59"/>
      <c r="AT142" s="3" t="s">
        <v>168</v>
      </c>
      <c r="AU142" s="3" t="s">
        <v>84</v>
      </c>
    </row>
    <row r="143" s="22" customFormat="1">
      <c r="B143" s="23"/>
      <c r="D143" s="180" t="s">
        <v>170</v>
      </c>
      <c r="F143" s="181" t="s">
        <v>243</v>
      </c>
      <c r="I143" s="178"/>
      <c r="J143" s="178"/>
      <c r="M143" s="23"/>
      <c r="N143" s="179"/>
      <c r="X143" s="59"/>
      <c r="AT143" s="3" t="s">
        <v>170</v>
      </c>
      <c r="AU143" s="3" t="s">
        <v>84</v>
      </c>
    </row>
    <row r="144" s="22" customFormat="1" ht="19.5">
      <c r="B144" s="23"/>
      <c r="D144" s="176" t="s">
        <v>176</v>
      </c>
      <c r="F144" s="182" t="s">
        <v>244</v>
      </c>
      <c r="I144" s="178"/>
      <c r="J144" s="178"/>
      <c r="M144" s="23"/>
      <c r="N144" s="179"/>
      <c r="X144" s="59"/>
      <c r="AT144" s="3" t="s">
        <v>176</v>
      </c>
      <c r="AU144" s="3" t="s">
        <v>84</v>
      </c>
    </row>
    <row r="145" s="22" customFormat="1" ht="16.5" customHeight="1">
      <c r="B145" s="23"/>
      <c r="C145" s="161" t="s">
        <v>245</v>
      </c>
      <c r="D145" s="161" t="s">
        <v>162</v>
      </c>
      <c r="E145" s="162" t="s">
        <v>246</v>
      </c>
      <c r="F145" s="163" t="s">
        <v>247</v>
      </c>
      <c r="G145" s="164" t="s">
        <v>248</v>
      </c>
      <c r="H145" s="165">
        <v>3.6000000000000001</v>
      </c>
      <c r="I145" s="166"/>
      <c r="J145" s="166"/>
      <c r="K145" s="167">
        <f>ROUND(P145*H145,2)</f>
        <v>0</v>
      </c>
      <c r="L145" s="168"/>
      <c r="M145" s="23"/>
      <c r="N145" s="169" t="s">
        <v>20</v>
      </c>
      <c r="O145" s="170" t="s">
        <v>44</v>
      </c>
      <c r="P145" s="171">
        <f>I145+J145</f>
        <v>0</v>
      </c>
      <c r="Q145" s="171">
        <f>ROUND(I145*H145,2)</f>
        <v>0</v>
      </c>
      <c r="R145" s="171">
        <f>ROUND(J145*H145,2)</f>
        <v>0</v>
      </c>
      <c r="T145" s="172">
        <f>S145*H145</f>
        <v>0</v>
      </c>
      <c r="U145" s="172">
        <v>0.00076000000000000004</v>
      </c>
      <c r="V145" s="172">
        <f>U145*H145</f>
        <v>0.0027360000000000002</v>
      </c>
      <c r="W145" s="172">
        <v>0.0020999999999999999</v>
      </c>
      <c r="X145" s="173">
        <f>W145*H145</f>
        <v>0.0075599999999999999</v>
      </c>
      <c r="AR145" s="174" t="s">
        <v>166</v>
      </c>
      <c r="AT145" s="174" t="s">
        <v>162</v>
      </c>
      <c r="AU145" s="174" t="s">
        <v>84</v>
      </c>
      <c r="AY145" s="3" t="s">
        <v>159</v>
      </c>
      <c r="BE145" s="175">
        <f>IF(O145="základní",K145,0)</f>
        <v>0</v>
      </c>
      <c r="BF145" s="175">
        <f>IF(O145="snížená",K145,0)</f>
        <v>0</v>
      </c>
      <c r="BG145" s="175">
        <f>IF(O145="zákl. přenesená",K145,0)</f>
        <v>0</v>
      </c>
      <c r="BH145" s="175">
        <f>IF(O145="sníž. přenesená",K145,0)</f>
        <v>0</v>
      </c>
      <c r="BI145" s="175">
        <f>IF(O145="nulová",K145,0)</f>
        <v>0</v>
      </c>
      <c r="BJ145" s="3" t="s">
        <v>82</v>
      </c>
      <c r="BK145" s="175">
        <f>ROUND(P145*H145,2)</f>
        <v>0</v>
      </c>
      <c r="BL145" s="3" t="s">
        <v>166</v>
      </c>
      <c r="BM145" s="174" t="s">
        <v>249</v>
      </c>
    </row>
    <row r="146" s="22" customFormat="1" ht="19.5">
      <c r="B146" s="23"/>
      <c r="D146" s="176" t="s">
        <v>168</v>
      </c>
      <c r="F146" s="177" t="s">
        <v>250</v>
      </c>
      <c r="I146" s="178"/>
      <c r="J146" s="178"/>
      <c r="M146" s="23"/>
      <c r="N146" s="179"/>
      <c r="X146" s="59"/>
      <c r="AT146" s="3" t="s">
        <v>168</v>
      </c>
      <c r="AU146" s="3" t="s">
        <v>84</v>
      </c>
    </row>
    <row r="147" s="22" customFormat="1">
      <c r="B147" s="23"/>
      <c r="D147" s="180" t="s">
        <v>170</v>
      </c>
      <c r="F147" s="181" t="s">
        <v>251</v>
      </c>
      <c r="I147" s="178"/>
      <c r="J147" s="178"/>
      <c r="M147" s="23"/>
      <c r="N147" s="179"/>
      <c r="X147" s="59"/>
      <c r="AT147" s="3" t="s">
        <v>170</v>
      </c>
      <c r="AU147" s="3" t="s">
        <v>84</v>
      </c>
    </row>
    <row r="148" s="147" customFormat="1" ht="22.899999999999999" customHeight="1">
      <c r="B148" s="148"/>
      <c r="D148" s="149" t="s">
        <v>74</v>
      </c>
      <c r="E148" s="159" t="s">
        <v>252</v>
      </c>
      <c r="F148" s="159" t="s">
        <v>253</v>
      </c>
      <c r="I148" s="151"/>
      <c r="J148" s="151"/>
      <c r="K148" s="160">
        <f>BK148</f>
        <v>0</v>
      </c>
      <c r="M148" s="148"/>
      <c r="N148" s="153"/>
      <c r="Q148" s="154">
        <f>SUM(Q149:Q151)</f>
        <v>0</v>
      </c>
      <c r="R148" s="154">
        <f>SUM(R149:R151)</f>
        <v>0</v>
      </c>
      <c r="T148" s="155">
        <f>SUM(T149:T151)</f>
        <v>0</v>
      </c>
      <c r="V148" s="155">
        <f>SUM(V149:V151)</f>
        <v>0</v>
      </c>
      <c r="X148" s="156">
        <f>SUM(X149:X151)</f>
        <v>0</v>
      </c>
      <c r="AR148" s="149" t="s">
        <v>82</v>
      </c>
      <c r="AT148" s="157" t="s">
        <v>74</v>
      </c>
      <c r="AU148" s="157" t="s">
        <v>82</v>
      </c>
      <c r="AY148" s="149" t="s">
        <v>159</v>
      </c>
      <c r="BK148" s="158">
        <f>SUM(BK149:BK151)</f>
        <v>0</v>
      </c>
    </row>
    <row r="149" s="22" customFormat="1" ht="24.199999999999999" customHeight="1">
      <c r="B149" s="23"/>
      <c r="C149" s="161" t="s">
        <v>254</v>
      </c>
      <c r="D149" s="161" t="s">
        <v>162</v>
      </c>
      <c r="E149" s="162" t="s">
        <v>255</v>
      </c>
      <c r="F149" s="163" t="s">
        <v>256</v>
      </c>
      <c r="G149" s="164" t="s">
        <v>174</v>
      </c>
      <c r="H149" s="165">
        <v>0.97299999999999998</v>
      </c>
      <c r="I149" s="166"/>
      <c r="J149" s="166"/>
      <c r="K149" s="167">
        <f>ROUND(P149*H149,2)</f>
        <v>0</v>
      </c>
      <c r="L149" s="168"/>
      <c r="M149" s="23"/>
      <c r="N149" s="169" t="s">
        <v>20</v>
      </c>
      <c r="O149" s="170" t="s">
        <v>44</v>
      </c>
      <c r="P149" s="171">
        <f>I149+J149</f>
        <v>0</v>
      </c>
      <c r="Q149" s="171">
        <f>ROUND(I149*H149,2)</f>
        <v>0</v>
      </c>
      <c r="R149" s="171">
        <f>ROUND(J149*H149,2)</f>
        <v>0</v>
      </c>
      <c r="T149" s="172">
        <f>S149*H149</f>
        <v>0</v>
      </c>
      <c r="U149" s="172">
        <v>0</v>
      </c>
      <c r="V149" s="172">
        <f>U149*H149</f>
        <v>0</v>
      </c>
      <c r="W149" s="172">
        <v>0</v>
      </c>
      <c r="X149" s="173">
        <f>W149*H149</f>
        <v>0</v>
      </c>
      <c r="AR149" s="174" t="s">
        <v>166</v>
      </c>
      <c r="AT149" s="174" t="s">
        <v>162</v>
      </c>
      <c r="AU149" s="174" t="s">
        <v>84</v>
      </c>
      <c r="AY149" s="3" t="s">
        <v>159</v>
      </c>
      <c r="BE149" s="175">
        <f>IF(O149="základní",K149,0)</f>
        <v>0</v>
      </c>
      <c r="BF149" s="175">
        <f>IF(O149="snížená",K149,0)</f>
        <v>0</v>
      </c>
      <c r="BG149" s="175">
        <f>IF(O149="zákl. přenesená",K149,0)</f>
        <v>0</v>
      </c>
      <c r="BH149" s="175">
        <f>IF(O149="sníž. přenesená",K149,0)</f>
        <v>0</v>
      </c>
      <c r="BI149" s="175">
        <f>IF(O149="nulová",K149,0)</f>
        <v>0</v>
      </c>
      <c r="BJ149" s="3" t="s">
        <v>82</v>
      </c>
      <c r="BK149" s="175">
        <f>ROUND(P149*H149,2)</f>
        <v>0</v>
      </c>
      <c r="BL149" s="3" t="s">
        <v>166</v>
      </c>
      <c r="BM149" s="174" t="s">
        <v>257</v>
      </c>
    </row>
    <row r="150" s="22" customFormat="1">
      <c r="B150" s="23"/>
      <c r="D150" s="176" t="s">
        <v>168</v>
      </c>
      <c r="F150" s="177" t="s">
        <v>256</v>
      </c>
      <c r="I150" s="178"/>
      <c r="J150" s="178"/>
      <c r="M150" s="23"/>
      <c r="N150" s="179"/>
      <c r="X150" s="59"/>
      <c r="AT150" s="3" t="s">
        <v>168</v>
      </c>
      <c r="AU150" s="3" t="s">
        <v>84</v>
      </c>
    </row>
    <row r="151" s="22" customFormat="1" ht="19.5">
      <c r="B151" s="23"/>
      <c r="D151" s="176" t="s">
        <v>176</v>
      </c>
      <c r="F151" s="182" t="s">
        <v>258</v>
      </c>
      <c r="I151" s="178"/>
      <c r="J151" s="178"/>
      <c r="M151" s="23"/>
      <c r="N151" s="179"/>
      <c r="X151" s="59"/>
      <c r="AT151" s="3" t="s">
        <v>176</v>
      </c>
      <c r="AU151" s="3" t="s">
        <v>84</v>
      </c>
    </row>
    <row r="152" s="147" customFormat="1" ht="22.899999999999999" customHeight="1">
      <c r="B152" s="148"/>
      <c r="D152" s="149" t="s">
        <v>74</v>
      </c>
      <c r="E152" s="159" t="s">
        <v>259</v>
      </c>
      <c r="F152" s="159" t="s">
        <v>260</v>
      </c>
      <c r="I152" s="151"/>
      <c r="J152" s="151"/>
      <c r="K152" s="160">
        <f>BK152</f>
        <v>0</v>
      </c>
      <c r="M152" s="148"/>
      <c r="N152" s="153"/>
      <c r="Q152" s="154">
        <f>SUM(Q153:Q157)</f>
        <v>0</v>
      </c>
      <c r="R152" s="154">
        <f>SUM(R153:R157)</f>
        <v>0</v>
      </c>
      <c r="T152" s="155">
        <f>SUM(T153:T157)</f>
        <v>0</v>
      </c>
      <c r="V152" s="155">
        <f>SUM(V153:V157)</f>
        <v>0.062749600000000003</v>
      </c>
      <c r="X152" s="156">
        <f>SUM(X153:X157)</f>
        <v>0</v>
      </c>
      <c r="AR152" s="149" t="s">
        <v>82</v>
      </c>
      <c r="AT152" s="157" t="s">
        <v>74</v>
      </c>
      <c r="AU152" s="157" t="s">
        <v>82</v>
      </c>
      <c r="AY152" s="149" t="s">
        <v>159</v>
      </c>
      <c r="BK152" s="158">
        <f>SUM(BK153:BK157)</f>
        <v>0</v>
      </c>
    </row>
    <row r="153" s="22" customFormat="1" ht="16.5" customHeight="1">
      <c r="B153" s="23"/>
      <c r="C153" s="161" t="s">
        <v>261</v>
      </c>
      <c r="D153" s="161" t="s">
        <v>162</v>
      </c>
      <c r="E153" s="162" t="s">
        <v>262</v>
      </c>
      <c r="F153" s="163" t="s">
        <v>263</v>
      </c>
      <c r="G153" s="164" t="s">
        <v>264</v>
      </c>
      <c r="H153" s="165">
        <v>54.991999999999997</v>
      </c>
      <c r="I153" s="166"/>
      <c r="J153" s="166"/>
      <c r="K153" s="167">
        <f>ROUND(P153*H153,2)</f>
        <v>0</v>
      </c>
      <c r="L153" s="168"/>
      <c r="M153" s="23"/>
      <c r="N153" s="169" t="s">
        <v>20</v>
      </c>
      <c r="O153" s="170" t="s">
        <v>44</v>
      </c>
      <c r="P153" s="171">
        <f>I153+J153</f>
        <v>0</v>
      </c>
      <c r="Q153" s="171">
        <f>ROUND(I153*H153,2)</f>
        <v>0</v>
      </c>
      <c r="R153" s="171">
        <f>ROUND(J153*H153,2)</f>
        <v>0</v>
      </c>
      <c r="T153" s="172">
        <f>S153*H153</f>
        <v>0</v>
      </c>
      <c r="U153" s="172">
        <v>5.0000000000000002e-05</v>
      </c>
      <c r="V153" s="172">
        <f>U153*H153</f>
        <v>0.0027496</v>
      </c>
      <c r="W153" s="172">
        <v>0</v>
      </c>
      <c r="X153" s="173">
        <f>W153*H153</f>
        <v>0</v>
      </c>
      <c r="AR153" s="174" t="s">
        <v>166</v>
      </c>
      <c r="AT153" s="174" t="s">
        <v>162</v>
      </c>
      <c r="AU153" s="174" t="s">
        <v>84</v>
      </c>
      <c r="AY153" s="3" t="s">
        <v>159</v>
      </c>
      <c r="BE153" s="175">
        <f>IF(O153="základní",K153,0)</f>
        <v>0</v>
      </c>
      <c r="BF153" s="175">
        <f>IF(O153="snížená",K153,0)</f>
        <v>0</v>
      </c>
      <c r="BG153" s="175">
        <f>IF(O153="zákl. přenesená",K153,0)</f>
        <v>0</v>
      </c>
      <c r="BH153" s="175">
        <f>IF(O153="sníž. přenesená",K153,0)</f>
        <v>0</v>
      </c>
      <c r="BI153" s="175">
        <f>IF(O153="nulová",K153,0)</f>
        <v>0</v>
      </c>
      <c r="BJ153" s="3" t="s">
        <v>82</v>
      </c>
      <c r="BK153" s="175">
        <f>ROUND(P153*H153,2)</f>
        <v>0</v>
      </c>
      <c r="BL153" s="3" t="s">
        <v>166</v>
      </c>
      <c r="BM153" s="174" t="s">
        <v>265</v>
      </c>
    </row>
    <row r="154" s="22" customFormat="1">
      <c r="B154" s="23"/>
      <c r="D154" s="176" t="s">
        <v>168</v>
      </c>
      <c r="F154" s="177" t="s">
        <v>266</v>
      </c>
      <c r="I154" s="178"/>
      <c r="J154" s="178"/>
      <c r="M154" s="23"/>
      <c r="N154" s="179"/>
      <c r="X154" s="59"/>
      <c r="AT154" s="3" t="s">
        <v>168</v>
      </c>
      <c r="AU154" s="3" t="s">
        <v>84</v>
      </c>
    </row>
    <row r="155" s="22" customFormat="1">
      <c r="B155" s="23"/>
      <c r="D155" s="180" t="s">
        <v>170</v>
      </c>
      <c r="F155" s="181" t="s">
        <v>267</v>
      </c>
      <c r="I155" s="178"/>
      <c r="J155" s="178"/>
      <c r="M155" s="23"/>
      <c r="N155" s="179"/>
      <c r="X155" s="59"/>
      <c r="AT155" s="3" t="s">
        <v>170</v>
      </c>
      <c r="AU155" s="3" t="s">
        <v>84</v>
      </c>
    </row>
    <row r="156" s="22" customFormat="1" ht="16.5" customHeight="1">
      <c r="B156" s="23"/>
      <c r="C156" s="183" t="s">
        <v>268</v>
      </c>
      <c r="D156" s="183" t="s">
        <v>269</v>
      </c>
      <c r="E156" s="184" t="s">
        <v>270</v>
      </c>
      <c r="F156" s="185" t="s">
        <v>271</v>
      </c>
      <c r="G156" s="186" t="s">
        <v>174</v>
      </c>
      <c r="H156" s="187">
        <v>0.059999999999999998</v>
      </c>
      <c r="I156" s="188"/>
      <c r="J156" s="189"/>
      <c r="K156" s="190">
        <f>ROUND(P156*H156,2)</f>
        <v>0</v>
      </c>
      <c r="L156" s="189"/>
      <c r="M156" s="191"/>
      <c r="N156" s="192" t="s">
        <v>20</v>
      </c>
      <c r="O156" s="170" t="s">
        <v>44</v>
      </c>
      <c r="P156" s="171">
        <f>I156+J156</f>
        <v>0</v>
      </c>
      <c r="Q156" s="171">
        <f>ROUND(I156*H156,2)</f>
        <v>0</v>
      </c>
      <c r="R156" s="171">
        <f>ROUND(J156*H156,2)</f>
        <v>0</v>
      </c>
      <c r="T156" s="172">
        <f>S156*H156</f>
        <v>0</v>
      </c>
      <c r="U156" s="172">
        <v>1</v>
      </c>
      <c r="V156" s="172">
        <f>U156*H156</f>
        <v>0.059999999999999998</v>
      </c>
      <c r="W156" s="172">
        <v>0</v>
      </c>
      <c r="X156" s="173">
        <f>W156*H156</f>
        <v>0</v>
      </c>
      <c r="AR156" s="174" t="s">
        <v>218</v>
      </c>
      <c r="AT156" s="174" t="s">
        <v>269</v>
      </c>
      <c r="AU156" s="174" t="s">
        <v>84</v>
      </c>
      <c r="AY156" s="3" t="s">
        <v>159</v>
      </c>
      <c r="BE156" s="175">
        <f>IF(O156="základní",K156,0)</f>
        <v>0</v>
      </c>
      <c r="BF156" s="175">
        <f>IF(O156="snížená",K156,0)</f>
        <v>0</v>
      </c>
      <c r="BG156" s="175">
        <f>IF(O156="zákl. přenesená",K156,0)</f>
        <v>0</v>
      </c>
      <c r="BH156" s="175">
        <f>IF(O156="sníž. přenesená",K156,0)</f>
        <v>0</v>
      </c>
      <c r="BI156" s="175">
        <f>IF(O156="nulová",K156,0)</f>
        <v>0</v>
      </c>
      <c r="BJ156" s="3" t="s">
        <v>82</v>
      </c>
      <c r="BK156" s="175">
        <f>ROUND(P156*H156,2)</f>
        <v>0</v>
      </c>
      <c r="BL156" s="3" t="s">
        <v>166</v>
      </c>
      <c r="BM156" s="174" t="s">
        <v>272</v>
      </c>
    </row>
    <row r="157" s="22" customFormat="1">
      <c r="B157" s="23"/>
      <c r="D157" s="176" t="s">
        <v>168</v>
      </c>
      <c r="F157" s="177" t="s">
        <v>271</v>
      </c>
      <c r="I157" s="178"/>
      <c r="J157" s="178"/>
      <c r="M157" s="23"/>
      <c r="N157" s="179"/>
      <c r="X157" s="59"/>
      <c r="AT157" s="3" t="s">
        <v>168</v>
      </c>
      <c r="AU157" s="3" t="s">
        <v>84</v>
      </c>
    </row>
    <row r="158" s="147" customFormat="1" ht="22.899999999999999" customHeight="1">
      <c r="B158" s="148"/>
      <c r="D158" s="149" t="s">
        <v>74</v>
      </c>
      <c r="E158" s="159" t="s">
        <v>273</v>
      </c>
      <c r="F158" s="159" t="s">
        <v>274</v>
      </c>
      <c r="I158" s="151"/>
      <c r="J158" s="151"/>
      <c r="K158" s="160">
        <f>BK158</f>
        <v>0</v>
      </c>
      <c r="M158" s="148"/>
      <c r="N158" s="153"/>
      <c r="Q158" s="154">
        <f>SUM(Q159:Q169)</f>
        <v>0</v>
      </c>
      <c r="R158" s="154">
        <f>SUM(R159:R169)</f>
        <v>0</v>
      </c>
      <c r="T158" s="155">
        <f>SUM(T159:T169)</f>
        <v>0</v>
      </c>
      <c r="V158" s="155">
        <f>SUM(V159:V169)</f>
        <v>0.20785961999999999</v>
      </c>
      <c r="X158" s="156">
        <f>SUM(X159:X169)</f>
        <v>0</v>
      </c>
      <c r="AR158" s="149" t="s">
        <v>82</v>
      </c>
      <c r="AT158" s="157" t="s">
        <v>74</v>
      </c>
      <c r="AU158" s="157" t="s">
        <v>82</v>
      </c>
      <c r="AY158" s="149" t="s">
        <v>159</v>
      </c>
      <c r="BK158" s="158">
        <f>SUM(BK159:BK169)</f>
        <v>0</v>
      </c>
    </row>
    <row r="159" s="22" customFormat="1" ht="16.5" customHeight="1">
      <c r="B159" s="23"/>
      <c r="C159" s="161" t="s">
        <v>275</v>
      </c>
      <c r="D159" s="161" t="s">
        <v>162</v>
      </c>
      <c r="E159" s="162" t="s">
        <v>276</v>
      </c>
      <c r="F159" s="163" t="s">
        <v>277</v>
      </c>
      <c r="G159" s="164" t="s">
        <v>183</v>
      </c>
      <c r="H159" s="165">
        <v>4.8390000000000004</v>
      </c>
      <c r="I159" s="166"/>
      <c r="J159" s="166"/>
      <c r="K159" s="167">
        <f>ROUND(P159*H159,2)</f>
        <v>0</v>
      </c>
      <c r="L159" s="168"/>
      <c r="M159" s="23"/>
      <c r="N159" s="169" t="s">
        <v>20</v>
      </c>
      <c r="O159" s="170" t="s">
        <v>44</v>
      </c>
      <c r="P159" s="171">
        <f>I159+J159</f>
        <v>0</v>
      </c>
      <c r="Q159" s="171">
        <f>ROUND(I159*H159,2)</f>
        <v>0</v>
      </c>
      <c r="R159" s="171">
        <f>ROUND(J159*H159,2)</f>
        <v>0</v>
      </c>
      <c r="T159" s="172">
        <f>S159*H159</f>
        <v>0</v>
      </c>
      <c r="U159" s="172">
        <v>0.00029999999999999997</v>
      </c>
      <c r="V159" s="172">
        <f>U159*H159</f>
        <v>0.0014517</v>
      </c>
      <c r="W159" s="172">
        <v>0</v>
      </c>
      <c r="X159" s="173">
        <f>W159*H159</f>
        <v>0</v>
      </c>
      <c r="AR159" s="174" t="s">
        <v>166</v>
      </c>
      <c r="AT159" s="174" t="s">
        <v>162</v>
      </c>
      <c r="AU159" s="174" t="s">
        <v>84</v>
      </c>
      <c r="AY159" s="3" t="s">
        <v>159</v>
      </c>
      <c r="BE159" s="175">
        <f>IF(O159="základní",K159,0)</f>
        <v>0</v>
      </c>
      <c r="BF159" s="175">
        <f>IF(O159="snížená",K159,0)</f>
        <v>0</v>
      </c>
      <c r="BG159" s="175">
        <f>IF(O159="zákl. přenesená",K159,0)</f>
        <v>0</v>
      </c>
      <c r="BH159" s="175">
        <f>IF(O159="sníž. přenesená",K159,0)</f>
        <v>0</v>
      </c>
      <c r="BI159" s="175">
        <f>IF(O159="nulová",K159,0)</f>
        <v>0</v>
      </c>
      <c r="BJ159" s="3" t="s">
        <v>82</v>
      </c>
      <c r="BK159" s="175">
        <f>ROUND(P159*H159,2)</f>
        <v>0</v>
      </c>
      <c r="BL159" s="3" t="s">
        <v>166</v>
      </c>
      <c r="BM159" s="174" t="s">
        <v>278</v>
      </c>
    </row>
    <row r="160" s="22" customFormat="1">
      <c r="B160" s="23"/>
      <c r="D160" s="176" t="s">
        <v>168</v>
      </c>
      <c r="F160" s="177" t="s">
        <v>279</v>
      </c>
      <c r="I160" s="178"/>
      <c r="J160" s="178"/>
      <c r="M160" s="23"/>
      <c r="N160" s="179"/>
      <c r="X160" s="59"/>
      <c r="AT160" s="3" t="s">
        <v>168</v>
      </c>
      <c r="AU160" s="3" t="s">
        <v>84</v>
      </c>
    </row>
    <row r="161" s="22" customFormat="1">
      <c r="B161" s="23"/>
      <c r="D161" s="180" t="s">
        <v>170</v>
      </c>
      <c r="F161" s="181" t="s">
        <v>280</v>
      </c>
      <c r="I161" s="178"/>
      <c r="J161" s="178"/>
      <c r="M161" s="23"/>
      <c r="N161" s="179"/>
      <c r="X161" s="59"/>
      <c r="AT161" s="3" t="s">
        <v>170</v>
      </c>
      <c r="AU161" s="3" t="s">
        <v>84</v>
      </c>
    </row>
    <row r="162" s="22" customFormat="1" ht="21.75" customHeight="1">
      <c r="B162" s="23"/>
      <c r="C162" s="161" t="s">
        <v>281</v>
      </c>
      <c r="D162" s="161" t="s">
        <v>162</v>
      </c>
      <c r="E162" s="162" t="s">
        <v>282</v>
      </c>
      <c r="F162" s="163" t="s">
        <v>283</v>
      </c>
      <c r="G162" s="164" t="s">
        <v>183</v>
      </c>
      <c r="H162" s="165">
        <v>6.9539999999999997</v>
      </c>
      <c r="I162" s="166"/>
      <c r="J162" s="166"/>
      <c r="K162" s="167">
        <f>ROUND(P162*H162,2)</f>
        <v>0</v>
      </c>
      <c r="L162" s="168"/>
      <c r="M162" s="23"/>
      <c r="N162" s="169" t="s">
        <v>20</v>
      </c>
      <c r="O162" s="170" t="s">
        <v>44</v>
      </c>
      <c r="P162" s="171">
        <f>I162+J162</f>
        <v>0</v>
      </c>
      <c r="Q162" s="171">
        <f>ROUND(I162*H162,2)</f>
        <v>0</v>
      </c>
      <c r="R162" s="171">
        <f>ROUND(J162*H162,2)</f>
        <v>0</v>
      </c>
      <c r="T162" s="172">
        <f>S162*H162</f>
        <v>0</v>
      </c>
      <c r="U162" s="172">
        <v>0.0054799999999999996</v>
      </c>
      <c r="V162" s="172">
        <f>U162*H162</f>
        <v>0.038107919999999997</v>
      </c>
      <c r="W162" s="172">
        <v>0</v>
      </c>
      <c r="X162" s="173">
        <f>W162*H162</f>
        <v>0</v>
      </c>
      <c r="AR162" s="174" t="s">
        <v>166</v>
      </c>
      <c r="AT162" s="174" t="s">
        <v>162</v>
      </c>
      <c r="AU162" s="174" t="s">
        <v>84</v>
      </c>
      <c r="AY162" s="3" t="s">
        <v>159</v>
      </c>
      <c r="BE162" s="175">
        <f>IF(O162="základní",K162,0)</f>
        <v>0</v>
      </c>
      <c r="BF162" s="175">
        <f>IF(O162="snížená",K162,0)</f>
        <v>0</v>
      </c>
      <c r="BG162" s="175">
        <f>IF(O162="zákl. přenesená",K162,0)</f>
        <v>0</v>
      </c>
      <c r="BH162" s="175">
        <f>IF(O162="sníž. přenesená",K162,0)</f>
        <v>0</v>
      </c>
      <c r="BI162" s="175">
        <f>IF(O162="nulová",K162,0)</f>
        <v>0</v>
      </c>
      <c r="BJ162" s="3" t="s">
        <v>82</v>
      </c>
      <c r="BK162" s="175">
        <f>ROUND(P162*H162,2)</f>
        <v>0</v>
      </c>
      <c r="BL162" s="3" t="s">
        <v>166</v>
      </c>
      <c r="BM162" s="174" t="s">
        <v>284</v>
      </c>
    </row>
    <row r="163" s="22" customFormat="1">
      <c r="B163" s="23"/>
      <c r="D163" s="176" t="s">
        <v>168</v>
      </c>
      <c r="F163" s="177" t="s">
        <v>285</v>
      </c>
      <c r="I163" s="178"/>
      <c r="J163" s="178"/>
      <c r="M163" s="23"/>
      <c r="N163" s="179"/>
      <c r="X163" s="59"/>
      <c r="AT163" s="3" t="s">
        <v>168</v>
      </c>
      <c r="AU163" s="3" t="s">
        <v>84</v>
      </c>
    </row>
    <row r="164" s="22" customFormat="1">
      <c r="B164" s="23"/>
      <c r="D164" s="180" t="s">
        <v>170</v>
      </c>
      <c r="F164" s="181" t="s">
        <v>286</v>
      </c>
      <c r="I164" s="178"/>
      <c r="J164" s="178"/>
      <c r="M164" s="23"/>
      <c r="N164" s="179"/>
      <c r="X164" s="59"/>
      <c r="AT164" s="3" t="s">
        <v>170</v>
      </c>
      <c r="AU164" s="3" t="s">
        <v>84</v>
      </c>
    </row>
    <row r="165" s="22" customFormat="1" ht="21.75" customHeight="1">
      <c r="B165" s="23"/>
      <c r="C165" s="161" t="s">
        <v>287</v>
      </c>
      <c r="D165" s="161" t="s">
        <v>162</v>
      </c>
      <c r="E165" s="162" t="s">
        <v>288</v>
      </c>
      <c r="F165" s="163" t="s">
        <v>289</v>
      </c>
      <c r="G165" s="164" t="s">
        <v>183</v>
      </c>
      <c r="H165" s="165">
        <v>6.9539999999999997</v>
      </c>
      <c r="I165" s="166"/>
      <c r="J165" s="166"/>
      <c r="K165" s="167">
        <f>ROUND(P165*H165,2)</f>
        <v>0</v>
      </c>
      <c r="L165" s="168"/>
      <c r="M165" s="23"/>
      <c r="N165" s="169" t="s">
        <v>20</v>
      </c>
      <c r="O165" s="170" t="s">
        <v>44</v>
      </c>
      <c r="P165" s="171">
        <f>I165+J165</f>
        <v>0</v>
      </c>
      <c r="Q165" s="171">
        <f>ROUND(I165*H165,2)</f>
        <v>0</v>
      </c>
      <c r="R165" s="171">
        <f>ROUND(J165*H165,2)</f>
        <v>0</v>
      </c>
      <c r="T165" s="172">
        <f>S165*H165</f>
        <v>0</v>
      </c>
      <c r="U165" s="172">
        <v>0</v>
      </c>
      <c r="V165" s="172">
        <f>U165*H165</f>
        <v>0</v>
      </c>
      <c r="W165" s="172">
        <v>0</v>
      </c>
      <c r="X165" s="173">
        <f>W165*H165</f>
        <v>0</v>
      </c>
      <c r="AR165" s="174" t="s">
        <v>166</v>
      </c>
      <c r="AT165" s="174" t="s">
        <v>162</v>
      </c>
      <c r="AU165" s="174" t="s">
        <v>84</v>
      </c>
      <c r="AY165" s="3" t="s">
        <v>159</v>
      </c>
      <c r="BE165" s="175">
        <f>IF(O165="základní",K165,0)</f>
        <v>0</v>
      </c>
      <c r="BF165" s="175">
        <f>IF(O165="snížená",K165,0)</f>
        <v>0</v>
      </c>
      <c r="BG165" s="175">
        <f>IF(O165="zákl. přenesená",K165,0)</f>
        <v>0</v>
      </c>
      <c r="BH165" s="175">
        <f>IF(O165="sníž. přenesená",K165,0)</f>
        <v>0</v>
      </c>
      <c r="BI165" s="175">
        <f>IF(O165="nulová",K165,0)</f>
        <v>0</v>
      </c>
      <c r="BJ165" s="3" t="s">
        <v>82</v>
      </c>
      <c r="BK165" s="175">
        <f>ROUND(P165*H165,2)</f>
        <v>0</v>
      </c>
      <c r="BL165" s="3" t="s">
        <v>166</v>
      </c>
      <c r="BM165" s="174" t="s">
        <v>290</v>
      </c>
    </row>
    <row r="166" s="22" customFormat="1">
      <c r="B166" s="23"/>
      <c r="D166" s="176" t="s">
        <v>168</v>
      </c>
      <c r="F166" s="177" t="s">
        <v>291</v>
      </c>
      <c r="I166" s="178"/>
      <c r="J166" s="178"/>
      <c r="M166" s="23"/>
      <c r="N166" s="179"/>
      <c r="X166" s="59"/>
      <c r="AT166" s="3" t="s">
        <v>168</v>
      </c>
      <c r="AU166" s="3" t="s">
        <v>84</v>
      </c>
    </row>
    <row r="167" s="22" customFormat="1">
      <c r="B167" s="23"/>
      <c r="D167" s="180" t="s">
        <v>170</v>
      </c>
      <c r="F167" s="181" t="s">
        <v>292</v>
      </c>
      <c r="I167" s="178"/>
      <c r="J167" s="178"/>
      <c r="M167" s="23"/>
      <c r="N167" s="179"/>
      <c r="X167" s="59"/>
      <c r="AT167" s="3" t="s">
        <v>170</v>
      </c>
      <c r="AU167" s="3" t="s">
        <v>84</v>
      </c>
    </row>
    <row r="168" s="22" customFormat="1" ht="21.75" customHeight="1">
      <c r="B168" s="23"/>
      <c r="C168" s="183" t="s">
        <v>293</v>
      </c>
      <c r="D168" s="183" t="s">
        <v>269</v>
      </c>
      <c r="E168" s="184" t="s">
        <v>294</v>
      </c>
      <c r="F168" s="185" t="s">
        <v>295</v>
      </c>
      <c r="G168" s="186" t="s">
        <v>183</v>
      </c>
      <c r="H168" s="187">
        <v>7.6500000000000004</v>
      </c>
      <c r="I168" s="188"/>
      <c r="J168" s="189"/>
      <c r="K168" s="190">
        <f>ROUND(P168*H168,2)</f>
        <v>0</v>
      </c>
      <c r="L168" s="189"/>
      <c r="M168" s="191"/>
      <c r="N168" s="192" t="s">
        <v>20</v>
      </c>
      <c r="O168" s="170" t="s">
        <v>44</v>
      </c>
      <c r="P168" s="171">
        <f>I168+J168</f>
        <v>0</v>
      </c>
      <c r="Q168" s="171">
        <f>ROUND(I168*H168,2)</f>
        <v>0</v>
      </c>
      <c r="R168" s="171">
        <f>ROUND(J168*H168,2)</f>
        <v>0</v>
      </c>
      <c r="T168" s="172">
        <f>S168*H168</f>
        <v>0</v>
      </c>
      <c r="U168" s="172">
        <v>0.021999999999999999</v>
      </c>
      <c r="V168" s="172">
        <f>U168*H168</f>
        <v>0.16830000000000001</v>
      </c>
      <c r="W168" s="172">
        <v>0</v>
      </c>
      <c r="X168" s="173">
        <f>W168*H168</f>
        <v>0</v>
      </c>
      <c r="AR168" s="174" t="s">
        <v>218</v>
      </c>
      <c r="AT168" s="174" t="s">
        <v>269</v>
      </c>
      <c r="AU168" s="174" t="s">
        <v>84</v>
      </c>
      <c r="AY168" s="3" t="s">
        <v>159</v>
      </c>
      <c r="BE168" s="175">
        <f>IF(O168="základní",K168,0)</f>
        <v>0</v>
      </c>
      <c r="BF168" s="175">
        <f>IF(O168="snížená",K168,0)</f>
        <v>0</v>
      </c>
      <c r="BG168" s="175">
        <f>IF(O168="zákl. přenesená",K168,0)</f>
        <v>0</v>
      </c>
      <c r="BH168" s="175">
        <f>IF(O168="sníž. přenesená",K168,0)</f>
        <v>0</v>
      </c>
      <c r="BI168" s="175">
        <f>IF(O168="nulová",K168,0)</f>
        <v>0</v>
      </c>
      <c r="BJ168" s="3" t="s">
        <v>82</v>
      </c>
      <c r="BK168" s="175">
        <f>ROUND(P168*H168,2)</f>
        <v>0</v>
      </c>
      <c r="BL168" s="3" t="s">
        <v>166</v>
      </c>
      <c r="BM168" s="174" t="s">
        <v>296</v>
      </c>
    </row>
    <row r="169" s="22" customFormat="1">
      <c r="B169" s="23"/>
      <c r="D169" s="176" t="s">
        <v>168</v>
      </c>
      <c r="F169" s="177" t="s">
        <v>295</v>
      </c>
      <c r="I169" s="178"/>
      <c r="J169" s="178"/>
      <c r="M169" s="23"/>
      <c r="N169" s="179"/>
      <c r="X169" s="59"/>
      <c r="AT169" s="3" t="s">
        <v>168</v>
      </c>
      <c r="AU169" s="3" t="s">
        <v>84</v>
      </c>
    </row>
    <row r="170" s="147" customFormat="1" ht="22.899999999999999" customHeight="1">
      <c r="B170" s="148"/>
      <c r="D170" s="149" t="s">
        <v>74</v>
      </c>
      <c r="E170" s="159" t="s">
        <v>297</v>
      </c>
      <c r="F170" s="159" t="s">
        <v>298</v>
      </c>
      <c r="I170" s="151"/>
      <c r="J170" s="151"/>
      <c r="K170" s="160">
        <f>BK170</f>
        <v>0</v>
      </c>
      <c r="M170" s="148"/>
      <c r="N170" s="153"/>
      <c r="Q170" s="154">
        <f>SUM(Q171:Q173)</f>
        <v>0</v>
      </c>
      <c r="R170" s="154">
        <f>SUM(R171:R173)</f>
        <v>0</v>
      </c>
      <c r="T170" s="155">
        <f>SUM(T171:T173)</f>
        <v>0</v>
      </c>
      <c r="V170" s="155">
        <f>SUM(V171:V173)</f>
        <v>0</v>
      </c>
      <c r="X170" s="156">
        <f>SUM(X171:X173)</f>
        <v>0</v>
      </c>
      <c r="AR170" s="149" t="s">
        <v>82</v>
      </c>
      <c r="AT170" s="157" t="s">
        <v>74</v>
      </c>
      <c r="AU170" s="157" t="s">
        <v>82</v>
      </c>
      <c r="AY170" s="149" t="s">
        <v>159</v>
      </c>
      <c r="BK170" s="158">
        <f>SUM(BK171:BK173)</f>
        <v>0</v>
      </c>
    </row>
    <row r="171" s="22" customFormat="1" ht="16.5" customHeight="1">
      <c r="B171" s="23"/>
      <c r="C171" s="161" t="s">
        <v>299</v>
      </c>
      <c r="D171" s="161" t="s">
        <v>162</v>
      </c>
      <c r="E171" s="162" t="s">
        <v>300</v>
      </c>
      <c r="F171" s="163" t="s">
        <v>301</v>
      </c>
      <c r="G171" s="164" t="s">
        <v>183</v>
      </c>
      <c r="H171" s="165">
        <v>4.8390000000000004</v>
      </c>
      <c r="I171" s="166"/>
      <c r="J171" s="166"/>
      <c r="K171" s="167">
        <f>ROUND(P171*H171,2)</f>
        <v>0</v>
      </c>
      <c r="L171" s="168"/>
      <c r="M171" s="23"/>
      <c r="N171" s="169" t="s">
        <v>20</v>
      </c>
      <c r="O171" s="170" t="s">
        <v>44</v>
      </c>
      <c r="P171" s="171">
        <f>I171+J171</f>
        <v>0</v>
      </c>
      <c r="Q171" s="171">
        <f>ROUND(I171*H171,2)</f>
        <v>0</v>
      </c>
      <c r="R171" s="171">
        <f>ROUND(J171*H171,2)</f>
        <v>0</v>
      </c>
      <c r="T171" s="172">
        <f>S171*H171</f>
        <v>0</v>
      </c>
      <c r="U171" s="172">
        <v>0</v>
      </c>
      <c r="V171" s="172">
        <f>U171*H171</f>
        <v>0</v>
      </c>
      <c r="W171" s="172">
        <v>0</v>
      </c>
      <c r="X171" s="173">
        <f>W171*H171</f>
        <v>0</v>
      </c>
      <c r="AR171" s="174" t="s">
        <v>166</v>
      </c>
      <c r="AT171" s="174" t="s">
        <v>162</v>
      </c>
      <c r="AU171" s="174" t="s">
        <v>84</v>
      </c>
      <c r="AY171" s="3" t="s">
        <v>159</v>
      </c>
      <c r="BE171" s="175">
        <f>IF(O171="základní",K171,0)</f>
        <v>0</v>
      </c>
      <c r="BF171" s="175">
        <f>IF(O171="snížená",K171,0)</f>
        <v>0</v>
      </c>
      <c r="BG171" s="175">
        <f>IF(O171="zákl. přenesená",K171,0)</f>
        <v>0</v>
      </c>
      <c r="BH171" s="175">
        <f>IF(O171="sníž. přenesená",K171,0)</f>
        <v>0</v>
      </c>
      <c r="BI171" s="175">
        <f>IF(O171="nulová",K171,0)</f>
        <v>0</v>
      </c>
      <c r="BJ171" s="3" t="s">
        <v>82</v>
      </c>
      <c r="BK171" s="175">
        <f>ROUND(P171*H171,2)</f>
        <v>0</v>
      </c>
      <c r="BL171" s="3" t="s">
        <v>166</v>
      </c>
      <c r="BM171" s="174" t="s">
        <v>302</v>
      </c>
    </row>
    <row r="172" s="22" customFormat="1">
      <c r="B172" s="23"/>
      <c r="D172" s="176" t="s">
        <v>168</v>
      </c>
      <c r="F172" s="177" t="s">
        <v>303</v>
      </c>
      <c r="I172" s="178"/>
      <c r="J172" s="178"/>
      <c r="M172" s="23"/>
      <c r="N172" s="179"/>
      <c r="X172" s="59"/>
      <c r="AT172" s="3" t="s">
        <v>168</v>
      </c>
      <c r="AU172" s="3" t="s">
        <v>84</v>
      </c>
    </row>
    <row r="173" s="22" customFormat="1">
      <c r="B173" s="23"/>
      <c r="D173" s="180" t="s">
        <v>170</v>
      </c>
      <c r="F173" s="181" t="s">
        <v>304</v>
      </c>
      <c r="I173" s="178"/>
      <c r="J173" s="178"/>
      <c r="M173" s="23"/>
      <c r="N173" s="179"/>
      <c r="X173" s="59"/>
      <c r="AT173" s="3" t="s">
        <v>170</v>
      </c>
      <c r="AU173" s="3" t="s">
        <v>84</v>
      </c>
    </row>
    <row r="174" s="147" customFormat="1" ht="22.899999999999999" customHeight="1">
      <c r="B174" s="148"/>
      <c r="D174" s="149" t="s">
        <v>74</v>
      </c>
      <c r="E174" s="159" t="s">
        <v>305</v>
      </c>
      <c r="F174" s="159" t="s">
        <v>306</v>
      </c>
      <c r="I174" s="151"/>
      <c r="J174" s="151"/>
      <c r="K174" s="160">
        <f>BK174</f>
        <v>0</v>
      </c>
      <c r="M174" s="148"/>
      <c r="N174" s="153"/>
      <c r="Q174" s="154">
        <f>SUM(Q175:Q186)</f>
        <v>0</v>
      </c>
      <c r="R174" s="154">
        <f>SUM(R175:R186)</f>
        <v>0</v>
      </c>
      <c r="T174" s="155">
        <f>SUM(T175:T186)</f>
        <v>0</v>
      </c>
      <c r="V174" s="155">
        <f>SUM(V175:V186)</f>
        <v>0.00127008</v>
      </c>
      <c r="X174" s="156">
        <f>SUM(X175:X186)</f>
        <v>0</v>
      </c>
      <c r="AR174" s="149" t="s">
        <v>82</v>
      </c>
      <c r="AT174" s="157" t="s">
        <v>74</v>
      </c>
      <c r="AU174" s="157" t="s">
        <v>82</v>
      </c>
      <c r="AY174" s="149" t="s">
        <v>159</v>
      </c>
      <c r="BK174" s="158">
        <f>SUM(BK175:BK186)</f>
        <v>0</v>
      </c>
    </row>
    <row r="175" s="22" customFormat="1" ht="16.5" customHeight="1">
      <c r="B175" s="23"/>
      <c r="C175" s="161" t="s">
        <v>8</v>
      </c>
      <c r="D175" s="161" t="s">
        <v>162</v>
      </c>
      <c r="E175" s="162" t="s">
        <v>307</v>
      </c>
      <c r="F175" s="163" t="s">
        <v>308</v>
      </c>
      <c r="G175" s="164" t="s">
        <v>183</v>
      </c>
      <c r="H175" s="165">
        <v>2.3519999999999999</v>
      </c>
      <c r="I175" s="166"/>
      <c r="J175" s="166"/>
      <c r="K175" s="167">
        <f>ROUND(P175*H175,2)</f>
        <v>0</v>
      </c>
      <c r="L175" s="168"/>
      <c r="M175" s="23"/>
      <c r="N175" s="169" t="s">
        <v>20</v>
      </c>
      <c r="O175" s="170" t="s">
        <v>44</v>
      </c>
      <c r="P175" s="171">
        <f>I175+J175</f>
        <v>0</v>
      </c>
      <c r="Q175" s="171">
        <f>ROUND(I175*H175,2)</f>
        <v>0</v>
      </c>
      <c r="R175" s="171">
        <f>ROUND(J175*H175,2)</f>
        <v>0</v>
      </c>
      <c r="T175" s="172">
        <f>S175*H175</f>
        <v>0</v>
      </c>
      <c r="U175" s="172">
        <v>0.00013999999999999999</v>
      </c>
      <c r="V175" s="172">
        <f>U175*H175</f>
        <v>0.00032927999999999994</v>
      </c>
      <c r="W175" s="172">
        <v>0</v>
      </c>
      <c r="X175" s="173">
        <f>W175*H175</f>
        <v>0</v>
      </c>
      <c r="AR175" s="174" t="s">
        <v>166</v>
      </c>
      <c r="AT175" s="174" t="s">
        <v>162</v>
      </c>
      <c r="AU175" s="174" t="s">
        <v>84</v>
      </c>
      <c r="AY175" s="3" t="s">
        <v>159</v>
      </c>
      <c r="BE175" s="175">
        <f>IF(O175="základní",K175,0)</f>
        <v>0</v>
      </c>
      <c r="BF175" s="175">
        <f>IF(O175="snížená",K175,0)</f>
        <v>0</v>
      </c>
      <c r="BG175" s="175">
        <f>IF(O175="zákl. přenesená",K175,0)</f>
        <v>0</v>
      </c>
      <c r="BH175" s="175">
        <f>IF(O175="sníž. přenesená",K175,0)</f>
        <v>0</v>
      </c>
      <c r="BI175" s="175">
        <f>IF(O175="nulová",K175,0)</f>
        <v>0</v>
      </c>
      <c r="BJ175" s="3" t="s">
        <v>82</v>
      </c>
      <c r="BK175" s="175">
        <f>ROUND(P175*H175,2)</f>
        <v>0</v>
      </c>
      <c r="BL175" s="3" t="s">
        <v>166</v>
      </c>
      <c r="BM175" s="174" t="s">
        <v>309</v>
      </c>
    </row>
    <row r="176" s="22" customFormat="1">
      <c r="B176" s="23"/>
      <c r="D176" s="176" t="s">
        <v>168</v>
      </c>
      <c r="F176" s="177" t="s">
        <v>310</v>
      </c>
      <c r="I176" s="178"/>
      <c r="J176" s="178"/>
      <c r="M176" s="23"/>
      <c r="N176" s="179"/>
      <c r="X176" s="59"/>
      <c r="AT176" s="3" t="s">
        <v>168</v>
      </c>
      <c r="AU176" s="3" t="s">
        <v>84</v>
      </c>
    </row>
    <row r="177" s="22" customFormat="1">
      <c r="B177" s="23"/>
      <c r="D177" s="180" t="s">
        <v>170</v>
      </c>
      <c r="F177" s="181" t="s">
        <v>311</v>
      </c>
      <c r="I177" s="178"/>
      <c r="J177" s="178"/>
      <c r="M177" s="23"/>
      <c r="N177" s="179"/>
      <c r="X177" s="59"/>
      <c r="AT177" s="3" t="s">
        <v>170</v>
      </c>
      <c r="AU177" s="3" t="s">
        <v>84</v>
      </c>
    </row>
    <row r="178" s="22" customFormat="1" ht="16.5" customHeight="1">
      <c r="B178" s="23"/>
      <c r="C178" s="161" t="s">
        <v>312</v>
      </c>
      <c r="D178" s="161" t="s">
        <v>162</v>
      </c>
      <c r="E178" s="162" t="s">
        <v>313</v>
      </c>
      <c r="F178" s="163" t="s">
        <v>314</v>
      </c>
      <c r="G178" s="164" t="s">
        <v>183</v>
      </c>
      <c r="H178" s="165">
        <v>2.3519999999999999</v>
      </c>
      <c r="I178" s="166"/>
      <c r="J178" s="166"/>
      <c r="K178" s="167">
        <f>ROUND(P178*H178,2)</f>
        <v>0</v>
      </c>
      <c r="L178" s="168"/>
      <c r="M178" s="23"/>
      <c r="N178" s="169" t="s">
        <v>20</v>
      </c>
      <c r="O178" s="170" t="s">
        <v>44</v>
      </c>
      <c r="P178" s="171">
        <f>I178+J178</f>
        <v>0</v>
      </c>
      <c r="Q178" s="171">
        <f>ROUND(I178*H178,2)</f>
        <v>0</v>
      </c>
      <c r="R178" s="171">
        <f>ROUND(J178*H178,2)</f>
        <v>0</v>
      </c>
      <c r="T178" s="172">
        <f>S178*H178</f>
        <v>0</v>
      </c>
      <c r="U178" s="172">
        <v>0.00012</v>
      </c>
      <c r="V178" s="172">
        <f>U178*H178</f>
        <v>0.00028224000000000001</v>
      </c>
      <c r="W178" s="172">
        <v>0</v>
      </c>
      <c r="X178" s="173">
        <f>W178*H178</f>
        <v>0</v>
      </c>
      <c r="AR178" s="174" t="s">
        <v>166</v>
      </c>
      <c r="AT178" s="174" t="s">
        <v>162</v>
      </c>
      <c r="AU178" s="174" t="s">
        <v>84</v>
      </c>
      <c r="AY178" s="3" t="s">
        <v>159</v>
      </c>
      <c r="BE178" s="175">
        <f>IF(O178="základní",K178,0)</f>
        <v>0</v>
      </c>
      <c r="BF178" s="175">
        <f>IF(O178="snížená",K178,0)</f>
        <v>0</v>
      </c>
      <c r="BG178" s="175">
        <f>IF(O178="zákl. přenesená",K178,0)</f>
        <v>0</v>
      </c>
      <c r="BH178" s="175">
        <f>IF(O178="sníž. přenesená",K178,0)</f>
        <v>0</v>
      </c>
      <c r="BI178" s="175">
        <f>IF(O178="nulová",K178,0)</f>
        <v>0</v>
      </c>
      <c r="BJ178" s="3" t="s">
        <v>82</v>
      </c>
      <c r="BK178" s="175">
        <f>ROUND(P178*H178,2)</f>
        <v>0</v>
      </c>
      <c r="BL178" s="3" t="s">
        <v>166</v>
      </c>
      <c r="BM178" s="174" t="s">
        <v>315</v>
      </c>
    </row>
    <row r="179" s="22" customFormat="1">
      <c r="B179" s="23"/>
      <c r="D179" s="176" t="s">
        <v>168</v>
      </c>
      <c r="F179" s="177" t="s">
        <v>316</v>
      </c>
      <c r="I179" s="178"/>
      <c r="J179" s="178"/>
      <c r="M179" s="23"/>
      <c r="N179" s="179"/>
      <c r="X179" s="59"/>
      <c r="AT179" s="3" t="s">
        <v>168</v>
      </c>
      <c r="AU179" s="3" t="s">
        <v>84</v>
      </c>
    </row>
    <row r="180" s="22" customFormat="1">
      <c r="B180" s="23"/>
      <c r="D180" s="180" t="s">
        <v>170</v>
      </c>
      <c r="F180" s="181" t="s">
        <v>317</v>
      </c>
      <c r="I180" s="178"/>
      <c r="J180" s="178"/>
      <c r="M180" s="23"/>
      <c r="N180" s="179"/>
      <c r="X180" s="59"/>
      <c r="AT180" s="3" t="s">
        <v>170</v>
      </c>
      <c r="AU180" s="3" t="s">
        <v>84</v>
      </c>
    </row>
    <row r="181" s="22" customFormat="1" ht="16.5" customHeight="1">
      <c r="B181" s="23"/>
      <c r="C181" s="161" t="s">
        <v>318</v>
      </c>
      <c r="D181" s="161" t="s">
        <v>162</v>
      </c>
      <c r="E181" s="162" t="s">
        <v>319</v>
      </c>
      <c r="F181" s="163" t="s">
        <v>320</v>
      </c>
      <c r="G181" s="164" t="s">
        <v>183</v>
      </c>
      <c r="H181" s="165">
        <v>2.3519999999999999</v>
      </c>
      <c r="I181" s="166"/>
      <c r="J181" s="166"/>
      <c r="K181" s="167">
        <f>ROUND(P181*H181,2)</f>
        <v>0</v>
      </c>
      <c r="L181" s="168"/>
      <c r="M181" s="23"/>
      <c r="N181" s="169" t="s">
        <v>20</v>
      </c>
      <c r="O181" s="170" t="s">
        <v>44</v>
      </c>
      <c r="P181" s="171">
        <f>I181+J181</f>
        <v>0</v>
      </c>
      <c r="Q181" s="171">
        <f>ROUND(I181*H181,2)</f>
        <v>0</v>
      </c>
      <c r="R181" s="171">
        <f>ROUND(J181*H181,2)</f>
        <v>0</v>
      </c>
      <c r="T181" s="172">
        <f>S181*H181</f>
        <v>0</v>
      </c>
      <c r="U181" s="172">
        <v>0.00012</v>
      </c>
      <c r="V181" s="172">
        <f>U181*H181</f>
        <v>0.00028224000000000001</v>
      </c>
      <c r="W181" s="172">
        <v>0</v>
      </c>
      <c r="X181" s="173">
        <f>W181*H181</f>
        <v>0</v>
      </c>
      <c r="AR181" s="174" t="s">
        <v>166</v>
      </c>
      <c r="AT181" s="174" t="s">
        <v>162</v>
      </c>
      <c r="AU181" s="174" t="s">
        <v>84</v>
      </c>
      <c r="AY181" s="3" t="s">
        <v>159</v>
      </c>
      <c r="BE181" s="175">
        <f>IF(O181="základní",K181,0)</f>
        <v>0</v>
      </c>
      <c r="BF181" s="175">
        <f>IF(O181="snížená",K181,0)</f>
        <v>0</v>
      </c>
      <c r="BG181" s="175">
        <f>IF(O181="zákl. přenesená",K181,0)</f>
        <v>0</v>
      </c>
      <c r="BH181" s="175">
        <f>IF(O181="sníž. přenesená",K181,0)</f>
        <v>0</v>
      </c>
      <c r="BI181" s="175">
        <f>IF(O181="nulová",K181,0)</f>
        <v>0</v>
      </c>
      <c r="BJ181" s="3" t="s">
        <v>82</v>
      </c>
      <c r="BK181" s="175">
        <f>ROUND(P181*H181,2)</f>
        <v>0</v>
      </c>
      <c r="BL181" s="3" t="s">
        <v>166</v>
      </c>
      <c r="BM181" s="174" t="s">
        <v>321</v>
      </c>
    </row>
    <row r="182" s="22" customFormat="1">
      <c r="B182" s="23"/>
      <c r="D182" s="176" t="s">
        <v>168</v>
      </c>
      <c r="F182" s="177" t="s">
        <v>322</v>
      </c>
      <c r="I182" s="178"/>
      <c r="J182" s="178"/>
      <c r="M182" s="23"/>
      <c r="N182" s="179"/>
      <c r="X182" s="59"/>
      <c r="AT182" s="3" t="s">
        <v>168</v>
      </c>
      <c r="AU182" s="3" t="s">
        <v>84</v>
      </c>
    </row>
    <row r="183" s="22" customFormat="1">
      <c r="B183" s="23"/>
      <c r="D183" s="180" t="s">
        <v>170</v>
      </c>
      <c r="F183" s="181" t="s">
        <v>323</v>
      </c>
      <c r="I183" s="178"/>
      <c r="J183" s="178"/>
      <c r="M183" s="23"/>
      <c r="N183" s="179"/>
      <c r="X183" s="59"/>
      <c r="AT183" s="3" t="s">
        <v>170</v>
      </c>
      <c r="AU183" s="3" t="s">
        <v>84</v>
      </c>
    </row>
    <row r="184" s="22" customFormat="1" ht="16.5" customHeight="1">
      <c r="B184" s="23"/>
      <c r="C184" s="161" t="s">
        <v>324</v>
      </c>
      <c r="D184" s="161" t="s">
        <v>162</v>
      </c>
      <c r="E184" s="162" t="s">
        <v>325</v>
      </c>
      <c r="F184" s="163" t="s">
        <v>326</v>
      </c>
      <c r="G184" s="164" t="s">
        <v>183</v>
      </c>
      <c r="H184" s="165">
        <v>2.3519999999999999</v>
      </c>
      <c r="I184" s="166"/>
      <c r="J184" s="166"/>
      <c r="K184" s="167">
        <f>ROUND(P184*H184,2)</f>
        <v>0</v>
      </c>
      <c r="L184" s="168"/>
      <c r="M184" s="23"/>
      <c r="N184" s="169" t="s">
        <v>20</v>
      </c>
      <c r="O184" s="170" t="s">
        <v>44</v>
      </c>
      <c r="P184" s="171">
        <f>I184+J184</f>
        <v>0</v>
      </c>
      <c r="Q184" s="171">
        <f>ROUND(I184*H184,2)</f>
        <v>0</v>
      </c>
      <c r="R184" s="171">
        <f>ROUND(J184*H184,2)</f>
        <v>0</v>
      </c>
      <c r="T184" s="172">
        <f>S184*H184</f>
        <v>0</v>
      </c>
      <c r="U184" s="172">
        <v>0.00016000000000000001</v>
      </c>
      <c r="V184" s="172">
        <f>U184*H184</f>
        <v>0.00037632000000000003</v>
      </c>
      <c r="W184" s="172">
        <v>0</v>
      </c>
      <c r="X184" s="173">
        <f>W184*H184</f>
        <v>0</v>
      </c>
      <c r="AR184" s="174" t="s">
        <v>166</v>
      </c>
      <c r="AT184" s="174" t="s">
        <v>162</v>
      </c>
      <c r="AU184" s="174" t="s">
        <v>84</v>
      </c>
      <c r="AY184" s="3" t="s">
        <v>159</v>
      </c>
      <c r="BE184" s="175">
        <f>IF(O184="základní",K184,0)</f>
        <v>0</v>
      </c>
      <c r="BF184" s="175">
        <f>IF(O184="snížená",K184,0)</f>
        <v>0</v>
      </c>
      <c r="BG184" s="175">
        <f>IF(O184="zákl. přenesená",K184,0)</f>
        <v>0</v>
      </c>
      <c r="BH184" s="175">
        <f>IF(O184="sníž. přenesená",K184,0)</f>
        <v>0</v>
      </c>
      <c r="BI184" s="175">
        <f>IF(O184="nulová",K184,0)</f>
        <v>0</v>
      </c>
      <c r="BJ184" s="3" t="s">
        <v>82</v>
      </c>
      <c r="BK184" s="175">
        <f>ROUND(P184*H184,2)</f>
        <v>0</v>
      </c>
      <c r="BL184" s="3" t="s">
        <v>166</v>
      </c>
      <c r="BM184" s="174" t="s">
        <v>327</v>
      </c>
    </row>
    <row r="185" s="22" customFormat="1">
      <c r="B185" s="23"/>
      <c r="D185" s="176" t="s">
        <v>168</v>
      </c>
      <c r="F185" s="177" t="s">
        <v>328</v>
      </c>
      <c r="I185" s="178"/>
      <c r="J185" s="178"/>
      <c r="M185" s="23"/>
      <c r="N185" s="179"/>
      <c r="X185" s="59"/>
      <c r="AT185" s="3" t="s">
        <v>168</v>
      </c>
      <c r="AU185" s="3" t="s">
        <v>84</v>
      </c>
    </row>
    <row r="186" s="22" customFormat="1">
      <c r="B186" s="23"/>
      <c r="D186" s="180" t="s">
        <v>170</v>
      </c>
      <c r="F186" s="181" t="s">
        <v>329</v>
      </c>
      <c r="I186" s="178"/>
      <c r="J186" s="178"/>
      <c r="M186" s="23"/>
      <c r="N186" s="179"/>
      <c r="X186" s="59"/>
      <c r="AT186" s="3" t="s">
        <v>170</v>
      </c>
      <c r="AU186" s="3" t="s">
        <v>84</v>
      </c>
    </row>
    <row r="187" s="147" customFormat="1" ht="22.899999999999999" customHeight="1">
      <c r="B187" s="148"/>
      <c r="D187" s="149" t="s">
        <v>74</v>
      </c>
      <c r="E187" s="159" t="s">
        <v>330</v>
      </c>
      <c r="F187" s="159" t="s">
        <v>331</v>
      </c>
      <c r="I187" s="151"/>
      <c r="J187" s="151"/>
      <c r="K187" s="160">
        <f>BK187</f>
        <v>0</v>
      </c>
      <c r="M187" s="148"/>
      <c r="N187" s="153"/>
      <c r="Q187" s="154">
        <f>SUM(Q188:Q212)</f>
        <v>0</v>
      </c>
      <c r="R187" s="154">
        <f>SUM(R188:R212)</f>
        <v>0</v>
      </c>
      <c r="T187" s="155">
        <f>SUM(T188:T212)</f>
        <v>0</v>
      </c>
      <c r="V187" s="155">
        <f>SUM(V188:V212)</f>
        <v>0</v>
      </c>
      <c r="X187" s="156">
        <f>SUM(X188:X212)</f>
        <v>0</v>
      </c>
      <c r="AR187" s="149" t="s">
        <v>82</v>
      </c>
      <c r="AT187" s="157" t="s">
        <v>74</v>
      </c>
      <c r="AU187" s="157" t="s">
        <v>82</v>
      </c>
      <c r="AY187" s="149" t="s">
        <v>159</v>
      </c>
      <c r="BK187" s="158">
        <f>SUM(BK188:BK212)</f>
        <v>0</v>
      </c>
    </row>
    <row r="188" s="22" customFormat="1" ht="16.5" customHeight="1">
      <c r="B188" s="23"/>
      <c r="C188" s="161" t="s">
        <v>332</v>
      </c>
      <c r="D188" s="161" t="s">
        <v>162</v>
      </c>
      <c r="E188" s="162" t="s">
        <v>333</v>
      </c>
      <c r="F188" s="163" t="s">
        <v>334</v>
      </c>
      <c r="G188" s="164" t="s">
        <v>174</v>
      </c>
      <c r="H188" s="165">
        <v>1.8169999999999999</v>
      </c>
      <c r="I188" s="166"/>
      <c r="J188" s="166"/>
      <c r="K188" s="167">
        <f>ROUND(P188*H188,2)</f>
        <v>0</v>
      </c>
      <c r="L188" s="168"/>
      <c r="M188" s="23"/>
      <c r="N188" s="169" t="s">
        <v>20</v>
      </c>
      <c r="O188" s="170" t="s">
        <v>44</v>
      </c>
      <c r="P188" s="171">
        <f>I188+J188</f>
        <v>0</v>
      </c>
      <c r="Q188" s="171">
        <f>ROUND(I188*H188,2)</f>
        <v>0</v>
      </c>
      <c r="R188" s="171">
        <f>ROUND(J188*H188,2)</f>
        <v>0</v>
      </c>
      <c r="T188" s="172">
        <f>S188*H188</f>
        <v>0</v>
      </c>
      <c r="U188" s="172">
        <v>0</v>
      </c>
      <c r="V188" s="172">
        <f>U188*H188</f>
        <v>0</v>
      </c>
      <c r="W188" s="172">
        <v>0</v>
      </c>
      <c r="X188" s="173">
        <f>W188*H188</f>
        <v>0</v>
      </c>
      <c r="AR188" s="174" t="s">
        <v>166</v>
      </c>
      <c r="AT188" s="174" t="s">
        <v>162</v>
      </c>
      <c r="AU188" s="174" t="s">
        <v>84</v>
      </c>
      <c r="AY188" s="3" t="s">
        <v>159</v>
      </c>
      <c r="BE188" s="175">
        <f>IF(O188="základní",K188,0)</f>
        <v>0</v>
      </c>
      <c r="BF188" s="175">
        <f>IF(O188="snížená",K188,0)</f>
        <v>0</v>
      </c>
      <c r="BG188" s="175">
        <f>IF(O188="zákl. přenesená",K188,0)</f>
        <v>0</v>
      </c>
      <c r="BH188" s="175">
        <f>IF(O188="sníž. přenesená",K188,0)</f>
        <v>0</v>
      </c>
      <c r="BI188" s="175">
        <f>IF(O188="nulová",K188,0)</f>
        <v>0</v>
      </c>
      <c r="BJ188" s="3" t="s">
        <v>82</v>
      </c>
      <c r="BK188" s="175">
        <f>ROUND(P188*H188,2)</f>
        <v>0</v>
      </c>
      <c r="BL188" s="3" t="s">
        <v>166</v>
      </c>
      <c r="BM188" s="174" t="s">
        <v>335</v>
      </c>
    </row>
    <row r="189" s="22" customFormat="1">
      <c r="B189" s="23"/>
      <c r="D189" s="176" t="s">
        <v>168</v>
      </c>
      <c r="F189" s="177" t="s">
        <v>336</v>
      </c>
      <c r="I189" s="178"/>
      <c r="J189" s="178"/>
      <c r="M189" s="23"/>
      <c r="N189" s="179"/>
      <c r="X189" s="59"/>
      <c r="AT189" s="3" t="s">
        <v>168</v>
      </c>
      <c r="AU189" s="3" t="s">
        <v>84</v>
      </c>
    </row>
    <row r="190" s="22" customFormat="1">
      <c r="B190" s="23"/>
      <c r="D190" s="180" t="s">
        <v>170</v>
      </c>
      <c r="F190" s="181" t="s">
        <v>337</v>
      </c>
      <c r="I190" s="178"/>
      <c r="J190" s="178"/>
      <c r="M190" s="23"/>
      <c r="N190" s="179"/>
      <c r="X190" s="59"/>
      <c r="AT190" s="3" t="s">
        <v>170</v>
      </c>
      <c r="AU190" s="3" t="s">
        <v>84</v>
      </c>
    </row>
    <row r="191" s="22" customFormat="1" ht="24.199999999999999" customHeight="1">
      <c r="B191" s="23"/>
      <c r="C191" s="161" t="s">
        <v>338</v>
      </c>
      <c r="D191" s="161" t="s">
        <v>162</v>
      </c>
      <c r="E191" s="162" t="s">
        <v>339</v>
      </c>
      <c r="F191" s="163" t="s">
        <v>340</v>
      </c>
      <c r="G191" s="164" t="s">
        <v>174</v>
      </c>
      <c r="H191" s="165">
        <v>1.8169999999999999</v>
      </c>
      <c r="I191" s="166"/>
      <c r="J191" s="166"/>
      <c r="K191" s="167">
        <f>ROUND(P191*H191,2)</f>
        <v>0</v>
      </c>
      <c r="L191" s="168"/>
      <c r="M191" s="23"/>
      <c r="N191" s="169" t="s">
        <v>20</v>
      </c>
      <c r="O191" s="170" t="s">
        <v>44</v>
      </c>
      <c r="P191" s="171">
        <f>I191+J191</f>
        <v>0</v>
      </c>
      <c r="Q191" s="171">
        <f>ROUND(I191*H191,2)</f>
        <v>0</v>
      </c>
      <c r="R191" s="171">
        <f>ROUND(J191*H191,2)</f>
        <v>0</v>
      </c>
      <c r="T191" s="172">
        <f>S191*H191</f>
        <v>0</v>
      </c>
      <c r="U191" s="172">
        <v>0</v>
      </c>
      <c r="V191" s="172">
        <f>U191*H191</f>
        <v>0</v>
      </c>
      <c r="W191" s="172">
        <v>0</v>
      </c>
      <c r="X191" s="173">
        <f>W191*H191</f>
        <v>0</v>
      </c>
      <c r="AR191" s="174" t="s">
        <v>166</v>
      </c>
      <c r="AT191" s="174" t="s">
        <v>162</v>
      </c>
      <c r="AU191" s="174" t="s">
        <v>84</v>
      </c>
      <c r="AY191" s="3" t="s">
        <v>159</v>
      </c>
      <c r="BE191" s="175">
        <f>IF(O191="základní",K191,0)</f>
        <v>0</v>
      </c>
      <c r="BF191" s="175">
        <f>IF(O191="snížená",K191,0)</f>
        <v>0</v>
      </c>
      <c r="BG191" s="175">
        <f>IF(O191="zákl. přenesená",K191,0)</f>
        <v>0</v>
      </c>
      <c r="BH191" s="175">
        <f>IF(O191="sníž. přenesená",K191,0)</f>
        <v>0</v>
      </c>
      <c r="BI191" s="175">
        <f>IF(O191="nulová",K191,0)</f>
        <v>0</v>
      </c>
      <c r="BJ191" s="3" t="s">
        <v>82</v>
      </c>
      <c r="BK191" s="175">
        <f>ROUND(P191*H191,2)</f>
        <v>0</v>
      </c>
      <c r="BL191" s="3" t="s">
        <v>166</v>
      </c>
      <c r="BM191" s="174" t="s">
        <v>341</v>
      </c>
    </row>
    <row r="192" s="22" customFormat="1" ht="19.5">
      <c r="B192" s="23"/>
      <c r="D192" s="176" t="s">
        <v>168</v>
      </c>
      <c r="F192" s="177" t="s">
        <v>342</v>
      </c>
      <c r="I192" s="178"/>
      <c r="J192" s="178"/>
      <c r="M192" s="23"/>
      <c r="N192" s="179"/>
      <c r="X192" s="59"/>
      <c r="AT192" s="3" t="s">
        <v>168</v>
      </c>
      <c r="AU192" s="3" t="s">
        <v>84</v>
      </c>
    </row>
    <row r="193" s="22" customFormat="1">
      <c r="B193" s="23"/>
      <c r="D193" s="180" t="s">
        <v>170</v>
      </c>
      <c r="F193" s="181" t="s">
        <v>343</v>
      </c>
      <c r="I193" s="178"/>
      <c r="J193" s="178"/>
      <c r="M193" s="23"/>
      <c r="N193" s="179"/>
      <c r="X193" s="59"/>
      <c r="AT193" s="3" t="s">
        <v>170</v>
      </c>
      <c r="AU193" s="3" t="s">
        <v>84</v>
      </c>
    </row>
    <row r="194" s="22" customFormat="1" ht="21.75" customHeight="1">
      <c r="B194" s="23"/>
      <c r="C194" s="161" t="s">
        <v>344</v>
      </c>
      <c r="D194" s="161" t="s">
        <v>162</v>
      </c>
      <c r="E194" s="162" t="s">
        <v>345</v>
      </c>
      <c r="F194" s="163" t="s">
        <v>346</v>
      </c>
      <c r="G194" s="164" t="s">
        <v>174</v>
      </c>
      <c r="H194" s="165">
        <v>1.8169999999999999</v>
      </c>
      <c r="I194" s="166"/>
      <c r="J194" s="166"/>
      <c r="K194" s="167">
        <f>ROUND(P194*H194,2)</f>
        <v>0</v>
      </c>
      <c r="L194" s="168"/>
      <c r="M194" s="23"/>
      <c r="N194" s="169" t="s">
        <v>20</v>
      </c>
      <c r="O194" s="170" t="s">
        <v>44</v>
      </c>
      <c r="P194" s="171">
        <f>I194+J194</f>
        <v>0</v>
      </c>
      <c r="Q194" s="171">
        <f>ROUND(I194*H194,2)</f>
        <v>0</v>
      </c>
      <c r="R194" s="171">
        <f>ROUND(J194*H194,2)</f>
        <v>0</v>
      </c>
      <c r="T194" s="172">
        <f>S194*H194</f>
        <v>0</v>
      </c>
      <c r="U194" s="172">
        <v>0</v>
      </c>
      <c r="V194" s="172">
        <f>U194*H194</f>
        <v>0</v>
      </c>
      <c r="W194" s="172">
        <v>0</v>
      </c>
      <c r="X194" s="173">
        <f>W194*H194</f>
        <v>0</v>
      </c>
      <c r="AR194" s="174" t="s">
        <v>166</v>
      </c>
      <c r="AT194" s="174" t="s">
        <v>162</v>
      </c>
      <c r="AU194" s="174" t="s">
        <v>84</v>
      </c>
      <c r="AY194" s="3" t="s">
        <v>159</v>
      </c>
      <c r="BE194" s="175">
        <f>IF(O194="základní",K194,0)</f>
        <v>0</v>
      </c>
      <c r="BF194" s="175">
        <f>IF(O194="snížená",K194,0)</f>
        <v>0</v>
      </c>
      <c r="BG194" s="175">
        <f>IF(O194="zákl. přenesená",K194,0)</f>
        <v>0</v>
      </c>
      <c r="BH194" s="175">
        <f>IF(O194="sníž. přenesená",K194,0)</f>
        <v>0</v>
      </c>
      <c r="BI194" s="175">
        <f>IF(O194="nulová",K194,0)</f>
        <v>0</v>
      </c>
      <c r="BJ194" s="3" t="s">
        <v>82</v>
      </c>
      <c r="BK194" s="175">
        <f>ROUND(P194*H194,2)</f>
        <v>0</v>
      </c>
      <c r="BL194" s="3" t="s">
        <v>166</v>
      </c>
      <c r="BM194" s="174" t="s">
        <v>347</v>
      </c>
    </row>
    <row r="195" s="22" customFormat="1">
      <c r="B195" s="23"/>
      <c r="D195" s="176" t="s">
        <v>168</v>
      </c>
      <c r="F195" s="177" t="s">
        <v>348</v>
      </c>
      <c r="I195" s="178"/>
      <c r="J195" s="178"/>
      <c r="M195" s="23"/>
      <c r="N195" s="179"/>
      <c r="X195" s="59"/>
      <c r="AT195" s="3" t="s">
        <v>168</v>
      </c>
      <c r="AU195" s="3" t="s">
        <v>84</v>
      </c>
    </row>
    <row r="196" s="22" customFormat="1">
      <c r="B196" s="23"/>
      <c r="D196" s="180" t="s">
        <v>170</v>
      </c>
      <c r="F196" s="181" t="s">
        <v>349</v>
      </c>
      <c r="I196" s="178"/>
      <c r="J196" s="178"/>
      <c r="M196" s="23"/>
      <c r="N196" s="179"/>
      <c r="X196" s="59"/>
      <c r="AT196" s="3" t="s">
        <v>170</v>
      </c>
      <c r="AU196" s="3" t="s">
        <v>84</v>
      </c>
    </row>
    <row r="197" s="22" customFormat="1" ht="39">
      <c r="B197" s="23"/>
      <c r="D197" s="176" t="s">
        <v>176</v>
      </c>
      <c r="F197" s="182" t="s">
        <v>350</v>
      </c>
      <c r="I197" s="178"/>
      <c r="J197" s="178"/>
      <c r="M197" s="23"/>
      <c r="N197" s="179"/>
      <c r="X197" s="59"/>
      <c r="AT197" s="3" t="s">
        <v>176</v>
      </c>
      <c r="AU197" s="3" t="s">
        <v>84</v>
      </c>
    </row>
    <row r="198" s="22" customFormat="1" ht="16.5" customHeight="1">
      <c r="B198" s="23"/>
      <c r="C198" s="161" t="s">
        <v>351</v>
      </c>
      <c r="D198" s="161" t="s">
        <v>162</v>
      </c>
      <c r="E198" s="162" t="s">
        <v>352</v>
      </c>
      <c r="F198" s="163" t="s">
        <v>353</v>
      </c>
      <c r="G198" s="164" t="s">
        <v>174</v>
      </c>
      <c r="H198" s="165">
        <v>3.633</v>
      </c>
      <c r="I198" s="166"/>
      <c r="J198" s="166"/>
      <c r="K198" s="167">
        <f>ROUND(P198*H198,2)</f>
        <v>0</v>
      </c>
      <c r="L198" s="168"/>
      <c r="M198" s="23"/>
      <c r="N198" s="169" t="s">
        <v>20</v>
      </c>
      <c r="O198" s="170" t="s">
        <v>44</v>
      </c>
      <c r="P198" s="171">
        <f>I198+J198</f>
        <v>0</v>
      </c>
      <c r="Q198" s="171">
        <f>ROUND(I198*H198,2)</f>
        <v>0</v>
      </c>
      <c r="R198" s="171">
        <f>ROUND(J198*H198,2)</f>
        <v>0</v>
      </c>
      <c r="T198" s="172">
        <f>S198*H198</f>
        <v>0</v>
      </c>
      <c r="U198" s="172">
        <v>0</v>
      </c>
      <c r="V198" s="172">
        <f>U198*H198</f>
        <v>0</v>
      </c>
      <c r="W198" s="172">
        <v>0</v>
      </c>
      <c r="X198" s="173">
        <f>W198*H198</f>
        <v>0</v>
      </c>
      <c r="AR198" s="174" t="s">
        <v>166</v>
      </c>
      <c r="AT198" s="174" t="s">
        <v>162</v>
      </c>
      <c r="AU198" s="174" t="s">
        <v>84</v>
      </c>
      <c r="AY198" s="3" t="s">
        <v>159</v>
      </c>
      <c r="BE198" s="175">
        <f>IF(O198="základní",K198,0)</f>
        <v>0</v>
      </c>
      <c r="BF198" s="175">
        <f>IF(O198="snížená",K198,0)</f>
        <v>0</v>
      </c>
      <c r="BG198" s="175">
        <f>IF(O198="zákl. přenesená",K198,0)</f>
        <v>0</v>
      </c>
      <c r="BH198" s="175">
        <f>IF(O198="sníž. přenesená",K198,0)</f>
        <v>0</v>
      </c>
      <c r="BI198" s="175">
        <f>IF(O198="nulová",K198,0)</f>
        <v>0</v>
      </c>
      <c r="BJ198" s="3" t="s">
        <v>82</v>
      </c>
      <c r="BK198" s="175">
        <f>ROUND(P198*H198,2)</f>
        <v>0</v>
      </c>
      <c r="BL198" s="3" t="s">
        <v>166</v>
      </c>
      <c r="BM198" s="174" t="s">
        <v>354</v>
      </c>
    </row>
    <row r="199" s="22" customFormat="1" ht="19.5">
      <c r="B199" s="23"/>
      <c r="D199" s="176" t="s">
        <v>168</v>
      </c>
      <c r="F199" s="177" t="s">
        <v>355</v>
      </c>
      <c r="I199" s="178"/>
      <c r="J199" s="178"/>
      <c r="M199" s="23"/>
      <c r="N199" s="179"/>
      <c r="X199" s="59"/>
      <c r="AT199" s="3" t="s">
        <v>168</v>
      </c>
      <c r="AU199" s="3" t="s">
        <v>84</v>
      </c>
    </row>
    <row r="200" s="22" customFormat="1">
      <c r="B200" s="23"/>
      <c r="D200" s="180" t="s">
        <v>170</v>
      </c>
      <c r="F200" s="181" t="s">
        <v>356</v>
      </c>
      <c r="I200" s="178"/>
      <c r="J200" s="178"/>
      <c r="M200" s="23"/>
      <c r="N200" s="179"/>
      <c r="X200" s="59"/>
      <c r="AT200" s="3" t="s">
        <v>170</v>
      </c>
      <c r="AU200" s="3" t="s">
        <v>84</v>
      </c>
    </row>
    <row r="201" s="22" customFormat="1" ht="19.5">
      <c r="B201" s="23"/>
      <c r="D201" s="176" t="s">
        <v>176</v>
      </c>
      <c r="F201" s="182" t="s">
        <v>357</v>
      </c>
      <c r="I201" s="178"/>
      <c r="J201" s="178"/>
      <c r="M201" s="23"/>
      <c r="N201" s="179"/>
      <c r="X201" s="59"/>
      <c r="AT201" s="3" t="s">
        <v>176</v>
      </c>
      <c r="AU201" s="3" t="s">
        <v>84</v>
      </c>
    </row>
    <row r="202" s="22" customFormat="1" ht="16.5" customHeight="1">
      <c r="B202" s="23"/>
      <c r="C202" s="161" t="s">
        <v>358</v>
      </c>
      <c r="D202" s="161" t="s">
        <v>162</v>
      </c>
      <c r="E202" s="162" t="s">
        <v>359</v>
      </c>
      <c r="F202" s="163" t="s">
        <v>360</v>
      </c>
      <c r="G202" s="164" t="s">
        <v>174</v>
      </c>
      <c r="H202" s="165">
        <v>1.8169999999999999</v>
      </c>
      <c r="I202" s="166"/>
      <c r="J202" s="166"/>
      <c r="K202" s="167">
        <f>ROUND(P202*H202,2)</f>
        <v>0</v>
      </c>
      <c r="L202" s="168"/>
      <c r="M202" s="23"/>
      <c r="N202" s="169" t="s">
        <v>20</v>
      </c>
      <c r="O202" s="170" t="s">
        <v>44</v>
      </c>
      <c r="P202" s="171">
        <f>I202+J202</f>
        <v>0</v>
      </c>
      <c r="Q202" s="171">
        <f>ROUND(I202*H202,2)</f>
        <v>0</v>
      </c>
      <c r="R202" s="171">
        <f>ROUND(J202*H202,2)</f>
        <v>0</v>
      </c>
      <c r="T202" s="172">
        <f>S202*H202</f>
        <v>0</v>
      </c>
      <c r="U202" s="172">
        <v>0</v>
      </c>
      <c r="V202" s="172">
        <f>U202*H202</f>
        <v>0</v>
      </c>
      <c r="W202" s="172">
        <v>0</v>
      </c>
      <c r="X202" s="173">
        <f>W202*H202</f>
        <v>0</v>
      </c>
      <c r="AR202" s="174" t="s">
        <v>166</v>
      </c>
      <c r="AT202" s="174" t="s">
        <v>162</v>
      </c>
      <c r="AU202" s="174" t="s">
        <v>84</v>
      </c>
      <c r="AY202" s="3" t="s">
        <v>159</v>
      </c>
      <c r="BE202" s="175">
        <f>IF(O202="základní",K202,0)</f>
        <v>0</v>
      </c>
      <c r="BF202" s="175">
        <f>IF(O202="snížená",K202,0)</f>
        <v>0</v>
      </c>
      <c r="BG202" s="175">
        <f>IF(O202="zákl. přenesená",K202,0)</f>
        <v>0</v>
      </c>
      <c r="BH202" s="175">
        <f>IF(O202="sníž. přenesená",K202,0)</f>
        <v>0</v>
      </c>
      <c r="BI202" s="175">
        <f>IF(O202="nulová",K202,0)</f>
        <v>0</v>
      </c>
      <c r="BJ202" s="3" t="s">
        <v>82</v>
      </c>
      <c r="BK202" s="175">
        <f>ROUND(P202*H202,2)</f>
        <v>0</v>
      </c>
      <c r="BL202" s="3" t="s">
        <v>166</v>
      </c>
      <c r="BM202" s="174" t="s">
        <v>361</v>
      </c>
    </row>
    <row r="203" s="22" customFormat="1">
      <c r="B203" s="23"/>
      <c r="D203" s="176" t="s">
        <v>168</v>
      </c>
      <c r="F203" s="177" t="s">
        <v>362</v>
      </c>
      <c r="I203" s="178"/>
      <c r="J203" s="178"/>
      <c r="M203" s="23"/>
      <c r="N203" s="179"/>
      <c r="X203" s="59"/>
      <c r="AT203" s="3" t="s">
        <v>168</v>
      </c>
      <c r="AU203" s="3" t="s">
        <v>84</v>
      </c>
    </row>
    <row r="204" s="22" customFormat="1">
      <c r="B204" s="23"/>
      <c r="D204" s="180" t="s">
        <v>170</v>
      </c>
      <c r="F204" s="181" t="s">
        <v>363</v>
      </c>
      <c r="I204" s="178"/>
      <c r="J204" s="178"/>
      <c r="M204" s="23"/>
      <c r="N204" s="179"/>
      <c r="X204" s="59"/>
      <c r="AT204" s="3" t="s">
        <v>170</v>
      </c>
      <c r="AU204" s="3" t="s">
        <v>84</v>
      </c>
    </row>
    <row r="205" s="22" customFormat="1" ht="19.5">
      <c r="B205" s="23"/>
      <c r="D205" s="176" t="s">
        <v>176</v>
      </c>
      <c r="F205" s="182" t="s">
        <v>364</v>
      </c>
      <c r="I205" s="178"/>
      <c r="J205" s="178"/>
      <c r="M205" s="23"/>
      <c r="N205" s="179"/>
      <c r="X205" s="59"/>
      <c r="AT205" s="3" t="s">
        <v>176</v>
      </c>
      <c r="AU205" s="3" t="s">
        <v>84</v>
      </c>
    </row>
    <row r="206" s="22" customFormat="1" ht="16.5" customHeight="1">
      <c r="B206" s="23"/>
      <c r="C206" s="161" t="s">
        <v>365</v>
      </c>
      <c r="D206" s="161" t="s">
        <v>162</v>
      </c>
      <c r="E206" s="162" t="s">
        <v>366</v>
      </c>
      <c r="F206" s="163" t="s">
        <v>367</v>
      </c>
      <c r="G206" s="164" t="s">
        <v>174</v>
      </c>
      <c r="H206" s="165">
        <v>1.8169999999999999</v>
      </c>
      <c r="I206" s="166"/>
      <c r="J206" s="166"/>
      <c r="K206" s="167">
        <f>ROUND(P206*H206,2)</f>
        <v>0</v>
      </c>
      <c r="L206" s="168"/>
      <c r="M206" s="23"/>
      <c r="N206" s="169" t="s">
        <v>20</v>
      </c>
      <c r="O206" s="170" t="s">
        <v>44</v>
      </c>
      <c r="P206" s="171">
        <f>I206+J206</f>
        <v>0</v>
      </c>
      <c r="Q206" s="171">
        <f>ROUND(I206*H206,2)</f>
        <v>0</v>
      </c>
      <c r="R206" s="171">
        <f>ROUND(J206*H206,2)</f>
        <v>0</v>
      </c>
      <c r="T206" s="172">
        <f>S206*H206</f>
        <v>0</v>
      </c>
      <c r="U206" s="172">
        <v>0</v>
      </c>
      <c r="V206" s="172">
        <f>U206*H206</f>
        <v>0</v>
      </c>
      <c r="W206" s="172">
        <v>0</v>
      </c>
      <c r="X206" s="173">
        <f>W206*H206</f>
        <v>0</v>
      </c>
      <c r="AR206" s="174" t="s">
        <v>166</v>
      </c>
      <c r="AT206" s="174" t="s">
        <v>162</v>
      </c>
      <c r="AU206" s="174" t="s">
        <v>84</v>
      </c>
      <c r="AY206" s="3" t="s">
        <v>159</v>
      </c>
      <c r="BE206" s="175">
        <f>IF(O206="základní",K206,0)</f>
        <v>0</v>
      </c>
      <c r="BF206" s="175">
        <f>IF(O206="snížená",K206,0)</f>
        <v>0</v>
      </c>
      <c r="BG206" s="175">
        <f>IF(O206="zákl. přenesená",K206,0)</f>
        <v>0</v>
      </c>
      <c r="BH206" s="175">
        <f>IF(O206="sníž. přenesená",K206,0)</f>
        <v>0</v>
      </c>
      <c r="BI206" s="175">
        <f>IF(O206="nulová",K206,0)</f>
        <v>0</v>
      </c>
      <c r="BJ206" s="3" t="s">
        <v>82</v>
      </c>
      <c r="BK206" s="175">
        <f>ROUND(P206*H206,2)</f>
        <v>0</v>
      </c>
      <c r="BL206" s="3" t="s">
        <v>166</v>
      </c>
      <c r="BM206" s="174" t="s">
        <v>368</v>
      </c>
    </row>
    <row r="207" s="22" customFormat="1">
      <c r="B207" s="23"/>
      <c r="D207" s="176" t="s">
        <v>168</v>
      </c>
      <c r="F207" s="177" t="s">
        <v>369</v>
      </c>
      <c r="I207" s="178"/>
      <c r="J207" s="178"/>
      <c r="M207" s="23"/>
      <c r="N207" s="179"/>
      <c r="X207" s="59"/>
      <c r="AT207" s="3" t="s">
        <v>168</v>
      </c>
      <c r="AU207" s="3" t="s">
        <v>84</v>
      </c>
    </row>
    <row r="208" s="22" customFormat="1">
      <c r="B208" s="23"/>
      <c r="D208" s="180" t="s">
        <v>170</v>
      </c>
      <c r="F208" s="181" t="s">
        <v>370</v>
      </c>
      <c r="I208" s="178"/>
      <c r="J208" s="178"/>
      <c r="M208" s="23"/>
      <c r="N208" s="179"/>
      <c r="X208" s="59"/>
      <c r="AT208" s="3" t="s">
        <v>170</v>
      </c>
      <c r="AU208" s="3" t="s">
        <v>84</v>
      </c>
    </row>
    <row r="209" s="22" customFormat="1" ht="19.5">
      <c r="B209" s="23"/>
      <c r="D209" s="176" t="s">
        <v>176</v>
      </c>
      <c r="F209" s="182" t="s">
        <v>371</v>
      </c>
      <c r="I209" s="178"/>
      <c r="J209" s="178"/>
      <c r="M209" s="23"/>
      <c r="N209" s="179"/>
      <c r="X209" s="59"/>
      <c r="AT209" s="3" t="s">
        <v>176</v>
      </c>
      <c r="AU209" s="3" t="s">
        <v>84</v>
      </c>
    </row>
    <row r="210" s="22" customFormat="1" ht="16.5" customHeight="1">
      <c r="B210" s="23"/>
      <c r="C210" s="161" t="s">
        <v>372</v>
      </c>
      <c r="D210" s="161" t="s">
        <v>162</v>
      </c>
      <c r="E210" s="162" t="s">
        <v>373</v>
      </c>
      <c r="F210" s="163" t="s">
        <v>374</v>
      </c>
      <c r="G210" s="164" t="s">
        <v>174</v>
      </c>
      <c r="H210" s="165">
        <v>45.412999999999997</v>
      </c>
      <c r="I210" s="166"/>
      <c r="J210" s="166"/>
      <c r="K210" s="167">
        <f>ROUND(P210*H210,2)</f>
        <v>0</v>
      </c>
      <c r="L210" s="168"/>
      <c r="M210" s="23"/>
      <c r="N210" s="169" t="s">
        <v>20</v>
      </c>
      <c r="O210" s="170" t="s">
        <v>44</v>
      </c>
      <c r="P210" s="171">
        <f>I210+J210</f>
        <v>0</v>
      </c>
      <c r="Q210" s="171">
        <f>ROUND(I210*H210,2)</f>
        <v>0</v>
      </c>
      <c r="R210" s="171">
        <f>ROUND(J210*H210,2)</f>
        <v>0</v>
      </c>
      <c r="T210" s="172">
        <f>S210*H210</f>
        <v>0</v>
      </c>
      <c r="U210" s="172">
        <v>0</v>
      </c>
      <c r="V210" s="172">
        <f>U210*H210</f>
        <v>0</v>
      </c>
      <c r="W210" s="172">
        <v>0</v>
      </c>
      <c r="X210" s="173">
        <f>W210*H210</f>
        <v>0</v>
      </c>
      <c r="AR210" s="174" t="s">
        <v>166</v>
      </c>
      <c r="AT210" s="174" t="s">
        <v>162</v>
      </c>
      <c r="AU210" s="174" t="s">
        <v>84</v>
      </c>
      <c r="AY210" s="3" t="s">
        <v>159</v>
      </c>
      <c r="BE210" s="175">
        <f>IF(O210="základní",K210,0)</f>
        <v>0</v>
      </c>
      <c r="BF210" s="175">
        <f>IF(O210="snížená",K210,0)</f>
        <v>0</v>
      </c>
      <c r="BG210" s="175">
        <f>IF(O210="zákl. přenesená",K210,0)</f>
        <v>0</v>
      </c>
      <c r="BH210" s="175">
        <f>IF(O210="sníž. přenesená",K210,0)</f>
        <v>0</v>
      </c>
      <c r="BI210" s="175">
        <f>IF(O210="nulová",K210,0)</f>
        <v>0</v>
      </c>
      <c r="BJ210" s="3" t="s">
        <v>82</v>
      </c>
      <c r="BK210" s="175">
        <f>ROUND(P210*H210,2)</f>
        <v>0</v>
      </c>
      <c r="BL210" s="3" t="s">
        <v>166</v>
      </c>
      <c r="BM210" s="174" t="s">
        <v>375</v>
      </c>
    </row>
    <row r="211" s="22" customFormat="1" ht="19.5">
      <c r="B211" s="23"/>
      <c r="D211" s="176" t="s">
        <v>168</v>
      </c>
      <c r="F211" s="177" t="s">
        <v>376</v>
      </c>
      <c r="I211" s="178"/>
      <c r="J211" s="178"/>
      <c r="M211" s="23"/>
      <c r="N211" s="179"/>
      <c r="X211" s="59"/>
      <c r="AT211" s="3" t="s">
        <v>168</v>
      </c>
      <c r="AU211" s="3" t="s">
        <v>84</v>
      </c>
    </row>
    <row r="212" s="22" customFormat="1">
      <c r="B212" s="23"/>
      <c r="D212" s="180" t="s">
        <v>170</v>
      </c>
      <c r="F212" s="181" t="s">
        <v>377</v>
      </c>
      <c r="I212" s="178"/>
      <c r="J212" s="178"/>
      <c r="M212" s="23"/>
      <c r="N212" s="193"/>
      <c r="O212" s="194"/>
      <c r="P212" s="194"/>
      <c r="Q212" s="194"/>
      <c r="R212" s="194"/>
      <c r="S212" s="194"/>
      <c r="T212" s="194"/>
      <c r="U212" s="194"/>
      <c r="V212" s="194"/>
      <c r="W212" s="194"/>
      <c r="X212" s="195"/>
      <c r="AT212" s="3" t="s">
        <v>170</v>
      </c>
      <c r="AU212" s="3" t="s">
        <v>84</v>
      </c>
    </row>
    <row r="213" s="22" customFormat="1" ht="6.9500000000000002" customHeight="1"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23"/>
    </row>
  </sheetData>
  <sheetProtection algorithmName="SHA-512" hashValue="bF6Z9D+vidmVyJj+jolYtx5glcSECpXpAkcRKtHouJjLifflfOvn4VRI+CBmr546TVfVIfqBbMBdqlXCK5rkcQ==" saltValue="a+9+lyXfZ58MEvygT3bqw4CUsVJ7iE92fM1G1NsIu4j+I5H6eR10vhtrlTvY5UMqwhNReTw7jYwzUnBGuP9m2A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7:L212"/>
  <mergeCells count="12">
    <mergeCell ref="E90:H90"/>
    <mergeCell ref="M2:Z2"/>
    <mergeCell ref="E52:H52"/>
    <mergeCell ref="E54:H54"/>
    <mergeCell ref="E56:H56"/>
    <mergeCell ref="E86:H86"/>
    <mergeCell ref="E88:H88"/>
    <mergeCell ref="E7:H7"/>
    <mergeCell ref="E9:H9"/>
    <mergeCell ref="E11:H11"/>
    <mergeCell ref="E20:H20"/>
    <mergeCell ref="E29:H29"/>
  </mergeCells>
  <hyperlinks>
    <hyperlink r:id="rId1" ref="F103"/>
    <hyperlink r:id="rId2" ref="F110"/>
    <hyperlink r:id="rId3" ref="F115"/>
    <hyperlink r:id="rId4" ref="F119"/>
    <hyperlink r:id="rId5" ref="F123"/>
    <hyperlink r:id="rId6" ref="F127"/>
    <hyperlink r:id="rId7" ref="F131"/>
    <hyperlink r:id="rId8" ref="F135"/>
    <hyperlink r:id="rId9" ref="F139"/>
    <hyperlink r:id="rId10" ref="F143"/>
    <hyperlink r:id="rId11" ref="F147"/>
    <hyperlink r:id="rId12" ref="F155"/>
    <hyperlink r:id="rId13" ref="F161"/>
    <hyperlink r:id="rId14" ref="F164"/>
    <hyperlink r:id="rId15" ref="F167"/>
    <hyperlink r:id="rId16" ref="F173"/>
    <hyperlink r:id="rId17" ref="F177"/>
    <hyperlink r:id="rId18" ref="F180"/>
    <hyperlink r:id="rId19" ref="F183"/>
    <hyperlink r:id="rId20" ref="F186"/>
    <hyperlink r:id="rId21" ref="F190"/>
    <hyperlink r:id="rId22" ref="F193"/>
    <hyperlink r:id="rId23" ref="F196"/>
    <hyperlink r:id="rId24" ref="F200"/>
    <hyperlink r:id="rId25" ref="F204"/>
    <hyperlink r:id="rId26" ref="F208"/>
    <hyperlink r:id="rId27" ref="F212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92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117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378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">
        <v>20</v>
      </c>
      <c r="M22" s="23"/>
    </row>
    <row r="23" s="22" customFormat="1" ht="18" customHeight="1">
      <c r="B23" s="23"/>
      <c r="E23" s="11" t="s">
        <v>34</v>
      </c>
      <c r="I23" s="16" t="s">
        <v>30</v>
      </c>
      <c r="J23" s="11" t="s">
        <v>20</v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">
        <v>20</v>
      </c>
      <c r="M25" s="23"/>
    </row>
    <row r="26" s="22" customFormat="1" ht="18" customHeight="1">
      <c r="B26" s="23"/>
      <c r="E26" s="11" t="s">
        <v>120</v>
      </c>
      <c r="I26" s="16" t="s">
        <v>30</v>
      </c>
      <c r="J26" s="11" t="s">
        <v>20</v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ROUND(K99,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ROUND((SUM(BE99:BE572)),  2)</f>
        <v>0</v>
      </c>
      <c r="I37" s="117">
        <v>0.20999999999999999</v>
      </c>
      <c r="K37" s="104">
        <f>ROUND(((SUM(BE99:BE572))*I37),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ROUND((SUM(BF99:BF572)),  2)</f>
        <v>0</v>
      </c>
      <c r="I38" s="117">
        <v>0.12</v>
      </c>
      <c r="K38" s="104">
        <f>ROUND(((SUM(BF99:BF572))*I38),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ROUND((SUM(BG99:BG572)),  2)</f>
        <v>0</v>
      </c>
      <c r="I39" s="117">
        <v>0.20999999999999999</v>
      </c>
      <c r="K39" s="104">
        <f t="shared" ref="K39:K41" si="8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ROUND((SUM(BH99:BH572)),  2)</f>
        <v>0</v>
      </c>
      <c r="I40" s="117">
        <v>0.12</v>
      </c>
      <c r="K40" s="104">
        <f t="shared" si="8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ROUND((SUM(BI99:BI572)),  2)</f>
        <v>0</v>
      </c>
      <c r="I41" s="117">
        <v>0</v>
      </c>
      <c r="K41" s="104">
        <f t="shared" si="8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117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D.1.2.4a - Technologie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Ing. Kubica Pavel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>Q99</f>
        <v>0</v>
      </c>
      <c r="J65" s="75">
        <f>R99</f>
        <v>0</v>
      </c>
      <c r="K65" s="75">
        <f>K99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379</v>
      </c>
      <c r="E66" s="130"/>
      <c r="F66" s="130"/>
      <c r="G66" s="130"/>
      <c r="H66" s="130"/>
      <c r="I66" s="131">
        <f t="shared" ref="I66:I67" si="9">Q100</f>
        <v>0</v>
      </c>
      <c r="J66" s="131">
        <f t="shared" ref="J66:J67" si="10">R100</f>
        <v>0</v>
      </c>
      <c r="K66" s="131">
        <f t="shared" ref="K66:K67" si="11">K100</f>
        <v>0</v>
      </c>
      <c r="M66" s="128"/>
    </row>
    <row r="67" s="99" customFormat="1" ht="19.899999999999999" customHeight="1">
      <c r="B67" s="132"/>
      <c r="D67" s="133" t="s">
        <v>380</v>
      </c>
      <c r="E67" s="134"/>
      <c r="F67" s="134"/>
      <c r="G67" s="134"/>
      <c r="H67" s="134"/>
      <c r="I67" s="135">
        <f t="shared" si="9"/>
        <v>0</v>
      </c>
      <c r="J67" s="135">
        <f t="shared" si="10"/>
        <v>0</v>
      </c>
      <c r="K67" s="135">
        <f t="shared" si="11"/>
        <v>0</v>
      </c>
      <c r="M67" s="132"/>
    </row>
    <row r="68" s="99" customFormat="1" ht="19.899999999999999" customHeight="1">
      <c r="B68" s="132"/>
      <c r="D68" s="133" t="s">
        <v>381</v>
      </c>
      <c r="E68" s="134"/>
      <c r="F68" s="134"/>
      <c r="G68" s="134"/>
      <c r="H68" s="134"/>
      <c r="I68" s="135">
        <f>Q123</f>
        <v>0</v>
      </c>
      <c r="J68" s="135">
        <f>R123</f>
        <v>0</v>
      </c>
      <c r="K68" s="135">
        <f>K123</f>
        <v>0</v>
      </c>
      <c r="M68" s="132"/>
    </row>
    <row r="69" s="99" customFormat="1" ht="19.899999999999999" customHeight="1">
      <c r="B69" s="132"/>
      <c r="D69" s="133" t="s">
        <v>382</v>
      </c>
      <c r="E69" s="134"/>
      <c r="F69" s="134"/>
      <c r="G69" s="134"/>
      <c r="H69" s="134"/>
      <c r="I69" s="135">
        <f>Q227</f>
        <v>0</v>
      </c>
      <c r="J69" s="135">
        <f>R227</f>
        <v>0</v>
      </c>
      <c r="K69" s="135">
        <f>K227</f>
        <v>0</v>
      </c>
      <c r="M69" s="132"/>
    </row>
    <row r="70" s="99" customFormat="1" ht="14.85" customHeight="1">
      <c r="B70" s="132"/>
      <c r="D70" s="133" t="s">
        <v>383</v>
      </c>
      <c r="E70" s="134"/>
      <c r="F70" s="134"/>
      <c r="G70" s="134"/>
      <c r="H70" s="134"/>
      <c r="I70" s="135">
        <f>Q235</f>
        <v>0</v>
      </c>
      <c r="J70" s="135">
        <f>R235</f>
        <v>0</v>
      </c>
      <c r="K70" s="135">
        <f>K235</f>
        <v>0</v>
      </c>
      <c r="M70" s="132"/>
    </row>
    <row r="71" s="99" customFormat="1" ht="14.85" customHeight="1">
      <c r="B71" s="132"/>
      <c r="D71" s="133" t="s">
        <v>384</v>
      </c>
      <c r="E71" s="134"/>
      <c r="F71" s="134"/>
      <c r="G71" s="134"/>
      <c r="H71" s="134"/>
      <c r="I71" s="135">
        <f>Q260</f>
        <v>0</v>
      </c>
      <c r="J71" s="135">
        <f>R260</f>
        <v>0</v>
      </c>
      <c r="K71" s="135">
        <f>K260</f>
        <v>0</v>
      </c>
      <c r="M71" s="132"/>
    </row>
    <row r="72" s="99" customFormat="1" ht="14.85" customHeight="1">
      <c r="B72" s="132"/>
      <c r="D72" s="133" t="s">
        <v>385</v>
      </c>
      <c r="E72" s="134"/>
      <c r="F72" s="134"/>
      <c r="G72" s="134"/>
      <c r="H72" s="134"/>
      <c r="I72" s="135">
        <f>Q276</f>
        <v>0</v>
      </c>
      <c r="J72" s="135">
        <f>R276</f>
        <v>0</v>
      </c>
      <c r="K72" s="135">
        <f>K276</f>
        <v>0</v>
      </c>
      <c r="M72" s="132"/>
    </row>
    <row r="73" s="99" customFormat="1" ht="19.899999999999999" customHeight="1">
      <c r="B73" s="132"/>
      <c r="D73" s="133" t="s">
        <v>386</v>
      </c>
      <c r="E73" s="134"/>
      <c r="F73" s="134"/>
      <c r="G73" s="134"/>
      <c r="H73" s="134"/>
      <c r="I73" s="135">
        <f>Q316</f>
        <v>0</v>
      </c>
      <c r="J73" s="135">
        <f>R316</f>
        <v>0</v>
      </c>
      <c r="K73" s="135">
        <f>K316</f>
        <v>0</v>
      </c>
      <c r="M73" s="132"/>
    </row>
    <row r="74" s="99" customFormat="1" ht="19.899999999999999" customHeight="1">
      <c r="B74" s="132"/>
      <c r="D74" s="133" t="s">
        <v>387</v>
      </c>
      <c r="E74" s="134"/>
      <c r="F74" s="134"/>
      <c r="G74" s="134"/>
      <c r="H74" s="134"/>
      <c r="I74" s="135">
        <f>Q397</f>
        <v>0</v>
      </c>
      <c r="J74" s="135">
        <f>R397</f>
        <v>0</v>
      </c>
      <c r="K74" s="135">
        <f>K397</f>
        <v>0</v>
      </c>
      <c r="M74" s="132"/>
    </row>
    <row r="75" s="99" customFormat="1" ht="19.899999999999999" customHeight="1">
      <c r="B75" s="132"/>
      <c r="D75" s="133" t="s">
        <v>388</v>
      </c>
      <c r="E75" s="134"/>
      <c r="F75" s="134"/>
      <c r="G75" s="134"/>
      <c r="H75" s="134"/>
      <c r="I75" s="135">
        <f>Q445</f>
        <v>0</v>
      </c>
      <c r="J75" s="135">
        <f>R445</f>
        <v>0</v>
      </c>
      <c r="K75" s="135">
        <f>K445</f>
        <v>0</v>
      </c>
      <c r="M75" s="132"/>
    </row>
    <row r="76" s="99" customFormat="1" ht="19.899999999999999" customHeight="1">
      <c r="B76" s="132"/>
      <c r="D76" s="133" t="s">
        <v>389</v>
      </c>
      <c r="E76" s="134"/>
      <c r="F76" s="134"/>
      <c r="G76" s="134"/>
      <c r="H76" s="134"/>
      <c r="I76" s="135">
        <f>Q552</f>
        <v>0</v>
      </c>
      <c r="J76" s="135">
        <f>R552</f>
        <v>0</v>
      </c>
      <c r="K76" s="135">
        <f>K552</f>
        <v>0</v>
      </c>
      <c r="M76" s="132"/>
    </row>
    <row r="77" s="99" customFormat="1" ht="19.899999999999999" customHeight="1">
      <c r="B77" s="132"/>
      <c r="D77" s="133" t="s">
        <v>390</v>
      </c>
      <c r="E77" s="134"/>
      <c r="F77" s="134"/>
      <c r="G77" s="134"/>
      <c r="H77" s="134"/>
      <c r="I77" s="135">
        <f>Q559</f>
        <v>0</v>
      </c>
      <c r="J77" s="135">
        <f>R559</f>
        <v>0</v>
      </c>
      <c r="K77" s="135">
        <f>K559</f>
        <v>0</v>
      </c>
      <c r="M77" s="132"/>
    </row>
    <row r="78" s="22" customFormat="1" ht="21.75" customHeight="1">
      <c r="B78" s="23"/>
      <c r="M78" s="23"/>
    </row>
    <row r="79" s="22" customFormat="1" ht="6.9500000000000002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23"/>
    </row>
    <row r="83" s="22" customFormat="1" ht="6.9500000000000002" customHeight="1"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23"/>
    </row>
    <row r="84" s="22" customFormat="1" ht="24.949999999999999" customHeight="1">
      <c r="B84" s="23"/>
      <c r="C84" s="7" t="s">
        <v>140</v>
      </c>
      <c r="M84" s="23"/>
    </row>
    <row r="85" s="22" customFormat="1" ht="6.9500000000000002" customHeight="1">
      <c r="B85" s="23"/>
      <c r="M85" s="23"/>
    </row>
    <row r="86" s="22" customFormat="1" ht="12" customHeight="1">
      <c r="B86" s="23"/>
      <c r="C86" s="16" t="s">
        <v>17</v>
      </c>
      <c r="M86" s="23"/>
    </row>
    <row r="87" s="22" customFormat="1" ht="16.5" customHeight="1">
      <c r="B87" s="23"/>
      <c r="E87" s="113" t="str">
        <f>E7</f>
        <v>PD_Beskydské_divadlo_Nový_Jičín</v>
      </c>
      <c r="F87" s="16"/>
      <c r="G87" s="16"/>
      <c r="H87" s="16"/>
      <c r="M87" s="23"/>
    </row>
    <row r="88" ht="12" customHeight="1">
      <c r="B88" s="6"/>
      <c r="C88" s="16" t="s">
        <v>116</v>
      </c>
      <c r="M88" s="6"/>
    </row>
    <row r="89" s="22" customFormat="1" ht="16.5" customHeight="1">
      <c r="B89" s="23"/>
      <c r="E89" s="113" t="s">
        <v>117</v>
      </c>
      <c r="F89" s="22"/>
      <c r="G89" s="22"/>
      <c r="H89" s="22"/>
      <c r="M89" s="23"/>
    </row>
    <row r="90" s="22" customFormat="1" ht="12" customHeight="1">
      <c r="B90" s="23"/>
      <c r="C90" s="16" t="s">
        <v>118</v>
      </c>
      <c r="M90" s="23"/>
    </row>
    <row r="91" s="22" customFormat="1" ht="16.5" customHeight="1">
      <c r="B91" s="23"/>
      <c r="E91" s="49" t="str">
        <f>E11</f>
        <v xml:space="preserve">D.1.2.4a - Technologie</v>
      </c>
      <c r="F91" s="22"/>
      <c r="G91" s="22"/>
      <c r="H91" s="22"/>
      <c r="M91" s="23"/>
    </row>
    <row r="92" s="22" customFormat="1" ht="6.9500000000000002" customHeight="1">
      <c r="B92" s="23"/>
      <c r="M92" s="23"/>
    </row>
    <row r="93" s="22" customFormat="1" ht="12" customHeight="1">
      <c r="B93" s="23"/>
      <c r="C93" s="16" t="s">
        <v>22</v>
      </c>
      <c r="F93" s="11" t="str">
        <f>F14</f>
        <v xml:space="preserve">Beskydské divadlo Nový Jičín, Divadelní 873/5</v>
      </c>
      <c r="I93" s="16" t="s">
        <v>24</v>
      </c>
      <c r="J93" s="51" t="str">
        <f>IF(J14="","",J14)</f>
        <v xml:space="preserve">19. 3. 2025</v>
      </c>
      <c r="M93" s="23"/>
    </row>
    <row r="94" s="22" customFormat="1" ht="6.9500000000000002" customHeight="1">
      <c r="B94" s="23"/>
      <c r="M94" s="23"/>
    </row>
    <row r="95" s="22" customFormat="1" ht="15.199999999999999" customHeight="1">
      <c r="B95" s="23"/>
      <c r="C95" s="16" t="s">
        <v>26</v>
      </c>
      <c r="F95" s="11" t="str">
        <f>E17</f>
        <v xml:space="preserve">Město Nový Jičín, Masarykovo nám. 1/1, Nový Jičín</v>
      </c>
      <c r="I95" s="16" t="s">
        <v>33</v>
      </c>
      <c r="J95" s="20" t="str">
        <f>E23</f>
        <v xml:space="preserve">Ing. Jonáš Ženatý</v>
      </c>
      <c r="M95" s="23"/>
    </row>
    <row r="96" s="22" customFormat="1" ht="15.199999999999999" customHeight="1">
      <c r="B96" s="23"/>
      <c r="C96" s="16" t="s">
        <v>31</v>
      </c>
      <c r="F96" s="11" t="str">
        <f>IF(E20="","",E20)</f>
        <v xml:space="preserve">Vyplň údaj</v>
      </c>
      <c r="I96" s="16" t="s">
        <v>35</v>
      </c>
      <c r="J96" s="20" t="str">
        <f>E26</f>
        <v xml:space="preserve">Ing. Kubica Pavel</v>
      </c>
      <c r="M96" s="23"/>
    </row>
    <row r="97" s="22" customFormat="1" ht="10.35" customHeight="1">
      <c r="B97" s="23"/>
      <c r="M97" s="23"/>
    </row>
    <row r="98" s="136" customFormat="1" ht="29.25" customHeight="1">
      <c r="B98" s="137"/>
      <c r="C98" s="138" t="s">
        <v>141</v>
      </c>
      <c r="D98" s="139" t="s">
        <v>58</v>
      </c>
      <c r="E98" s="139" t="s">
        <v>54</v>
      </c>
      <c r="F98" s="139" t="s">
        <v>55</v>
      </c>
      <c r="G98" s="139" t="s">
        <v>142</v>
      </c>
      <c r="H98" s="139" t="s">
        <v>143</v>
      </c>
      <c r="I98" s="139" t="s">
        <v>144</v>
      </c>
      <c r="J98" s="139" t="s">
        <v>145</v>
      </c>
      <c r="K98" s="140" t="s">
        <v>127</v>
      </c>
      <c r="L98" s="141" t="s">
        <v>146</v>
      </c>
      <c r="M98" s="137"/>
      <c r="N98" s="66" t="s">
        <v>20</v>
      </c>
      <c r="O98" s="67" t="s">
        <v>43</v>
      </c>
      <c r="P98" s="67" t="s">
        <v>147</v>
      </c>
      <c r="Q98" s="67" t="s">
        <v>148</v>
      </c>
      <c r="R98" s="67" t="s">
        <v>149</v>
      </c>
      <c r="S98" s="67" t="s">
        <v>150</v>
      </c>
      <c r="T98" s="67" t="s">
        <v>151</v>
      </c>
      <c r="U98" s="67" t="s">
        <v>152</v>
      </c>
      <c r="V98" s="67" t="s">
        <v>153</v>
      </c>
      <c r="W98" s="67" t="s">
        <v>154</v>
      </c>
      <c r="X98" s="68" t="s">
        <v>155</v>
      </c>
    </row>
    <row r="99" s="22" customFormat="1" ht="22.899999999999999" customHeight="1">
      <c r="B99" s="23"/>
      <c r="C99" s="72" t="s">
        <v>156</v>
      </c>
      <c r="K99" s="142">
        <f>BK99</f>
        <v>0</v>
      </c>
      <c r="M99" s="23"/>
      <c r="N99" s="69"/>
      <c r="O99" s="55"/>
      <c r="P99" s="55"/>
      <c r="Q99" s="143">
        <f>Q100</f>
        <v>0</v>
      </c>
      <c r="R99" s="143">
        <f>R100</f>
        <v>0</v>
      </c>
      <c r="S99" s="55"/>
      <c r="T99" s="144">
        <f>T100</f>
        <v>0</v>
      </c>
      <c r="U99" s="55"/>
      <c r="V99" s="144">
        <f>V100</f>
        <v>2.8217527210000006</v>
      </c>
      <c r="W99" s="55"/>
      <c r="X99" s="145">
        <f>X100</f>
        <v>5.7435650000000003</v>
      </c>
      <c r="AT99" s="3" t="s">
        <v>74</v>
      </c>
      <c r="AU99" s="3" t="s">
        <v>128</v>
      </c>
      <c r="BK99" s="146">
        <f>BK100</f>
        <v>0</v>
      </c>
    </row>
    <row r="100" s="147" customFormat="1" ht="25.899999999999999" customHeight="1">
      <c r="B100" s="148"/>
      <c r="D100" s="149" t="s">
        <v>74</v>
      </c>
      <c r="E100" s="150" t="s">
        <v>391</v>
      </c>
      <c r="F100" s="150" t="s">
        <v>392</v>
      </c>
      <c r="I100" s="151"/>
      <c r="J100" s="151"/>
      <c r="K100" s="152">
        <f t="shared" ref="K100:K101" si="12">BK100</f>
        <v>0</v>
      </c>
      <c r="M100" s="148"/>
      <c r="N100" s="153"/>
      <c r="Q100" s="154">
        <f>Q101+Q123+Q227+Q316+Q397+Q445+Q552+Q559</f>
        <v>0</v>
      </c>
      <c r="R100" s="154">
        <f>R101+R123+R227+R316+R397+R445+R552+R559</f>
        <v>0</v>
      </c>
      <c r="T100" s="155">
        <f>T101+T123+T227+T316+T397+T445+T552+T559</f>
        <v>0</v>
      </c>
      <c r="V100" s="155">
        <f>V101+V123+V227+V316+V397+V445+V552+V559</f>
        <v>2.8217527210000006</v>
      </c>
      <c r="X100" s="156">
        <f>X101+X123+X227+X316+X397+X445+X552+X559</f>
        <v>5.7435650000000003</v>
      </c>
      <c r="AR100" s="149" t="s">
        <v>84</v>
      </c>
      <c r="AT100" s="157" t="s">
        <v>74</v>
      </c>
      <c r="AU100" s="157" t="s">
        <v>75</v>
      </c>
      <c r="AY100" s="149" t="s">
        <v>159</v>
      </c>
      <c r="BK100" s="158">
        <f>BK101+BK123+BK227+BK316+BK397+BK445+BK552+BK559</f>
        <v>0</v>
      </c>
    </row>
    <row r="101" s="147" customFormat="1" ht="22.899999999999999" customHeight="1">
      <c r="B101" s="148"/>
      <c r="D101" s="149" t="s">
        <v>74</v>
      </c>
      <c r="E101" s="159" t="s">
        <v>393</v>
      </c>
      <c r="F101" s="159" t="s">
        <v>394</v>
      </c>
      <c r="I101" s="151"/>
      <c r="J101" s="151"/>
      <c r="K101" s="160">
        <f t="shared" si="12"/>
        <v>0</v>
      </c>
      <c r="M101" s="148"/>
      <c r="N101" s="153"/>
      <c r="Q101" s="154">
        <f>SUM(Q102:Q122)</f>
        <v>0</v>
      </c>
      <c r="R101" s="154">
        <f>SUM(R102:R122)</f>
        <v>0</v>
      </c>
      <c r="T101" s="155">
        <f>SUM(T102:T122)</f>
        <v>0</v>
      </c>
      <c r="V101" s="155">
        <f>SUM(V102:V122)</f>
        <v>0.11510000000000001</v>
      </c>
      <c r="X101" s="156">
        <f>SUM(X102:X122)</f>
        <v>0</v>
      </c>
      <c r="AR101" s="149" t="s">
        <v>84</v>
      </c>
      <c r="AT101" s="157" t="s">
        <v>74</v>
      </c>
      <c r="AU101" s="157" t="s">
        <v>82</v>
      </c>
      <c r="AY101" s="149" t="s">
        <v>159</v>
      </c>
      <c r="BK101" s="158">
        <f>SUM(BK102:BK122)</f>
        <v>0</v>
      </c>
    </row>
    <row r="102" s="22" customFormat="1" ht="16.5" customHeight="1">
      <c r="B102" s="23"/>
      <c r="C102" s="183" t="s">
        <v>82</v>
      </c>
      <c r="D102" s="183" t="s">
        <v>269</v>
      </c>
      <c r="E102" s="184" t="s">
        <v>395</v>
      </c>
      <c r="F102" s="185" t="s">
        <v>396</v>
      </c>
      <c r="G102" s="186" t="s">
        <v>248</v>
      </c>
      <c r="H102" s="187">
        <v>11</v>
      </c>
      <c r="I102" s="188"/>
      <c r="J102" s="189"/>
      <c r="K102" s="190">
        <f>ROUND(P102*H102,2)</f>
        <v>0</v>
      </c>
      <c r="L102" s="189"/>
      <c r="M102" s="191"/>
      <c r="N102" s="192" t="s">
        <v>20</v>
      </c>
      <c r="O102" s="170" t="s">
        <v>44</v>
      </c>
      <c r="P102" s="171">
        <f>I102+J102</f>
        <v>0</v>
      </c>
      <c r="Q102" s="171">
        <f>ROUND(I102*H102,2)</f>
        <v>0</v>
      </c>
      <c r="R102" s="171">
        <f>ROUND(J102*H102,2)</f>
        <v>0</v>
      </c>
      <c r="T102" s="172">
        <f>S102*H102</f>
        <v>0</v>
      </c>
      <c r="U102" s="172">
        <v>0.0025000000000000001</v>
      </c>
      <c r="V102" s="172">
        <f>U102*H102</f>
        <v>0.0275</v>
      </c>
      <c r="W102" s="172">
        <v>0</v>
      </c>
      <c r="X102" s="173">
        <f>W102*H102</f>
        <v>0</v>
      </c>
      <c r="AR102" s="174" t="s">
        <v>397</v>
      </c>
      <c r="AT102" s="174" t="s">
        <v>269</v>
      </c>
      <c r="AU102" s="174" t="s">
        <v>84</v>
      </c>
      <c r="AY102" s="3" t="s">
        <v>159</v>
      </c>
      <c r="BE102" s="175">
        <f>IF(O102="základní",K102,0)</f>
        <v>0</v>
      </c>
      <c r="BF102" s="175">
        <f>IF(O102="snížená",K102,0)</f>
        <v>0</v>
      </c>
      <c r="BG102" s="175">
        <f>IF(O102="zákl. přenesená",K102,0)</f>
        <v>0</v>
      </c>
      <c r="BH102" s="175">
        <f>IF(O102="sníž. přenesená",K102,0)</f>
        <v>0</v>
      </c>
      <c r="BI102" s="175">
        <f>IF(O102="nulová",K102,0)</f>
        <v>0</v>
      </c>
      <c r="BJ102" s="3" t="s">
        <v>82</v>
      </c>
      <c r="BK102" s="175">
        <f>ROUND(P102*H102,2)</f>
        <v>0</v>
      </c>
      <c r="BL102" s="3" t="s">
        <v>275</v>
      </c>
      <c r="BM102" s="174" t="s">
        <v>398</v>
      </c>
    </row>
    <row r="103" s="22" customFormat="1">
      <c r="B103" s="23"/>
      <c r="D103" s="176" t="s">
        <v>168</v>
      </c>
      <c r="F103" s="177" t="s">
        <v>396</v>
      </c>
      <c r="I103" s="178"/>
      <c r="J103" s="178"/>
      <c r="M103" s="23"/>
      <c r="N103" s="179"/>
      <c r="X103" s="59"/>
      <c r="AT103" s="3" t="s">
        <v>168</v>
      </c>
      <c r="AU103" s="3" t="s">
        <v>84</v>
      </c>
    </row>
    <row r="104" s="22" customFormat="1" ht="16.5" customHeight="1">
      <c r="B104" s="23"/>
      <c r="C104" s="183" t="s">
        <v>180</v>
      </c>
      <c r="D104" s="183" t="s">
        <v>269</v>
      </c>
      <c r="E104" s="184" t="s">
        <v>399</v>
      </c>
      <c r="F104" s="185" t="s">
        <v>400</v>
      </c>
      <c r="G104" s="186" t="s">
        <v>248</v>
      </c>
      <c r="H104" s="187">
        <v>25</v>
      </c>
      <c r="I104" s="188"/>
      <c r="J104" s="189"/>
      <c r="K104" s="190">
        <f>ROUND(P104*H104,2)</f>
        <v>0</v>
      </c>
      <c r="L104" s="189"/>
      <c r="M104" s="191"/>
      <c r="N104" s="192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0.00139</v>
      </c>
      <c r="V104" s="172">
        <f>U104*H104</f>
        <v>0.034749999999999996</v>
      </c>
      <c r="W104" s="172">
        <v>0</v>
      </c>
      <c r="X104" s="173">
        <f>W104*H104</f>
        <v>0</v>
      </c>
      <c r="AR104" s="174" t="s">
        <v>397</v>
      </c>
      <c r="AT104" s="174" t="s">
        <v>269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275</v>
      </c>
      <c r="BM104" s="174" t="s">
        <v>401</v>
      </c>
    </row>
    <row r="105" s="22" customFormat="1">
      <c r="B105" s="23"/>
      <c r="D105" s="176" t="s">
        <v>168</v>
      </c>
      <c r="F105" s="177" t="s">
        <v>400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 ht="16.5" customHeight="1">
      <c r="B106" s="23"/>
      <c r="C106" s="183" t="s">
        <v>166</v>
      </c>
      <c r="D106" s="183" t="s">
        <v>269</v>
      </c>
      <c r="E106" s="184" t="s">
        <v>402</v>
      </c>
      <c r="F106" s="185" t="s">
        <v>403</v>
      </c>
      <c r="G106" s="186" t="s">
        <v>248</v>
      </c>
      <c r="H106" s="187">
        <v>5</v>
      </c>
      <c r="I106" s="188"/>
      <c r="J106" s="189"/>
      <c r="K106" s="190">
        <f>ROUND(P106*H106,2)</f>
        <v>0</v>
      </c>
      <c r="L106" s="189"/>
      <c r="M106" s="191"/>
      <c r="N106" s="192" t="s">
        <v>20</v>
      </c>
      <c r="O106" s="170" t="s">
        <v>44</v>
      </c>
      <c r="P106" s="171">
        <f>I106+J106</f>
        <v>0</v>
      </c>
      <c r="Q106" s="171">
        <f>ROUND(I106*H106,2)</f>
        <v>0</v>
      </c>
      <c r="R106" s="171">
        <f>ROUND(J106*H106,2)</f>
        <v>0</v>
      </c>
      <c r="T106" s="172">
        <f>S106*H106</f>
        <v>0</v>
      </c>
      <c r="U106" s="172">
        <v>0.00088000000000000003</v>
      </c>
      <c r="V106" s="172">
        <f>U106*H106</f>
        <v>0.0044000000000000003</v>
      </c>
      <c r="W106" s="172">
        <v>0</v>
      </c>
      <c r="X106" s="173">
        <f>W106*H106</f>
        <v>0</v>
      </c>
      <c r="AR106" s="174" t="s">
        <v>397</v>
      </c>
      <c r="AT106" s="174" t="s">
        <v>269</v>
      </c>
      <c r="AU106" s="174" t="s">
        <v>84</v>
      </c>
      <c r="AY106" s="3" t="s">
        <v>159</v>
      </c>
      <c r="BE106" s="175">
        <f>IF(O106="základní",K106,0)</f>
        <v>0</v>
      </c>
      <c r="BF106" s="175">
        <f>IF(O106="snížená",K106,0)</f>
        <v>0</v>
      </c>
      <c r="BG106" s="175">
        <f>IF(O106="zákl. přenesená",K106,0)</f>
        <v>0</v>
      </c>
      <c r="BH106" s="175">
        <f>IF(O106="sníž. přenesená",K106,0)</f>
        <v>0</v>
      </c>
      <c r="BI106" s="175">
        <f>IF(O106="nulová",K106,0)</f>
        <v>0</v>
      </c>
      <c r="BJ106" s="3" t="s">
        <v>82</v>
      </c>
      <c r="BK106" s="175">
        <f>ROUND(P106*H106,2)</f>
        <v>0</v>
      </c>
      <c r="BL106" s="3" t="s">
        <v>275</v>
      </c>
      <c r="BM106" s="174" t="s">
        <v>404</v>
      </c>
    </row>
    <row r="107" s="22" customFormat="1">
      <c r="B107" s="23"/>
      <c r="D107" s="176" t="s">
        <v>168</v>
      </c>
      <c r="F107" s="177" t="s">
        <v>403</v>
      </c>
      <c r="I107" s="178"/>
      <c r="J107" s="178"/>
      <c r="M107" s="23"/>
      <c r="N107" s="179"/>
      <c r="X107" s="59"/>
      <c r="AT107" s="3" t="s">
        <v>168</v>
      </c>
      <c r="AU107" s="3" t="s">
        <v>84</v>
      </c>
    </row>
    <row r="108" s="22" customFormat="1" ht="16.5" customHeight="1">
      <c r="B108" s="23"/>
      <c r="C108" s="183" t="s">
        <v>197</v>
      </c>
      <c r="D108" s="183" t="s">
        <v>269</v>
      </c>
      <c r="E108" s="184" t="s">
        <v>405</v>
      </c>
      <c r="F108" s="185" t="s">
        <v>406</v>
      </c>
      <c r="G108" s="186" t="s">
        <v>248</v>
      </c>
      <c r="H108" s="187">
        <v>23</v>
      </c>
      <c r="I108" s="188"/>
      <c r="J108" s="189"/>
      <c r="K108" s="190">
        <f>ROUND(P108*H108,2)</f>
        <v>0</v>
      </c>
      <c r="L108" s="189"/>
      <c r="M108" s="191"/>
      <c r="N108" s="192" t="s">
        <v>20</v>
      </c>
      <c r="O108" s="170" t="s">
        <v>44</v>
      </c>
      <c r="P108" s="171">
        <f>I108+J108</f>
        <v>0</v>
      </c>
      <c r="Q108" s="171">
        <f>ROUND(I108*H108,2)</f>
        <v>0</v>
      </c>
      <c r="R108" s="171">
        <f>ROUND(J108*H108,2)</f>
        <v>0</v>
      </c>
      <c r="T108" s="172">
        <f>S108*H108</f>
        <v>0</v>
      </c>
      <c r="U108" s="172">
        <v>0.00077999999999999999</v>
      </c>
      <c r="V108" s="172">
        <f>U108*H108</f>
        <v>0.017940000000000001</v>
      </c>
      <c r="W108" s="172">
        <v>0</v>
      </c>
      <c r="X108" s="173">
        <f>W108*H108</f>
        <v>0</v>
      </c>
      <c r="AR108" s="174" t="s">
        <v>397</v>
      </c>
      <c r="AT108" s="174" t="s">
        <v>269</v>
      </c>
      <c r="AU108" s="174" t="s">
        <v>84</v>
      </c>
      <c r="AY108" s="3" t="s">
        <v>159</v>
      </c>
      <c r="BE108" s="175">
        <f>IF(O108="základní",K108,0)</f>
        <v>0</v>
      </c>
      <c r="BF108" s="175">
        <f>IF(O108="snížená",K108,0)</f>
        <v>0</v>
      </c>
      <c r="BG108" s="175">
        <f>IF(O108="zákl. přenesená",K108,0)</f>
        <v>0</v>
      </c>
      <c r="BH108" s="175">
        <f>IF(O108="sníž. přenesená",K108,0)</f>
        <v>0</v>
      </c>
      <c r="BI108" s="175">
        <f>IF(O108="nulová",K108,0)</f>
        <v>0</v>
      </c>
      <c r="BJ108" s="3" t="s">
        <v>82</v>
      </c>
      <c r="BK108" s="175">
        <f>ROUND(P108*H108,2)</f>
        <v>0</v>
      </c>
      <c r="BL108" s="3" t="s">
        <v>275</v>
      </c>
      <c r="BM108" s="174" t="s">
        <v>407</v>
      </c>
    </row>
    <row r="109" s="22" customFormat="1">
      <c r="B109" s="23"/>
      <c r="D109" s="176" t="s">
        <v>168</v>
      </c>
      <c r="F109" s="177" t="s">
        <v>406</v>
      </c>
      <c r="I109" s="178"/>
      <c r="J109" s="178"/>
      <c r="M109" s="23"/>
      <c r="N109" s="179"/>
      <c r="X109" s="59"/>
      <c r="AT109" s="3" t="s">
        <v>168</v>
      </c>
      <c r="AU109" s="3" t="s">
        <v>84</v>
      </c>
    </row>
    <row r="110" s="22" customFormat="1" ht="16.5" customHeight="1">
      <c r="B110" s="23"/>
      <c r="C110" s="183" t="s">
        <v>408</v>
      </c>
      <c r="D110" s="183" t="s">
        <v>269</v>
      </c>
      <c r="E110" s="184" t="s">
        <v>409</v>
      </c>
      <c r="F110" s="185" t="s">
        <v>410</v>
      </c>
      <c r="G110" s="186" t="s">
        <v>248</v>
      </c>
      <c r="H110" s="187">
        <v>5</v>
      </c>
      <c r="I110" s="188"/>
      <c r="J110" s="189"/>
      <c r="K110" s="190">
        <f>ROUND(P110*H110,2)</f>
        <v>0</v>
      </c>
      <c r="L110" s="189"/>
      <c r="M110" s="191"/>
      <c r="N110" s="192" t="s">
        <v>20</v>
      </c>
      <c r="O110" s="170" t="s">
        <v>44</v>
      </c>
      <c r="P110" s="171">
        <f>I110+J110</f>
        <v>0</v>
      </c>
      <c r="Q110" s="171">
        <f>ROUND(I110*H110,2)</f>
        <v>0</v>
      </c>
      <c r="R110" s="171">
        <f>ROUND(J110*H110,2)</f>
        <v>0</v>
      </c>
      <c r="T110" s="172">
        <f>S110*H110</f>
        <v>0</v>
      </c>
      <c r="U110" s="172">
        <v>0.00072000000000000005</v>
      </c>
      <c r="V110" s="172">
        <f>U110*H110</f>
        <v>0.0036000000000000003</v>
      </c>
      <c r="W110" s="172">
        <v>0</v>
      </c>
      <c r="X110" s="173">
        <f>W110*H110</f>
        <v>0</v>
      </c>
      <c r="AR110" s="174" t="s">
        <v>397</v>
      </c>
      <c r="AT110" s="174" t="s">
        <v>269</v>
      </c>
      <c r="AU110" s="174" t="s">
        <v>84</v>
      </c>
      <c r="AY110" s="3" t="s">
        <v>159</v>
      </c>
      <c r="BE110" s="175">
        <f>IF(O110="základní",K110,0)</f>
        <v>0</v>
      </c>
      <c r="BF110" s="175">
        <f>IF(O110="snížená",K110,0)</f>
        <v>0</v>
      </c>
      <c r="BG110" s="175">
        <f>IF(O110="zákl. přenesená",K110,0)</f>
        <v>0</v>
      </c>
      <c r="BH110" s="175">
        <f>IF(O110="sníž. přenesená",K110,0)</f>
        <v>0</v>
      </c>
      <c r="BI110" s="175">
        <f>IF(O110="nulová",K110,0)</f>
        <v>0</v>
      </c>
      <c r="BJ110" s="3" t="s">
        <v>82</v>
      </c>
      <c r="BK110" s="175">
        <f>ROUND(P110*H110,2)</f>
        <v>0</v>
      </c>
      <c r="BL110" s="3" t="s">
        <v>275</v>
      </c>
      <c r="BM110" s="174" t="s">
        <v>411</v>
      </c>
    </row>
    <row r="111" s="22" customFormat="1">
      <c r="B111" s="23"/>
      <c r="D111" s="176" t="s">
        <v>168</v>
      </c>
      <c r="F111" s="177" t="s">
        <v>410</v>
      </c>
      <c r="I111" s="178"/>
      <c r="J111" s="178"/>
      <c r="M111" s="23"/>
      <c r="N111" s="179"/>
      <c r="X111" s="59"/>
      <c r="AT111" s="3" t="s">
        <v>168</v>
      </c>
      <c r="AU111" s="3" t="s">
        <v>84</v>
      </c>
    </row>
    <row r="112" s="22" customFormat="1" ht="16.5" customHeight="1">
      <c r="B112" s="23"/>
      <c r="C112" s="183" t="s">
        <v>211</v>
      </c>
      <c r="D112" s="183" t="s">
        <v>269</v>
      </c>
      <c r="E112" s="184" t="s">
        <v>412</v>
      </c>
      <c r="F112" s="185" t="s">
        <v>413</v>
      </c>
      <c r="G112" s="186" t="s">
        <v>248</v>
      </c>
      <c r="H112" s="187">
        <v>13</v>
      </c>
      <c r="I112" s="188"/>
      <c r="J112" s="189"/>
      <c r="K112" s="190">
        <f>ROUND(P112*H112,2)</f>
        <v>0</v>
      </c>
      <c r="L112" s="189"/>
      <c r="M112" s="191"/>
      <c r="N112" s="192" t="s">
        <v>20</v>
      </c>
      <c r="O112" s="170" t="s">
        <v>44</v>
      </c>
      <c r="P112" s="171">
        <f>I112+J112</f>
        <v>0</v>
      </c>
      <c r="Q112" s="171">
        <f>ROUND(I112*H112,2)</f>
        <v>0</v>
      </c>
      <c r="R112" s="171">
        <f>ROUND(J112*H112,2)</f>
        <v>0</v>
      </c>
      <c r="T112" s="172">
        <f>S112*H112</f>
        <v>0</v>
      </c>
      <c r="U112" s="172">
        <v>0.00064999999999999997</v>
      </c>
      <c r="V112" s="172">
        <f>U112*H112</f>
        <v>0.0084499999999999992</v>
      </c>
      <c r="W112" s="172">
        <v>0</v>
      </c>
      <c r="X112" s="173">
        <f>W112*H112</f>
        <v>0</v>
      </c>
      <c r="AR112" s="174" t="s">
        <v>397</v>
      </c>
      <c r="AT112" s="174" t="s">
        <v>269</v>
      </c>
      <c r="AU112" s="174" t="s">
        <v>84</v>
      </c>
      <c r="AY112" s="3" t="s">
        <v>159</v>
      </c>
      <c r="BE112" s="175">
        <f>IF(O112="základní",K112,0)</f>
        <v>0</v>
      </c>
      <c r="BF112" s="175">
        <f>IF(O112="snížená",K112,0)</f>
        <v>0</v>
      </c>
      <c r="BG112" s="175">
        <f>IF(O112="zákl. přenesená",K112,0)</f>
        <v>0</v>
      </c>
      <c r="BH112" s="175">
        <f>IF(O112="sníž. přenesená",K112,0)</f>
        <v>0</v>
      </c>
      <c r="BI112" s="175">
        <f>IF(O112="nulová",K112,0)</f>
        <v>0</v>
      </c>
      <c r="BJ112" s="3" t="s">
        <v>82</v>
      </c>
      <c r="BK112" s="175">
        <f>ROUND(P112*H112,2)</f>
        <v>0</v>
      </c>
      <c r="BL112" s="3" t="s">
        <v>275</v>
      </c>
      <c r="BM112" s="174" t="s">
        <v>414</v>
      </c>
    </row>
    <row r="113" s="22" customFormat="1">
      <c r="B113" s="23"/>
      <c r="D113" s="176" t="s">
        <v>168</v>
      </c>
      <c r="F113" s="177" t="s">
        <v>413</v>
      </c>
      <c r="I113" s="178"/>
      <c r="J113" s="178"/>
      <c r="M113" s="23"/>
      <c r="N113" s="179"/>
      <c r="X113" s="59"/>
      <c r="AT113" s="3" t="s">
        <v>168</v>
      </c>
      <c r="AU113" s="3" t="s">
        <v>84</v>
      </c>
    </row>
    <row r="114" s="22" customFormat="1" ht="21.75" customHeight="1">
      <c r="B114" s="23"/>
      <c r="C114" s="161" t="s">
        <v>238</v>
      </c>
      <c r="D114" s="161" t="s">
        <v>162</v>
      </c>
      <c r="E114" s="162" t="s">
        <v>415</v>
      </c>
      <c r="F114" s="163" t="s">
        <v>416</v>
      </c>
      <c r="G114" s="164" t="s">
        <v>248</v>
      </c>
      <c r="H114" s="165">
        <v>46</v>
      </c>
      <c r="I114" s="166"/>
      <c r="J114" s="166"/>
      <c r="K114" s="167">
        <f>ROUND(P114*H114,2)</f>
        <v>0</v>
      </c>
      <c r="L114" s="168"/>
      <c r="M114" s="23"/>
      <c r="N114" s="169" t="s">
        <v>20</v>
      </c>
      <c r="O114" s="170" t="s">
        <v>44</v>
      </c>
      <c r="P114" s="171">
        <f>I114+J114</f>
        <v>0</v>
      </c>
      <c r="Q114" s="171">
        <f>ROUND(I114*H114,2)</f>
        <v>0</v>
      </c>
      <c r="R114" s="171">
        <f>ROUND(J114*H114,2)</f>
        <v>0</v>
      </c>
      <c r="T114" s="172">
        <f>S114*H114</f>
        <v>0</v>
      </c>
      <c r="U114" s="172">
        <v>0.00019000000000000001</v>
      </c>
      <c r="V114" s="172">
        <f>U114*H114</f>
        <v>0.0087400000000000012</v>
      </c>
      <c r="W114" s="172">
        <v>0</v>
      </c>
      <c r="X114" s="173">
        <f>W114*H114</f>
        <v>0</v>
      </c>
      <c r="AR114" s="174" t="s">
        <v>275</v>
      </c>
      <c r="AT114" s="174" t="s">
        <v>162</v>
      </c>
      <c r="AU114" s="174" t="s">
        <v>84</v>
      </c>
      <c r="AY114" s="3" t="s">
        <v>159</v>
      </c>
      <c r="BE114" s="175">
        <f>IF(O114="základní",K114,0)</f>
        <v>0</v>
      </c>
      <c r="BF114" s="175">
        <f>IF(O114="snížená",K114,0)</f>
        <v>0</v>
      </c>
      <c r="BG114" s="175">
        <f>IF(O114="zákl. přenesená",K114,0)</f>
        <v>0</v>
      </c>
      <c r="BH114" s="175">
        <f>IF(O114="sníž. přenesená",K114,0)</f>
        <v>0</v>
      </c>
      <c r="BI114" s="175">
        <f>IF(O114="nulová",K114,0)</f>
        <v>0</v>
      </c>
      <c r="BJ114" s="3" t="s">
        <v>82</v>
      </c>
      <c r="BK114" s="175">
        <f>ROUND(P114*H114,2)</f>
        <v>0</v>
      </c>
      <c r="BL114" s="3" t="s">
        <v>275</v>
      </c>
      <c r="BM114" s="174" t="s">
        <v>417</v>
      </c>
    </row>
    <row r="115" s="22" customFormat="1" ht="19.5">
      <c r="B115" s="23"/>
      <c r="D115" s="176" t="s">
        <v>168</v>
      </c>
      <c r="F115" s="177" t="s">
        <v>418</v>
      </c>
      <c r="I115" s="178"/>
      <c r="J115" s="178"/>
      <c r="M115" s="23"/>
      <c r="N115" s="179"/>
      <c r="X115" s="59"/>
      <c r="AT115" s="3" t="s">
        <v>168</v>
      </c>
      <c r="AU115" s="3" t="s">
        <v>84</v>
      </c>
    </row>
    <row r="116" s="22" customFormat="1">
      <c r="B116" s="23"/>
      <c r="D116" s="180" t="s">
        <v>170</v>
      </c>
      <c r="F116" s="181" t="s">
        <v>419</v>
      </c>
      <c r="I116" s="178"/>
      <c r="J116" s="178"/>
      <c r="M116" s="23"/>
      <c r="N116" s="179"/>
      <c r="X116" s="59"/>
      <c r="AT116" s="3" t="s">
        <v>170</v>
      </c>
      <c r="AU116" s="3" t="s">
        <v>84</v>
      </c>
    </row>
    <row r="117" s="22" customFormat="1" ht="21.75" customHeight="1">
      <c r="B117" s="23"/>
      <c r="C117" s="161" t="s">
        <v>218</v>
      </c>
      <c r="D117" s="161" t="s">
        <v>162</v>
      </c>
      <c r="E117" s="162" t="s">
        <v>420</v>
      </c>
      <c r="F117" s="163" t="s">
        <v>421</v>
      </c>
      <c r="G117" s="164" t="s">
        <v>248</v>
      </c>
      <c r="H117" s="165">
        <v>36</v>
      </c>
      <c r="I117" s="166"/>
      <c r="J117" s="166"/>
      <c r="K117" s="167">
        <f>ROUND(P117*H117,2)</f>
        <v>0</v>
      </c>
      <c r="L117" s="168"/>
      <c r="M117" s="23"/>
      <c r="N117" s="169" t="s">
        <v>20</v>
      </c>
      <c r="O117" s="170" t="s">
        <v>44</v>
      </c>
      <c r="P117" s="171">
        <f>I117+J117</f>
        <v>0</v>
      </c>
      <c r="Q117" s="171">
        <f>ROUND(I117*H117,2)</f>
        <v>0</v>
      </c>
      <c r="R117" s="171">
        <f>ROUND(J117*H117,2)</f>
        <v>0</v>
      </c>
      <c r="T117" s="172">
        <f>S117*H117</f>
        <v>0</v>
      </c>
      <c r="U117" s="172">
        <v>0.00027</v>
      </c>
      <c r="V117" s="172">
        <f>U117*H117</f>
        <v>0.0097199999999999995</v>
      </c>
      <c r="W117" s="172">
        <v>0</v>
      </c>
      <c r="X117" s="173">
        <f>W117*H117</f>
        <v>0</v>
      </c>
      <c r="AR117" s="174" t="s">
        <v>275</v>
      </c>
      <c r="AT117" s="174" t="s">
        <v>162</v>
      </c>
      <c r="AU117" s="174" t="s">
        <v>84</v>
      </c>
      <c r="AY117" s="3" t="s">
        <v>159</v>
      </c>
      <c r="BE117" s="175">
        <f>IF(O117="základní",K117,0)</f>
        <v>0</v>
      </c>
      <c r="BF117" s="175">
        <f>IF(O117="snížená",K117,0)</f>
        <v>0</v>
      </c>
      <c r="BG117" s="175">
        <f>IF(O117="zákl. přenesená",K117,0)</f>
        <v>0</v>
      </c>
      <c r="BH117" s="175">
        <f>IF(O117="sníž. přenesená",K117,0)</f>
        <v>0</v>
      </c>
      <c r="BI117" s="175">
        <f>IF(O117="nulová",K117,0)</f>
        <v>0</v>
      </c>
      <c r="BJ117" s="3" t="s">
        <v>82</v>
      </c>
      <c r="BK117" s="175">
        <f>ROUND(P117*H117,2)</f>
        <v>0</v>
      </c>
      <c r="BL117" s="3" t="s">
        <v>275</v>
      </c>
      <c r="BM117" s="174" t="s">
        <v>422</v>
      </c>
    </row>
    <row r="118" s="22" customFormat="1" ht="19.5">
      <c r="B118" s="23"/>
      <c r="D118" s="176" t="s">
        <v>168</v>
      </c>
      <c r="F118" s="177" t="s">
        <v>423</v>
      </c>
      <c r="I118" s="178"/>
      <c r="J118" s="178"/>
      <c r="M118" s="23"/>
      <c r="N118" s="179"/>
      <c r="X118" s="59"/>
      <c r="AT118" s="3" t="s">
        <v>168</v>
      </c>
      <c r="AU118" s="3" t="s">
        <v>84</v>
      </c>
    </row>
    <row r="119" s="22" customFormat="1">
      <c r="B119" s="23"/>
      <c r="D119" s="180" t="s">
        <v>170</v>
      </c>
      <c r="F119" s="181" t="s">
        <v>424</v>
      </c>
      <c r="I119" s="178"/>
      <c r="J119" s="178"/>
      <c r="M119" s="23"/>
      <c r="N119" s="179"/>
      <c r="X119" s="59"/>
      <c r="AT119" s="3" t="s">
        <v>170</v>
      </c>
      <c r="AU119" s="3" t="s">
        <v>84</v>
      </c>
    </row>
    <row r="120" s="22" customFormat="1" ht="16.5" customHeight="1">
      <c r="B120" s="23"/>
      <c r="C120" s="161" t="s">
        <v>425</v>
      </c>
      <c r="D120" s="161" t="s">
        <v>162</v>
      </c>
      <c r="E120" s="162" t="s">
        <v>426</v>
      </c>
      <c r="F120" s="163" t="s">
        <v>427</v>
      </c>
      <c r="G120" s="164" t="s">
        <v>174</v>
      </c>
      <c r="H120" s="165">
        <v>0.115</v>
      </c>
      <c r="I120" s="166"/>
      <c r="J120" s="166"/>
      <c r="K120" s="167">
        <f>ROUND(P120*H120,2)</f>
        <v>0</v>
      </c>
      <c r="L120" s="168"/>
      <c r="M120" s="23"/>
      <c r="N120" s="169" t="s">
        <v>20</v>
      </c>
      <c r="O120" s="170" t="s">
        <v>44</v>
      </c>
      <c r="P120" s="171">
        <f>I120+J120</f>
        <v>0</v>
      </c>
      <c r="Q120" s="171">
        <f>ROUND(I120*H120,2)</f>
        <v>0</v>
      </c>
      <c r="R120" s="171">
        <f>ROUND(J120*H120,2)</f>
        <v>0</v>
      </c>
      <c r="T120" s="172">
        <f>S120*H120</f>
        <v>0</v>
      </c>
      <c r="U120" s="172">
        <v>0</v>
      </c>
      <c r="V120" s="172">
        <f>U120*H120</f>
        <v>0</v>
      </c>
      <c r="W120" s="172">
        <v>0</v>
      </c>
      <c r="X120" s="173">
        <f>W120*H120</f>
        <v>0</v>
      </c>
      <c r="AR120" s="174" t="s">
        <v>275</v>
      </c>
      <c r="AT120" s="174" t="s">
        <v>162</v>
      </c>
      <c r="AU120" s="174" t="s">
        <v>84</v>
      </c>
      <c r="AY120" s="3" t="s">
        <v>159</v>
      </c>
      <c r="BE120" s="175">
        <f>IF(O120="základní",K120,0)</f>
        <v>0</v>
      </c>
      <c r="BF120" s="175">
        <f>IF(O120="snížená",K120,0)</f>
        <v>0</v>
      </c>
      <c r="BG120" s="175">
        <f>IF(O120="zákl. přenesená",K120,0)</f>
        <v>0</v>
      </c>
      <c r="BH120" s="175">
        <f>IF(O120="sníž. přenesená",K120,0)</f>
        <v>0</v>
      </c>
      <c r="BI120" s="175">
        <f>IF(O120="nulová",K120,0)</f>
        <v>0</v>
      </c>
      <c r="BJ120" s="3" t="s">
        <v>82</v>
      </c>
      <c r="BK120" s="175">
        <f>ROUND(P120*H120,2)</f>
        <v>0</v>
      </c>
      <c r="BL120" s="3" t="s">
        <v>275</v>
      </c>
      <c r="BM120" s="174" t="s">
        <v>428</v>
      </c>
    </row>
    <row r="121" s="22" customFormat="1" ht="19.5">
      <c r="B121" s="23"/>
      <c r="D121" s="176" t="s">
        <v>168</v>
      </c>
      <c r="F121" s="177" t="s">
        <v>429</v>
      </c>
      <c r="I121" s="178"/>
      <c r="J121" s="178"/>
      <c r="M121" s="23"/>
      <c r="N121" s="179"/>
      <c r="X121" s="59"/>
      <c r="AT121" s="3" t="s">
        <v>168</v>
      </c>
      <c r="AU121" s="3" t="s">
        <v>84</v>
      </c>
    </row>
    <row r="122" s="22" customFormat="1">
      <c r="B122" s="23"/>
      <c r="D122" s="180" t="s">
        <v>170</v>
      </c>
      <c r="F122" s="181" t="s">
        <v>430</v>
      </c>
      <c r="I122" s="178"/>
      <c r="J122" s="178"/>
      <c r="M122" s="23"/>
      <c r="N122" s="179"/>
      <c r="X122" s="59"/>
      <c r="AT122" s="3" t="s">
        <v>170</v>
      </c>
      <c r="AU122" s="3" t="s">
        <v>84</v>
      </c>
    </row>
    <row r="123" s="147" customFormat="1" ht="22.899999999999999" customHeight="1">
      <c r="B123" s="148"/>
      <c r="D123" s="149" t="s">
        <v>74</v>
      </c>
      <c r="E123" s="159" t="s">
        <v>431</v>
      </c>
      <c r="F123" s="159" t="s">
        <v>432</v>
      </c>
      <c r="I123" s="151"/>
      <c r="J123" s="151"/>
      <c r="K123" s="160">
        <f>BK123</f>
        <v>0</v>
      </c>
      <c r="M123" s="148"/>
      <c r="N123" s="153"/>
      <c r="Q123" s="154">
        <f>SUM(Q124:Q226)</f>
        <v>0</v>
      </c>
      <c r="R123" s="154">
        <f>SUM(R124:R226)</f>
        <v>0</v>
      </c>
      <c r="T123" s="155">
        <f>SUM(T124:T226)</f>
        <v>0</v>
      </c>
      <c r="V123" s="155">
        <f>SUM(V124:V226)</f>
        <v>1.4070500000000004</v>
      </c>
      <c r="X123" s="156">
        <f>SUM(X124:X226)</f>
        <v>0</v>
      </c>
      <c r="AR123" s="149" t="s">
        <v>84</v>
      </c>
      <c r="AT123" s="157" t="s">
        <v>74</v>
      </c>
      <c r="AU123" s="157" t="s">
        <v>82</v>
      </c>
      <c r="AY123" s="149" t="s">
        <v>159</v>
      </c>
      <c r="BK123" s="158">
        <f>SUM(BK124:BK226)</f>
        <v>0</v>
      </c>
    </row>
    <row r="124" s="22" customFormat="1" ht="16.5" customHeight="1">
      <c r="B124" s="23"/>
      <c r="C124" s="183" t="s">
        <v>245</v>
      </c>
      <c r="D124" s="183" t="s">
        <v>269</v>
      </c>
      <c r="E124" s="184" t="s">
        <v>172</v>
      </c>
      <c r="F124" s="185" t="s">
        <v>433</v>
      </c>
      <c r="G124" s="186" t="s">
        <v>165</v>
      </c>
      <c r="H124" s="187">
        <v>4</v>
      </c>
      <c r="I124" s="188"/>
      <c r="J124" s="189"/>
      <c r="K124" s="190">
        <f>ROUND(P124*H124,2)</f>
        <v>0</v>
      </c>
      <c r="L124" s="189"/>
      <c r="M124" s="191"/>
      <c r="N124" s="192" t="s">
        <v>20</v>
      </c>
      <c r="O124" s="170" t="s">
        <v>44</v>
      </c>
      <c r="P124" s="171">
        <f>I124+J124</f>
        <v>0</v>
      </c>
      <c r="Q124" s="171">
        <f>ROUND(I124*H124,2)</f>
        <v>0</v>
      </c>
      <c r="R124" s="171">
        <f>ROUND(J124*H124,2)</f>
        <v>0</v>
      </c>
      <c r="T124" s="172">
        <f>S124*H124</f>
        <v>0</v>
      </c>
      <c r="U124" s="172">
        <v>0.074899999999999994</v>
      </c>
      <c r="V124" s="172">
        <f>U124*H124</f>
        <v>0.29959999999999998</v>
      </c>
      <c r="W124" s="172">
        <v>0</v>
      </c>
      <c r="X124" s="173">
        <f>W124*H124</f>
        <v>0</v>
      </c>
      <c r="AR124" s="174" t="s">
        <v>397</v>
      </c>
      <c r="AT124" s="174" t="s">
        <v>269</v>
      </c>
      <c r="AU124" s="174" t="s">
        <v>84</v>
      </c>
      <c r="AY124" s="3" t="s">
        <v>159</v>
      </c>
      <c r="BE124" s="175">
        <f>IF(O124="základní",K124,0)</f>
        <v>0</v>
      </c>
      <c r="BF124" s="175">
        <f>IF(O124="snížená",K124,0)</f>
        <v>0</v>
      </c>
      <c r="BG124" s="175">
        <f>IF(O124="zákl. přenesená",K124,0)</f>
        <v>0</v>
      </c>
      <c r="BH124" s="175">
        <f>IF(O124="sníž. přenesená",K124,0)</f>
        <v>0</v>
      </c>
      <c r="BI124" s="175">
        <f>IF(O124="nulová",K124,0)</f>
        <v>0</v>
      </c>
      <c r="BJ124" s="3" t="s">
        <v>82</v>
      </c>
      <c r="BK124" s="175">
        <f>ROUND(P124*H124,2)</f>
        <v>0</v>
      </c>
      <c r="BL124" s="3" t="s">
        <v>275</v>
      </c>
      <c r="BM124" s="174" t="s">
        <v>434</v>
      </c>
    </row>
    <row r="125" s="22" customFormat="1">
      <c r="B125" s="23"/>
      <c r="D125" s="176" t="s">
        <v>168</v>
      </c>
      <c r="F125" s="177" t="s">
        <v>435</v>
      </c>
      <c r="I125" s="178"/>
      <c r="J125" s="178"/>
      <c r="M125" s="23"/>
      <c r="N125" s="179"/>
      <c r="X125" s="59"/>
      <c r="AT125" s="3" t="s">
        <v>168</v>
      </c>
      <c r="AU125" s="3" t="s">
        <v>84</v>
      </c>
    </row>
    <row r="126" s="22" customFormat="1" ht="16.5" customHeight="1">
      <c r="B126" s="23"/>
      <c r="C126" s="161" t="s">
        <v>436</v>
      </c>
      <c r="D126" s="161" t="s">
        <v>162</v>
      </c>
      <c r="E126" s="162" t="s">
        <v>437</v>
      </c>
      <c r="F126" s="163" t="s">
        <v>438</v>
      </c>
      <c r="G126" s="164" t="s">
        <v>439</v>
      </c>
      <c r="H126" s="165">
        <v>4</v>
      </c>
      <c r="I126" s="166"/>
      <c r="J126" s="166"/>
      <c r="K126" s="167">
        <f>ROUND(P126*H126,2)</f>
        <v>0</v>
      </c>
      <c r="L126" s="168"/>
      <c r="M126" s="23"/>
      <c r="N126" s="169" t="s">
        <v>20</v>
      </c>
      <c r="O126" s="170" t="s">
        <v>44</v>
      </c>
      <c r="P126" s="171">
        <f>I126+J126</f>
        <v>0</v>
      </c>
      <c r="Q126" s="171">
        <f>ROUND(I126*H126,2)</f>
        <v>0</v>
      </c>
      <c r="R126" s="171">
        <f>ROUND(J126*H126,2)</f>
        <v>0</v>
      </c>
      <c r="T126" s="172">
        <f>S126*H126</f>
        <v>0</v>
      </c>
      <c r="U126" s="172">
        <v>0</v>
      </c>
      <c r="V126" s="172">
        <f>U126*H126</f>
        <v>0</v>
      </c>
      <c r="W126" s="172">
        <v>0</v>
      </c>
      <c r="X126" s="173">
        <f>W126*H126</f>
        <v>0</v>
      </c>
      <c r="AR126" s="174" t="s">
        <v>275</v>
      </c>
      <c r="AT126" s="174" t="s">
        <v>162</v>
      </c>
      <c r="AU126" s="174" t="s">
        <v>84</v>
      </c>
      <c r="AY126" s="3" t="s">
        <v>159</v>
      </c>
      <c r="BE126" s="175">
        <f>IF(O126="základní",K126,0)</f>
        <v>0</v>
      </c>
      <c r="BF126" s="175">
        <f>IF(O126="snížená",K126,0)</f>
        <v>0</v>
      </c>
      <c r="BG126" s="175">
        <f>IF(O126="zákl. přenesená",K126,0)</f>
        <v>0</v>
      </c>
      <c r="BH126" s="175">
        <f>IF(O126="sníž. přenesená",K126,0)</f>
        <v>0</v>
      </c>
      <c r="BI126" s="175">
        <f>IF(O126="nulová",K126,0)</f>
        <v>0</v>
      </c>
      <c r="BJ126" s="3" t="s">
        <v>82</v>
      </c>
      <c r="BK126" s="175">
        <f>ROUND(P126*H126,2)</f>
        <v>0</v>
      </c>
      <c r="BL126" s="3" t="s">
        <v>275</v>
      </c>
      <c r="BM126" s="174" t="s">
        <v>440</v>
      </c>
    </row>
    <row r="127" s="22" customFormat="1">
      <c r="B127" s="23"/>
      <c r="D127" s="176" t="s">
        <v>168</v>
      </c>
      <c r="F127" s="177" t="s">
        <v>438</v>
      </c>
      <c r="I127" s="178"/>
      <c r="J127" s="178"/>
      <c r="M127" s="23"/>
      <c r="N127" s="179"/>
      <c r="X127" s="59"/>
      <c r="AT127" s="3" t="s">
        <v>168</v>
      </c>
      <c r="AU127" s="3" t="s">
        <v>84</v>
      </c>
    </row>
    <row r="128" s="22" customFormat="1" ht="16.5" customHeight="1">
      <c r="B128" s="23"/>
      <c r="C128" s="183" t="s">
        <v>226</v>
      </c>
      <c r="D128" s="183" t="s">
        <v>269</v>
      </c>
      <c r="E128" s="184" t="s">
        <v>441</v>
      </c>
      <c r="F128" s="185" t="s">
        <v>442</v>
      </c>
      <c r="G128" s="186" t="s">
        <v>165</v>
      </c>
      <c r="H128" s="187">
        <v>4</v>
      </c>
      <c r="I128" s="188"/>
      <c r="J128" s="189"/>
      <c r="K128" s="190">
        <f>ROUND(P128*H128,2)</f>
        <v>0</v>
      </c>
      <c r="L128" s="189"/>
      <c r="M128" s="191"/>
      <c r="N128" s="192" t="s">
        <v>20</v>
      </c>
      <c r="O128" s="170" t="s">
        <v>44</v>
      </c>
      <c r="P128" s="171">
        <f>I128+J128</f>
        <v>0</v>
      </c>
      <c r="Q128" s="171">
        <f>ROUND(I128*H128,2)</f>
        <v>0</v>
      </c>
      <c r="R128" s="171">
        <f>ROUND(J128*H128,2)</f>
        <v>0</v>
      </c>
      <c r="T128" s="172">
        <f>S128*H128</f>
        <v>0</v>
      </c>
      <c r="U128" s="172">
        <v>0.0094599999999999997</v>
      </c>
      <c r="V128" s="172">
        <f>U128*H128</f>
        <v>0.037839999999999999</v>
      </c>
      <c r="W128" s="172">
        <v>0</v>
      </c>
      <c r="X128" s="173">
        <f>W128*H128</f>
        <v>0</v>
      </c>
      <c r="AR128" s="174" t="s">
        <v>397</v>
      </c>
      <c r="AT128" s="174" t="s">
        <v>269</v>
      </c>
      <c r="AU128" s="174" t="s">
        <v>84</v>
      </c>
      <c r="AY128" s="3" t="s">
        <v>159</v>
      </c>
      <c r="BE128" s="175">
        <f>IF(O128="základní",K128,0)</f>
        <v>0</v>
      </c>
      <c r="BF128" s="175">
        <f>IF(O128="snížená",K128,0)</f>
        <v>0</v>
      </c>
      <c r="BG128" s="175">
        <f>IF(O128="zákl. přenesená",K128,0)</f>
        <v>0</v>
      </c>
      <c r="BH128" s="175">
        <f>IF(O128="sníž. přenesená",K128,0)</f>
        <v>0</v>
      </c>
      <c r="BI128" s="175">
        <f>IF(O128="nulová",K128,0)</f>
        <v>0</v>
      </c>
      <c r="BJ128" s="3" t="s">
        <v>82</v>
      </c>
      <c r="BK128" s="175">
        <f>ROUND(P128*H128,2)</f>
        <v>0</v>
      </c>
      <c r="BL128" s="3" t="s">
        <v>275</v>
      </c>
      <c r="BM128" s="174" t="s">
        <v>443</v>
      </c>
    </row>
    <row r="129" s="22" customFormat="1" ht="19.5">
      <c r="B129" s="23"/>
      <c r="D129" s="176" t="s">
        <v>168</v>
      </c>
      <c r="F129" s="177" t="s">
        <v>444</v>
      </c>
      <c r="I129" s="178"/>
      <c r="J129" s="178"/>
      <c r="M129" s="23"/>
      <c r="N129" s="179"/>
      <c r="X129" s="59"/>
      <c r="AT129" s="3" t="s">
        <v>168</v>
      </c>
      <c r="AU129" s="3" t="s">
        <v>84</v>
      </c>
    </row>
    <row r="130" s="22" customFormat="1" ht="16.5" customHeight="1">
      <c r="B130" s="23"/>
      <c r="C130" s="161" t="s">
        <v>445</v>
      </c>
      <c r="D130" s="161" t="s">
        <v>162</v>
      </c>
      <c r="E130" s="162" t="s">
        <v>446</v>
      </c>
      <c r="F130" s="163" t="s">
        <v>447</v>
      </c>
      <c r="G130" s="164" t="s">
        <v>165</v>
      </c>
      <c r="H130" s="165">
        <v>4</v>
      </c>
      <c r="I130" s="166"/>
      <c r="J130" s="166"/>
      <c r="K130" s="167">
        <f>ROUND(P130*H130,2)</f>
        <v>0</v>
      </c>
      <c r="L130" s="168"/>
      <c r="M130" s="23"/>
      <c r="N130" s="169" t="s">
        <v>20</v>
      </c>
      <c r="O130" s="170" t="s">
        <v>44</v>
      </c>
      <c r="P130" s="171">
        <f>I130+J130</f>
        <v>0</v>
      </c>
      <c r="Q130" s="171">
        <f>ROUND(I130*H130,2)</f>
        <v>0</v>
      </c>
      <c r="R130" s="171">
        <f>ROUND(J130*H130,2)</f>
        <v>0</v>
      </c>
      <c r="T130" s="172">
        <f>S130*H130</f>
        <v>0</v>
      </c>
      <c r="U130" s="172">
        <v>0</v>
      </c>
      <c r="V130" s="172">
        <f>U130*H130</f>
        <v>0</v>
      </c>
      <c r="W130" s="172">
        <v>0</v>
      </c>
      <c r="X130" s="173">
        <f>W130*H130</f>
        <v>0</v>
      </c>
      <c r="AR130" s="174" t="s">
        <v>275</v>
      </c>
      <c r="AT130" s="174" t="s">
        <v>162</v>
      </c>
      <c r="AU130" s="174" t="s">
        <v>84</v>
      </c>
      <c r="AY130" s="3" t="s">
        <v>159</v>
      </c>
      <c r="BE130" s="175">
        <f>IF(O130="základní",K130,0)</f>
        <v>0</v>
      </c>
      <c r="BF130" s="175">
        <f>IF(O130="snížená",K130,0)</f>
        <v>0</v>
      </c>
      <c r="BG130" s="175">
        <f>IF(O130="zákl. přenesená",K130,0)</f>
        <v>0</v>
      </c>
      <c r="BH130" s="175">
        <f>IF(O130="sníž. přenesená",K130,0)</f>
        <v>0</v>
      </c>
      <c r="BI130" s="175">
        <f>IF(O130="nulová",K130,0)</f>
        <v>0</v>
      </c>
      <c r="BJ130" s="3" t="s">
        <v>82</v>
      </c>
      <c r="BK130" s="175">
        <f>ROUND(P130*H130,2)</f>
        <v>0</v>
      </c>
      <c r="BL130" s="3" t="s">
        <v>275</v>
      </c>
      <c r="BM130" s="174" t="s">
        <v>448</v>
      </c>
    </row>
    <row r="131" s="22" customFormat="1">
      <c r="B131" s="23"/>
      <c r="D131" s="176" t="s">
        <v>168</v>
      </c>
      <c r="F131" s="177" t="s">
        <v>449</v>
      </c>
      <c r="I131" s="178"/>
      <c r="J131" s="178"/>
      <c r="M131" s="23"/>
      <c r="N131" s="179"/>
      <c r="X131" s="59"/>
      <c r="AT131" s="3" t="s">
        <v>168</v>
      </c>
      <c r="AU131" s="3" t="s">
        <v>84</v>
      </c>
    </row>
    <row r="132" s="22" customFormat="1" ht="16.5" customHeight="1">
      <c r="B132" s="23"/>
      <c r="C132" s="183" t="s">
        <v>9</v>
      </c>
      <c r="D132" s="183" t="s">
        <v>269</v>
      </c>
      <c r="E132" s="184" t="s">
        <v>450</v>
      </c>
      <c r="F132" s="185" t="s">
        <v>451</v>
      </c>
      <c r="G132" s="186" t="s">
        <v>165</v>
      </c>
      <c r="H132" s="187">
        <v>1</v>
      </c>
      <c r="I132" s="188"/>
      <c r="J132" s="189"/>
      <c r="K132" s="190">
        <f>ROUND(P132*H132,2)</f>
        <v>0</v>
      </c>
      <c r="L132" s="189"/>
      <c r="M132" s="191"/>
      <c r="N132" s="192" t="s">
        <v>20</v>
      </c>
      <c r="O132" s="170" t="s">
        <v>44</v>
      </c>
      <c r="P132" s="171">
        <f>I132+J132</f>
        <v>0</v>
      </c>
      <c r="Q132" s="171">
        <f>ROUND(I132*H132,2)</f>
        <v>0</v>
      </c>
      <c r="R132" s="171">
        <f>ROUND(J132*H132,2)</f>
        <v>0</v>
      </c>
      <c r="T132" s="172">
        <f>S132*H132</f>
        <v>0</v>
      </c>
      <c r="U132" s="172">
        <v>0.5</v>
      </c>
      <c r="V132" s="172">
        <f>U132*H132</f>
        <v>0.5</v>
      </c>
      <c r="W132" s="172">
        <v>0</v>
      </c>
      <c r="X132" s="173">
        <f>W132*H132</f>
        <v>0</v>
      </c>
      <c r="AR132" s="174" t="s">
        <v>397</v>
      </c>
      <c r="AT132" s="174" t="s">
        <v>269</v>
      </c>
      <c r="AU132" s="174" t="s">
        <v>84</v>
      </c>
      <c r="AY132" s="3" t="s">
        <v>159</v>
      </c>
      <c r="BE132" s="175">
        <f>IF(O132="základní",K132,0)</f>
        <v>0</v>
      </c>
      <c r="BF132" s="175">
        <f>IF(O132="snížená",K132,0)</f>
        <v>0</v>
      </c>
      <c r="BG132" s="175">
        <f>IF(O132="zákl. přenesená",K132,0)</f>
        <v>0</v>
      </c>
      <c r="BH132" s="175">
        <f>IF(O132="sníž. přenesená",K132,0)</f>
        <v>0</v>
      </c>
      <c r="BI132" s="175">
        <f>IF(O132="nulová",K132,0)</f>
        <v>0</v>
      </c>
      <c r="BJ132" s="3" t="s">
        <v>82</v>
      </c>
      <c r="BK132" s="175">
        <f>ROUND(P132*H132,2)</f>
        <v>0</v>
      </c>
      <c r="BL132" s="3" t="s">
        <v>275</v>
      </c>
      <c r="BM132" s="174" t="s">
        <v>452</v>
      </c>
    </row>
    <row r="133" s="22" customFormat="1" ht="19.5">
      <c r="B133" s="23"/>
      <c r="D133" s="176" t="s">
        <v>168</v>
      </c>
      <c r="F133" s="177" t="s">
        <v>453</v>
      </c>
      <c r="I133" s="178"/>
      <c r="J133" s="178"/>
      <c r="M133" s="23"/>
      <c r="N133" s="179"/>
      <c r="X133" s="59"/>
      <c r="AT133" s="3" t="s">
        <v>168</v>
      </c>
      <c r="AU133" s="3" t="s">
        <v>84</v>
      </c>
    </row>
    <row r="134" s="22" customFormat="1" ht="16.5" customHeight="1">
      <c r="B134" s="23"/>
      <c r="C134" s="161" t="s">
        <v>454</v>
      </c>
      <c r="D134" s="161" t="s">
        <v>162</v>
      </c>
      <c r="E134" s="162" t="s">
        <v>455</v>
      </c>
      <c r="F134" s="163" t="s">
        <v>456</v>
      </c>
      <c r="G134" s="164" t="s">
        <v>165</v>
      </c>
      <c r="H134" s="165">
        <v>1</v>
      </c>
      <c r="I134" s="166"/>
      <c r="J134" s="166"/>
      <c r="K134" s="167">
        <f>ROUND(P134*H134,2)</f>
        <v>0</v>
      </c>
      <c r="L134" s="168"/>
      <c r="M134" s="23"/>
      <c r="N134" s="169" t="s">
        <v>20</v>
      </c>
      <c r="O134" s="170" t="s">
        <v>44</v>
      </c>
      <c r="P134" s="171">
        <f>I134+J134</f>
        <v>0</v>
      </c>
      <c r="Q134" s="171">
        <f>ROUND(I134*H134,2)</f>
        <v>0</v>
      </c>
      <c r="R134" s="171">
        <f>ROUND(J134*H134,2)</f>
        <v>0</v>
      </c>
      <c r="T134" s="172">
        <f>S134*H134</f>
        <v>0</v>
      </c>
      <c r="U134" s="172">
        <v>0</v>
      </c>
      <c r="V134" s="172">
        <f>U134*H134</f>
        <v>0</v>
      </c>
      <c r="W134" s="172">
        <v>0</v>
      </c>
      <c r="X134" s="173">
        <f>W134*H134</f>
        <v>0</v>
      </c>
      <c r="AR134" s="174" t="s">
        <v>275</v>
      </c>
      <c r="AT134" s="174" t="s">
        <v>162</v>
      </c>
      <c r="AU134" s="174" t="s">
        <v>84</v>
      </c>
      <c r="AY134" s="3" t="s">
        <v>159</v>
      </c>
      <c r="BE134" s="175">
        <f>IF(O134="základní",K134,0)</f>
        <v>0</v>
      </c>
      <c r="BF134" s="175">
        <f>IF(O134="snížená",K134,0)</f>
        <v>0</v>
      </c>
      <c r="BG134" s="175">
        <f>IF(O134="zákl. přenesená",K134,0)</f>
        <v>0</v>
      </c>
      <c r="BH134" s="175">
        <f>IF(O134="sníž. přenesená",K134,0)</f>
        <v>0</v>
      </c>
      <c r="BI134" s="175">
        <f>IF(O134="nulová",K134,0)</f>
        <v>0</v>
      </c>
      <c r="BJ134" s="3" t="s">
        <v>82</v>
      </c>
      <c r="BK134" s="175">
        <f>ROUND(P134*H134,2)</f>
        <v>0</v>
      </c>
      <c r="BL134" s="3" t="s">
        <v>275</v>
      </c>
      <c r="BM134" s="174" t="s">
        <v>457</v>
      </c>
    </row>
    <row r="135" s="22" customFormat="1">
      <c r="B135" s="23"/>
      <c r="D135" s="176" t="s">
        <v>168</v>
      </c>
      <c r="F135" s="177" t="s">
        <v>456</v>
      </c>
      <c r="I135" s="178"/>
      <c r="J135" s="178"/>
      <c r="M135" s="23"/>
      <c r="N135" s="179"/>
      <c r="X135" s="59"/>
      <c r="AT135" s="3" t="s">
        <v>168</v>
      </c>
      <c r="AU135" s="3" t="s">
        <v>84</v>
      </c>
    </row>
    <row r="136" s="22" customFormat="1" ht="24.199999999999999" customHeight="1">
      <c r="B136" s="23"/>
      <c r="C136" s="183" t="s">
        <v>254</v>
      </c>
      <c r="D136" s="183" t="s">
        <v>269</v>
      </c>
      <c r="E136" s="184" t="s">
        <v>458</v>
      </c>
      <c r="F136" s="185" t="s">
        <v>459</v>
      </c>
      <c r="G136" s="186" t="s">
        <v>165</v>
      </c>
      <c r="H136" s="187">
        <v>1</v>
      </c>
      <c r="I136" s="188"/>
      <c r="J136" s="189"/>
      <c r="K136" s="190">
        <f>ROUND(P136*H136,2)</f>
        <v>0</v>
      </c>
      <c r="L136" s="189"/>
      <c r="M136" s="191"/>
      <c r="N136" s="192" t="s">
        <v>20</v>
      </c>
      <c r="O136" s="170" t="s">
        <v>44</v>
      </c>
      <c r="P136" s="171">
        <f>I136+J136</f>
        <v>0</v>
      </c>
      <c r="Q136" s="171">
        <f>ROUND(I136*H136,2)</f>
        <v>0</v>
      </c>
      <c r="R136" s="171">
        <f>ROUND(J136*H136,2)</f>
        <v>0</v>
      </c>
      <c r="T136" s="172">
        <f>S136*H136</f>
        <v>0</v>
      </c>
      <c r="U136" s="172">
        <v>0</v>
      </c>
      <c r="V136" s="172">
        <f>U136*H136</f>
        <v>0</v>
      </c>
      <c r="W136" s="172">
        <v>0</v>
      </c>
      <c r="X136" s="173">
        <f>W136*H136</f>
        <v>0</v>
      </c>
      <c r="AR136" s="174" t="s">
        <v>397</v>
      </c>
      <c r="AT136" s="174" t="s">
        <v>269</v>
      </c>
      <c r="AU136" s="174" t="s">
        <v>84</v>
      </c>
      <c r="AY136" s="3" t="s">
        <v>159</v>
      </c>
      <c r="BE136" s="175">
        <f>IF(O136="základní",K136,0)</f>
        <v>0</v>
      </c>
      <c r="BF136" s="175">
        <f>IF(O136="snížená",K136,0)</f>
        <v>0</v>
      </c>
      <c r="BG136" s="175">
        <f>IF(O136="zákl. přenesená",K136,0)</f>
        <v>0</v>
      </c>
      <c r="BH136" s="175">
        <f>IF(O136="sníž. přenesená",K136,0)</f>
        <v>0</v>
      </c>
      <c r="BI136" s="175">
        <f>IF(O136="nulová",K136,0)</f>
        <v>0</v>
      </c>
      <c r="BJ136" s="3" t="s">
        <v>82</v>
      </c>
      <c r="BK136" s="175">
        <f>ROUND(P136*H136,2)</f>
        <v>0</v>
      </c>
      <c r="BL136" s="3" t="s">
        <v>275</v>
      </c>
      <c r="BM136" s="174" t="s">
        <v>460</v>
      </c>
    </row>
    <row r="137" s="22" customFormat="1">
      <c r="B137" s="23"/>
      <c r="D137" s="176" t="s">
        <v>168</v>
      </c>
      <c r="F137" s="177" t="s">
        <v>459</v>
      </c>
      <c r="I137" s="178"/>
      <c r="J137" s="178"/>
      <c r="M137" s="23"/>
      <c r="N137" s="179"/>
      <c r="X137" s="59"/>
      <c r="AT137" s="3" t="s">
        <v>168</v>
      </c>
      <c r="AU137" s="3" t="s">
        <v>84</v>
      </c>
    </row>
    <row r="138" s="22" customFormat="1" ht="16.5" customHeight="1">
      <c r="B138" s="23"/>
      <c r="C138" s="183" t="s">
        <v>261</v>
      </c>
      <c r="D138" s="183" t="s">
        <v>269</v>
      </c>
      <c r="E138" s="184" t="s">
        <v>461</v>
      </c>
      <c r="F138" s="185" t="s">
        <v>462</v>
      </c>
      <c r="G138" s="186" t="s">
        <v>165</v>
      </c>
      <c r="H138" s="187">
        <v>1</v>
      </c>
      <c r="I138" s="188"/>
      <c r="J138" s="189"/>
      <c r="K138" s="190">
        <f>ROUND(P138*H138,2)</f>
        <v>0</v>
      </c>
      <c r="L138" s="189"/>
      <c r="M138" s="191"/>
      <c r="N138" s="192" t="s">
        <v>20</v>
      </c>
      <c r="O138" s="170" t="s">
        <v>44</v>
      </c>
      <c r="P138" s="171">
        <f>I138+J138</f>
        <v>0</v>
      </c>
      <c r="Q138" s="171">
        <f>ROUND(I138*H138,2)</f>
        <v>0</v>
      </c>
      <c r="R138" s="171">
        <f>ROUND(J138*H138,2)</f>
        <v>0</v>
      </c>
      <c r="T138" s="172">
        <f>S138*H138</f>
        <v>0</v>
      </c>
      <c r="U138" s="172">
        <v>0</v>
      </c>
      <c r="V138" s="172">
        <f>U138*H138</f>
        <v>0</v>
      </c>
      <c r="W138" s="172">
        <v>0</v>
      </c>
      <c r="X138" s="173">
        <f>W138*H138</f>
        <v>0</v>
      </c>
      <c r="AR138" s="174" t="s">
        <v>397</v>
      </c>
      <c r="AT138" s="174" t="s">
        <v>269</v>
      </c>
      <c r="AU138" s="174" t="s">
        <v>84</v>
      </c>
      <c r="AY138" s="3" t="s">
        <v>159</v>
      </c>
      <c r="BE138" s="175">
        <f>IF(O138="základní",K138,0)</f>
        <v>0</v>
      </c>
      <c r="BF138" s="175">
        <f>IF(O138="snížená",K138,0)</f>
        <v>0</v>
      </c>
      <c r="BG138" s="175">
        <f>IF(O138="zákl. přenesená",K138,0)</f>
        <v>0</v>
      </c>
      <c r="BH138" s="175">
        <f>IF(O138="sníž. přenesená",K138,0)</f>
        <v>0</v>
      </c>
      <c r="BI138" s="175">
        <f>IF(O138="nulová",K138,0)</f>
        <v>0</v>
      </c>
      <c r="BJ138" s="3" t="s">
        <v>82</v>
      </c>
      <c r="BK138" s="175">
        <f>ROUND(P138*H138,2)</f>
        <v>0</v>
      </c>
      <c r="BL138" s="3" t="s">
        <v>275</v>
      </c>
      <c r="BM138" s="174" t="s">
        <v>463</v>
      </c>
    </row>
    <row r="139" s="22" customFormat="1">
      <c r="B139" s="23"/>
      <c r="D139" s="176" t="s">
        <v>168</v>
      </c>
      <c r="F139" s="177" t="s">
        <v>462</v>
      </c>
      <c r="I139" s="178"/>
      <c r="J139" s="178"/>
      <c r="M139" s="23"/>
      <c r="N139" s="179"/>
      <c r="X139" s="59"/>
      <c r="AT139" s="3" t="s">
        <v>168</v>
      </c>
      <c r="AU139" s="3" t="s">
        <v>84</v>
      </c>
    </row>
    <row r="140" s="22" customFormat="1" ht="16.5" customHeight="1">
      <c r="B140" s="23"/>
      <c r="C140" s="183" t="s">
        <v>268</v>
      </c>
      <c r="D140" s="183" t="s">
        <v>269</v>
      </c>
      <c r="E140" s="184" t="s">
        <v>464</v>
      </c>
      <c r="F140" s="185" t="s">
        <v>465</v>
      </c>
      <c r="G140" s="186" t="s">
        <v>165</v>
      </c>
      <c r="H140" s="187">
        <v>1</v>
      </c>
      <c r="I140" s="188"/>
      <c r="J140" s="189"/>
      <c r="K140" s="190">
        <f>ROUND(P140*H140,2)</f>
        <v>0</v>
      </c>
      <c r="L140" s="189"/>
      <c r="M140" s="191"/>
      <c r="N140" s="192" t="s">
        <v>20</v>
      </c>
      <c r="O140" s="170" t="s">
        <v>44</v>
      </c>
      <c r="P140" s="171">
        <f>I140+J140</f>
        <v>0</v>
      </c>
      <c r="Q140" s="171">
        <f>ROUND(I140*H140,2)</f>
        <v>0</v>
      </c>
      <c r="R140" s="171">
        <f>ROUND(J140*H140,2)</f>
        <v>0</v>
      </c>
      <c r="T140" s="172">
        <f>S140*H140</f>
        <v>0</v>
      </c>
      <c r="U140" s="172">
        <v>0.01</v>
      </c>
      <c r="V140" s="172">
        <f>U140*H140</f>
        <v>0.01</v>
      </c>
      <c r="W140" s="172">
        <v>0</v>
      </c>
      <c r="X140" s="173">
        <f>W140*H140</f>
        <v>0</v>
      </c>
      <c r="AR140" s="174" t="s">
        <v>397</v>
      </c>
      <c r="AT140" s="174" t="s">
        <v>269</v>
      </c>
      <c r="AU140" s="174" t="s">
        <v>84</v>
      </c>
      <c r="AY140" s="3" t="s">
        <v>159</v>
      </c>
      <c r="BE140" s="175">
        <f>IF(O140="základní",K140,0)</f>
        <v>0</v>
      </c>
      <c r="BF140" s="175">
        <f>IF(O140="snížená",K140,0)</f>
        <v>0</v>
      </c>
      <c r="BG140" s="175">
        <f>IF(O140="zákl. přenesená",K140,0)</f>
        <v>0</v>
      </c>
      <c r="BH140" s="175">
        <f>IF(O140="sníž. přenesená",K140,0)</f>
        <v>0</v>
      </c>
      <c r="BI140" s="175">
        <f>IF(O140="nulová",K140,0)</f>
        <v>0</v>
      </c>
      <c r="BJ140" s="3" t="s">
        <v>82</v>
      </c>
      <c r="BK140" s="175">
        <f>ROUND(P140*H140,2)</f>
        <v>0</v>
      </c>
      <c r="BL140" s="3" t="s">
        <v>275</v>
      </c>
      <c r="BM140" s="174" t="s">
        <v>466</v>
      </c>
    </row>
    <row r="141" s="22" customFormat="1" ht="19.5">
      <c r="B141" s="23"/>
      <c r="D141" s="176" t="s">
        <v>168</v>
      </c>
      <c r="F141" s="177" t="s">
        <v>467</v>
      </c>
      <c r="I141" s="178"/>
      <c r="J141" s="178"/>
      <c r="M141" s="23"/>
      <c r="N141" s="179"/>
      <c r="X141" s="59"/>
      <c r="AT141" s="3" t="s">
        <v>168</v>
      </c>
      <c r="AU141" s="3" t="s">
        <v>84</v>
      </c>
    </row>
    <row r="142" s="22" customFormat="1" ht="16.5" customHeight="1">
      <c r="B142" s="23"/>
      <c r="C142" s="183" t="s">
        <v>275</v>
      </c>
      <c r="D142" s="183" t="s">
        <v>269</v>
      </c>
      <c r="E142" s="184" t="s">
        <v>468</v>
      </c>
      <c r="F142" s="185" t="s">
        <v>469</v>
      </c>
      <c r="G142" s="186" t="s">
        <v>165</v>
      </c>
      <c r="H142" s="187">
        <v>1</v>
      </c>
      <c r="I142" s="188"/>
      <c r="J142" s="189"/>
      <c r="K142" s="190">
        <f>ROUND(P142*H142,2)</f>
        <v>0</v>
      </c>
      <c r="L142" s="189"/>
      <c r="M142" s="191"/>
      <c r="N142" s="192" t="s">
        <v>20</v>
      </c>
      <c r="O142" s="170" t="s">
        <v>44</v>
      </c>
      <c r="P142" s="171">
        <f>I142+J142</f>
        <v>0</v>
      </c>
      <c r="Q142" s="171">
        <f>ROUND(I142*H142,2)</f>
        <v>0</v>
      </c>
      <c r="R142" s="171">
        <f>ROUND(J142*H142,2)</f>
        <v>0</v>
      </c>
      <c r="T142" s="172">
        <f>S142*H142</f>
        <v>0</v>
      </c>
      <c r="U142" s="172">
        <v>0.01762</v>
      </c>
      <c r="V142" s="172">
        <f>U142*H142</f>
        <v>0.01762</v>
      </c>
      <c r="W142" s="172">
        <v>0</v>
      </c>
      <c r="X142" s="173">
        <f>W142*H142</f>
        <v>0</v>
      </c>
      <c r="AR142" s="174" t="s">
        <v>397</v>
      </c>
      <c r="AT142" s="174" t="s">
        <v>269</v>
      </c>
      <c r="AU142" s="174" t="s">
        <v>84</v>
      </c>
      <c r="AY142" s="3" t="s">
        <v>159</v>
      </c>
      <c r="BE142" s="175">
        <f>IF(O142="základní",K142,0)</f>
        <v>0</v>
      </c>
      <c r="BF142" s="175">
        <f>IF(O142="snížená",K142,0)</f>
        <v>0</v>
      </c>
      <c r="BG142" s="175">
        <f>IF(O142="zákl. přenesená",K142,0)</f>
        <v>0</v>
      </c>
      <c r="BH142" s="175">
        <f>IF(O142="sníž. přenesená",K142,0)</f>
        <v>0</v>
      </c>
      <c r="BI142" s="175">
        <f>IF(O142="nulová",K142,0)</f>
        <v>0</v>
      </c>
      <c r="BJ142" s="3" t="s">
        <v>82</v>
      </c>
      <c r="BK142" s="175">
        <f>ROUND(P142*H142,2)</f>
        <v>0</v>
      </c>
      <c r="BL142" s="3" t="s">
        <v>275</v>
      </c>
      <c r="BM142" s="174" t="s">
        <v>470</v>
      </c>
    </row>
    <row r="143" s="22" customFormat="1">
      <c r="B143" s="23"/>
      <c r="D143" s="176" t="s">
        <v>168</v>
      </c>
      <c r="F143" s="177" t="s">
        <v>469</v>
      </c>
      <c r="I143" s="178"/>
      <c r="J143" s="178"/>
      <c r="M143" s="23"/>
      <c r="N143" s="179"/>
      <c r="X143" s="59"/>
      <c r="AT143" s="3" t="s">
        <v>168</v>
      </c>
      <c r="AU143" s="3" t="s">
        <v>84</v>
      </c>
    </row>
    <row r="144" s="22" customFormat="1" ht="16.5" customHeight="1">
      <c r="B144" s="23"/>
      <c r="C144" s="183" t="s">
        <v>281</v>
      </c>
      <c r="D144" s="183" t="s">
        <v>269</v>
      </c>
      <c r="E144" s="184" t="s">
        <v>471</v>
      </c>
      <c r="F144" s="185" t="s">
        <v>472</v>
      </c>
      <c r="G144" s="186" t="s">
        <v>165</v>
      </c>
      <c r="H144" s="187">
        <v>1</v>
      </c>
      <c r="I144" s="188"/>
      <c r="J144" s="189"/>
      <c r="K144" s="190">
        <f>ROUND(P144*H144,2)</f>
        <v>0</v>
      </c>
      <c r="L144" s="189"/>
      <c r="M144" s="191"/>
      <c r="N144" s="192" t="s">
        <v>20</v>
      </c>
      <c r="O144" s="170" t="s">
        <v>44</v>
      </c>
      <c r="P144" s="171">
        <f>I144+J144</f>
        <v>0</v>
      </c>
      <c r="Q144" s="171">
        <f>ROUND(I144*H144,2)</f>
        <v>0</v>
      </c>
      <c r="R144" s="171">
        <f>ROUND(J144*H144,2)</f>
        <v>0</v>
      </c>
      <c r="T144" s="172">
        <f>S144*H144</f>
        <v>0</v>
      </c>
      <c r="U144" s="172">
        <v>0.035000000000000003</v>
      </c>
      <c r="V144" s="172">
        <f>U144*H144</f>
        <v>0.035000000000000003</v>
      </c>
      <c r="W144" s="172">
        <v>0</v>
      </c>
      <c r="X144" s="173">
        <f>W144*H144</f>
        <v>0</v>
      </c>
      <c r="AR144" s="174" t="s">
        <v>397</v>
      </c>
      <c r="AT144" s="174" t="s">
        <v>269</v>
      </c>
      <c r="AU144" s="174" t="s">
        <v>84</v>
      </c>
      <c r="AY144" s="3" t="s">
        <v>159</v>
      </c>
      <c r="BE144" s="175">
        <f>IF(O144="základní",K144,0)</f>
        <v>0</v>
      </c>
      <c r="BF144" s="175">
        <f>IF(O144="snížená",K144,0)</f>
        <v>0</v>
      </c>
      <c r="BG144" s="175">
        <f>IF(O144="zákl. přenesená",K144,0)</f>
        <v>0</v>
      </c>
      <c r="BH144" s="175">
        <f>IF(O144="sníž. přenesená",K144,0)</f>
        <v>0</v>
      </c>
      <c r="BI144" s="175">
        <f>IF(O144="nulová",K144,0)</f>
        <v>0</v>
      </c>
      <c r="BJ144" s="3" t="s">
        <v>82</v>
      </c>
      <c r="BK144" s="175">
        <f>ROUND(P144*H144,2)</f>
        <v>0</v>
      </c>
      <c r="BL144" s="3" t="s">
        <v>275</v>
      </c>
      <c r="BM144" s="174" t="s">
        <v>473</v>
      </c>
    </row>
    <row r="145" s="22" customFormat="1">
      <c r="B145" s="23"/>
      <c r="D145" s="176" t="s">
        <v>168</v>
      </c>
      <c r="F145" s="177" t="s">
        <v>474</v>
      </c>
      <c r="I145" s="178"/>
      <c r="J145" s="178"/>
      <c r="M145" s="23"/>
      <c r="N145" s="179"/>
      <c r="X145" s="59"/>
      <c r="AT145" s="3" t="s">
        <v>168</v>
      </c>
      <c r="AU145" s="3" t="s">
        <v>84</v>
      </c>
    </row>
    <row r="146" s="22" customFormat="1" ht="16.5" customHeight="1">
      <c r="B146" s="23"/>
      <c r="C146" s="161" t="s">
        <v>475</v>
      </c>
      <c r="D146" s="161" t="s">
        <v>162</v>
      </c>
      <c r="E146" s="162" t="s">
        <v>476</v>
      </c>
      <c r="F146" s="163" t="s">
        <v>477</v>
      </c>
      <c r="G146" s="164" t="s">
        <v>165</v>
      </c>
      <c r="H146" s="165">
        <v>1</v>
      </c>
      <c r="I146" s="166"/>
      <c r="J146" s="166"/>
      <c r="K146" s="167">
        <f>ROUND(P146*H146,2)</f>
        <v>0</v>
      </c>
      <c r="L146" s="168"/>
      <c r="M146" s="23"/>
      <c r="N146" s="169" t="s">
        <v>20</v>
      </c>
      <c r="O146" s="170" t="s">
        <v>44</v>
      </c>
      <c r="P146" s="171">
        <f>I146+J146</f>
        <v>0</v>
      </c>
      <c r="Q146" s="171">
        <f>ROUND(I146*H146,2)</f>
        <v>0</v>
      </c>
      <c r="R146" s="171">
        <f>ROUND(J146*H146,2)</f>
        <v>0</v>
      </c>
      <c r="T146" s="172">
        <f>S146*H146</f>
        <v>0</v>
      </c>
      <c r="U146" s="172">
        <v>0</v>
      </c>
      <c r="V146" s="172">
        <f>U146*H146</f>
        <v>0</v>
      </c>
      <c r="W146" s="172">
        <v>0</v>
      </c>
      <c r="X146" s="173">
        <f>W146*H146</f>
        <v>0</v>
      </c>
      <c r="AR146" s="174" t="s">
        <v>275</v>
      </c>
      <c r="AT146" s="174" t="s">
        <v>162</v>
      </c>
      <c r="AU146" s="174" t="s">
        <v>84</v>
      </c>
      <c r="AY146" s="3" t="s">
        <v>159</v>
      </c>
      <c r="BE146" s="175">
        <f>IF(O146="základní",K146,0)</f>
        <v>0</v>
      </c>
      <c r="BF146" s="175">
        <f>IF(O146="snížená",K146,0)</f>
        <v>0</v>
      </c>
      <c r="BG146" s="175">
        <f>IF(O146="zákl. přenesená",K146,0)</f>
        <v>0</v>
      </c>
      <c r="BH146" s="175">
        <f>IF(O146="sníž. přenesená",K146,0)</f>
        <v>0</v>
      </c>
      <c r="BI146" s="175">
        <f>IF(O146="nulová",K146,0)</f>
        <v>0</v>
      </c>
      <c r="BJ146" s="3" t="s">
        <v>82</v>
      </c>
      <c r="BK146" s="175">
        <f>ROUND(P146*H146,2)</f>
        <v>0</v>
      </c>
      <c r="BL146" s="3" t="s">
        <v>275</v>
      </c>
      <c r="BM146" s="174" t="s">
        <v>478</v>
      </c>
    </row>
    <row r="147" s="22" customFormat="1">
      <c r="B147" s="23"/>
      <c r="D147" s="176" t="s">
        <v>168</v>
      </c>
      <c r="F147" s="177" t="s">
        <v>477</v>
      </c>
      <c r="I147" s="178"/>
      <c r="J147" s="178"/>
      <c r="M147" s="23"/>
      <c r="N147" s="179"/>
      <c r="X147" s="59"/>
      <c r="AT147" s="3" t="s">
        <v>168</v>
      </c>
      <c r="AU147" s="3" t="s">
        <v>84</v>
      </c>
    </row>
    <row r="148" s="22" customFormat="1" ht="16.5" customHeight="1">
      <c r="B148" s="23"/>
      <c r="C148" s="183" t="s">
        <v>287</v>
      </c>
      <c r="D148" s="183" t="s">
        <v>269</v>
      </c>
      <c r="E148" s="184" t="s">
        <v>479</v>
      </c>
      <c r="F148" s="185" t="s">
        <v>480</v>
      </c>
      <c r="G148" s="186" t="s">
        <v>481</v>
      </c>
      <c r="H148" s="187">
        <v>1</v>
      </c>
      <c r="I148" s="188"/>
      <c r="J148" s="189"/>
      <c r="K148" s="190">
        <f>ROUND(P148*H148,2)</f>
        <v>0</v>
      </c>
      <c r="L148" s="189"/>
      <c r="M148" s="191"/>
      <c r="N148" s="192" t="s">
        <v>20</v>
      </c>
      <c r="O148" s="170" t="s">
        <v>44</v>
      </c>
      <c r="P148" s="171">
        <f>I148+J148</f>
        <v>0</v>
      </c>
      <c r="Q148" s="171">
        <f>ROUND(I148*H148,2)</f>
        <v>0</v>
      </c>
      <c r="R148" s="171">
        <f>ROUND(J148*H148,2)</f>
        <v>0</v>
      </c>
      <c r="T148" s="172">
        <f>S148*H148</f>
        <v>0</v>
      </c>
      <c r="U148" s="172">
        <v>0.014999999999999999</v>
      </c>
      <c r="V148" s="172">
        <f>U148*H148</f>
        <v>0.014999999999999999</v>
      </c>
      <c r="W148" s="172">
        <v>0</v>
      </c>
      <c r="X148" s="173">
        <f>W148*H148</f>
        <v>0</v>
      </c>
      <c r="AR148" s="174" t="s">
        <v>397</v>
      </c>
      <c r="AT148" s="174" t="s">
        <v>269</v>
      </c>
      <c r="AU148" s="174" t="s">
        <v>84</v>
      </c>
      <c r="AY148" s="3" t="s">
        <v>159</v>
      </c>
      <c r="BE148" s="175">
        <f>IF(O148="základní",K148,0)</f>
        <v>0</v>
      </c>
      <c r="BF148" s="175">
        <f>IF(O148="snížená",K148,0)</f>
        <v>0</v>
      </c>
      <c r="BG148" s="175">
        <f>IF(O148="zákl. přenesená",K148,0)</f>
        <v>0</v>
      </c>
      <c r="BH148" s="175">
        <f>IF(O148="sníž. přenesená",K148,0)</f>
        <v>0</v>
      </c>
      <c r="BI148" s="175">
        <f>IF(O148="nulová",K148,0)</f>
        <v>0</v>
      </c>
      <c r="BJ148" s="3" t="s">
        <v>82</v>
      </c>
      <c r="BK148" s="175">
        <f>ROUND(P148*H148,2)</f>
        <v>0</v>
      </c>
      <c r="BL148" s="3" t="s">
        <v>275</v>
      </c>
      <c r="BM148" s="174" t="s">
        <v>482</v>
      </c>
    </row>
    <row r="149" s="22" customFormat="1">
      <c r="B149" s="23"/>
      <c r="D149" s="176" t="s">
        <v>168</v>
      </c>
      <c r="F149" s="177" t="s">
        <v>480</v>
      </c>
      <c r="I149" s="178"/>
      <c r="J149" s="178"/>
      <c r="M149" s="23"/>
      <c r="N149" s="179"/>
      <c r="X149" s="59"/>
      <c r="AT149" s="3" t="s">
        <v>168</v>
      </c>
      <c r="AU149" s="3" t="s">
        <v>84</v>
      </c>
    </row>
    <row r="150" s="22" customFormat="1" ht="16.5" customHeight="1">
      <c r="B150" s="23"/>
      <c r="C150" s="161" t="s">
        <v>483</v>
      </c>
      <c r="D150" s="161" t="s">
        <v>162</v>
      </c>
      <c r="E150" s="162" t="s">
        <v>484</v>
      </c>
      <c r="F150" s="163" t="s">
        <v>485</v>
      </c>
      <c r="G150" s="164" t="s">
        <v>439</v>
      </c>
      <c r="H150" s="165">
        <v>1</v>
      </c>
      <c r="I150" s="166"/>
      <c r="J150" s="166"/>
      <c r="K150" s="167">
        <f>ROUND(P150*H150,2)</f>
        <v>0</v>
      </c>
      <c r="L150" s="168"/>
      <c r="M150" s="23"/>
      <c r="N150" s="169" t="s">
        <v>20</v>
      </c>
      <c r="O150" s="170" t="s">
        <v>44</v>
      </c>
      <c r="P150" s="171">
        <f>I150+J150</f>
        <v>0</v>
      </c>
      <c r="Q150" s="171">
        <f>ROUND(I150*H150,2)</f>
        <v>0</v>
      </c>
      <c r="R150" s="171">
        <f>ROUND(J150*H150,2)</f>
        <v>0</v>
      </c>
      <c r="T150" s="172">
        <f>S150*H150</f>
        <v>0</v>
      </c>
      <c r="U150" s="172">
        <v>0</v>
      </c>
      <c r="V150" s="172">
        <f>U150*H150</f>
        <v>0</v>
      </c>
      <c r="W150" s="172">
        <v>0</v>
      </c>
      <c r="X150" s="173">
        <f>W150*H150</f>
        <v>0</v>
      </c>
      <c r="AR150" s="174" t="s">
        <v>275</v>
      </c>
      <c r="AT150" s="174" t="s">
        <v>162</v>
      </c>
      <c r="AU150" s="174" t="s">
        <v>84</v>
      </c>
      <c r="AY150" s="3" t="s">
        <v>159</v>
      </c>
      <c r="BE150" s="175">
        <f>IF(O150="základní",K150,0)</f>
        <v>0</v>
      </c>
      <c r="BF150" s="175">
        <f>IF(O150="snížená",K150,0)</f>
        <v>0</v>
      </c>
      <c r="BG150" s="175">
        <f>IF(O150="zákl. přenesená",K150,0)</f>
        <v>0</v>
      </c>
      <c r="BH150" s="175">
        <f>IF(O150="sníž. přenesená",K150,0)</f>
        <v>0</v>
      </c>
      <c r="BI150" s="175">
        <f>IF(O150="nulová",K150,0)</f>
        <v>0</v>
      </c>
      <c r="BJ150" s="3" t="s">
        <v>82</v>
      </c>
      <c r="BK150" s="175">
        <f>ROUND(P150*H150,2)</f>
        <v>0</v>
      </c>
      <c r="BL150" s="3" t="s">
        <v>275</v>
      </c>
      <c r="BM150" s="174" t="s">
        <v>486</v>
      </c>
    </row>
    <row r="151" s="22" customFormat="1">
      <c r="B151" s="23"/>
      <c r="D151" s="176" t="s">
        <v>168</v>
      </c>
      <c r="F151" s="177" t="s">
        <v>485</v>
      </c>
      <c r="I151" s="178"/>
      <c r="J151" s="178"/>
      <c r="M151" s="23"/>
      <c r="N151" s="179"/>
      <c r="X151" s="59"/>
      <c r="AT151" s="3" t="s">
        <v>168</v>
      </c>
      <c r="AU151" s="3" t="s">
        <v>84</v>
      </c>
    </row>
    <row r="152" s="22" customFormat="1" ht="16.5" customHeight="1">
      <c r="B152" s="23"/>
      <c r="C152" s="183" t="s">
        <v>293</v>
      </c>
      <c r="D152" s="183" t="s">
        <v>269</v>
      </c>
      <c r="E152" s="184" t="s">
        <v>487</v>
      </c>
      <c r="F152" s="185" t="s">
        <v>488</v>
      </c>
      <c r="G152" s="186" t="s">
        <v>481</v>
      </c>
      <c r="H152" s="187">
        <v>1</v>
      </c>
      <c r="I152" s="188"/>
      <c r="J152" s="189"/>
      <c r="K152" s="190">
        <f>ROUND(P152*H152,2)</f>
        <v>0</v>
      </c>
      <c r="L152" s="189"/>
      <c r="M152" s="191"/>
      <c r="N152" s="192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</v>
      </c>
      <c r="V152" s="172">
        <f>U152*H152</f>
        <v>0</v>
      </c>
      <c r="W152" s="172">
        <v>0</v>
      </c>
      <c r="X152" s="173">
        <f>W152*H152</f>
        <v>0</v>
      </c>
      <c r="AR152" s="174" t="s">
        <v>397</v>
      </c>
      <c r="AT152" s="174" t="s">
        <v>269</v>
      </c>
      <c r="AU152" s="174" t="s">
        <v>84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275</v>
      </c>
      <c r="BM152" s="174" t="s">
        <v>489</v>
      </c>
    </row>
    <row r="153" s="22" customFormat="1">
      <c r="B153" s="23"/>
      <c r="D153" s="176" t="s">
        <v>168</v>
      </c>
      <c r="F153" s="177" t="s">
        <v>488</v>
      </c>
      <c r="I153" s="178"/>
      <c r="J153" s="178"/>
      <c r="M153" s="23"/>
      <c r="N153" s="179"/>
      <c r="X153" s="59"/>
      <c r="AT153" s="3" t="s">
        <v>168</v>
      </c>
      <c r="AU153" s="3" t="s">
        <v>84</v>
      </c>
    </row>
    <row r="154" s="22" customFormat="1" ht="16.5" customHeight="1">
      <c r="B154" s="23"/>
      <c r="C154" s="161" t="s">
        <v>490</v>
      </c>
      <c r="D154" s="161" t="s">
        <v>162</v>
      </c>
      <c r="E154" s="162" t="s">
        <v>491</v>
      </c>
      <c r="F154" s="163" t="s">
        <v>492</v>
      </c>
      <c r="G154" s="164" t="s">
        <v>165</v>
      </c>
      <c r="H154" s="165">
        <v>1</v>
      </c>
      <c r="I154" s="166"/>
      <c r="J154" s="166"/>
      <c r="K154" s="167">
        <f>ROUND(P154*H154,2)</f>
        <v>0</v>
      </c>
      <c r="L154" s="168"/>
      <c r="M154" s="23"/>
      <c r="N154" s="169" t="s">
        <v>20</v>
      </c>
      <c r="O154" s="170" t="s">
        <v>44</v>
      </c>
      <c r="P154" s="171">
        <f>I154+J154</f>
        <v>0</v>
      </c>
      <c r="Q154" s="171">
        <f>ROUND(I154*H154,2)</f>
        <v>0</v>
      </c>
      <c r="R154" s="171">
        <f>ROUND(J154*H154,2)</f>
        <v>0</v>
      </c>
      <c r="T154" s="172">
        <f>S154*H154</f>
        <v>0</v>
      </c>
      <c r="U154" s="172">
        <v>8.0000000000000007e-05</v>
      </c>
      <c r="V154" s="172">
        <f>U154*H154</f>
        <v>8.0000000000000007e-05</v>
      </c>
      <c r="W154" s="172">
        <v>0</v>
      </c>
      <c r="X154" s="173">
        <f>W154*H154</f>
        <v>0</v>
      </c>
      <c r="AR154" s="174" t="s">
        <v>275</v>
      </c>
      <c r="AT154" s="174" t="s">
        <v>162</v>
      </c>
      <c r="AU154" s="174" t="s">
        <v>84</v>
      </c>
      <c r="AY154" s="3" t="s">
        <v>159</v>
      </c>
      <c r="BE154" s="175">
        <f>IF(O154="základní",K154,0)</f>
        <v>0</v>
      </c>
      <c r="BF154" s="175">
        <f>IF(O154="snížená",K154,0)</f>
        <v>0</v>
      </c>
      <c r="BG154" s="175">
        <f>IF(O154="zákl. přenesená",K154,0)</f>
        <v>0</v>
      </c>
      <c r="BH154" s="175">
        <f>IF(O154="sníž. přenesená",K154,0)</f>
        <v>0</v>
      </c>
      <c r="BI154" s="175">
        <f>IF(O154="nulová",K154,0)</f>
        <v>0</v>
      </c>
      <c r="BJ154" s="3" t="s">
        <v>82</v>
      </c>
      <c r="BK154" s="175">
        <f>ROUND(P154*H154,2)</f>
        <v>0</v>
      </c>
      <c r="BL154" s="3" t="s">
        <v>275</v>
      </c>
      <c r="BM154" s="174" t="s">
        <v>493</v>
      </c>
    </row>
    <row r="155" s="22" customFormat="1">
      <c r="B155" s="23"/>
      <c r="D155" s="176" t="s">
        <v>168</v>
      </c>
      <c r="F155" s="177" t="s">
        <v>494</v>
      </c>
      <c r="I155" s="178"/>
      <c r="J155" s="178"/>
      <c r="M155" s="23"/>
      <c r="N155" s="179"/>
      <c r="X155" s="59"/>
      <c r="AT155" s="3" t="s">
        <v>168</v>
      </c>
      <c r="AU155" s="3" t="s">
        <v>84</v>
      </c>
    </row>
    <row r="156" s="22" customFormat="1">
      <c r="B156" s="23"/>
      <c r="D156" s="180" t="s">
        <v>170</v>
      </c>
      <c r="F156" s="181" t="s">
        <v>495</v>
      </c>
      <c r="I156" s="178"/>
      <c r="J156" s="178"/>
      <c r="M156" s="23"/>
      <c r="N156" s="179"/>
      <c r="X156" s="59"/>
      <c r="AT156" s="3" t="s">
        <v>170</v>
      </c>
      <c r="AU156" s="3" t="s">
        <v>84</v>
      </c>
    </row>
    <row r="157" s="22" customFormat="1" ht="19.5">
      <c r="B157" s="23"/>
      <c r="D157" s="176" t="s">
        <v>176</v>
      </c>
      <c r="F157" s="182" t="s">
        <v>496</v>
      </c>
      <c r="I157" s="178"/>
      <c r="J157" s="178"/>
      <c r="M157" s="23"/>
      <c r="N157" s="179"/>
      <c r="X157" s="59"/>
      <c r="AT157" s="3" t="s">
        <v>176</v>
      </c>
      <c r="AU157" s="3" t="s">
        <v>84</v>
      </c>
    </row>
    <row r="158" s="22" customFormat="1" ht="16.5" customHeight="1">
      <c r="B158" s="23"/>
      <c r="C158" s="161" t="s">
        <v>299</v>
      </c>
      <c r="D158" s="161" t="s">
        <v>162</v>
      </c>
      <c r="E158" s="162" t="s">
        <v>497</v>
      </c>
      <c r="F158" s="163" t="s">
        <v>498</v>
      </c>
      <c r="G158" s="164" t="s">
        <v>481</v>
      </c>
      <c r="H158" s="165">
        <v>1</v>
      </c>
      <c r="I158" s="166"/>
      <c r="J158" s="166"/>
      <c r="K158" s="167">
        <f>ROUND(P158*H158,2)</f>
        <v>0</v>
      </c>
      <c r="L158" s="168"/>
      <c r="M158" s="23"/>
      <c r="N158" s="169" t="s">
        <v>20</v>
      </c>
      <c r="O158" s="170" t="s">
        <v>44</v>
      </c>
      <c r="P158" s="171">
        <f>I158+J158</f>
        <v>0</v>
      </c>
      <c r="Q158" s="171">
        <f>ROUND(I158*H158,2)</f>
        <v>0</v>
      </c>
      <c r="R158" s="171">
        <f>ROUND(J158*H158,2)</f>
        <v>0</v>
      </c>
      <c r="T158" s="172">
        <f>S158*H158</f>
        <v>0</v>
      </c>
      <c r="U158" s="172">
        <v>0.074499999999999997</v>
      </c>
      <c r="V158" s="172">
        <f>U158*H158</f>
        <v>0.074499999999999997</v>
      </c>
      <c r="W158" s="172">
        <v>0</v>
      </c>
      <c r="X158" s="173">
        <f>W158*H158</f>
        <v>0</v>
      </c>
      <c r="AR158" s="174" t="s">
        <v>275</v>
      </c>
      <c r="AT158" s="174" t="s">
        <v>162</v>
      </c>
      <c r="AU158" s="174" t="s">
        <v>84</v>
      </c>
      <c r="AY158" s="3" t="s">
        <v>159</v>
      </c>
      <c r="BE158" s="175">
        <f>IF(O158="základní",K158,0)</f>
        <v>0</v>
      </c>
      <c r="BF158" s="175">
        <f>IF(O158="snížená",K158,0)</f>
        <v>0</v>
      </c>
      <c r="BG158" s="175">
        <f>IF(O158="zákl. přenesená",K158,0)</f>
        <v>0</v>
      </c>
      <c r="BH158" s="175">
        <f>IF(O158="sníž. přenesená",K158,0)</f>
        <v>0</v>
      </c>
      <c r="BI158" s="175">
        <f>IF(O158="nulová",K158,0)</f>
        <v>0</v>
      </c>
      <c r="BJ158" s="3" t="s">
        <v>82</v>
      </c>
      <c r="BK158" s="175">
        <f>ROUND(P158*H158,2)</f>
        <v>0</v>
      </c>
      <c r="BL158" s="3" t="s">
        <v>275</v>
      </c>
      <c r="BM158" s="174" t="s">
        <v>499</v>
      </c>
    </row>
    <row r="159" s="22" customFormat="1">
      <c r="B159" s="23"/>
      <c r="D159" s="176" t="s">
        <v>168</v>
      </c>
      <c r="F159" s="177" t="s">
        <v>500</v>
      </c>
      <c r="I159" s="178"/>
      <c r="J159" s="178"/>
      <c r="M159" s="23"/>
      <c r="N159" s="179"/>
      <c r="X159" s="59"/>
      <c r="AT159" s="3" t="s">
        <v>168</v>
      </c>
      <c r="AU159" s="3" t="s">
        <v>84</v>
      </c>
    </row>
    <row r="160" s="22" customFormat="1">
      <c r="B160" s="23"/>
      <c r="D160" s="180" t="s">
        <v>170</v>
      </c>
      <c r="F160" s="181" t="s">
        <v>501</v>
      </c>
      <c r="I160" s="178"/>
      <c r="J160" s="178"/>
      <c r="M160" s="23"/>
      <c r="N160" s="179"/>
      <c r="X160" s="59"/>
      <c r="AT160" s="3" t="s">
        <v>170</v>
      </c>
      <c r="AU160" s="3" t="s">
        <v>84</v>
      </c>
    </row>
    <row r="161" s="22" customFormat="1" ht="24.199999999999999" customHeight="1">
      <c r="B161" s="23"/>
      <c r="C161" s="161" t="s">
        <v>8</v>
      </c>
      <c r="D161" s="161" t="s">
        <v>162</v>
      </c>
      <c r="E161" s="162" t="s">
        <v>502</v>
      </c>
      <c r="F161" s="163" t="s">
        <v>503</v>
      </c>
      <c r="G161" s="164" t="s">
        <v>481</v>
      </c>
      <c r="H161" s="165">
        <v>2</v>
      </c>
      <c r="I161" s="166"/>
      <c r="J161" s="166"/>
      <c r="K161" s="167">
        <f>ROUND(P161*H161,2)</f>
        <v>0</v>
      </c>
      <c r="L161" s="168"/>
      <c r="M161" s="23"/>
      <c r="N161" s="169" t="s">
        <v>20</v>
      </c>
      <c r="O161" s="170" t="s">
        <v>44</v>
      </c>
      <c r="P161" s="171">
        <f>I161+J161</f>
        <v>0</v>
      </c>
      <c r="Q161" s="171">
        <f>ROUND(I161*H161,2)</f>
        <v>0</v>
      </c>
      <c r="R161" s="171">
        <f>ROUND(J161*H161,2)</f>
        <v>0</v>
      </c>
      <c r="T161" s="172">
        <f>S161*H161</f>
        <v>0</v>
      </c>
      <c r="U161" s="172">
        <v>0.0052900000000000004</v>
      </c>
      <c r="V161" s="172">
        <f>U161*H161</f>
        <v>0.010580000000000001</v>
      </c>
      <c r="W161" s="172">
        <v>0</v>
      </c>
      <c r="X161" s="173">
        <f>W161*H161</f>
        <v>0</v>
      </c>
      <c r="AR161" s="174" t="s">
        <v>275</v>
      </c>
      <c r="AT161" s="174" t="s">
        <v>162</v>
      </c>
      <c r="AU161" s="174" t="s">
        <v>84</v>
      </c>
      <c r="AY161" s="3" t="s">
        <v>159</v>
      </c>
      <c r="BE161" s="175">
        <f>IF(O161="základní",K161,0)</f>
        <v>0</v>
      </c>
      <c r="BF161" s="175">
        <f>IF(O161="snížená",K161,0)</f>
        <v>0</v>
      </c>
      <c r="BG161" s="175">
        <f>IF(O161="zákl. přenesená",K161,0)</f>
        <v>0</v>
      </c>
      <c r="BH161" s="175">
        <f>IF(O161="sníž. přenesená",K161,0)</f>
        <v>0</v>
      </c>
      <c r="BI161" s="175">
        <f>IF(O161="nulová",K161,0)</f>
        <v>0</v>
      </c>
      <c r="BJ161" s="3" t="s">
        <v>82</v>
      </c>
      <c r="BK161" s="175">
        <f>ROUND(P161*H161,2)</f>
        <v>0</v>
      </c>
      <c r="BL161" s="3" t="s">
        <v>275</v>
      </c>
      <c r="BM161" s="174" t="s">
        <v>504</v>
      </c>
    </row>
    <row r="162" s="22" customFormat="1" ht="19.5">
      <c r="B162" s="23"/>
      <c r="D162" s="176" t="s">
        <v>168</v>
      </c>
      <c r="F162" s="177" t="s">
        <v>505</v>
      </c>
      <c r="I162" s="178"/>
      <c r="J162" s="178"/>
      <c r="M162" s="23"/>
      <c r="N162" s="179"/>
      <c r="X162" s="59"/>
      <c r="AT162" s="3" t="s">
        <v>168</v>
      </c>
      <c r="AU162" s="3" t="s">
        <v>84</v>
      </c>
    </row>
    <row r="163" s="22" customFormat="1">
      <c r="B163" s="23"/>
      <c r="D163" s="180" t="s">
        <v>170</v>
      </c>
      <c r="F163" s="181" t="s">
        <v>506</v>
      </c>
      <c r="I163" s="178"/>
      <c r="J163" s="178"/>
      <c r="M163" s="23"/>
      <c r="N163" s="179"/>
      <c r="X163" s="59"/>
      <c r="AT163" s="3" t="s">
        <v>170</v>
      </c>
      <c r="AU163" s="3" t="s">
        <v>84</v>
      </c>
    </row>
    <row r="164" s="22" customFormat="1" ht="16.5" customHeight="1">
      <c r="B164" s="23"/>
      <c r="C164" s="183" t="s">
        <v>318</v>
      </c>
      <c r="D164" s="183" t="s">
        <v>269</v>
      </c>
      <c r="E164" s="184" t="s">
        <v>507</v>
      </c>
      <c r="F164" s="185" t="s">
        <v>508</v>
      </c>
      <c r="G164" s="186" t="s">
        <v>165</v>
      </c>
      <c r="H164" s="187">
        <v>1</v>
      </c>
      <c r="I164" s="188"/>
      <c r="J164" s="189"/>
      <c r="K164" s="190">
        <f>ROUND(P164*H164,2)</f>
        <v>0</v>
      </c>
      <c r="L164" s="189"/>
      <c r="M164" s="191"/>
      <c r="N164" s="192" t="s">
        <v>20</v>
      </c>
      <c r="O164" s="170" t="s">
        <v>44</v>
      </c>
      <c r="P164" s="171">
        <f>I164+J164</f>
        <v>0</v>
      </c>
      <c r="Q164" s="171">
        <f>ROUND(I164*H164,2)</f>
        <v>0</v>
      </c>
      <c r="R164" s="171">
        <f>ROUND(J164*H164,2)</f>
        <v>0</v>
      </c>
      <c r="T164" s="172">
        <f>S164*H164</f>
        <v>0</v>
      </c>
      <c r="U164" s="172">
        <v>0.094700000000000006</v>
      </c>
      <c r="V164" s="172">
        <f>U164*H164</f>
        <v>0.094700000000000006</v>
      </c>
      <c r="W164" s="172">
        <v>0</v>
      </c>
      <c r="X164" s="173">
        <f>W164*H164</f>
        <v>0</v>
      </c>
      <c r="AR164" s="174" t="s">
        <v>397</v>
      </c>
      <c r="AT164" s="174" t="s">
        <v>269</v>
      </c>
      <c r="AU164" s="174" t="s">
        <v>84</v>
      </c>
      <c r="AY164" s="3" t="s">
        <v>159</v>
      </c>
      <c r="BE164" s="175">
        <f>IF(O164="základní",K164,0)</f>
        <v>0</v>
      </c>
      <c r="BF164" s="175">
        <f>IF(O164="snížená",K164,0)</f>
        <v>0</v>
      </c>
      <c r="BG164" s="175">
        <f>IF(O164="zákl. přenesená",K164,0)</f>
        <v>0</v>
      </c>
      <c r="BH164" s="175">
        <f>IF(O164="sníž. přenesená",K164,0)</f>
        <v>0</v>
      </c>
      <c r="BI164" s="175">
        <f>IF(O164="nulová",K164,0)</f>
        <v>0</v>
      </c>
      <c r="BJ164" s="3" t="s">
        <v>82</v>
      </c>
      <c r="BK164" s="175">
        <f>ROUND(P164*H164,2)</f>
        <v>0</v>
      </c>
      <c r="BL164" s="3" t="s">
        <v>275</v>
      </c>
      <c r="BM164" s="174" t="s">
        <v>509</v>
      </c>
    </row>
    <row r="165" s="22" customFormat="1">
      <c r="B165" s="23"/>
      <c r="D165" s="176" t="s">
        <v>168</v>
      </c>
      <c r="F165" s="177" t="s">
        <v>510</v>
      </c>
      <c r="I165" s="178"/>
      <c r="J165" s="178"/>
      <c r="M165" s="23"/>
      <c r="N165" s="179"/>
      <c r="X165" s="59"/>
      <c r="AT165" s="3" t="s">
        <v>168</v>
      </c>
      <c r="AU165" s="3" t="s">
        <v>84</v>
      </c>
    </row>
    <row r="166" s="22" customFormat="1" ht="16.5" customHeight="1">
      <c r="B166" s="23"/>
      <c r="C166" s="161" t="s">
        <v>511</v>
      </c>
      <c r="D166" s="161" t="s">
        <v>162</v>
      </c>
      <c r="E166" s="162" t="s">
        <v>512</v>
      </c>
      <c r="F166" s="163" t="s">
        <v>513</v>
      </c>
      <c r="G166" s="164" t="s">
        <v>439</v>
      </c>
      <c r="H166" s="165">
        <v>1</v>
      </c>
      <c r="I166" s="166"/>
      <c r="J166" s="166"/>
      <c r="K166" s="167">
        <f>ROUND(P166*H166,2)</f>
        <v>0</v>
      </c>
      <c r="L166" s="168"/>
      <c r="M166" s="23"/>
      <c r="N166" s="169" t="s">
        <v>20</v>
      </c>
      <c r="O166" s="170" t="s">
        <v>44</v>
      </c>
      <c r="P166" s="171">
        <f>I166+J166</f>
        <v>0</v>
      </c>
      <c r="Q166" s="171">
        <f>ROUND(I166*H166,2)</f>
        <v>0</v>
      </c>
      <c r="R166" s="171">
        <f>ROUND(J166*H166,2)</f>
        <v>0</v>
      </c>
      <c r="T166" s="172">
        <f>S166*H166</f>
        <v>0</v>
      </c>
      <c r="U166" s="172">
        <v>0</v>
      </c>
      <c r="V166" s="172">
        <f>U166*H166</f>
        <v>0</v>
      </c>
      <c r="W166" s="172">
        <v>0</v>
      </c>
      <c r="X166" s="173">
        <f>W166*H166</f>
        <v>0</v>
      </c>
      <c r="AR166" s="174" t="s">
        <v>275</v>
      </c>
      <c r="AT166" s="174" t="s">
        <v>162</v>
      </c>
      <c r="AU166" s="174" t="s">
        <v>84</v>
      </c>
      <c r="AY166" s="3" t="s">
        <v>159</v>
      </c>
      <c r="BE166" s="175">
        <f>IF(O166="základní",K166,0)</f>
        <v>0</v>
      </c>
      <c r="BF166" s="175">
        <f>IF(O166="snížená",K166,0)</f>
        <v>0</v>
      </c>
      <c r="BG166" s="175">
        <f>IF(O166="zákl. přenesená",K166,0)</f>
        <v>0</v>
      </c>
      <c r="BH166" s="175">
        <f>IF(O166="sníž. přenesená",K166,0)</f>
        <v>0</v>
      </c>
      <c r="BI166" s="175">
        <f>IF(O166="nulová",K166,0)</f>
        <v>0</v>
      </c>
      <c r="BJ166" s="3" t="s">
        <v>82</v>
      </c>
      <c r="BK166" s="175">
        <f>ROUND(P166*H166,2)</f>
        <v>0</v>
      </c>
      <c r="BL166" s="3" t="s">
        <v>275</v>
      </c>
      <c r="BM166" s="174" t="s">
        <v>514</v>
      </c>
    </row>
    <row r="167" s="22" customFormat="1">
      <c r="B167" s="23"/>
      <c r="D167" s="176" t="s">
        <v>168</v>
      </c>
      <c r="F167" s="177" t="s">
        <v>513</v>
      </c>
      <c r="I167" s="178"/>
      <c r="J167" s="178"/>
      <c r="M167" s="23"/>
      <c r="N167" s="179"/>
      <c r="X167" s="59"/>
      <c r="AT167" s="3" t="s">
        <v>168</v>
      </c>
      <c r="AU167" s="3" t="s">
        <v>84</v>
      </c>
    </row>
    <row r="168" s="22" customFormat="1" ht="16.5" customHeight="1">
      <c r="B168" s="23"/>
      <c r="C168" s="183" t="s">
        <v>324</v>
      </c>
      <c r="D168" s="183" t="s">
        <v>269</v>
      </c>
      <c r="E168" s="184" t="s">
        <v>515</v>
      </c>
      <c r="F168" s="185" t="s">
        <v>516</v>
      </c>
      <c r="G168" s="186" t="s">
        <v>165</v>
      </c>
      <c r="H168" s="187">
        <v>2</v>
      </c>
      <c r="I168" s="188"/>
      <c r="J168" s="189"/>
      <c r="K168" s="190">
        <f>ROUND(P168*H168,2)</f>
        <v>0</v>
      </c>
      <c r="L168" s="189"/>
      <c r="M168" s="191"/>
      <c r="N168" s="192" t="s">
        <v>20</v>
      </c>
      <c r="O168" s="170" t="s">
        <v>44</v>
      </c>
      <c r="P168" s="171">
        <f>I168+J168</f>
        <v>0</v>
      </c>
      <c r="Q168" s="171">
        <f>ROUND(I168*H168,2)</f>
        <v>0</v>
      </c>
      <c r="R168" s="171">
        <f>ROUND(J168*H168,2)</f>
        <v>0</v>
      </c>
      <c r="T168" s="172">
        <f>S168*H168</f>
        <v>0</v>
      </c>
      <c r="U168" s="172">
        <v>0.0040000000000000001</v>
      </c>
      <c r="V168" s="172">
        <f>U168*H168</f>
        <v>0.0080000000000000002</v>
      </c>
      <c r="W168" s="172">
        <v>0</v>
      </c>
      <c r="X168" s="173">
        <f>W168*H168</f>
        <v>0</v>
      </c>
      <c r="AR168" s="174" t="s">
        <v>397</v>
      </c>
      <c r="AT168" s="174" t="s">
        <v>269</v>
      </c>
      <c r="AU168" s="174" t="s">
        <v>84</v>
      </c>
      <c r="AY168" s="3" t="s">
        <v>159</v>
      </c>
      <c r="BE168" s="175">
        <f>IF(O168="základní",K168,0)</f>
        <v>0</v>
      </c>
      <c r="BF168" s="175">
        <f>IF(O168="snížená",K168,0)</f>
        <v>0</v>
      </c>
      <c r="BG168" s="175">
        <f>IF(O168="zákl. přenesená",K168,0)</f>
        <v>0</v>
      </c>
      <c r="BH168" s="175">
        <f>IF(O168="sníž. přenesená",K168,0)</f>
        <v>0</v>
      </c>
      <c r="BI168" s="175">
        <f>IF(O168="nulová",K168,0)</f>
        <v>0</v>
      </c>
      <c r="BJ168" s="3" t="s">
        <v>82</v>
      </c>
      <c r="BK168" s="175">
        <f>ROUND(P168*H168,2)</f>
        <v>0</v>
      </c>
      <c r="BL168" s="3" t="s">
        <v>275</v>
      </c>
      <c r="BM168" s="174" t="s">
        <v>517</v>
      </c>
    </row>
    <row r="169" s="22" customFormat="1">
      <c r="B169" s="23"/>
      <c r="D169" s="176" t="s">
        <v>168</v>
      </c>
      <c r="F169" s="177" t="s">
        <v>516</v>
      </c>
      <c r="I169" s="178"/>
      <c r="J169" s="178"/>
      <c r="M169" s="23"/>
      <c r="N169" s="179"/>
      <c r="X169" s="59"/>
      <c r="AT169" s="3" t="s">
        <v>168</v>
      </c>
      <c r="AU169" s="3" t="s">
        <v>84</v>
      </c>
    </row>
    <row r="170" s="22" customFormat="1" ht="16.5" customHeight="1">
      <c r="B170" s="23"/>
      <c r="C170" s="161" t="s">
        <v>518</v>
      </c>
      <c r="D170" s="161" t="s">
        <v>162</v>
      </c>
      <c r="E170" s="162" t="s">
        <v>519</v>
      </c>
      <c r="F170" s="163" t="s">
        <v>520</v>
      </c>
      <c r="G170" s="164" t="s">
        <v>165</v>
      </c>
      <c r="H170" s="165">
        <v>2</v>
      </c>
      <c r="I170" s="166"/>
      <c r="J170" s="166"/>
      <c r="K170" s="167">
        <f>ROUND(P170*H170,2)</f>
        <v>0</v>
      </c>
      <c r="L170" s="168"/>
      <c r="M170" s="23"/>
      <c r="N170" s="169" t="s">
        <v>20</v>
      </c>
      <c r="O170" s="170" t="s">
        <v>44</v>
      </c>
      <c r="P170" s="171">
        <f>I170+J170</f>
        <v>0</v>
      </c>
      <c r="Q170" s="171">
        <f>ROUND(I170*H170,2)</f>
        <v>0</v>
      </c>
      <c r="R170" s="171">
        <f>ROUND(J170*H170,2)</f>
        <v>0</v>
      </c>
      <c r="T170" s="172">
        <f>S170*H170</f>
        <v>0</v>
      </c>
      <c r="U170" s="172">
        <v>0</v>
      </c>
      <c r="V170" s="172">
        <f>U170*H170</f>
        <v>0</v>
      </c>
      <c r="W170" s="172">
        <v>0</v>
      </c>
      <c r="X170" s="173">
        <f>W170*H170</f>
        <v>0</v>
      </c>
      <c r="AR170" s="174" t="s">
        <v>275</v>
      </c>
      <c r="AT170" s="174" t="s">
        <v>162</v>
      </c>
      <c r="AU170" s="174" t="s">
        <v>84</v>
      </c>
      <c r="AY170" s="3" t="s">
        <v>159</v>
      </c>
      <c r="BE170" s="175">
        <f>IF(O170="základní",K170,0)</f>
        <v>0</v>
      </c>
      <c r="BF170" s="175">
        <f>IF(O170="snížená",K170,0)</f>
        <v>0</v>
      </c>
      <c r="BG170" s="175">
        <f>IF(O170="zákl. přenesená",K170,0)</f>
        <v>0</v>
      </c>
      <c r="BH170" s="175">
        <f>IF(O170="sníž. přenesená",K170,0)</f>
        <v>0</v>
      </c>
      <c r="BI170" s="175">
        <f>IF(O170="nulová",K170,0)</f>
        <v>0</v>
      </c>
      <c r="BJ170" s="3" t="s">
        <v>82</v>
      </c>
      <c r="BK170" s="175">
        <f>ROUND(P170*H170,2)</f>
        <v>0</v>
      </c>
      <c r="BL170" s="3" t="s">
        <v>275</v>
      </c>
      <c r="BM170" s="174" t="s">
        <v>521</v>
      </c>
    </row>
    <row r="171" s="22" customFormat="1">
      <c r="B171" s="23"/>
      <c r="D171" s="176" t="s">
        <v>168</v>
      </c>
      <c r="F171" s="177" t="s">
        <v>520</v>
      </c>
      <c r="I171" s="178"/>
      <c r="J171" s="178"/>
      <c r="M171" s="23"/>
      <c r="N171" s="179"/>
      <c r="X171" s="59"/>
      <c r="AT171" s="3" t="s">
        <v>168</v>
      </c>
      <c r="AU171" s="3" t="s">
        <v>84</v>
      </c>
    </row>
    <row r="172" s="22" customFormat="1" ht="16.5" customHeight="1">
      <c r="B172" s="23"/>
      <c r="C172" s="183" t="s">
        <v>332</v>
      </c>
      <c r="D172" s="183" t="s">
        <v>269</v>
      </c>
      <c r="E172" s="184" t="s">
        <v>522</v>
      </c>
      <c r="F172" s="185" t="s">
        <v>523</v>
      </c>
      <c r="G172" s="186" t="s">
        <v>165</v>
      </c>
      <c r="H172" s="187">
        <v>1</v>
      </c>
      <c r="I172" s="188"/>
      <c r="J172" s="189"/>
      <c r="K172" s="190">
        <f>ROUND(P172*H172,2)</f>
        <v>0</v>
      </c>
      <c r="L172" s="189"/>
      <c r="M172" s="191"/>
      <c r="N172" s="192" t="s">
        <v>20</v>
      </c>
      <c r="O172" s="170" t="s">
        <v>44</v>
      </c>
      <c r="P172" s="171">
        <f>I172+J172</f>
        <v>0</v>
      </c>
      <c r="Q172" s="171">
        <f>ROUND(I172*H172,2)</f>
        <v>0</v>
      </c>
      <c r="R172" s="171">
        <f>ROUND(J172*H172,2)</f>
        <v>0</v>
      </c>
      <c r="T172" s="172">
        <f>S172*H172</f>
        <v>0</v>
      </c>
      <c r="U172" s="172">
        <v>0</v>
      </c>
      <c r="V172" s="172">
        <f>U172*H172</f>
        <v>0</v>
      </c>
      <c r="W172" s="172">
        <v>0</v>
      </c>
      <c r="X172" s="173">
        <f>W172*H172</f>
        <v>0</v>
      </c>
      <c r="AR172" s="174" t="s">
        <v>397</v>
      </c>
      <c r="AT172" s="174" t="s">
        <v>269</v>
      </c>
      <c r="AU172" s="174" t="s">
        <v>84</v>
      </c>
      <c r="AY172" s="3" t="s">
        <v>159</v>
      </c>
      <c r="BE172" s="175">
        <f>IF(O172="základní",K172,0)</f>
        <v>0</v>
      </c>
      <c r="BF172" s="175">
        <f>IF(O172="snížená",K172,0)</f>
        <v>0</v>
      </c>
      <c r="BG172" s="175">
        <f>IF(O172="zákl. přenesená",K172,0)</f>
        <v>0</v>
      </c>
      <c r="BH172" s="175">
        <f>IF(O172="sníž. přenesená",K172,0)</f>
        <v>0</v>
      </c>
      <c r="BI172" s="175">
        <f>IF(O172="nulová",K172,0)</f>
        <v>0</v>
      </c>
      <c r="BJ172" s="3" t="s">
        <v>82</v>
      </c>
      <c r="BK172" s="175">
        <f>ROUND(P172*H172,2)</f>
        <v>0</v>
      </c>
      <c r="BL172" s="3" t="s">
        <v>275</v>
      </c>
      <c r="BM172" s="174" t="s">
        <v>524</v>
      </c>
    </row>
    <row r="173" s="22" customFormat="1">
      <c r="B173" s="23"/>
      <c r="D173" s="176" t="s">
        <v>168</v>
      </c>
      <c r="F173" s="177" t="s">
        <v>523</v>
      </c>
      <c r="I173" s="178"/>
      <c r="J173" s="178"/>
      <c r="M173" s="23"/>
      <c r="N173" s="179"/>
      <c r="X173" s="59"/>
      <c r="AT173" s="3" t="s">
        <v>168</v>
      </c>
      <c r="AU173" s="3" t="s">
        <v>84</v>
      </c>
    </row>
    <row r="174" s="22" customFormat="1" ht="16.5" customHeight="1">
      <c r="B174" s="23"/>
      <c r="C174" s="161" t="s">
        <v>525</v>
      </c>
      <c r="D174" s="161" t="s">
        <v>162</v>
      </c>
      <c r="E174" s="162" t="s">
        <v>526</v>
      </c>
      <c r="F174" s="163" t="s">
        <v>527</v>
      </c>
      <c r="G174" s="164" t="s">
        <v>183</v>
      </c>
      <c r="H174" s="165">
        <v>6</v>
      </c>
      <c r="I174" s="166"/>
      <c r="J174" s="166"/>
      <c r="K174" s="167">
        <f>ROUND(P174*H174,2)</f>
        <v>0</v>
      </c>
      <c r="L174" s="168"/>
      <c r="M174" s="23"/>
      <c r="N174" s="169" t="s">
        <v>20</v>
      </c>
      <c r="O174" s="170" t="s">
        <v>44</v>
      </c>
      <c r="P174" s="171">
        <f>I174+J174</f>
        <v>0</v>
      </c>
      <c r="Q174" s="171">
        <f>ROUND(I174*H174,2)</f>
        <v>0</v>
      </c>
      <c r="R174" s="171">
        <f>ROUND(J174*H174,2)</f>
        <v>0</v>
      </c>
      <c r="T174" s="172">
        <f>S174*H174</f>
        <v>0</v>
      </c>
      <c r="U174" s="172">
        <v>0.00109</v>
      </c>
      <c r="V174" s="172">
        <f>U174*H174</f>
        <v>0.0065400000000000007</v>
      </c>
      <c r="W174" s="172">
        <v>0</v>
      </c>
      <c r="X174" s="173">
        <f>W174*H174</f>
        <v>0</v>
      </c>
      <c r="AR174" s="174" t="s">
        <v>275</v>
      </c>
      <c r="AT174" s="174" t="s">
        <v>162</v>
      </c>
      <c r="AU174" s="174" t="s">
        <v>84</v>
      </c>
      <c r="AY174" s="3" t="s">
        <v>159</v>
      </c>
      <c r="BE174" s="175">
        <f>IF(O174="základní",K174,0)</f>
        <v>0</v>
      </c>
      <c r="BF174" s="175">
        <f>IF(O174="snížená",K174,0)</f>
        <v>0</v>
      </c>
      <c r="BG174" s="175">
        <f>IF(O174="zákl. přenesená",K174,0)</f>
        <v>0</v>
      </c>
      <c r="BH174" s="175">
        <f>IF(O174="sníž. přenesená",K174,0)</f>
        <v>0</v>
      </c>
      <c r="BI174" s="175">
        <f>IF(O174="nulová",K174,0)</f>
        <v>0</v>
      </c>
      <c r="BJ174" s="3" t="s">
        <v>82</v>
      </c>
      <c r="BK174" s="175">
        <f>ROUND(P174*H174,2)</f>
        <v>0</v>
      </c>
      <c r="BL174" s="3" t="s">
        <v>275</v>
      </c>
      <c r="BM174" s="174" t="s">
        <v>528</v>
      </c>
    </row>
    <row r="175" s="22" customFormat="1" ht="19.5">
      <c r="B175" s="23"/>
      <c r="D175" s="176" t="s">
        <v>168</v>
      </c>
      <c r="F175" s="177" t="s">
        <v>529</v>
      </c>
      <c r="I175" s="178"/>
      <c r="J175" s="178"/>
      <c r="M175" s="23"/>
      <c r="N175" s="179"/>
      <c r="X175" s="59"/>
      <c r="AT175" s="3" t="s">
        <v>168</v>
      </c>
      <c r="AU175" s="3" t="s">
        <v>84</v>
      </c>
    </row>
    <row r="176" s="22" customFormat="1">
      <c r="B176" s="23"/>
      <c r="D176" s="180" t="s">
        <v>170</v>
      </c>
      <c r="F176" s="181" t="s">
        <v>530</v>
      </c>
      <c r="I176" s="178"/>
      <c r="J176" s="178"/>
      <c r="M176" s="23"/>
      <c r="N176" s="179"/>
      <c r="X176" s="59"/>
      <c r="AT176" s="3" t="s">
        <v>170</v>
      </c>
      <c r="AU176" s="3" t="s">
        <v>84</v>
      </c>
    </row>
    <row r="177" s="22" customFormat="1" ht="16.5" customHeight="1">
      <c r="B177" s="23"/>
      <c r="C177" s="183" t="s">
        <v>365</v>
      </c>
      <c r="D177" s="183" t="s">
        <v>269</v>
      </c>
      <c r="E177" s="184" t="s">
        <v>531</v>
      </c>
      <c r="F177" s="185" t="s">
        <v>532</v>
      </c>
      <c r="G177" s="186" t="s">
        <v>165</v>
      </c>
      <c r="H177" s="187">
        <v>1</v>
      </c>
      <c r="I177" s="188"/>
      <c r="J177" s="189"/>
      <c r="K177" s="190">
        <f>ROUND(P177*H177,2)</f>
        <v>0</v>
      </c>
      <c r="L177" s="189"/>
      <c r="M177" s="191"/>
      <c r="N177" s="192" t="s">
        <v>20</v>
      </c>
      <c r="O177" s="170" t="s">
        <v>44</v>
      </c>
      <c r="P177" s="171">
        <f>I177+J177</f>
        <v>0</v>
      </c>
      <c r="Q177" s="171">
        <f>ROUND(I177*H177,2)</f>
        <v>0</v>
      </c>
      <c r="R177" s="171">
        <f>ROUND(J177*H177,2)</f>
        <v>0</v>
      </c>
      <c r="T177" s="172">
        <f>S177*H177</f>
        <v>0</v>
      </c>
      <c r="U177" s="172">
        <v>0.094700000000000006</v>
      </c>
      <c r="V177" s="172">
        <f>U177*H177</f>
        <v>0.094700000000000006</v>
      </c>
      <c r="W177" s="172">
        <v>0</v>
      </c>
      <c r="X177" s="173">
        <f>W177*H177</f>
        <v>0</v>
      </c>
      <c r="AR177" s="174" t="s">
        <v>397</v>
      </c>
      <c r="AT177" s="174" t="s">
        <v>269</v>
      </c>
      <c r="AU177" s="174" t="s">
        <v>84</v>
      </c>
      <c r="AY177" s="3" t="s">
        <v>159</v>
      </c>
      <c r="BE177" s="175">
        <f>IF(O177="základní",K177,0)</f>
        <v>0</v>
      </c>
      <c r="BF177" s="175">
        <f>IF(O177="snížená",K177,0)</f>
        <v>0</v>
      </c>
      <c r="BG177" s="175">
        <f>IF(O177="zákl. přenesená",K177,0)</f>
        <v>0</v>
      </c>
      <c r="BH177" s="175">
        <f>IF(O177="sníž. přenesená",K177,0)</f>
        <v>0</v>
      </c>
      <c r="BI177" s="175">
        <f>IF(O177="nulová",K177,0)</f>
        <v>0</v>
      </c>
      <c r="BJ177" s="3" t="s">
        <v>82</v>
      </c>
      <c r="BK177" s="175">
        <f>ROUND(P177*H177,2)</f>
        <v>0</v>
      </c>
      <c r="BL177" s="3" t="s">
        <v>275</v>
      </c>
      <c r="BM177" s="174" t="s">
        <v>533</v>
      </c>
    </row>
    <row r="178" s="22" customFormat="1">
      <c r="B178" s="23"/>
      <c r="D178" s="176" t="s">
        <v>168</v>
      </c>
      <c r="F178" s="177" t="s">
        <v>534</v>
      </c>
      <c r="I178" s="178"/>
      <c r="J178" s="178"/>
      <c r="M178" s="23"/>
      <c r="N178" s="179"/>
      <c r="X178" s="59"/>
      <c r="AT178" s="3" t="s">
        <v>168</v>
      </c>
      <c r="AU178" s="3" t="s">
        <v>84</v>
      </c>
    </row>
    <row r="179" s="22" customFormat="1" ht="16.5" customHeight="1">
      <c r="B179" s="23"/>
      <c r="C179" s="161" t="s">
        <v>535</v>
      </c>
      <c r="D179" s="161" t="s">
        <v>162</v>
      </c>
      <c r="E179" s="162" t="s">
        <v>536</v>
      </c>
      <c r="F179" s="163" t="s">
        <v>537</v>
      </c>
      <c r="G179" s="164" t="s">
        <v>165</v>
      </c>
      <c r="H179" s="165">
        <v>1</v>
      </c>
      <c r="I179" s="166"/>
      <c r="J179" s="166"/>
      <c r="K179" s="167">
        <f>ROUND(P179*H179,2)</f>
        <v>0</v>
      </c>
      <c r="L179" s="168"/>
      <c r="M179" s="23"/>
      <c r="N179" s="169" t="s">
        <v>20</v>
      </c>
      <c r="O179" s="170" t="s">
        <v>44</v>
      </c>
      <c r="P179" s="171">
        <f>I179+J179</f>
        <v>0</v>
      </c>
      <c r="Q179" s="171">
        <f>ROUND(I179*H179,2)</f>
        <v>0</v>
      </c>
      <c r="R179" s="171">
        <f>ROUND(J179*H179,2)</f>
        <v>0</v>
      </c>
      <c r="T179" s="172">
        <f>S179*H179</f>
        <v>0</v>
      </c>
      <c r="U179" s="172">
        <v>0</v>
      </c>
      <c r="V179" s="172">
        <f>U179*H179</f>
        <v>0</v>
      </c>
      <c r="W179" s="172">
        <v>0</v>
      </c>
      <c r="X179" s="173">
        <f>W179*H179</f>
        <v>0</v>
      </c>
      <c r="AR179" s="174" t="s">
        <v>275</v>
      </c>
      <c r="AT179" s="174" t="s">
        <v>162</v>
      </c>
      <c r="AU179" s="174" t="s">
        <v>84</v>
      </c>
      <c r="AY179" s="3" t="s">
        <v>159</v>
      </c>
      <c r="BE179" s="175">
        <f>IF(O179="základní",K179,0)</f>
        <v>0</v>
      </c>
      <c r="BF179" s="175">
        <f>IF(O179="snížená",K179,0)</f>
        <v>0</v>
      </c>
      <c r="BG179" s="175">
        <f>IF(O179="zákl. přenesená",K179,0)</f>
        <v>0</v>
      </c>
      <c r="BH179" s="175">
        <f>IF(O179="sníž. přenesená",K179,0)</f>
        <v>0</v>
      </c>
      <c r="BI179" s="175">
        <f>IF(O179="nulová",K179,0)</f>
        <v>0</v>
      </c>
      <c r="BJ179" s="3" t="s">
        <v>82</v>
      </c>
      <c r="BK179" s="175">
        <f>ROUND(P179*H179,2)</f>
        <v>0</v>
      </c>
      <c r="BL179" s="3" t="s">
        <v>275</v>
      </c>
      <c r="BM179" s="174" t="s">
        <v>538</v>
      </c>
    </row>
    <row r="180" s="22" customFormat="1">
      <c r="B180" s="23"/>
      <c r="D180" s="176" t="s">
        <v>168</v>
      </c>
      <c r="F180" s="177" t="s">
        <v>537</v>
      </c>
      <c r="I180" s="178"/>
      <c r="J180" s="178"/>
      <c r="M180" s="23"/>
      <c r="N180" s="179"/>
      <c r="X180" s="59"/>
      <c r="AT180" s="3" t="s">
        <v>168</v>
      </c>
      <c r="AU180" s="3" t="s">
        <v>84</v>
      </c>
    </row>
    <row r="181" s="22" customFormat="1" ht="16.5" customHeight="1">
      <c r="B181" s="23"/>
      <c r="C181" s="183" t="s">
        <v>372</v>
      </c>
      <c r="D181" s="183" t="s">
        <v>269</v>
      </c>
      <c r="E181" s="184" t="s">
        <v>539</v>
      </c>
      <c r="F181" s="185" t="s">
        <v>540</v>
      </c>
      <c r="G181" s="186" t="s">
        <v>165</v>
      </c>
      <c r="H181" s="187">
        <v>2</v>
      </c>
      <c r="I181" s="188"/>
      <c r="J181" s="189"/>
      <c r="K181" s="190">
        <f>ROUND(P181*H181,2)</f>
        <v>0</v>
      </c>
      <c r="L181" s="189"/>
      <c r="M181" s="191"/>
      <c r="N181" s="192" t="s">
        <v>20</v>
      </c>
      <c r="O181" s="170" t="s">
        <v>44</v>
      </c>
      <c r="P181" s="171">
        <f>I181+J181</f>
        <v>0</v>
      </c>
      <c r="Q181" s="171">
        <f>ROUND(I181*H181,2)</f>
        <v>0</v>
      </c>
      <c r="R181" s="171">
        <f>ROUND(J181*H181,2)</f>
        <v>0</v>
      </c>
      <c r="T181" s="172">
        <f>S181*H181</f>
        <v>0</v>
      </c>
      <c r="U181" s="172">
        <v>0.0040000000000000001</v>
      </c>
      <c r="V181" s="172">
        <f>U181*H181</f>
        <v>0.0080000000000000002</v>
      </c>
      <c r="W181" s="172">
        <v>0</v>
      </c>
      <c r="X181" s="173">
        <f>W181*H181</f>
        <v>0</v>
      </c>
      <c r="AR181" s="174" t="s">
        <v>397</v>
      </c>
      <c r="AT181" s="174" t="s">
        <v>269</v>
      </c>
      <c r="AU181" s="174" t="s">
        <v>84</v>
      </c>
      <c r="AY181" s="3" t="s">
        <v>159</v>
      </c>
      <c r="BE181" s="175">
        <f>IF(O181="základní",K181,0)</f>
        <v>0</v>
      </c>
      <c r="BF181" s="175">
        <f>IF(O181="snížená",K181,0)</f>
        <v>0</v>
      </c>
      <c r="BG181" s="175">
        <f>IF(O181="zákl. přenesená",K181,0)</f>
        <v>0</v>
      </c>
      <c r="BH181" s="175">
        <f>IF(O181="sníž. přenesená",K181,0)</f>
        <v>0</v>
      </c>
      <c r="BI181" s="175">
        <f>IF(O181="nulová",K181,0)</f>
        <v>0</v>
      </c>
      <c r="BJ181" s="3" t="s">
        <v>82</v>
      </c>
      <c r="BK181" s="175">
        <f>ROUND(P181*H181,2)</f>
        <v>0</v>
      </c>
      <c r="BL181" s="3" t="s">
        <v>275</v>
      </c>
      <c r="BM181" s="174" t="s">
        <v>541</v>
      </c>
    </row>
    <row r="182" s="22" customFormat="1">
      <c r="B182" s="23"/>
      <c r="D182" s="176" t="s">
        <v>168</v>
      </c>
      <c r="F182" s="177" t="s">
        <v>540</v>
      </c>
      <c r="I182" s="178"/>
      <c r="J182" s="178"/>
      <c r="M182" s="23"/>
      <c r="N182" s="179"/>
      <c r="X182" s="59"/>
      <c r="AT182" s="3" t="s">
        <v>168</v>
      </c>
      <c r="AU182" s="3" t="s">
        <v>84</v>
      </c>
    </row>
    <row r="183" s="22" customFormat="1" ht="16.5" customHeight="1">
      <c r="B183" s="23"/>
      <c r="C183" s="161" t="s">
        <v>542</v>
      </c>
      <c r="D183" s="161" t="s">
        <v>162</v>
      </c>
      <c r="E183" s="162" t="s">
        <v>543</v>
      </c>
      <c r="F183" s="163" t="s">
        <v>544</v>
      </c>
      <c r="G183" s="164" t="s">
        <v>165</v>
      </c>
      <c r="H183" s="165">
        <v>2</v>
      </c>
      <c r="I183" s="166"/>
      <c r="J183" s="166"/>
      <c r="K183" s="167">
        <f>ROUND(P183*H183,2)</f>
        <v>0</v>
      </c>
      <c r="L183" s="168"/>
      <c r="M183" s="23"/>
      <c r="N183" s="169" t="s">
        <v>20</v>
      </c>
      <c r="O183" s="170" t="s">
        <v>44</v>
      </c>
      <c r="P183" s="171">
        <f>I183+J183</f>
        <v>0</v>
      </c>
      <c r="Q183" s="171">
        <f>ROUND(I183*H183,2)</f>
        <v>0</v>
      </c>
      <c r="R183" s="171">
        <f>ROUND(J183*H183,2)</f>
        <v>0</v>
      </c>
      <c r="T183" s="172">
        <f>S183*H183</f>
        <v>0</v>
      </c>
      <c r="U183" s="172">
        <v>0</v>
      </c>
      <c r="V183" s="172">
        <f>U183*H183</f>
        <v>0</v>
      </c>
      <c r="W183" s="172">
        <v>0</v>
      </c>
      <c r="X183" s="173">
        <f>W183*H183</f>
        <v>0</v>
      </c>
      <c r="AR183" s="174" t="s">
        <v>275</v>
      </c>
      <c r="AT183" s="174" t="s">
        <v>162</v>
      </c>
      <c r="AU183" s="174" t="s">
        <v>84</v>
      </c>
      <c r="AY183" s="3" t="s">
        <v>159</v>
      </c>
      <c r="BE183" s="175">
        <f>IF(O183="základní",K183,0)</f>
        <v>0</v>
      </c>
      <c r="BF183" s="175">
        <f>IF(O183="snížená",K183,0)</f>
        <v>0</v>
      </c>
      <c r="BG183" s="175">
        <f>IF(O183="zákl. přenesená",K183,0)</f>
        <v>0</v>
      </c>
      <c r="BH183" s="175">
        <f>IF(O183="sníž. přenesená",K183,0)</f>
        <v>0</v>
      </c>
      <c r="BI183" s="175">
        <f>IF(O183="nulová",K183,0)</f>
        <v>0</v>
      </c>
      <c r="BJ183" s="3" t="s">
        <v>82</v>
      </c>
      <c r="BK183" s="175">
        <f>ROUND(P183*H183,2)</f>
        <v>0</v>
      </c>
      <c r="BL183" s="3" t="s">
        <v>275</v>
      </c>
      <c r="BM183" s="174" t="s">
        <v>545</v>
      </c>
    </row>
    <row r="184" s="22" customFormat="1">
      <c r="B184" s="23"/>
      <c r="D184" s="176" t="s">
        <v>168</v>
      </c>
      <c r="F184" s="177" t="s">
        <v>544</v>
      </c>
      <c r="I184" s="178"/>
      <c r="J184" s="178"/>
      <c r="M184" s="23"/>
      <c r="N184" s="179"/>
      <c r="X184" s="59"/>
      <c r="AT184" s="3" t="s">
        <v>168</v>
      </c>
      <c r="AU184" s="3" t="s">
        <v>84</v>
      </c>
    </row>
    <row r="185" s="22" customFormat="1" ht="16.5" customHeight="1">
      <c r="B185" s="23"/>
      <c r="C185" s="183" t="s">
        <v>338</v>
      </c>
      <c r="D185" s="183" t="s">
        <v>269</v>
      </c>
      <c r="E185" s="184" t="s">
        <v>546</v>
      </c>
      <c r="F185" s="185" t="s">
        <v>547</v>
      </c>
      <c r="G185" s="186" t="s">
        <v>165</v>
      </c>
      <c r="H185" s="187">
        <v>1</v>
      </c>
      <c r="I185" s="188"/>
      <c r="J185" s="189"/>
      <c r="K185" s="190">
        <f>ROUND(P185*H185,2)</f>
        <v>0</v>
      </c>
      <c r="L185" s="189"/>
      <c r="M185" s="191"/>
      <c r="N185" s="192" t="s">
        <v>20</v>
      </c>
      <c r="O185" s="170" t="s">
        <v>44</v>
      </c>
      <c r="P185" s="171">
        <f>I185+J185</f>
        <v>0</v>
      </c>
      <c r="Q185" s="171">
        <f>ROUND(I185*H185,2)</f>
        <v>0</v>
      </c>
      <c r="R185" s="171">
        <f>ROUND(J185*H185,2)</f>
        <v>0</v>
      </c>
      <c r="T185" s="172">
        <f>S185*H185</f>
        <v>0</v>
      </c>
      <c r="U185" s="172">
        <v>0</v>
      </c>
      <c r="V185" s="172">
        <f>U185*H185</f>
        <v>0</v>
      </c>
      <c r="W185" s="172">
        <v>0</v>
      </c>
      <c r="X185" s="173">
        <f>W185*H185</f>
        <v>0</v>
      </c>
      <c r="AR185" s="174" t="s">
        <v>397</v>
      </c>
      <c r="AT185" s="174" t="s">
        <v>269</v>
      </c>
      <c r="AU185" s="174" t="s">
        <v>84</v>
      </c>
      <c r="AY185" s="3" t="s">
        <v>159</v>
      </c>
      <c r="BE185" s="175">
        <f>IF(O185="základní",K185,0)</f>
        <v>0</v>
      </c>
      <c r="BF185" s="175">
        <f>IF(O185="snížená",K185,0)</f>
        <v>0</v>
      </c>
      <c r="BG185" s="175">
        <f>IF(O185="zákl. přenesená",K185,0)</f>
        <v>0</v>
      </c>
      <c r="BH185" s="175">
        <f>IF(O185="sníž. přenesená",K185,0)</f>
        <v>0</v>
      </c>
      <c r="BI185" s="175">
        <f>IF(O185="nulová",K185,0)</f>
        <v>0</v>
      </c>
      <c r="BJ185" s="3" t="s">
        <v>82</v>
      </c>
      <c r="BK185" s="175">
        <f>ROUND(P185*H185,2)</f>
        <v>0</v>
      </c>
      <c r="BL185" s="3" t="s">
        <v>275</v>
      </c>
      <c r="BM185" s="174" t="s">
        <v>548</v>
      </c>
    </row>
    <row r="186" s="22" customFormat="1">
      <c r="B186" s="23"/>
      <c r="D186" s="176" t="s">
        <v>168</v>
      </c>
      <c r="F186" s="177" t="s">
        <v>547</v>
      </c>
      <c r="I186" s="178"/>
      <c r="J186" s="178"/>
      <c r="M186" s="23"/>
      <c r="N186" s="179"/>
      <c r="X186" s="59"/>
      <c r="AT186" s="3" t="s">
        <v>168</v>
      </c>
      <c r="AU186" s="3" t="s">
        <v>84</v>
      </c>
    </row>
    <row r="187" s="22" customFormat="1" ht="21.75" customHeight="1">
      <c r="B187" s="23"/>
      <c r="C187" s="161" t="s">
        <v>344</v>
      </c>
      <c r="D187" s="161" t="s">
        <v>162</v>
      </c>
      <c r="E187" s="162" t="s">
        <v>549</v>
      </c>
      <c r="F187" s="163" t="s">
        <v>550</v>
      </c>
      <c r="G187" s="164" t="s">
        <v>481</v>
      </c>
      <c r="H187" s="165">
        <v>2</v>
      </c>
      <c r="I187" s="166"/>
      <c r="J187" s="166"/>
      <c r="K187" s="167">
        <f>ROUND(P187*H187,2)</f>
        <v>0</v>
      </c>
      <c r="L187" s="168"/>
      <c r="M187" s="23"/>
      <c r="N187" s="169" t="s">
        <v>20</v>
      </c>
      <c r="O187" s="170" t="s">
        <v>44</v>
      </c>
      <c r="P187" s="171">
        <f>I187+J187</f>
        <v>0</v>
      </c>
      <c r="Q187" s="171">
        <f>ROUND(I187*H187,2)</f>
        <v>0</v>
      </c>
      <c r="R187" s="171">
        <f>ROUND(J187*H187,2)</f>
        <v>0</v>
      </c>
      <c r="T187" s="172">
        <f>S187*H187</f>
        <v>0</v>
      </c>
      <c r="U187" s="172">
        <v>0.022239999999999999</v>
      </c>
      <c r="V187" s="172">
        <f>U187*H187</f>
        <v>0.044479999999999999</v>
      </c>
      <c r="W187" s="172">
        <v>0</v>
      </c>
      <c r="X187" s="173">
        <f>W187*H187</f>
        <v>0</v>
      </c>
      <c r="AR187" s="174" t="s">
        <v>275</v>
      </c>
      <c r="AT187" s="174" t="s">
        <v>162</v>
      </c>
      <c r="AU187" s="174" t="s">
        <v>84</v>
      </c>
      <c r="AY187" s="3" t="s">
        <v>159</v>
      </c>
      <c r="BE187" s="175">
        <f>IF(O187="základní",K187,0)</f>
        <v>0</v>
      </c>
      <c r="BF187" s="175">
        <f>IF(O187="snížená",K187,0)</f>
        <v>0</v>
      </c>
      <c r="BG187" s="175">
        <f>IF(O187="zákl. přenesená",K187,0)</f>
        <v>0</v>
      </c>
      <c r="BH187" s="175">
        <f>IF(O187="sníž. přenesená",K187,0)</f>
        <v>0</v>
      </c>
      <c r="BI187" s="175">
        <f>IF(O187="nulová",K187,0)</f>
        <v>0</v>
      </c>
      <c r="BJ187" s="3" t="s">
        <v>82</v>
      </c>
      <c r="BK187" s="175">
        <f>ROUND(P187*H187,2)</f>
        <v>0</v>
      </c>
      <c r="BL187" s="3" t="s">
        <v>275</v>
      </c>
      <c r="BM187" s="174" t="s">
        <v>551</v>
      </c>
    </row>
    <row r="188" s="22" customFormat="1" ht="19.5">
      <c r="B188" s="23"/>
      <c r="D188" s="176" t="s">
        <v>168</v>
      </c>
      <c r="F188" s="177" t="s">
        <v>552</v>
      </c>
      <c r="I188" s="178"/>
      <c r="J188" s="178"/>
      <c r="M188" s="23"/>
      <c r="N188" s="179"/>
      <c r="X188" s="59"/>
      <c r="AT188" s="3" t="s">
        <v>168</v>
      </c>
      <c r="AU188" s="3" t="s">
        <v>84</v>
      </c>
    </row>
    <row r="189" s="22" customFormat="1">
      <c r="B189" s="23"/>
      <c r="D189" s="180" t="s">
        <v>170</v>
      </c>
      <c r="F189" s="181" t="s">
        <v>553</v>
      </c>
      <c r="I189" s="178"/>
      <c r="J189" s="178"/>
      <c r="M189" s="23"/>
      <c r="N189" s="179"/>
      <c r="X189" s="59"/>
      <c r="AT189" s="3" t="s">
        <v>170</v>
      </c>
      <c r="AU189" s="3" t="s">
        <v>84</v>
      </c>
    </row>
    <row r="190" s="22" customFormat="1" ht="19.5">
      <c r="B190" s="23"/>
      <c r="D190" s="176" t="s">
        <v>176</v>
      </c>
      <c r="F190" s="182" t="s">
        <v>554</v>
      </c>
      <c r="I190" s="178"/>
      <c r="J190" s="178"/>
      <c r="M190" s="23"/>
      <c r="N190" s="179"/>
      <c r="X190" s="59"/>
      <c r="AT190" s="3" t="s">
        <v>176</v>
      </c>
      <c r="AU190" s="3" t="s">
        <v>84</v>
      </c>
    </row>
    <row r="191" s="22" customFormat="1" ht="16.5" customHeight="1">
      <c r="B191" s="23"/>
      <c r="C191" s="183" t="s">
        <v>358</v>
      </c>
      <c r="D191" s="183" t="s">
        <v>269</v>
      </c>
      <c r="E191" s="184" t="s">
        <v>555</v>
      </c>
      <c r="F191" s="185" t="s">
        <v>556</v>
      </c>
      <c r="G191" s="186" t="s">
        <v>165</v>
      </c>
      <c r="H191" s="187">
        <v>1</v>
      </c>
      <c r="I191" s="188"/>
      <c r="J191" s="189"/>
      <c r="K191" s="190">
        <f>ROUND(P191*H191,2)</f>
        <v>0</v>
      </c>
      <c r="L191" s="189"/>
      <c r="M191" s="191"/>
      <c r="N191" s="192" t="s">
        <v>20</v>
      </c>
      <c r="O191" s="170" t="s">
        <v>44</v>
      </c>
      <c r="P191" s="171">
        <f>I191+J191</f>
        <v>0</v>
      </c>
      <c r="Q191" s="171">
        <f>ROUND(I191*H191,2)</f>
        <v>0</v>
      </c>
      <c r="R191" s="171">
        <f>ROUND(J191*H191,2)</f>
        <v>0</v>
      </c>
      <c r="T191" s="172">
        <f>S191*H191</f>
        <v>0</v>
      </c>
      <c r="U191" s="172">
        <v>0.040000000000000001</v>
      </c>
      <c r="V191" s="172">
        <f>U191*H191</f>
        <v>0.040000000000000001</v>
      </c>
      <c r="W191" s="172">
        <v>0</v>
      </c>
      <c r="X191" s="173">
        <f>W191*H191</f>
        <v>0</v>
      </c>
      <c r="AR191" s="174" t="s">
        <v>397</v>
      </c>
      <c r="AT191" s="174" t="s">
        <v>269</v>
      </c>
      <c r="AU191" s="174" t="s">
        <v>84</v>
      </c>
      <c r="AY191" s="3" t="s">
        <v>159</v>
      </c>
      <c r="BE191" s="175">
        <f>IF(O191="základní",K191,0)</f>
        <v>0</v>
      </c>
      <c r="BF191" s="175">
        <f>IF(O191="snížená",K191,0)</f>
        <v>0</v>
      </c>
      <c r="BG191" s="175">
        <f>IF(O191="zákl. přenesená",K191,0)</f>
        <v>0</v>
      </c>
      <c r="BH191" s="175">
        <f>IF(O191="sníž. přenesená",K191,0)</f>
        <v>0</v>
      </c>
      <c r="BI191" s="175">
        <f>IF(O191="nulová",K191,0)</f>
        <v>0</v>
      </c>
      <c r="BJ191" s="3" t="s">
        <v>82</v>
      </c>
      <c r="BK191" s="175">
        <f>ROUND(P191*H191,2)</f>
        <v>0</v>
      </c>
      <c r="BL191" s="3" t="s">
        <v>275</v>
      </c>
      <c r="BM191" s="174" t="s">
        <v>557</v>
      </c>
    </row>
    <row r="192" s="22" customFormat="1">
      <c r="B192" s="23"/>
      <c r="D192" s="176" t="s">
        <v>168</v>
      </c>
      <c r="F192" s="177" t="s">
        <v>558</v>
      </c>
      <c r="I192" s="178"/>
      <c r="J192" s="178"/>
      <c r="M192" s="23"/>
      <c r="N192" s="179"/>
      <c r="X192" s="59"/>
      <c r="AT192" s="3" t="s">
        <v>168</v>
      </c>
      <c r="AU192" s="3" t="s">
        <v>84</v>
      </c>
    </row>
    <row r="193" s="22" customFormat="1" ht="19.5">
      <c r="B193" s="23"/>
      <c r="D193" s="176" t="s">
        <v>176</v>
      </c>
      <c r="F193" s="182" t="s">
        <v>559</v>
      </c>
      <c r="I193" s="178"/>
      <c r="J193" s="178"/>
      <c r="M193" s="23"/>
      <c r="N193" s="179"/>
      <c r="X193" s="59"/>
      <c r="AT193" s="3" t="s">
        <v>176</v>
      </c>
      <c r="AU193" s="3" t="s">
        <v>84</v>
      </c>
    </row>
    <row r="194" s="22" customFormat="1" ht="16.5" customHeight="1">
      <c r="B194" s="23"/>
      <c r="C194" s="161" t="s">
        <v>560</v>
      </c>
      <c r="D194" s="161" t="s">
        <v>162</v>
      </c>
      <c r="E194" s="162" t="s">
        <v>561</v>
      </c>
      <c r="F194" s="163" t="s">
        <v>562</v>
      </c>
      <c r="G194" s="164" t="s">
        <v>481</v>
      </c>
      <c r="H194" s="165">
        <v>1</v>
      </c>
      <c r="I194" s="166"/>
      <c r="J194" s="166"/>
      <c r="K194" s="167">
        <f>ROUND(P194*H194,2)</f>
        <v>0</v>
      </c>
      <c r="L194" s="168"/>
      <c r="M194" s="23"/>
      <c r="N194" s="169" t="s">
        <v>20</v>
      </c>
      <c r="O194" s="170" t="s">
        <v>44</v>
      </c>
      <c r="P194" s="171">
        <f>I194+J194</f>
        <v>0</v>
      </c>
      <c r="Q194" s="171">
        <f>ROUND(I194*H194,2)</f>
        <v>0</v>
      </c>
      <c r="R194" s="171">
        <f>ROUND(J194*H194,2)</f>
        <v>0</v>
      </c>
      <c r="T194" s="172">
        <f>S194*H194</f>
        <v>0</v>
      </c>
      <c r="U194" s="172">
        <v>0.0034399999999999999</v>
      </c>
      <c r="V194" s="172">
        <f>U194*H194</f>
        <v>0.0034399999999999999</v>
      </c>
      <c r="W194" s="172">
        <v>0</v>
      </c>
      <c r="X194" s="173">
        <f>W194*H194</f>
        <v>0</v>
      </c>
      <c r="AR194" s="174" t="s">
        <v>275</v>
      </c>
      <c r="AT194" s="174" t="s">
        <v>162</v>
      </c>
      <c r="AU194" s="174" t="s">
        <v>84</v>
      </c>
      <c r="AY194" s="3" t="s">
        <v>159</v>
      </c>
      <c r="BE194" s="175">
        <f>IF(O194="základní",K194,0)</f>
        <v>0</v>
      </c>
      <c r="BF194" s="175">
        <f>IF(O194="snížená",K194,0)</f>
        <v>0</v>
      </c>
      <c r="BG194" s="175">
        <f>IF(O194="zákl. přenesená",K194,0)</f>
        <v>0</v>
      </c>
      <c r="BH194" s="175">
        <f>IF(O194="sníž. přenesená",K194,0)</f>
        <v>0</v>
      </c>
      <c r="BI194" s="175">
        <f>IF(O194="nulová",K194,0)</f>
        <v>0</v>
      </c>
      <c r="BJ194" s="3" t="s">
        <v>82</v>
      </c>
      <c r="BK194" s="175">
        <f>ROUND(P194*H194,2)</f>
        <v>0</v>
      </c>
      <c r="BL194" s="3" t="s">
        <v>275</v>
      </c>
      <c r="BM194" s="174" t="s">
        <v>563</v>
      </c>
    </row>
    <row r="195" s="22" customFormat="1">
      <c r="B195" s="23"/>
      <c r="D195" s="176" t="s">
        <v>168</v>
      </c>
      <c r="F195" s="177" t="s">
        <v>564</v>
      </c>
      <c r="I195" s="178"/>
      <c r="J195" s="178"/>
      <c r="M195" s="23"/>
      <c r="N195" s="179"/>
      <c r="X195" s="59"/>
      <c r="AT195" s="3" t="s">
        <v>168</v>
      </c>
      <c r="AU195" s="3" t="s">
        <v>84</v>
      </c>
    </row>
    <row r="196" s="22" customFormat="1">
      <c r="B196" s="23"/>
      <c r="D196" s="180" t="s">
        <v>170</v>
      </c>
      <c r="F196" s="181" t="s">
        <v>565</v>
      </c>
      <c r="I196" s="178"/>
      <c r="J196" s="178"/>
      <c r="M196" s="23"/>
      <c r="N196" s="179"/>
      <c r="X196" s="59"/>
      <c r="AT196" s="3" t="s">
        <v>170</v>
      </c>
      <c r="AU196" s="3" t="s">
        <v>84</v>
      </c>
    </row>
    <row r="197" s="22" customFormat="1" ht="16.5" customHeight="1">
      <c r="B197" s="23"/>
      <c r="C197" s="183" t="s">
        <v>397</v>
      </c>
      <c r="D197" s="183" t="s">
        <v>269</v>
      </c>
      <c r="E197" s="184" t="s">
        <v>566</v>
      </c>
      <c r="F197" s="185" t="s">
        <v>567</v>
      </c>
      <c r="G197" s="186" t="s">
        <v>165</v>
      </c>
      <c r="H197" s="187">
        <v>1</v>
      </c>
      <c r="I197" s="188"/>
      <c r="J197" s="189"/>
      <c r="K197" s="190">
        <f>ROUND(P197*H197,2)</f>
        <v>0</v>
      </c>
      <c r="L197" s="189"/>
      <c r="M197" s="191"/>
      <c r="N197" s="192" t="s">
        <v>20</v>
      </c>
      <c r="O197" s="170" t="s">
        <v>44</v>
      </c>
      <c r="P197" s="171">
        <f>I197+J197</f>
        <v>0</v>
      </c>
      <c r="Q197" s="171">
        <f>ROUND(I197*H197,2)</f>
        <v>0</v>
      </c>
      <c r="R197" s="171">
        <f>ROUND(J197*H197,2)</f>
        <v>0</v>
      </c>
      <c r="T197" s="172">
        <f>S197*H197</f>
        <v>0</v>
      </c>
      <c r="U197" s="172">
        <v>0.040000000000000001</v>
      </c>
      <c r="V197" s="172">
        <f>U197*H197</f>
        <v>0.040000000000000001</v>
      </c>
      <c r="W197" s="172">
        <v>0</v>
      </c>
      <c r="X197" s="173">
        <f>W197*H197</f>
        <v>0</v>
      </c>
      <c r="AR197" s="174" t="s">
        <v>397</v>
      </c>
      <c r="AT197" s="174" t="s">
        <v>269</v>
      </c>
      <c r="AU197" s="174" t="s">
        <v>84</v>
      </c>
      <c r="AY197" s="3" t="s">
        <v>159</v>
      </c>
      <c r="BE197" s="175">
        <f>IF(O197="základní",K197,0)</f>
        <v>0</v>
      </c>
      <c r="BF197" s="175">
        <f>IF(O197="snížená",K197,0)</f>
        <v>0</v>
      </c>
      <c r="BG197" s="175">
        <f>IF(O197="zákl. přenesená",K197,0)</f>
        <v>0</v>
      </c>
      <c r="BH197" s="175">
        <f>IF(O197="sníž. přenesená",K197,0)</f>
        <v>0</v>
      </c>
      <c r="BI197" s="175">
        <f>IF(O197="nulová",K197,0)</f>
        <v>0</v>
      </c>
      <c r="BJ197" s="3" t="s">
        <v>82</v>
      </c>
      <c r="BK197" s="175">
        <f>ROUND(P197*H197,2)</f>
        <v>0</v>
      </c>
      <c r="BL197" s="3" t="s">
        <v>275</v>
      </c>
      <c r="BM197" s="174" t="s">
        <v>568</v>
      </c>
    </row>
    <row r="198" s="22" customFormat="1">
      <c r="B198" s="23"/>
      <c r="D198" s="176" t="s">
        <v>168</v>
      </c>
      <c r="F198" s="177" t="s">
        <v>569</v>
      </c>
      <c r="I198" s="178"/>
      <c r="J198" s="178"/>
      <c r="M198" s="23"/>
      <c r="N198" s="179"/>
      <c r="X198" s="59"/>
      <c r="AT198" s="3" t="s">
        <v>168</v>
      </c>
      <c r="AU198" s="3" t="s">
        <v>84</v>
      </c>
    </row>
    <row r="199" s="22" customFormat="1" ht="19.5">
      <c r="B199" s="23"/>
      <c r="D199" s="176" t="s">
        <v>176</v>
      </c>
      <c r="F199" s="182" t="s">
        <v>570</v>
      </c>
      <c r="I199" s="178"/>
      <c r="J199" s="178"/>
      <c r="M199" s="23"/>
      <c r="N199" s="179"/>
      <c r="X199" s="59"/>
      <c r="AT199" s="3" t="s">
        <v>176</v>
      </c>
      <c r="AU199" s="3" t="s">
        <v>84</v>
      </c>
    </row>
    <row r="200" s="22" customFormat="1" ht="16.5" customHeight="1">
      <c r="B200" s="23"/>
      <c r="C200" s="161" t="s">
        <v>571</v>
      </c>
      <c r="D200" s="161" t="s">
        <v>162</v>
      </c>
      <c r="E200" s="162" t="s">
        <v>572</v>
      </c>
      <c r="F200" s="163" t="s">
        <v>573</v>
      </c>
      <c r="G200" s="164" t="s">
        <v>481</v>
      </c>
      <c r="H200" s="165">
        <v>1</v>
      </c>
      <c r="I200" s="166"/>
      <c r="J200" s="166"/>
      <c r="K200" s="167">
        <f>ROUND(P200*H200,2)</f>
        <v>0</v>
      </c>
      <c r="L200" s="168"/>
      <c r="M200" s="23"/>
      <c r="N200" s="169" t="s">
        <v>20</v>
      </c>
      <c r="O200" s="170" t="s">
        <v>44</v>
      </c>
      <c r="P200" s="171">
        <f>I200+J200</f>
        <v>0</v>
      </c>
      <c r="Q200" s="171">
        <f>ROUND(I200*H200,2)</f>
        <v>0</v>
      </c>
      <c r="R200" s="171">
        <f>ROUND(J200*H200,2)</f>
        <v>0</v>
      </c>
      <c r="T200" s="172">
        <f>S200*H200</f>
        <v>0</v>
      </c>
      <c r="U200" s="172">
        <v>0.0035400000000000002</v>
      </c>
      <c r="V200" s="172">
        <f>U200*H200</f>
        <v>0.0035400000000000002</v>
      </c>
      <c r="W200" s="172">
        <v>0</v>
      </c>
      <c r="X200" s="173">
        <f>W200*H200</f>
        <v>0</v>
      </c>
      <c r="AR200" s="174" t="s">
        <v>275</v>
      </c>
      <c r="AT200" s="174" t="s">
        <v>162</v>
      </c>
      <c r="AU200" s="174" t="s">
        <v>84</v>
      </c>
      <c r="AY200" s="3" t="s">
        <v>159</v>
      </c>
      <c r="BE200" s="175">
        <f>IF(O200="základní",K200,0)</f>
        <v>0</v>
      </c>
      <c r="BF200" s="175">
        <f>IF(O200="snížená",K200,0)</f>
        <v>0</v>
      </c>
      <c r="BG200" s="175">
        <f>IF(O200="zákl. přenesená",K200,0)</f>
        <v>0</v>
      </c>
      <c r="BH200" s="175">
        <f>IF(O200="sníž. přenesená",K200,0)</f>
        <v>0</v>
      </c>
      <c r="BI200" s="175">
        <f>IF(O200="nulová",K200,0)</f>
        <v>0</v>
      </c>
      <c r="BJ200" s="3" t="s">
        <v>82</v>
      </c>
      <c r="BK200" s="175">
        <f>ROUND(P200*H200,2)</f>
        <v>0</v>
      </c>
      <c r="BL200" s="3" t="s">
        <v>275</v>
      </c>
      <c r="BM200" s="174" t="s">
        <v>574</v>
      </c>
    </row>
    <row r="201" s="22" customFormat="1">
      <c r="B201" s="23"/>
      <c r="D201" s="176" t="s">
        <v>168</v>
      </c>
      <c r="F201" s="177" t="s">
        <v>575</v>
      </c>
      <c r="I201" s="178"/>
      <c r="J201" s="178"/>
      <c r="M201" s="23"/>
      <c r="N201" s="179"/>
      <c r="X201" s="59"/>
      <c r="AT201" s="3" t="s">
        <v>168</v>
      </c>
      <c r="AU201" s="3" t="s">
        <v>84</v>
      </c>
    </row>
    <row r="202" s="22" customFormat="1">
      <c r="B202" s="23"/>
      <c r="D202" s="180" t="s">
        <v>170</v>
      </c>
      <c r="F202" s="181" t="s">
        <v>576</v>
      </c>
      <c r="I202" s="178"/>
      <c r="J202" s="178"/>
      <c r="M202" s="23"/>
      <c r="N202" s="179"/>
      <c r="X202" s="59"/>
      <c r="AT202" s="3" t="s">
        <v>170</v>
      </c>
      <c r="AU202" s="3" t="s">
        <v>84</v>
      </c>
    </row>
    <row r="203" s="22" customFormat="1" ht="21.75" customHeight="1">
      <c r="B203" s="23"/>
      <c r="C203" s="161" t="s">
        <v>351</v>
      </c>
      <c r="D203" s="161" t="s">
        <v>162</v>
      </c>
      <c r="E203" s="162" t="s">
        <v>577</v>
      </c>
      <c r="F203" s="163" t="s">
        <v>578</v>
      </c>
      <c r="G203" s="164" t="s">
        <v>481</v>
      </c>
      <c r="H203" s="165">
        <v>1</v>
      </c>
      <c r="I203" s="166"/>
      <c r="J203" s="166"/>
      <c r="K203" s="167">
        <f>ROUND(P203*H203,2)</f>
        <v>0</v>
      </c>
      <c r="L203" s="168"/>
      <c r="M203" s="23"/>
      <c r="N203" s="169" t="s">
        <v>20</v>
      </c>
      <c r="O203" s="170" t="s">
        <v>44</v>
      </c>
      <c r="P203" s="171">
        <f>I203+J203</f>
        <v>0</v>
      </c>
      <c r="Q203" s="171">
        <f>ROUND(I203*H203,2)</f>
        <v>0</v>
      </c>
      <c r="R203" s="171">
        <f>ROUND(J203*H203,2)</f>
        <v>0</v>
      </c>
      <c r="T203" s="172">
        <f>S203*H203</f>
        <v>0</v>
      </c>
      <c r="U203" s="172">
        <v>0.02154</v>
      </c>
      <c r="V203" s="172">
        <f>U203*H203</f>
        <v>0.02154</v>
      </c>
      <c r="W203" s="172">
        <v>0</v>
      </c>
      <c r="X203" s="173">
        <f>W203*H203</f>
        <v>0</v>
      </c>
      <c r="AR203" s="174" t="s">
        <v>275</v>
      </c>
      <c r="AT203" s="174" t="s">
        <v>162</v>
      </c>
      <c r="AU203" s="174" t="s">
        <v>84</v>
      </c>
      <c r="AY203" s="3" t="s">
        <v>159</v>
      </c>
      <c r="BE203" s="175">
        <f>IF(O203="základní",K203,0)</f>
        <v>0</v>
      </c>
      <c r="BF203" s="175">
        <f>IF(O203="snížená",K203,0)</f>
        <v>0</v>
      </c>
      <c r="BG203" s="175">
        <f>IF(O203="zákl. přenesená",K203,0)</f>
        <v>0</v>
      </c>
      <c r="BH203" s="175">
        <f>IF(O203="sníž. přenesená",K203,0)</f>
        <v>0</v>
      </c>
      <c r="BI203" s="175">
        <f>IF(O203="nulová",K203,0)</f>
        <v>0</v>
      </c>
      <c r="BJ203" s="3" t="s">
        <v>82</v>
      </c>
      <c r="BK203" s="175">
        <f>ROUND(P203*H203,2)</f>
        <v>0</v>
      </c>
      <c r="BL203" s="3" t="s">
        <v>275</v>
      </c>
      <c r="BM203" s="174" t="s">
        <v>579</v>
      </c>
    </row>
    <row r="204" s="22" customFormat="1" ht="19.5">
      <c r="B204" s="23"/>
      <c r="D204" s="176" t="s">
        <v>168</v>
      </c>
      <c r="F204" s="177" t="s">
        <v>580</v>
      </c>
      <c r="I204" s="178"/>
      <c r="J204" s="178"/>
      <c r="M204" s="23"/>
      <c r="N204" s="179"/>
      <c r="X204" s="59"/>
      <c r="AT204" s="3" t="s">
        <v>168</v>
      </c>
      <c r="AU204" s="3" t="s">
        <v>84</v>
      </c>
    </row>
    <row r="205" s="22" customFormat="1">
      <c r="B205" s="23"/>
      <c r="D205" s="180" t="s">
        <v>170</v>
      </c>
      <c r="F205" s="181" t="s">
        <v>581</v>
      </c>
      <c r="I205" s="178"/>
      <c r="J205" s="178"/>
      <c r="M205" s="23"/>
      <c r="N205" s="179"/>
      <c r="X205" s="59"/>
      <c r="AT205" s="3" t="s">
        <v>170</v>
      </c>
      <c r="AU205" s="3" t="s">
        <v>84</v>
      </c>
    </row>
    <row r="206" s="22" customFormat="1" ht="19.5">
      <c r="B206" s="23"/>
      <c r="D206" s="176" t="s">
        <v>176</v>
      </c>
      <c r="F206" s="182" t="s">
        <v>582</v>
      </c>
      <c r="I206" s="178"/>
      <c r="J206" s="178"/>
      <c r="M206" s="23"/>
      <c r="N206" s="179"/>
      <c r="X206" s="59"/>
      <c r="AT206" s="3" t="s">
        <v>176</v>
      </c>
      <c r="AU206" s="3" t="s">
        <v>84</v>
      </c>
    </row>
    <row r="207" s="22" customFormat="1" ht="16.5" customHeight="1">
      <c r="B207" s="23"/>
      <c r="C207" s="183" t="s">
        <v>583</v>
      </c>
      <c r="D207" s="183" t="s">
        <v>269</v>
      </c>
      <c r="E207" s="184" t="s">
        <v>584</v>
      </c>
      <c r="F207" s="185" t="s">
        <v>585</v>
      </c>
      <c r="G207" s="186" t="s">
        <v>165</v>
      </c>
      <c r="H207" s="187">
        <v>1</v>
      </c>
      <c r="I207" s="188"/>
      <c r="J207" s="189"/>
      <c r="K207" s="190">
        <f>ROUND(P207*H207,2)</f>
        <v>0</v>
      </c>
      <c r="L207" s="189"/>
      <c r="M207" s="191"/>
      <c r="N207" s="192" t="s">
        <v>20</v>
      </c>
      <c r="O207" s="170" t="s">
        <v>44</v>
      </c>
      <c r="P207" s="171">
        <f>I207+J207</f>
        <v>0</v>
      </c>
      <c r="Q207" s="171">
        <f>ROUND(I207*H207,2)</f>
        <v>0</v>
      </c>
      <c r="R207" s="171">
        <f>ROUND(J207*H207,2)</f>
        <v>0</v>
      </c>
      <c r="T207" s="172">
        <f>S207*H207</f>
        <v>0</v>
      </c>
      <c r="U207" s="172">
        <v>0.02</v>
      </c>
      <c r="V207" s="172">
        <f>U207*H207</f>
        <v>0.02</v>
      </c>
      <c r="W207" s="172">
        <v>0</v>
      </c>
      <c r="X207" s="173">
        <f>W207*H207</f>
        <v>0</v>
      </c>
      <c r="AR207" s="174" t="s">
        <v>397</v>
      </c>
      <c r="AT207" s="174" t="s">
        <v>269</v>
      </c>
      <c r="AU207" s="174" t="s">
        <v>84</v>
      </c>
      <c r="AY207" s="3" t="s">
        <v>159</v>
      </c>
      <c r="BE207" s="175">
        <f>IF(O207="základní",K207,0)</f>
        <v>0</v>
      </c>
      <c r="BF207" s="175">
        <f>IF(O207="snížená",K207,0)</f>
        <v>0</v>
      </c>
      <c r="BG207" s="175">
        <f>IF(O207="zákl. přenesená",K207,0)</f>
        <v>0</v>
      </c>
      <c r="BH207" s="175">
        <f>IF(O207="sníž. přenesená",K207,0)</f>
        <v>0</v>
      </c>
      <c r="BI207" s="175">
        <f>IF(O207="nulová",K207,0)</f>
        <v>0</v>
      </c>
      <c r="BJ207" s="3" t="s">
        <v>82</v>
      </c>
      <c r="BK207" s="175">
        <f>ROUND(P207*H207,2)</f>
        <v>0</v>
      </c>
      <c r="BL207" s="3" t="s">
        <v>275</v>
      </c>
      <c r="BM207" s="174" t="s">
        <v>586</v>
      </c>
    </row>
    <row r="208" s="22" customFormat="1">
      <c r="B208" s="23"/>
      <c r="D208" s="176" t="s">
        <v>168</v>
      </c>
      <c r="F208" s="177" t="s">
        <v>587</v>
      </c>
      <c r="I208" s="178"/>
      <c r="J208" s="178"/>
      <c r="M208" s="23"/>
      <c r="N208" s="179"/>
      <c r="X208" s="59"/>
      <c r="AT208" s="3" t="s">
        <v>168</v>
      </c>
      <c r="AU208" s="3" t="s">
        <v>84</v>
      </c>
    </row>
    <row r="209" s="22" customFormat="1" ht="16.5" customHeight="1">
      <c r="B209" s="23"/>
      <c r="C209" s="161" t="s">
        <v>588</v>
      </c>
      <c r="D209" s="161" t="s">
        <v>162</v>
      </c>
      <c r="E209" s="162" t="s">
        <v>589</v>
      </c>
      <c r="F209" s="163" t="s">
        <v>590</v>
      </c>
      <c r="G209" s="164" t="s">
        <v>481</v>
      </c>
      <c r="H209" s="165">
        <v>1</v>
      </c>
      <c r="I209" s="166"/>
      <c r="J209" s="166"/>
      <c r="K209" s="167">
        <f>ROUND(P209*H209,2)</f>
        <v>0</v>
      </c>
      <c r="L209" s="168"/>
      <c r="M209" s="23"/>
      <c r="N209" s="169" t="s">
        <v>20</v>
      </c>
      <c r="O209" s="170" t="s">
        <v>44</v>
      </c>
      <c r="P209" s="171">
        <f>I209+J209</f>
        <v>0</v>
      </c>
      <c r="Q209" s="171">
        <f>ROUND(I209*H209,2)</f>
        <v>0</v>
      </c>
      <c r="R209" s="171">
        <f>ROUND(J209*H209,2)</f>
        <v>0</v>
      </c>
      <c r="T209" s="172">
        <f>S209*H209</f>
        <v>0</v>
      </c>
      <c r="U209" s="172">
        <v>0.0011900000000000001</v>
      </c>
      <c r="V209" s="172">
        <f>U209*H209</f>
        <v>0.0011900000000000001</v>
      </c>
      <c r="W209" s="172">
        <v>0</v>
      </c>
      <c r="X209" s="173">
        <f>W209*H209</f>
        <v>0</v>
      </c>
      <c r="AR209" s="174" t="s">
        <v>275</v>
      </c>
      <c r="AT209" s="174" t="s">
        <v>162</v>
      </c>
      <c r="AU209" s="174" t="s">
        <v>84</v>
      </c>
      <c r="AY209" s="3" t="s">
        <v>159</v>
      </c>
      <c r="BE209" s="175">
        <f>IF(O209="základní",K209,0)</f>
        <v>0</v>
      </c>
      <c r="BF209" s="175">
        <f>IF(O209="snížená",K209,0)</f>
        <v>0</v>
      </c>
      <c r="BG209" s="175">
        <f>IF(O209="zákl. přenesená",K209,0)</f>
        <v>0</v>
      </c>
      <c r="BH209" s="175">
        <f>IF(O209="sníž. přenesená",K209,0)</f>
        <v>0</v>
      </c>
      <c r="BI209" s="175">
        <f>IF(O209="nulová",K209,0)</f>
        <v>0</v>
      </c>
      <c r="BJ209" s="3" t="s">
        <v>82</v>
      </c>
      <c r="BK209" s="175">
        <f>ROUND(P209*H209,2)</f>
        <v>0</v>
      </c>
      <c r="BL209" s="3" t="s">
        <v>275</v>
      </c>
      <c r="BM209" s="174" t="s">
        <v>591</v>
      </c>
    </row>
    <row r="210" s="22" customFormat="1">
      <c r="B210" s="23"/>
      <c r="D210" s="176" t="s">
        <v>168</v>
      </c>
      <c r="F210" s="177" t="s">
        <v>592</v>
      </c>
      <c r="I210" s="178"/>
      <c r="J210" s="178"/>
      <c r="M210" s="23"/>
      <c r="N210" s="179"/>
      <c r="X210" s="59"/>
      <c r="AT210" s="3" t="s">
        <v>168</v>
      </c>
      <c r="AU210" s="3" t="s">
        <v>84</v>
      </c>
    </row>
    <row r="211" s="22" customFormat="1">
      <c r="B211" s="23"/>
      <c r="D211" s="180" t="s">
        <v>170</v>
      </c>
      <c r="F211" s="181" t="s">
        <v>593</v>
      </c>
      <c r="I211" s="178"/>
      <c r="J211" s="178"/>
      <c r="M211" s="23"/>
      <c r="N211" s="179"/>
      <c r="X211" s="59"/>
      <c r="AT211" s="3" t="s">
        <v>170</v>
      </c>
      <c r="AU211" s="3" t="s">
        <v>84</v>
      </c>
    </row>
    <row r="212" s="22" customFormat="1" ht="16.5" customHeight="1">
      <c r="B212" s="23"/>
      <c r="C212" s="183" t="s">
        <v>594</v>
      </c>
      <c r="D212" s="183" t="s">
        <v>269</v>
      </c>
      <c r="E212" s="184" t="s">
        <v>595</v>
      </c>
      <c r="F212" s="185" t="s">
        <v>596</v>
      </c>
      <c r="G212" s="186" t="s">
        <v>165</v>
      </c>
      <c r="H212" s="187">
        <v>1</v>
      </c>
      <c r="I212" s="188"/>
      <c r="J212" s="189"/>
      <c r="K212" s="190">
        <f>ROUND(P212*H212,2)</f>
        <v>0</v>
      </c>
      <c r="L212" s="189"/>
      <c r="M212" s="191"/>
      <c r="N212" s="192" t="s">
        <v>20</v>
      </c>
      <c r="O212" s="170" t="s">
        <v>44</v>
      </c>
      <c r="P212" s="171">
        <f>I212+J212</f>
        <v>0</v>
      </c>
      <c r="Q212" s="171">
        <f>ROUND(I212*H212,2)</f>
        <v>0</v>
      </c>
      <c r="R212" s="171">
        <f>ROUND(J212*H212,2)</f>
        <v>0</v>
      </c>
      <c r="T212" s="172">
        <f>S212*H212</f>
        <v>0</v>
      </c>
      <c r="U212" s="172">
        <v>0.0095999999999999992</v>
      </c>
      <c r="V212" s="172">
        <f>U212*H212</f>
        <v>0.0095999999999999992</v>
      </c>
      <c r="W212" s="172">
        <v>0</v>
      </c>
      <c r="X212" s="173">
        <f>W212*H212</f>
        <v>0</v>
      </c>
      <c r="AR212" s="174" t="s">
        <v>397</v>
      </c>
      <c r="AT212" s="174" t="s">
        <v>269</v>
      </c>
      <c r="AU212" s="174" t="s">
        <v>84</v>
      </c>
      <c r="AY212" s="3" t="s">
        <v>159</v>
      </c>
      <c r="BE212" s="175">
        <f>IF(O212="základní",K212,0)</f>
        <v>0</v>
      </c>
      <c r="BF212" s="175">
        <f>IF(O212="snížená",K212,0)</f>
        <v>0</v>
      </c>
      <c r="BG212" s="175">
        <f>IF(O212="zákl. přenesená",K212,0)</f>
        <v>0</v>
      </c>
      <c r="BH212" s="175">
        <f>IF(O212="sníž. přenesená",K212,0)</f>
        <v>0</v>
      </c>
      <c r="BI212" s="175">
        <f>IF(O212="nulová",K212,0)</f>
        <v>0</v>
      </c>
      <c r="BJ212" s="3" t="s">
        <v>82</v>
      </c>
      <c r="BK212" s="175">
        <f>ROUND(P212*H212,2)</f>
        <v>0</v>
      </c>
      <c r="BL212" s="3" t="s">
        <v>275</v>
      </c>
      <c r="BM212" s="174" t="s">
        <v>597</v>
      </c>
    </row>
    <row r="213" s="22" customFormat="1">
      <c r="B213" s="23"/>
      <c r="D213" s="176" t="s">
        <v>168</v>
      </c>
      <c r="F213" s="177" t="s">
        <v>596</v>
      </c>
      <c r="I213" s="178"/>
      <c r="J213" s="178"/>
      <c r="M213" s="23"/>
      <c r="N213" s="179"/>
      <c r="X213" s="59"/>
      <c r="AT213" s="3" t="s">
        <v>168</v>
      </c>
      <c r="AU213" s="3" t="s">
        <v>84</v>
      </c>
    </row>
    <row r="214" s="22" customFormat="1" ht="16.5" customHeight="1">
      <c r="B214" s="23"/>
      <c r="C214" s="161" t="s">
        <v>598</v>
      </c>
      <c r="D214" s="161" t="s">
        <v>162</v>
      </c>
      <c r="E214" s="162" t="s">
        <v>599</v>
      </c>
      <c r="F214" s="163" t="s">
        <v>600</v>
      </c>
      <c r="G214" s="164" t="s">
        <v>481</v>
      </c>
      <c r="H214" s="165">
        <v>1</v>
      </c>
      <c r="I214" s="166"/>
      <c r="J214" s="166"/>
      <c r="K214" s="167">
        <f>ROUND(P214*H214,2)</f>
        <v>0</v>
      </c>
      <c r="L214" s="168"/>
      <c r="M214" s="23"/>
      <c r="N214" s="169" t="s">
        <v>20</v>
      </c>
      <c r="O214" s="170" t="s">
        <v>44</v>
      </c>
      <c r="P214" s="171">
        <f>I214+J214</f>
        <v>0</v>
      </c>
      <c r="Q214" s="171">
        <f>ROUND(I214*H214,2)</f>
        <v>0</v>
      </c>
      <c r="R214" s="171">
        <f>ROUND(J214*H214,2)</f>
        <v>0</v>
      </c>
      <c r="T214" s="172">
        <f>S214*H214</f>
        <v>0</v>
      </c>
      <c r="U214" s="172">
        <v>0.0093900000000000008</v>
      </c>
      <c r="V214" s="172">
        <f>U214*H214</f>
        <v>0.0093900000000000008</v>
      </c>
      <c r="W214" s="172">
        <v>0</v>
      </c>
      <c r="X214" s="173">
        <f>W214*H214</f>
        <v>0</v>
      </c>
      <c r="AR214" s="174" t="s">
        <v>275</v>
      </c>
      <c r="AT214" s="174" t="s">
        <v>162</v>
      </c>
      <c r="AU214" s="174" t="s">
        <v>84</v>
      </c>
      <c r="AY214" s="3" t="s">
        <v>159</v>
      </c>
      <c r="BE214" s="175">
        <f>IF(O214="základní",K214,0)</f>
        <v>0</v>
      </c>
      <c r="BF214" s="175">
        <f>IF(O214="snížená",K214,0)</f>
        <v>0</v>
      </c>
      <c r="BG214" s="175">
        <f>IF(O214="zákl. přenesená",K214,0)</f>
        <v>0</v>
      </c>
      <c r="BH214" s="175">
        <f>IF(O214="sníž. přenesená",K214,0)</f>
        <v>0</v>
      </c>
      <c r="BI214" s="175">
        <f>IF(O214="nulová",K214,0)</f>
        <v>0</v>
      </c>
      <c r="BJ214" s="3" t="s">
        <v>82</v>
      </c>
      <c r="BK214" s="175">
        <f>ROUND(P214*H214,2)</f>
        <v>0</v>
      </c>
      <c r="BL214" s="3" t="s">
        <v>275</v>
      </c>
      <c r="BM214" s="174" t="s">
        <v>601</v>
      </c>
    </row>
    <row r="215" s="22" customFormat="1">
      <c r="B215" s="23"/>
      <c r="D215" s="176" t="s">
        <v>168</v>
      </c>
      <c r="F215" s="177" t="s">
        <v>602</v>
      </c>
      <c r="I215" s="178"/>
      <c r="J215" s="178"/>
      <c r="M215" s="23"/>
      <c r="N215" s="179"/>
      <c r="X215" s="59"/>
      <c r="AT215" s="3" t="s">
        <v>168</v>
      </c>
      <c r="AU215" s="3" t="s">
        <v>84</v>
      </c>
    </row>
    <row r="216" s="22" customFormat="1">
      <c r="B216" s="23"/>
      <c r="D216" s="180" t="s">
        <v>170</v>
      </c>
      <c r="F216" s="181" t="s">
        <v>603</v>
      </c>
      <c r="I216" s="178"/>
      <c r="J216" s="178"/>
      <c r="M216" s="23"/>
      <c r="N216" s="179"/>
      <c r="X216" s="59"/>
      <c r="AT216" s="3" t="s">
        <v>170</v>
      </c>
      <c r="AU216" s="3" t="s">
        <v>84</v>
      </c>
    </row>
    <row r="217" s="22" customFormat="1" ht="16.5" customHeight="1">
      <c r="B217" s="23"/>
      <c r="C217" s="183" t="s">
        <v>604</v>
      </c>
      <c r="D217" s="183" t="s">
        <v>269</v>
      </c>
      <c r="E217" s="184" t="s">
        <v>605</v>
      </c>
      <c r="F217" s="185" t="s">
        <v>606</v>
      </c>
      <c r="G217" s="186" t="s">
        <v>165</v>
      </c>
      <c r="H217" s="187">
        <v>1</v>
      </c>
      <c r="I217" s="188"/>
      <c r="J217" s="189"/>
      <c r="K217" s="190">
        <f>ROUND(P217*H217,2)</f>
        <v>0</v>
      </c>
      <c r="L217" s="189"/>
      <c r="M217" s="191"/>
      <c r="N217" s="192" t="s">
        <v>20</v>
      </c>
      <c r="O217" s="170" t="s">
        <v>44</v>
      </c>
      <c r="P217" s="171">
        <f>I217+J217</f>
        <v>0</v>
      </c>
      <c r="Q217" s="171">
        <f>ROUND(I217*H217,2)</f>
        <v>0</v>
      </c>
      <c r="R217" s="171">
        <f>ROUND(J217*H217,2)</f>
        <v>0</v>
      </c>
      <c r="T217" s="172">
        <f>S217*H217</f>
        <v>0</v>
      </c>
      <c r="U217" s="172">
        <v>0.0015</v>
      </c>
      <c r="V217" s="172">
        <f>U217*H217</f>
        <v>0.0015</v>
      </c>
      <c r="W217" s="172">
        <v>0</v>
      </c>
      <c r="X217" s="173">
        <f>W217*H217</f>
        <v>0</v>
      </c>
      <c r="AR217" s="174" t="s">
        <v>397</v>
      </c>
      <c r="AT217" s="174" t="s">
        <v>269</v>
      </c>
      <c r="AU217" s="174" t="s">
        <v>84</v>
      </c>
      <c r="AY217" s="3" t="s">
        <v>159</v>
      </c>
      <c r="BE217" s="175">
        <f>IF(O217="základní",K217,0)</f>
        <v>0</v>
      </c>
      <c r="BF217" s="175">
        <f>IF(O217="snížená",K217,0)</f>
        <v>0</v>
      </c>
      <c r="BG217" s="175">
        <f>IF(O217="zákl. přenesená",K217,0)</f>
        <v>0</v>
      </c>
      <c r="BH217" s="175">
        <f>IF(O217="sníž. přenesená",K217,0)</f>
        <v>0</v>
      </c>
      <c r="BI217" s="175">
        <f>IF(O217="nulová",K217,0)</f>
        <v>0</v>
      </c>
      <c r="BJ217" s="3" t="s">
        <v>82</v>
      </c>
      <c r="BK217" s="175">
        <f>ROUND(P217*H217,2)</f>
        <v>0</v>
      </c>
      <c r="BL217" s="3" t="s">
        <v>275</v>
      </c>
      <c r="BM217" s="174" t="s">
        <v>607</v>
      </c>
    </row>
    <row r="218" s="22" customFormat="1">
      <c r="B218" s="23"/>
      <c r="D218" s="176" t="s">
        <v>168</v>
      </c>
      <c r="F218" s="177" t="s">
        <v>606</v>
      </c>
      <c r="I218" s="178"/>
      <c r="J218" s="178"/>
      <c r="M218" s="23"/>
      <c r="N218" s="179"/>
      <c r="X218" s="59"/>
      <c r="AT218" s="3" t="s">
        <v>168</v>
      </c>
      <c r="AU218" s="3" t="s">
        <v>84</v>
      </c>
    </row>
    <row r="219" s="22" customFormat="1" ht="16.5" customHeight="1">
      <c r="B219" s="23"/>
      <c r="C219" s="161" t="s">
        <v>608</v>
      </c>
      <c r="D219" s="161" t="s">
        <v>162</v>
      </c>
      <c r="E219" s="162" t="s">
        <v>609</v>
      </c>
      <c r="F219" s="163" t="s">
        <v>610</v>
      </c>
      <c r="G219" s="164" t="s">
        <v>165</v>
      </c>
      <c r="H219" s="165">
        <v>1</v>
      </c>
      <c r="I219" s="166"/>
      <c r="J219" s="166"/>
      <c r="K219" s="167">
        <f>ROUND(P219*H219,2)</f>
        <v>0</v>
      </c>
      <c r="L219" s="168"/>
      <c r="M219" s="23"/>
      <c r="N219" s="169" t="s">
        <v>20</v>
      </c>
      <c r="O219" s="170" t="s">
        <v>44</v>
      </c>
      <c r="P219" s="171">
        <f>I219+J219</f>
        <v>0</v>
      </c>
      <c r="Q219" s="171">
        <f>ROUND(I219*H219,2)</f>
        <v>0</v>
      </c>
      <c r="R219" s="171">
        <f>ROUND(J219*H219,2)</f>
        <v>0</v>
      </c>
      <c r="T219" s="172">
        <f>S219*H219</f>
        <v>0</v>
      </c>
      <c r="U219" s="172">
        <v>0.00021000000000000001</v>
      </c>
      <c r="V219" s="172">
        <f>U219*H219</f>
        <v>0.00021000000000000001</v>
      </c>
      <c r="W219" s="172">
        <v>0</v>
      </c>
      <c r="X219" s="173">
        <f>W219*H219</f>
        <v>0</v>
      </c>
      <c r="AR219" s="174" t="s">
        <v>275</v>
      </c>
      <c r="AT219" s="174" t="s">
        <v>162</v>
      </c>
      <c r="AU219" s="174" t="s">
        <v>84</v>
      </c>
      <c r="AY219" s="3" t="s">
        <v>159</v>
      </c>
      <c r="BE219" s="175">
        <f>IF(O219="základní",K219,0)</f>
        <v>0</v>
      </c>
      <c r="BF219" s="175">
        <f>IF(O219="snížená",K219,0)</f>
        <v>0</v>
      </c>
      <c r="BG219" s="175">
        <f>IF(O219="zákl. přenesená",K219,0)</f>
        <v>0</v>
      </c>
      <c r="BH219" s="175">
        <f>IF(O219="sníž. přenesená",K219,0)</f>
        <v>0</v>
      </c>
      <c r="BI219" s="175">
        <f>IF(O219="nulová",K219,0)</f>
        <v>0</v>
      </c>
      <c r="BJ219" s="3" t="s">
        <v>82</v>
      </c>
      <c r="BK219" s="175">
        <f>ROUND(P219*H219,2)</f>
        <v>0</v>
      </c>
      <c r="BL219" s="3" t="s">
        <v>275</v>
      </c>
      <c r="BM219" s="174" t="s">
        <v>611</v>
      </c>
    </row>
    <row r="220" s="22" customFormat="1">
      <c r="B220" s="23"/>
      <c r="D220" s="176" t="s">
        <v>168</v>
      </c>
      <c r="F220" s="177" t="s">
        <v>612</v>
      </c>
      <c r="I220" s="178"/>
      <c r="J220" s="178"/>
      <c r="M220" s="23"/>
      <c r="N220" s="179"/>
      <c r="X220" s="59"/>
      <c r="AT220" s="3" t="s">
        <v>168</v>
      </c>
      <c r="AU220" s="3" t="s">
        <v>84</v>
      </c>
    </row>
    <row r="221" s="22" customFormat="1">
      <c r="B221" s="23"/>
      <c r="D221" s="180" t="s">
        <v>170</v>
      </c>
      <c r="F221" s="181" t="s">
        <v>613</v>
      </c>
      <c r="I221" s="178"/>
      <c r="J221" s="178"/>
      <c r="M221" s="23"/>
      <c r="N221" s="179"/>
      <c r="X221" s="59"/>
      <c r="AT221" s="3" t="s">
        <v>170</v>
      </c>
      <c r="AU221" s="3" t="s">
        <v>84</v>
      </c>
    </row>
    <row r="222" s="22" customFormat="1" ht="16.5" customHeight="1">
      <c r="B222" s="23"/>
      <c r="C222" s="161" t="s">
        <v>614</v>
      </c>
      <c r="D222" s="161" t="s">
        <v>162</v>
      </c>
      <c r="E222" s="162" t="s">
        <v>615</v>
      </c>
      <c r="F222" s="163" t="s">
        <v>616</v>
      </c>
      <c r="G222" s="164" t="s">
        <v>165</v>
      </c>
      <c r="H222" s="165">
        <v>1</v>
      </c>
      <c r="I222" s="166"/>
      <c r="J222" s="166"/>
      <c r="K222" s="167">
        <f>ROUND(P222*H222,2)</f>
        <v>0</v>
      </c>
      <c r="L222" s="168"/>
      <c r="M222" s="23"/>
      <c r="N222" s="169" t="s">
        <v>20</v>
      </c>
      <c r="O222" s="170" t="s">
        <v>44</v>
      </c>
      <c r="P222" s="171">
        <f>I222+J222</f>
        <v>0</v>
      </c>
      <c r="Q222" s="171">
        <f>ROUND(I222*H222,2)</f>
        <v>0</v>
      </c>
      <c r="R222" s="171">
        <f>ROUND(J222*H222,2)</f>
        <v>0</v>
      </c>
      <c r="T222" s="172">
        <f>S222*H222</f>
        <v>0</v>
      </c>
      <c r="U222" s="172">
        <v>0</v>
      </c>
      <c r="V222" s="172">
        <f>U222*H222</f>
        <v>0</v>
      </c>
      <c r="W222" s="172">
        <v>0</v>
      </c>
      <c r="X222" s="173">
        <f>W222*H222</f>
        <v>0</v>
      </c>
      <c r="AR222" s="174" t="s">
        <v>275</v>
      </c>
      <c r="AT222" s="174" t="s">
        <v>162</v>
      </c>
      <c r="AU222" s="174" t="s">
        <v>84</v>
      </c>
      <c r="AY222" s="3" t="s">
        <v>159</v>
      </c>
      <c r="BE222" s="175">
        <f>IF(O222="základní",K222,0)</f>
        <v>0</v>
      </c>
      <c r="BF222" s="175">
        <f>IF(O222="snížená",K222,0)</f>
        <v>0</v>
      </c>
      <c r="BG222" s="175">
        <f>IF(O222="zákl. přenesená",K222,0)</f>
        <v>0</v>
      </c>
      <c r="BH222" s="175">
        <f>IF(O222="sníž. přenesená",K222,0)</f>
        <v>0</v>
      </c>
      <c r="BI222" s="175">
        <f>IF(O222="nulová",K222,0)</f>
        <v>0</v>
      </c>
      <c r="BJ222" s="3" t="s">
        <v>82</v>
      </c>
      <c r="BK222" s="175">
        <f>ROUND(P222*H222,2)</f>
        <v>0</v>
      </c>
      <c r="BL222" s="3" t="s">
        <v>275</v>
      </c>
      <c r="BM222" s="174" t="s">
        <v>617</v>
      </c>
    </row>
    <row r="223" s="22" customFormat="1">
      <c r="B223" s="23"/>
      <c r="D223" s="176" t="s">
        <v>168</v>
      </c>
      <c r="F223" s="177" t="s">
        <v>616</v>
      </c>
      <c r="I223" s="178"/>
      <c r="J223" s="178"/>
      <c r="M223" s="23"/>
      <c r="N223" s="179"/>
      <c r="X223" s="59"/>
      <c r="AT223" s="3" t="s">
        <v>168</v>
      </c>
      <c r="AU223" s="3" t="s">
        <v>84</v>
      </c>
    </row>
    <row r="224" s="22" customFormat="1" ht="16.5" customHeight="1">
      <c r="B224" s="23"/>
      <c r="C224" s="161" t="s">
        <v>618</v>
      </c>
      <c r="D224" s="161" t="s">
        <v>162</v>
      </c>
      <c r="E224" s="162" t="s">
        <v>619</v>
      </c>
      <c r="F224" s="163" t="s">
        <v>620</v>
      </c>
      <c r="G224" s="164" t="s">
        <v>174</v>
      </c>
      <c r="H224" s="165">
        <v>1.407</v>
      </c>
      <c r="I224" s="166"/>
      <c r="J224" s="166"/>
      <c r="K224" s="167">
        <f>ROUND(P224*H224,2)</f>
        <v>0</v>
      </c>
      <c r="L224" s="168"/>
      <c r="M224" s="23"/>
      <c r="N224" s="169" t="s">
        <v>20</v>
      </c>
      <c r="O224" s="170" t="s">
        <v>44</v>
      </c>
      <c r="P224" s="171">
        <f>I224+J224</f>
        <v>0</v>
      </c>
      <c r="Q224" s="171">
        <f>ROUND(I224*H224,2)</f>
        <v>0</v>
      </c>
      <c r="R224" s="171">
        <f>ROUND(J224*H224,2)</f>
        <v>0</v>
      </c>
      <c r="T224" s="172">
        <f>S224*H224</f>
        <v>0</v>
      </c>
      <c r="U224" s="172">
        <v>0</v>
      </c>
      <c r="V224" s="172">
        <f>U224*H224</f>
        <v>0</v>
      </c>
      <c r="W224" s="172">
        <v>0</v>
      </c>
      <c r="X224" s="173">
        <f>W224*H224</f>
        <v>0</v>
      </c>
      <c r="AR224" s="174" t="s">
        <v>275</v>
      </c>
      <c r="AT224" s="174" t="s">
        <v>162</v>
      </c>
      <c r="AU224" s="174" t="s">
        <v>84</v>
      </c>
      <c r="AY224" s="3" t="s">
        <v>159</v>
      </c>
      <c r="BE224" s="175">
        <f>IF(O224="základní",K224,0)</f>
        <v>0</v>
      </c>
      <c r="BF224" s="175">
        <f>IF(O224="snížená",K224,0)</f>
        <v>0</v>
      </c>
      <c r="BG224" s="175">
        <f>IF(O224="zákl. přenesená",K224,0)</f>
        <v>0</v>
      </c>
      <c r="BH224" s="175">
        <f>IF(O224="sníž. přenesená",K224,0)</f>
        <v>0</v>
      </c>
      <c r="BI224" s="175">
        <f>IF(O224="nulová",K224,0)</f>
        <v>0</v>
      </c>
      <c r="BJ224" s="3" t="s">
        <v>82</v>
      </c>
      <c r="BK224" s="175">
        <f>ROUND(P224*H224,2)</f>
        <v>0</v>
      </c>
      <c r="BL224" s="3" t="s">
        <v>275</v>
      </c>
      <c r="BM224" s="174" t="s">
        <v>621</v>
      </c>
    </row>
    <row r="225" s="22" customFormat="1" ht="19.5">
      <c r="B225" s="23"/>
      <c r="D225" s="176" t="s">
        <v>168</v>
      </c>
      <c r="F225" s="177" t="s">
        <v>622</v>
      </c>
      <c r="I225" s="178"/>
      <c r="J225" s="178"/>
      <c r="M225" s="23"/>
      <c r="N225" s="179"/>
      <c r="X225" s="59"/>
      <c r="AT225" s="3" t="s">
        <v>168</v>
      </c>
      <c r="AU225" s="3" t="s">
        <v>84</v>
      </c>
    </row>
    <row r="226" s="22" customFormat="1">
      <c r="B226" s="23"/>
      <c r="D226" s="180" t="s">
        <v>170</v>
      </c>
      <c r="F226" s="181" t="s">
        <v>623</v>
      </c>
      <c r="I226" s="178"/>
      <c r="J226" s="178"/>
      <c r="M226" s="23"/>
      <c r="N226" s="179"/>
      <c r="X226" s="59"/>
      <c r="AT226" s="3" t="s">
        <v>170</v>
      </c>
      <c r="AU226" s="3" t="s">
        <v>84</v>
      </c>
    </row>
    <row r="227" s="147" customFormat="1" ht="22.899999999999999" customHeight="1">
      <c r="B227" s="148"/>
      <c r="D227" s="149" t="s">
        <v>74</v>
      </c>
      <c r="E227" s="159" t="s">
        <v>624</v>
      </c>
      <c r="F227" s="159" t="s">
        <v>625</v>
      </c>
      <c r="I227" s="151"/>
      <c r="J227" s="151"/>
      <c r="K227" s="160">
        <f>BK227</f>
        <v>0</v>
      </c>
      <c r="M227" s="148"/>
      <c r="N227" s="153"/>
      <c r="Q227" s="154">
        <f>Q228+SUM(Q229:Q235)+Q260+Q276</f>
        <v>0</v>
      </c>
      <c r="R227" s="154">
        <f>R228+SUM(R229:R235)+R260+R276</f>
        <v>0</v>
      </c>
      <c r="T227" s="155">
        <f>T228+SUM(T229:T235)+T260+T276</f>
        <v>0</v>
      </c>
      <c r="V227" s="155">
        <f>V228+SUM(V229:V235)+V260+V276</f>
        <v>0.12300999999999999</v>
      </c>
      <c r="X227" s="156">
        <f>X228+SUM(X229:X235)+X260+X276</f>
        <v>0</v>
      </c>
      <c r="AR227" s="149" t="s">
        <v>84</v>
      </c>
      <c r="AT227" s="157" t="s">
        <v>74</v>
      </c>
      <c r="AU227" s="157" t="s">
        <v>82</v>
      </c>
      <c r="AY227" s="149" t="s">
        <v>159</v>
      </c>
      <c r="BK227" s="158">
        <f>BK228+SUM(BK229:BK235)+BK260+BK276</f>
        <v>0</v>
      </c>
    </row>
    <row r="228" s="22" customFormat="1" ht="16.5" customHeight="1">
      <c r="B228" s="23"/>
      <c r="C228" s="161" t="s">
        <v>626</v>
      </c>
      <c r="D228" s="161" t="s">
        <v>162</v>
      </c>
      <c r="E228" s="162" t="s">
        <v>619</v>
      </c>
      <c r="F228" s="163" t="s">
        <v>620</v>
      </c>
      <c r="G228" s="164" t="s">
        <v>174</v>
      </c>
      <c r="H228" s="165">
        <v>0.123</v>
      </c>
      <c r="I228" s="166"/>
      <c r="J228" s="166"/>
      <c r="K228" s="167">
        <f>ROUND(P228*H228,2)</f>
        <v>0</v>
      </c>
      <c r="L228" s="168"/>
      <c r="M228" s="23"/>
      <c r="N228" s="169" t="s">
        <v>20</v>
      </c>
      <c r="O228" s="170" t="s">
        <v>44</v>
      </c>
      <c r="P228" s="171">
        <f>I228+J228</f>
        <v>0</v>
      </c>
      <c r="Q228" s="171">
        <f>ROUND(I228*H228,2)</f>
        <v>0</v>
      </c>
      <c r="R228" s="171">
        <f>ROUND(J228*H228,2)</f>
        <v>0</v>
      </c>
      <c r="T228" s="172">
        <f>S228*H228</f>
        <v>0</v>
      </c>
      <c r="U228" s="172">
        <v>0</v>
      </c>
      <c r="V228" s="172">
        <f>U228*H228</f>
        <v>0</v>
      </c>
      <c r="W228" s="172">
        <v>0</v>
      </c>
      <c r="X228" s="173">
        <f>W228*H228</f>
        <v>0</v>
      </c>
      <c r="AR228" s="174" t="s">
        <v>275</v>
      </c>
      <c r="AT228" s="174" t="s">
        <v>162</v>
      </c>
      <c r="AU228" s="174" t="s">
        <v>84</v>
      </c>
      <c r="AY228" s="3" t="s">
        <v>159</v>
      </c>
      <c r="BE228" s="175">
        <f>IF(O228="základní",K228,0)</f>
        <v>0</v>
      </c>
      <c r="BF228" s="175">
        <f>IF(O228="snížená",K228,0)</f>
        <v>0</v>
      </c>
      <c r="BG228" s="175">
        <f>IF(O228="zákl. přenesená",K228,0)</f>
        <v>0</v>
      </c>
      <c r="BH228" s="175">
        <f>IF(O228="sníž. přenesená",K228,0)</f>
        <v>0</v>
      </c>
      <c r="BI228" s="175">
        <f>IF(O228="nulová",K228,0)</f>
        <v>0</v>
      </c>
      <c r="BJ228" s="3" t="s">
        <v>82</v>
      </c>
      <c r="BK228" s="175">
        <f>ROUND(P228*H228,2)</f>
        <v>0</v>
      </c>
      <c r="BL228" s="3" t="s">
        <v>275</v>
      </c>
      <c r="BM228" s="174" t="s">
        <v>627</v>
      </c>
    </row>
    <row r="229" s="22" customFormat="1" ht="19.5">
      <c r="B229" s="23"/>
      <c r="D229" s="176" t="s">
        <v>168</v>
      </c>
      <c r="F229" s="177" t="s">
        <v>622</v>
      </c>
      <c r="I229" s="178"/>
      <c r="J229" s="178"/>
      <c r="M229" s="23"/>
      <c r="N229" s="179"/>
      <c r="X229" s="59"/>
      <c r="AT229" s="3" t="s">
        <v>168</v>
      </c>
      <c r="AU229" s="3" t="s">
        <v>84</v>
      </c>
    </row>
    <row r="230" s="22" customFormat="1">
      <c r="B230" s="23"/>
      <c r="D230" s="180" t="s">
        <v>170</v>
      </c>
      <c r="F230" s="181" t="s">
        <v>623</v>
      </c>
      <c r="I230" s="178"/>
      <c r="J230" s="178"/>
      <c r="M230" s="23"/>
      <c r="N230" s="179"/>
      <c r="X230" s="59"/>
      <c r="AT230" s="3" t="s">
        <v>170</v>
      </c>
      <c r="AU230" s="3" t="s">
        <v>84</v>
      </c>
    </row>
    <row r="231" s="22" customFormat="1" ht="16.5" customHeight="1">
      <c r="B231" s="23"/>
      <c r="C231" s="161" t="s">
        <v>628</v>
      </c>
      <c r="D231" s="161" t="s">
        <v>162</v>
      </c>
      <c r="E231" s="162" t="s">
        <v>629</v>
      </c>
      <c r="F231" s="163" t="s">
        <v>630</v>
      </c>
      <c r="G231" s="164" t="s">
        <v>481</v>
      </c>
      <c r="H231" s="165">
        <v>1</v>
      </c>
      <c r="I231" s="166"/>
      <c r="J231" s="166"/>
      <c r="K231" s="167">
        <f>ROUND(P231*H231,2)</f>
        <v>0</v>
      </c>
      <c r="L231" s="168"/>
      <c r="M231" s="23"/>
      <c r="N231" s="169" t="s">
        <v>20</v>
      </c>
      <c r="O231" s="170" t="s">
        <v>44</v>
      </c>
      <c r="P231" s="171">
        <f>I231+J231</f>
        <v>0</v>
      </c>
      <c r="Q231" s="171">
        <f>ROUND(I231*H231,2)</f>
        <v>0</v>
      </c>
      <c r="R231" s="171">
        <f>ROUND(J231*H231,2)</f>
        <v>0</v>
      </c>
      <c r="T231" s="172">
        <f>S231*H231</f>
        <v>0</v>
      </c>
      <c r="U231" s="172">
        <v>0</v>
      </c>
      <c r="V231" s="172">
        <f>U231*H231</f>
        <v>0</v>
      </c>
      <c r="W231" s="172">
        <v>0</v>
      </c>
      <c r="X231" s="173">
        <f>W231*H231</f>
        <v>0</v>
      </c>
      <c r="AR231" s="174" t="s">
        <v>275</v>
      </c>
      <c r="AT231" s="174" t="s">
        <v>162</v>
      </c>
      <c r="AU231" s="174" t="s">
        <v>84</v>
      </c>
      <c r="AY231" s="3" t="s">
        <v>159</v>
      </c>
      <c r="BE231" s="175">
        <f>IF(O231="základní",K231,0)</f>
        <v>0</v>
      </c>
      <c r="BF231" s="175">
        <f>IF(O231="snížená",K231,0)</f>
        <v>0</v>
      </c>
      <c r="BG231" s="175">
        <f>IF(O231="zákl. přenesená",K231,0)</f>
        <v>0</v>
      </c>
      <c r="BH231" s="175">
        <f>IF(O231="sníž. přenesená",K231,0)</f>
        <v>0</v>
      </c>
      <c r="BI231" s="175">
        <f>IF(O231="nulová",K231,0)</f>
        <v>0</v>
      </c>
      <c r="BJ231" s="3" t="s">
        <v>82</v>
      </c>
      <c r="BK231" s="175">
        <f>ROUND(P231*H231,2)</f>
        <v>0</v>
      </c>
      <c r="BL231" s="3" t="s">
        <v>275</v>
      </c>
      <c r="BM231" s="174" t="s">
        <v>631</v>
      </c>
    </row>
    <row r="232" s="22" customFormat="1">
      <c r="B232" s="23"/>
      <c r="D232" s="176" t="s">
        <v>168</v>
      </c>
      <c r="F232" s="177" t="s">
        <v>630</v>
      </c>
      <c r="I232" s="178"/>
      <c r="J232" s="178"/>
      <c r="M232" s="23"/>
      <c r="N232" s="179"/>
      <c r="X232" s="59"/>
      <c r="AT232" s="3" t="s">
        <v>168</v>
      </c>
      <c r="AU232" s="3" t="s">
        <v>84</v>
      </c>
    </row>
    <row r="233" s="22" customFormat="1" ht="16.5" customHeight="1">
      <c r="B233" s="23"/>
      <c r="C233" s="161" t="s">
        <v>632</v>
      </c>
      <c r="D233" s="161" t="s">
        <v>162</v>
      </c>
      <c r="E233" s="162" t="s">
        <v>633</v>
      </c>
      <c r="F233" s="163" t="s">
        <v>634</v>
      </c>
      <c r="G233" s="164" t="s">
        <v>481</v>
      </c>
      <c r="H233" s="165">
        <v>1</v>
      </c>
      <c r="I233" s="166"/>
      <c r="J233" s="166"/>
      <c r="K233" s="167">
        <f>ROUND(P233*H233,2)</f>
        <v>0</v>
      </c>
      <c r="L233" s="168"/>
      <c r="M233" s="23"/>
      <c r="N233" s="169" t="s">
        <v>20</v>
      </c>
      <c r="O233" s="170" t="s">
        <v>44</v>
      </c>
      <c r="P233" s="171">
        <f>I233+J233</f>
        <v>0</v>
      </c>
      <c r="Q233" s="171">
        <f>ROUND(I233*H233,2)</f>
        <v>0</v>
      </c>
      <c r="R233" s="171">
        <f>ROUND(J233*H233,2)</f>
        <v>0</v>
      </c>
      <c r="T233" s="172">
        <f>S233*H233</f>
        <v>0</v>
      </c>
      <c r="U233" s="172">
        <v>0</v>
      </c>
      <c r="V233" s="172">
        <f>U233*H233</f>
        <v>0</v>
      </c>
      <c r="W233" s="172">
        <v>0</v>
      </c>
      <c r="X233" s="173">
        <f>W233*H233</f>
        <v>0</v>
      </c>
      <c r="AR233" s="174" t="s">
        <v>275</v>
      </c>
      <c r="AT233" s="174" t="s">
        <v>162</v>
      </c>
      <c r="AU233" s="174" t="s">
        <v>84</v>
      </c>
      <c r="AY233" s="3" t="s">
        <v>159</v>
      </c>
      <c r="BE233" s="175">
        <f>IF(O233="základní",K233,0)</f>
        <v>0</v>
      </c>
      <c r="BF233" s="175">
        <f>IF(O233="snížená",K233,0)</f>
        <v>0</v>
      </c>
      <c r="BG233" s="175">
        <f>IF(O233="zákl. přenesená",K233,0)</f>
        <v>0</v>
      </c>
      <c r="BH233" s="175">
        <f>IF(O233="sníž. přenesená",K233,0)</f>
        <v>0</v>
      </c>
      <c r="BI233" s="175">
        <f>IF(O233="nulová",K233,0)</f>
        <v>0</v>
      </c>
      <c r="BJ233" s="3" t="s">
        <v>82</v>
      </c>
      <c r="BK233" s="175">
        <f>ROUND(P233*H233,2)</f>
        <v>0</v>
      </c>
      <c r="BL233" s="3" t="s">
        <v>275</v>
      </c>
      <c r="BM233" s="174" t="s">
        <v>635</v>
      </c>
    </row>
    <row r="234" s="22" customFormat="1">
      <c r="B234" s="23"/>
      <c r="D234" s="176" t="s">
        <v>168</v>
      </c>
      <c r="F234" s="177" t="s">
        <v>634</v>
      </c>
      <c r="I234" s="178"/>
      <c r="J234" s="178"/>
      <c r="M234" s="23"/>
      <c r="N234" s="179"/>
      <c r="X234" s="59"/>
      <c r="AT234" s="3" t="s">
        <v>168</v>
      </c>
      <c r="AU234" s="3" t="s">
        <v>84</v>
      </c>
    </row>
    <row r="235" s="147" customFormat="1" ht="20.850000000000001" customHeight="1">
      <c r="B235" s="148"/>
      <c r="D235" s="149" t="s">
        <v>74</v>
      </c>
      <c r="E235" s="159" t="s">
        <v>636</v>
      </c>
      <c r="F235" s="159" t="s">
        <v>637</v>
      </c>
      <c r="I235" s="151"/>
      <c r="J235" s="151"/>
      <c r="K235" s="160">
        <f>BK235</f>
        <v>0</v>
      </c>
      <c r="M235" s="148"/>
      <c r="N235" s="153"/>
      <c r="Q235" s="154">
        <f>SUM(Q236:Q259)</f>
        <v>0</v>
      </c>
      <c r="R235" s="154">
        <f>SUM(R236:R259)</f>
        <v>0</v>
      </c>
      <c r="T235" s="155">
        <f>SUM(T236:T259)</f>
        <v>0</v>
      </c>
      <c r="V235" s="155">
        <f>SUM(V236:V259)</f>
        <v>0.029730000000000003</v>
      </c>
      <c r="X235" s="156">
        <f>SUM(X236:X259)</f>
        <v>0</v>
      </c>
      <c r="AR235" s="149" t="s">
        <v>84</v>
      </c>
      <c r="AT235" s="157" t="s">
        <v>74</v>
      </c>
      <c r="AU235" s="157" t="s">
        <v>84</v>
      </c>
      <c r="AY235" s="149" t="s">
        <v>159</v>
      </c>
      <c r="BK235" s="158">
        <f>SUM(BK236:BK259)</f>
        <v>0</v>
      </c>
    </row>
    <row r="236" s="22" customFormat="1" ht="16.5" customHeight="1">
      <c r="B236" s="23"/>
      <c r="C236" s="161" t="s">
        <v>638</v>
      </c>
      <c r="D236" s="161" t="s">
        <v>162</v>
      </c>
      <c r="E236" s="162" t="s">
        <v>639</v>
      </c>
      <c r="F236" s="163" t="s">
        <v>640</v>
      </c>
      <c r="G236" s="164" t="s">
        <v>165</v>
      </c>
      <c r="H236" s="165">
        <v>4</v>
      </c>
      <c r="I236" s="166"/>
      <c r="J236" s="166"/>
      <c r="K236" s="167">
        <f>ROUND(P236*H236,2)</f>
        <v>0</v>
      </c>
      <c r="L236" s="168"/>
      <c r="M236" s="23"/>
      <c r="N236" s="169" t="s">
        <v>20</v>
      </c>
      <c r="O236" s="170" t="s">
        <v>44</v>
      </c>
      <c r="P236" s="171">
        <f>I236+J236</f>
        <v>0</v>
      </c>
      <c r="Q236" s="171">
        <f>ROUND(I236*H236,2)</f>
        <v>0</v>
      </c>
      <c r="R236" s="171">
        <f>ROUND(J236*H236,2)</f>
        <v>0</v>
      </c>
      <c r="T236" s="172">
        <f>S236*H236</f>
        <v>0</v>
      </c>
      <c r="U236" s="172">
        <v>0.00095</v>
      </c>
      <c r="V236" s="172">
        <f>U236*H236</f>
        <v>0.0038</v>
      </c>
      <c r="W236" s="172">
        <v>0</v>
      </c>
      <c r="X236" s="173">
        <f>W236*H236</f>
        <v>0</v>
      </c>
      <c r="AR236" s="174" t="s">
        <v>275</v>
      </c>
      <c r="AT236" s="174" t="s">
        <v>162</v>
      </c>
      <c r="AU236" s="174" t="s">
        <v>180</v>
      </c>
      <c r="AY236" s="3" t="s">
        <v>159</v>
      </c>
      <c r="BE236" s="175">
        <f>IF(O236="základní",K236,0)</f>
        <v>0</v>
      </c>
      <c r="BF236" s="175">
        <f>IF(O236="snížená",K236,0)</f>
        <v>0</v>
      </c>
      <c r="BG236" s="175">
        <f>IF(O236="zákl. přenesená",K236,0)</f>
        <v>0</v>
      </c>
      <c r="BH236" s="175">
        <f>IF(O236="sníž. přenesená",K236,0)</f>
        <v>0</v>
      </c>
      <c r="BI236" s="175">
        <f>IF(O236="nulová",K236,0)</f>
        <v>0</v>
      </c>
      <c r="BJ236" s="3" t="s">
        <v>82</v>
      </c>
      <c r="BK236" s="175">
        <f>ROUND(P236*H236,2)</f>
        <v>0</v>
      </c>
      <c r="BL236" s="3" t="s">
        <v>275</v>
      </c>
      <c r="BM236" s="174" t="s">
        <v>641</v>
      </c>
    </row>
    <row r="237" s="22" customFormat="1">
      <c r="B237" s="23"/>
      <c r="D237" s="176" t="s">
        <v>168</v>
      </c>
      <c r="F237" s="177" t="s">
        <v>642</v>
      </c>
      <c r="I237" s="178"/>
      <c r="J237" s="178"/>
      <c r="M237" s="23"/>
      <c r="N237" s="179"/>
      <c r="X237" s="59"/>
      <c r="AT237" s="3" t="s">
        <v>168</v>
      </c>
      <c r="AU237" s="3" t="s">
        <v>180</v>
      </c>
    </row>
    <row r="238" s="22" customFormat="1" ht="19.5">
      <c r="B238" s="23"/>
      <c r="D238" s="176" t="s">
        <v>176</v>
      </c>
      <c r="F238" s="182" t="s">
        <v>643</v>
      </c>
      <c r="I238" s="178"/>
      <c r="J238" s="178"/>
      <c r="M238" s="23"/>
      <c r="N238" s="179"/>
      <c r="X238" s="59"/>
      <c r="AT238" s="3" t="s">
        <v>176</v>
      </c>
      <c r="AU238" s="3" t="s">
        <v>180</v>
      </c>
    </row>
    <row r="239" s="22" customFormat="1" ht="16.5" customHeight="1">
      <c r="B239" s="23"/>
      <c r="C239" s="161" t="s">
        <v>644</v>
      </c>
      <c r="D239" s="161" t="s">
        <v>162</v>
      </c>
      <c r="E239" s="162" t="s">
        <v>645</v>
      </c>
      <c r="F239" s="163" t="s">
        <v>646</v>
      </c>
      <c r="G239" s="164" t="s">
        <v>165</v>
      </c>
      <c r="H239" s="165">
        <v>4</v>
      </c>
      <c r="I239" s="166"/>
      <c r="J239" s="166"/>
      <c r="K239" s="167">
        <f>ROUND(P239*H239,2)</f>
        <v>0</v>
      </c>
      <c r="L239" s="168"/>
      <c r="M239" s="23"/>
      <c r="N239" s="169" t="s">
        <v>20</v>
      </c>
      <c r="O239" s="170" t="s">
        <v>44</v>
      </c>
      <c r="P239" s="171">
        <f>I239+J239</f>
        <v>0</v>
      </c>
      <c r="Q239" s="171">
        <f>ROUND(I239*H239,2)</f>
        <v>0</v>
      </c>
      <c r="R239" s="171">
        <f>ROUND(J239*H239,2)</f>
        <v>0</v>
      </c>
      <c r="T239" s="172">
        <f>S239*H239</f>
        <v>0</v>
      </c>
      <c r="U239" s="172">
        <v>0.00022000000000000001</v>
      </c>
      <c r="V239" s="172">
        <f>U239*H239</f>
        <v>0.00088000000000000003</v>
      </c>
      <c r="W239" s="172">
        <v>0</v>
      </c>
      <c r="X239" s="173">
        <f>W239*H239</f>
        <v>0</v>
      </c>
      <c r="AR239" s="174" t="s">
        <v>275</v>
      </c>
      <c r="AT239" s="174" t="s">
        <v>162</v>
      </c>
      <c r="AU239" s="174" t="s">
        <v>180</v>
      </c>
      <c r="AY239" s="3" t="s">
        <v>159</v>
      </c>
      <c r="BE239" s="175">
        <f>IF(O239="základní",K239,0)</f>
        <v>0</v>
      </c>
      <c r="BF239" s="175">
        <f>IF(O239="snížená",K239,0)</f>
        <v>0</v>
      </c>
      <c r="BG239" s="175">
        <f>IF(O239="zákl. přenesená",K239,0)</f>
        <v>0</v>
      </c>
      <c r="BH239" s="175">
        <f>IF(O239="sníž. přenesená",K239,0)</f>
        <v>0</v>
      </c>
      <c r="BI239" s="175">
        <f>IF(O239="nulová",K239,0)</f>
        <v>0</v>
      </c>
      <c r="BJ239" s="3" t="s">
        <v>82</v>
      </c>
      <c r="BK239" s="175">
        <f>ROUND(P239*H239,2)</f>
        <v>0</v>
      </c>
      <c r="BL239" s="3" t="s">
        <v>275</v>
      </c>
      <c r="BM239" s="174" t="s">
        <v>647</v>
      </c>
    </row>
    <row r="240" s="22" customFormat="1">
      <c r="B240" s="23"/>
      <c r="D240" s="176" t="s">
        <v>168</v>
      </c>
      <c r="F240" s="177" t="s">
        <v>646</v>
      </c>
      <c r="I240" s="178"/>
      <c r="J240" s="178"/>
      <c r="M240" s="23"/>
      <c r="N240" s="179"/>
      <c r="X240" s="59"/>
      <c r="AT240" s="3" t="s">
        <v>168</v>
      </c>
      <c r="AU240" s="3" t="s">
        <v>180</v>
      </c>
    </row>
    <row r="241" s="22" customFormat="1" ht="19.5">
      <c r="B241" s="23"/>
      <c r="D241" s="176" t="s">
        <v>176</v>
      </c>
      <c r="F241" s="182" t="s">
        <v>648</v>
      </c>
      <c r="I241" s="178"/>
      <c r="J241" s="178"/>
      <c r="M241" s="23"/>
      <c r="N241" s="179"/>
      <c r="X241" s="59"/>
      <c r="AT241" s="3" t="s">
        <v>176</v>
      </c>
      <c r="AU241" s="3" t="s">
        <v>180</v>
      </c>
    </row>
    <row r="242" s="22" customFormat="1" ht="16.5" customHeight="1">
      <c r="B242" s="23"/>
      <c r="C242" s="161" t="s">
        <v>649</v>
      </c>
      <c r="D242" s="161" t="s">
        <v>162</v>
      </c>
      <c r="E242" s="162" t="s">
        <v>650</v>
      </c>
      <c r="F242" s="163" t="s">
        <v>651</v>
      </c>
      <c r="G242" s="164" t="s">
        <v>165</v>
      </c>
      <c r="H242" s="165">
        <v>1</v>
      </c>
      <c r="I242" s="166"/>
      <c r="J242" s="166"/>
      <c r="K242" s="167">
        <f>ROUND(P242*H242,2)</f>
        <v>0</v>
      </c>
      <c r="L242" s="168"/>
      <c r="M242" s="23"/>
      <c r="N242" s="169" t="s">
        <v>20</v>
      </c>
      <c r="O242" s="170" t="s">
        <v>44</v>
      </c>
      <c r="P242" s="171">
        <f>I242+J242</f>
        <v>0</v>
      </c>
      <c r="Q242" s="171">
        <f>ROUND(I242*H242,2)</f>
        <v>0</v>
      </c>
      <c r="R242" s="171">
        <f>ROUND(J242*H242,2)</f>
        <v>0</v>
      </c>
      <c r="T242" s="172">
        <f>S242*H242</f>
        <v>0</v>
      </c>
      <c r="U242" s="172">
        <v>0.0024299999999999999</v>
      </c>
      <c r="V242" s="172">
        <f>U242*H242</f>
        <v>0.0024299999999999999</v>
      </c>
      <c r="W242" s="172">
        <v>0</v>
      </c>
      <c r="X242" s="173">
        <f>W242*H242</f>
        <v>0</v>
      </c>
      <c r="AR242" s="174" t="s">
        <v>275</v>
      </c>
      <c r="AT242" s="174" t="s">
        <v>162</v>
      </c>
      <c r="AU242" s="174" t="s">
        <v>180</v>
      </c>
      <c r="AY242" s="3" t="s">
        <v>159</v>
      </c>
      <c r="BE242" s="175">
        <f>IF(O242="základní",K242,0)</f>
        <v>0</v>
      </c>
      <c r="BF242" s="175">
        <f>IF(O242="snížená",K242,0)</f>
        <v>0</v>
      </c>
      <c r="BG242" s="175">
        <f>IF(O242="zákl. přenesená",K242,0)</f>
        <v>0</v>
      </c>
      <c r="BH242" s="175">
        <f>IF(O242="sníž. přenesená",K242,0)</f>
        <v>0</v>
      </c>
      <c r="BI242" s="175">
        <f>IF(O242="nulová",K242,0)</f>
        <v>0</v>
      </c>
      <c r="BJ242" s="3" t="s">
        <v>82</v>
      </c>
      <c r="BK242" s="175">
        <f>ROUND(P242*H242,2)</f>
        <v>0</v>
      </c>
      <c r="BL242" s="3" t="s">
        <v>275</v>
      </c>
      <c r="BM242" s="174" t="s">
        <v>652</v>
      </c>
    </row>
    <row r="243" s="22" customFormat="1">
      <c r="B243" s="23"/>
      <c r="D243" s="176" t="s">
        <v>168</v>
      </c>
      <c r="F243" s="177" t="s">
        <v>651</v>
      </c>
      <c r="I243" s="178"/>
      <c r="J243" s="178"/>
      <c r="M243" s="23"/>
      <c r="N243" s="179"/>
      <c r="X243" s="59"/>
      <c r="AT243" s="3" t="s">
        <v>168</v>
      </c>
      <c r="AU243" s="3" t="s">
        <v>180</v>
      </c>
    </row>
    <row r="244" s="22" customFormat="1" ht="19.5">
      <c r="B244" s="23"/>
      <c r="D244" s="176" t="s">
        <v>176</v>
      </c>
      <c r="F244" s="182" t="s">
        <v>653</v>
      </c>
      <c r="I244" s="178"/>
      <c r="J244" s="178"/>
      <c r="M244" s="23"/>
      <c r="N244" s="179"/>
      <c r="X244" s="59"/>
      <c r="AT244" s="3" t="s">
        <v>176</v>
      </c>
      <c r="AU244" s="3" t="s">
        <v>180</v>
      </c>
    </row>
    <row r="245" s="22" customFormat="1" ht="16.5" customHeight="1">
      <c r="B245" s="23"/>
      <c r="C245" s="161" t="s">
        <v>654</v>
      </c>
      <c r="D245" s="161" t="s">
        <v>162</v>
      </c>
      <c r="E245" s="162" t="s">
        <v>655</v>
      </c>
      <c r="F245" s="163" t="s">
        <v>656</v>
      </c>
      <c r="G245" s="164" t="s">
        <v>165</v>
      </c>
      <c r="H245" s="165">
        <v>3</v>
      </c>
      <c r="I245" s="166"/>
      <c r="J245" s="166"/>
      <c r="K245" s="167">
        <f>ROUND(P245*H245,2)</f>
        <v>0</v>
      </c>
      <c r="L245" s="168"/>
      <c r="M245" s="23"/>
      <c r="N245" s="169" t="s">
        <v>20</v>
      </c>
      <c r="O245" s="170" t="s">
        <v>44</v>
      </c>
      <c r="P245" s="171">
        <f>I245+J245</f>
        <v>0</v>
      </c>
      <c r="Q245" s="171">
        <f>ROUND(I245*H245,2)</f>
        <v>0</v>
      </c>
      <c r="R245" s="171">
        <f>ROUND(J245*H245,2)</f>
        <v>0</v>
      </c>
      <c r="T245" s="172">
        <f>S245*H245</f>
        <v>0</v>
      </c>
      <c r="U245" s="172">
        <v>0.0029199999999999999</v>
      </c>
      <c r="V245" s="172">
        <f>U245*H245</f>
        <v>0.0087600000000000004</v>
      </c>
      <c r="W245" s="172">
        <v>0</v>
      </c>
      <c r="X245" s="173">
        <f>W245*H245</f>
        <v>0</v>
      </c>
      <c r="AR245" s="174" t="s">
        <v>275</v>
      </c>
      <c r="AT245" s="174" t="s">
        <v>162</v>
      </c>
      <c r="AU245" s="174" t="s">
        <v>180</v>
      </c>
      <c r="AY245" s="3" t="s">
        <v>159</v>
      </c>
      <c r="BE245" s="175">
        <f>IF(O245="základní",K245,0)</f>
        <v>0</v>
      </c>
      <c r="BF245" s="175">
        <f>IF(O245="snížená",K245,0)</f>
        <v>0</v>
      </c>
      <c r="BG245" s="175">
        <f>IF(O245="zákl. přenesená",K245,0)</f>
        <v>0</v>
      </c>
      <c r="BH245" s="175">
        <f>IF(O245="sníž. přenesená",K245,0)</f>
        <v>0</v>
      </c>
      <c r="BI245" s="175">
        <f>IF(O245="nulová",K245,0)</f>
        <v>0</v>
      </c>
      <c r="BJ245" s="3" t="s">
        <v>82</v>
      </c>
      <c r="BK245" s="175">
        <f>ROUND(P245*H245,2)</f>
        <v>0</v>
      </c>
      <c r="BL245" s="3" t="s">
        <v>275</v>
      </c>
      <c r="BM245" s="174" t="s">
        <v>657</v>
      </c>
    </row>
    <row r="246" s="22" customFormat="1">
      <c r="B246" s="23"/>
      <c r="D246" s="176" t="s">
        <v>168</v>
      </c>
      <c r="F246" s="177" t="s">
        <v>656</v>
      </c>
      <c r="I246" s="178"/>
      <c r="J246" s="178"/>
      <c r="M246" s="23"/>
      <c r="N246" s="179"/>
      <c r="X246" s="59"/>
      <c r="AT246" s="3" t="s">
        <v>168</v>
      </c>
      <c r="AU246" s="3" t="s">
        <v>180</v>
      </c>
    </row>
    <row r="247" s="22" customFormat="1" ht="19.5">
      <c r="B247" s="23"/>
      <c r="D247" s="176" t="s">
        <v>176</v>
      </c>
      <c r="F247" s="182" t="s">
        <v>658</v>
      </c>
      <c r="I247" s="178"/>
      <c r="J247" s="178"/>
      <c r="M247" s="23"/>
      <c r="N247" s="179"/>
      <c r="X247" s="59"/>
      <c r="AT247" s="3" t="s">
        <v>176</v>
      </c>
      <c r="AU247" s="3" t="s">
        <v>180</v>
      </c>
    </row>
    <row r="248" s="22" customFormat="1" ht="16.5" customHeight="1">
      <c r="B248" s="23"/>
      <c r="C248" s="161" t="s">
        <v>659</v>
      </c>
      <c r="D248" s="161" t="s">
        <v>162</v>
      </c>
      <c r="E248" s="162" t="s">
        <v>660</v>
      </c>
      <c r="F248" s="163" t="s">
        <v>661</v>
      </c>
      <c r="G248" s="164" t="s">
        <v>165</v>
      </c>
      <c r="H248" s="165">
        <v>1</v>
      </c>
      <c r="I248" s="166"/>
      <c r="J248" s="166"/>
      <c r="K248" s="167">
        <f>ROUND(P248*H248,2)</f>
        <v>0</v>
      </c>
      <c r="L248" s="168"/>
      <c r="M248" s="23"/>
      <c r="N248" s="169" t="s">
        <v>20</v>
      </c>
      <c r="O248" s="170" t="s">
        <v>44</v>
      </c>
      <c r="P248" s="171">
        <f>I248+J248</f>
        <v>0</v>
      </c>
      <c r="Q248" s="171">
        <f>ROUND(I248*H248,2)</f>
        <v>0</v>
      </c>
      <c r="R248" s="171">
        <f>ROUND(J248*H248,2)</f>
        <v>0</v>
      </c>
      <c r="T248" s="172">
        <f>S248*H248</f>
        <v>0</v>
      </c>
      <c r="U248" s="172">
        <v>0.002</v>
      </c>
      <c r="V248" s="172">
        <f>U248*H248</f>
        <v>0.002</v>
      </c>
      <c r="W248" s="172">
        <v>0</v>
      </c>
      <c r="X248" s="173">
        <f>W248*H248</f>
        <v>0</v>
      </c>
      <c r="AR248" s="174" t="s">
        <v>275</v>
      </c>
      <c r="AT248" s="174" t="s">
        <v>162</v>
      </c>
      <c r="AU248" s="174" t="s">
        <v>180</v>
      </c>
      <c r="AY248" s="3" t="s">
        <v>159</v>
      </c>
      <c r="BE248" s="175">
        <f>IF(O248="základní",K248,0)</f>
        <v>0</v>
      </c>
      <c r="BF248" s="175">
        <f>IF(O248="snížená",K248,0)</f>
        <v>0</v>
      </c>
      <c r="BG248" s="175">
        <f>IF(O248="zákl. přenesená",K248,0)</f>
        <v>0</v>
      </c>
      <c r="BH248" s="175">
        <f>IF(O248="sníž. přenesená",K248,0)</f>
        <v>0</v>
      </c>
      <c r="BI248" s="175">
        <f>IF(O248="nulová",K248,0)</f>
        <v>0</v>
      </c>
      <c r="BJ248" s="3" t="s">
        <v>82</v>
      </c>
      <c r="BK248" s="175">
        <f>ROUND(P248*H248,2)</f>
        <v>0</v>
      </c>
      <c r="BL248" s="3" t="s">
        <v>275</v>
      </c>
      <c r="BM248" s="174" t="s">
        <v>662</v>
      </c>
    </row>
    <row r="249" s="22" customFormat="1">
      <c r="B249" s="23"/>
      <c r="D249" s="176" t="s">
        <v>168</v>
      </c>
      <c r="F249" s="177" t="s">
        <v>661</v>
      </c>
      <c r="I249" s="178"/>
      <c r="J249" s="178"/>
      <c r="M249" s="23"/>
      <c r="N249" s="179"/>
      <c r="X249" s="59"/>
      <c r="AT249" s="3" t="s">
        <v>168</v>
      </c>
      <c r="AU249" s="3" t="s">
        <v>180</v>
      </c>
    </row>
    <row r="250" s="22" customFormat="1" ht="19.5">
      <c r="B250" s="23"/>
      <c r="D250" s="176" t="s">
        <v>176</v>
      </c>
      <c r="F250" s="182" t="s">
        <v>663</v>
      </c>
      <c r="I250" s="178"/>
      <c r="J250" s="178"/>
      <c r="M250" s="23"/>
      <c r="N250" s="179"/>
      <c r="X250" s="59"/>
      <c r="AT250" s="3" t="s">
        <v>176</v>
      </c>
      <c r="AU250" s="3" t="s">
        <v>180</v>
      </c>
    </row>
    <row r="251" s="22" customFormat="1" ht="16.5" customHeight="1">
      <c r="B251" s="23"/>
      <c r="C251" s="161" t="s">
        <v>664</v>
      </c>
      <c r="D251" s="161" t="s">
        <v>162</v>
      </c>
      <c r="E251" s="162" t="s">
        <v>665</v>
      </c>
      <c r="F251" s="163" t="s">
        <v>666</v>
      </c>
      <c r="G251" s="164" t="s">
        <v>165</v>
      </c>
      <c r="H251" s="165">
        <v>1</v>
      </c>
      <c r="I251" s="166"/>
      <c r="J251" s="166"/>
      <c r="K251" s="167">
        <f>ROUND(P251*H251,2)</f>
        <v>0</v>
      </c>
      <c r="L251" s="168"/>
      <c r="M251" s="23"/>
      <c r="N251" s="169" t="s">
        <v>20</v>
      </c>
      <c r="O251" s="170" t="s">
        <v>44</v>
      </c>
      <c r="P251" s="171">
        <f>I251+J251</f>
        <v>0</v>
      </c>
      <c r="Q251" s="171">
        <f>ROUND(I251*H251,2)</f>
        <v>0</v>
      </c>
      <c r="R251" s="171">
        <f>ROUND(J251*H251,2)</f>
        <v>0</v>
      </c>
      <c r="T251" s="172">
        <f>S251*H251</f>
        <v>0</v>
      </c>
      <c r="U251" s="172">
        <v>0.0040099999999999997</v>
      </c>
      <c r="V251" s="172">
        <f>U251*H251</f>
        <v>0.0040099999999999997</v>
      </c>
      <c r="W251" s="172">
        <v>0</v>
      </c>
      <c r="X251" s="173">
        <f>W251*H251</f>
        <v>0</v>
      </c>
      <c r="AR251" s="174" t="s">
        <v>275</v>
      </c>
      <c r="AT251" s="174" t="s">
        <v>162</v>
      </c>
      <c r="AU251" s="174" t="s">
        <v>180</v>
      </c>
      <c r="AY251" s="3" t="s">
        <v>159</v>
      </c>
      <c r="BE251" s="175">
        <f>IF(O251="základní",K251,0)</f>
        <v>0</v>
      </c>
      <c r="BF251" s="175">
        <f>IF(O251="snížená",K251,0)</f>
        <v>0</v>
      </c>
      <c r="BG251" s="175">
        <f>IF(O251="zákl. přenesená",K251,0)</f>
        <v>0</v>
      </c>
      <c r="BH251" s="175">
        <f>IF(O251="sníž. přenesená",K251,0)</f>
        <v>0</v>
      </c>
      <c r="BI251" s="175">
        <f>IF(O251="nulová",K251,0)</f>
        <v>0</v>
      </c>
      <c r="BJ251" s="3" t="s">
        <v>82</v>
      </c>
      <c r="BK251" s="175">
        <f>ROUND(P251*H251,2)</f>
        <v>0</v>
      </c>
      <c r="BL251" s="3" t="s">
        <v>275</v>
      </c>
      <c r="BM251" s="174" t="s">
        <v>667</v>
      </c>
    </row>
    <row r="252" s="22" customFormat="1">
      <c r="B252" s="23"/>
      <c r="D252" s="176" t="s">
        <v>168</v>
      </c>
      <c r="F252" s="177" t="s">
        <v>666</v>
      </c>
      <c r="I252" s="178"/>
      <c r="J252" s="178"/>
      <c r="M252" s="23"/>
      <c r="N252" s="179"/>
      <c r="X252" s="59"/>
      <c r="AT252" s="3" t="s">
        <v>168</v>
      </c>
      <c r="AU252" s="3" t="s">
        <v>180</v>
      </c>
    </row>
    <row r="253" s="22" customFormat="1" ht="19.5">
      <c r="B253" s="23"/>
      <c r="D253" s="176" t="s">
        <v>176</v>
      </c>
      <c r="F253" s="182" t="s">
        <v>668</v>
      </c>
      <c r="I253" s="178"/>
      <c r="J253" s="178"/>
      <c r="M253" s="23"/>
      <c r="N253" s="179"/>
      <c r="X253" s="59"/>
      <c r="AT253" s="3" t="s">
        <v>176</v>
      </c>
      <c r="AU253" s="3" t="s">
        <v>180</v>
      </c>
    </row>
    <row r="254" s="22" customFormat="1" ht="16.5" customHeight="1">
      <c r="B254" s="23"/>
      <c r="C254" s="161" t="s">
        <v>669</v>
      </c>
      <c r="D254" s="161" t="s">
        <v>162</v>
      </c>
      <c r="E254" s="162" t="s">
        <v>665</v>
      </c>
      <c r="F254" s="163" t="s">
        <v>666</v>
      </c>
      <c r="G254" s="164" t="s">
        <v>165</v>
      </c>
      <c r="H254" s="165">
        <v>1</v>
      </c>
      <c r="I254" s="166"/>
      <c r="J254" s="166"/>
      <c r="K254" s="167">
        <f>ROUND(P254*H254,2)</f>
        <v>0</v>
      </c>
      <c r="L254" s="168"/>
      <c r="M254" s="23"/>
      <c r="N254" s="169" t="s">
        <v>20</v>
      </c>
      <c r="O254" s="170" t="s">
        <v>44</v>
      </c>
      <c r="P254" s="171">
        <f>I254+J254</f>
        <v>0</v>
      </c>
      <c r="Q254" s="171">
        <f>ROUND(I254*H254,2)</f>
        <v>0</v>
      </c>
      <c r="R254" s="171">
        <f>ROUND(J254*H254,2)</f>
        <v>0</v>
      </c>
      <c r="T254" s="172">
        <f>S254*H254</f>
        <v>0</v>
      </c>
      <c r="U254" s="172">
        <v>0.0040099999999999997</v>
      </c>
      <c r="V254" s="172">
        <f>U254*H254</f>
        <v>0.0040099999999999997</v>
      </c>
      <c r="W254" s="172">
        <v>0</v>
      </c>
      <c r="X254" s="173">
        <f>W254*H254</f>
        <v>0</v>
      </c>
      <c r="AR254" s="174" t="s">
        <v>275</v>
      </c>
      <c r="AT254" s="174" t="s">
        <v>162</v>
      </c>
      <c r="AU254" s="174" t="s">
        <v>180</v>
      </c>
      <c r="AY254" s="3" t="s">
        <v>159</v>
      </c>
      <c r="BE254" s="175">
        <f>IF(O254="základní",K254,0)</f>
        <v>0</v>
      </c>
      <c r="BF254" s="175">
        <f>IF(O254="snížená",K254,0)</f>
        <v>0</v>
      </c>
      <c r="BG254" s="175">
        <f>IF(O254="zákl. přenesená",K254,0)</f>
        <v>0</v>
      </c>
      <c r="BH254" s="175">
        <f>IF(O254="sníž. přenesená",K254,0)</f>
        <v>0</v>
      </c>
      <c r="BI254" s="175">
        <f>IF(O254="nulová",K254,0)</f>
        <v>0</v>
      </c>
      <c r="BJ254" s="3" t="s">
        <v>82</v>
      </c>
      <c r="BK254" s="175">
        <f>ROUND(P254*H254,2)</f>
        <v>0</v>
      </c>
      <c r="BL254" s="3" t="s">
        <v>275</v>
      </c>
      <c r="BM254" s="174" t="s">
        <v>670</v>
      </c>
    </row>
    <row r="255" s="22" customFormat="1">
      <c r="B255" s="23"/>
      <c r="D255" s="176" t="s">
        <v>168</v>
      </c>
      <c r="F255" s="177" t="s">
        <v>666</v>
      </c>
      <c r="I255" s="178"/>
      <c r="J255" s="178"/>
      <c r="M255" s="23"/>
      <c r="N255" s="179"/>
      <c r="X255" s="59"/>
      <c r="AT255" s="3" t="s">
        <v>168</v>
      </c>
      <c r="AU255" s="3" t="s">
        <v>180</v>
      </c>
    </row>
    <row r="256" s="22" customFormat="1" ht="19.5">
      <c r="B256" s="23"/>
      <c r="D256" s="176" t="s">
        <v>176</v>
      </c>
      <c r="F256" s="182" t="s">
        <v>668</v>
      </c>
      <c r="I256" s="178"/>
      <c r="J256" s="178"/>
      <c r="M256" s="23"/>
      <c r="N256" s="179"/>
      <c r="X256" s="59"/>
      <c r="AT256" s="3" t="s">
        <v>176</v>
      </c>
      <c r="AU256" s="3" t="s">
        <v>180</v>
      </c>
    </row>
    <row r="257" s="22" customFormat="1" ht="16.5" customHeight="1">
      <c r="B257" s="23"/>
      <c r="C257" s="161" t="s">
        <v>671</v>
      </c>
      <c r="D257" s="161" t="s">
        <v>162</v>
      </c>
      <c r="E257" s="162" t="s">
        <v>672</v>
      </c>
      <c r="F257" s="163" t="s">
        <v>673</v>
      </c>
      <c r="G257" s="164" t="s">
        <v>165</v>
      </c>
      <c r="H257" s="165">
        <v>1</v>
      </c>
      <c r="I257" s="166"/>
      <c r="J257" s="166"/>
      <c r="K257" s="167">
        <f>ROUND(P257*H257,2)</f>
        <v>0</v>
      </c>
      <c r="L257" s="168"/>
      <c r="M257" s="23"/>
      <c r="N257" s="169" t="s">
        <v>20</v>
      </c>
      <c r="O257" s="170" t="s">
        <v>44</v>
      </c>
      <c r="P257" s="171">
        <f>I257+J257</f>
        <v>0</v>
      </c>
      <c r="Q257" s="171">
        <f>ROUND(I257*H257,2)</f>
        <v>0</v>
      </c>
      <c r="R257" s="171">
        <f>ROUND(J257*H257,2)</f>
        <v>0</v>
      </c>
      <c r="T257" s="172">
        <f>S257*H257</f>
        <v>0</v>
      </c>
      <c r="U257" s="172">
        <v>0.0038400000000000001</v>
      </c>
      <c r="V257" s="172">
        <f>U257*H257</f>
        <v>0.0038400000000000001</v>
      </c>
      <c r="W257" s="172">
        <v>0</v>
      </c>
      <c r="X257" s="173">
        <f>W257*H257</f>
        <v>0</v>
      </c>
      <c r="AR257" s="174" t="s">
        <v>275</v>
      </c>
      <c r="AT257" s="174" t="s">
        <v>162</v>
      </c>
      <c r="AU257" s="174" t="s">
        <v>180</v>
      </c>
      <c r="AY257" s="3" t="s">
        <v>159</v>
      </c>
      <c r="BE257" s="175">
        <f>IF(O257="základní",K257,0)</f>
        <v>0</v>
      </c>
      <c r="BF257" s="175">
        <f>IF(O257="snížená",K257,0)</f>
        <v>0</v>
      </c>
      <c r="BG257" s="175">
        <f>IF(O257="zákl. přenesená",K257,0)</f>
        <v>0</v>
      </c>
      <c r="BH257" s="175">
        <f>IF(O257="sníž. přenesená",K257,0)</f>
        <v>0</v>
      </c>
      <c r="BI257" s="175">
        <f>IF(O257="nulová",K257,0)</f>
        <v>0</v>
      </c>
      <c r="BJ257" s="3" t="s">
        <v>82</v>
      </c>
      <c r="BK257" s="175">
        <f>ROUND(P257*H257,2)</f>
        <v>0</v>
      </c>
      <c r="BL257" s="3" t="s">
        <v>275</v>
      </c>
      <c r="BM257" s="174" t="s">
        <v>674</v>
      </c>
    </row>
    <row r="258" s="22" customFormat="1">
      <c r="B258" s="23"/>
      <c r="D258" s="176" t="s">
        <v>168</v>
      </c>
      <c r="F258" s="177" t="s">
        <v>673</v>
      </c>
      <c r="I258" s="178"/>
      <c r="J258" s="178"/>
      <c r="M258" s="23"/>
      <c r="N258" s="179"/>
      <c r="X258" s="59"/>
      <c r="AT258" s="3" t="s">
        <v>168</v>
      </c>
      <c r="AU258" s="3" t="s">
        <v>180</v>
      </c>
    </row>
    <row r="259" s="22" customFormat="1" ht="19.5">
      <c r="B259" s="23"/>
      <c r="D259" s="176" t="s">
        <v>176</v>
      </c>
      <c r="F259" s="182" t="s">
        <v>675</v>
      </c>
      <c r="I259" s="178"/>
      <c r="J259" s="178"/>
      <c r="M259" s="23"/>
      <c r="N259" s="179"/>
      <c r="X259" s="59"/>
      <c r="AT259" s="3" t="s">
        <v>176</v>
      </c>
      <c r="AU259" s="3" t="s">
        <v>180</v>
      </c>
    </row>
    <row r="260" s="147" customFormat="1" ht="20.850000000000001" customHeight="1">
      <c r="B260" s="148"/>
      <c r="D260" s="149" t="s">
        <v>74</v>
      </c>
      <c r="E260" s="159" t="s">
        <v>676</v>
      </c>
      <c r="F260" s="159" t="s">
        <v>677</v>
      </c>
      <c r="I260" s="151"/>
      <c r="J260" s="151"/>
      <c r="K260" s="160">
        <f>BK260</f>
        <v>0</v>
      </c>
      <c r="M260" s="148"/>
      <c r="N260" s="153"/>
      <c r="Q260" s="154">
        <f>SUM(Q261:Q275)</f>
        <v>0</v>
      </c>
      <c r="R260" s="154">
        <f>SUM(R261:R275)</f>
        <v>0</v>
      </c>
      <c r="T260" s="155">
        <f>SUM(T261:T275)</f>
        <v>0</v>
      </c>
      <c r="V260" s="155">
        <f>SUM(V261:V275)</f>
        <v>0.023560000000000005</v>
      </c>
      <c r="X260" s="156">
        <f>SUM(X261:X275)</f>
        <v>0</v>
      </c>
      <c r="AR260" s="149" t="s">
        <v>84</v>
      </c>
      <c r="AT260" s="157" t="s">
        <v>74</v>
      </c>
      <c r="AU260" s="157" t="s">
        <v>84</v>
      </c>
      <c r="AY260" s="149" t="s">
        <v>159</v>
      </c>
      <c r="BK260" s="158">
        <f>SUM(BK261:BK275)</f>
        <v>0</v>
      </c>
    </row>
    <row r="261" s="22" customFormat="1" ht="16.5" customHeight="1">
      <c r="B261" s="23"/>
      <c r="C261" s="161" t="s">
        <v>678</v>
      </c>
      <c r="D261" s="161" t="s">
        <v>162</v>
      </c>
      <c r="E261" s="162" t="s">
        <v>679</v>
      </c>
      <c r="F261" s="163" t="s">
        <v>680</v>
      </c>
      <c r="G261" s="164" t="s">
        <v>165</v>
      </c>
      <c r="H261" s="165">
        <v>1</v>
      </c>
      <c r="I261" s="166"/>
      <c r="J261" s="166"/>
      <c r="K261" s="167">
        <f>ROUND(P261*H261,2)</f>
        <v>0</v>
      </c>
      <c r="L261" s="168"/>
      <c r="M261" s="23"/>
      <c r="N261" s="169" t="s">
        <v>20</v>
      </c>
      <c r="O261" s="170" t="s">
        <v>44</v>
      </c>
      <c r="P261" s="171">
        <f>I261+J261</f>
        <v>0</v>
      </c>
      <c r="Q261" s="171">
        <f>ROUND(I261*H261,2)</f>
        <v>0</v>
      </c>
      <c r="R261" s="171">
        <f>ROUND(J261*H261,2)</f>
        <v>0</v>
      </c>
      <c r="T261" s="172">
        <f>S261*H261</f>
        <v>0</v>
      </c>
      <c r="U261" s="172">
        <v>0.0020400000000000001</v>
      </c>
      <c r="V261" s="172">
        <f>U261*H261</f>
        <v>0.0020400000000000001</v>
      </c>
      <c r="W261" s="172">
        <v>0</v>
      </c>
      <c r="X261" s="173">
        <f>W261*H261</f>
        <v>0</v>
      </c>
      <c r="AR261" s="174" t="s">
        <v>275</v>
      </c>
      <c r="AT261" s="174" t="s">
        <v>162</v>
      </c>
      <c r="AU261" s="174" t="s">
        <v>180</v>
      </c>
      <c r="AY261" s="3" t="s">
        <v>159</v>
      </c>
      <c r="BE261" s="175">
        <f>IF(O261="základní",K261,0)</f>
        <v>0</v>
      </c>
      <c r="BF261" s="175">
        <f>IF(O261="snížená",K261,0)</f>
        <v>0</v>
      </c>
      <c r="BG261" s="175">
        <f>IF(O261="zákl. přenesená",K261,0)</f>
        <v>0</v>
      </c>
      <c r="BH261" s="175">
        <f>IF(O261="sníž. přenesená",K261,0)</f>
        <v>0</v>
      </c>
      <c r="BI261" s="175">
        <f>IF(O261="nulová",K261,0)</f>
        <v>0</v>
      </c>
      <c r="BJ261" s="3" t="s">
        <v>82</v>
      </c>
      <c r="BK261" s="175">
        <f>ROUND(P261*H261,2)</f>
        <v>0</v>
      </c>
      <c r="BL261" s="3" t="s">
        <v>275</v>
      </c>
      <c r="BM261" s="174" t="s">
        <v>681</v>
      </c>
    </row>
    <row r="262" s="22" customFormat="1">
      <c r="B262" s="23"/>
      <c r="D262" s="176" t="s">
        <v>168</v>
      </c>
      <c r="F262" s="177" t="s">
        <v>680</v>
      </c>
      <c r="I262" s="178"/>
      <c r="J262" s="178"/>
      <c r="M262" s="23"/>
      <c r="N262" s="179"/>
      <c r="X262" s="59"/>
      <c r="AT262" s="3" t="s">
        <v>168</v>
      </c>
      <c r="AU262" s="3" t="s">
        <v>180</v>
      </c>
    </row>
    <row r="263" s="22" customFormat="1" ht="19.5">
      <c r="B263" s="23"/>
      <c r="D263" s="176" t="s">
        <v>176</v>
      </c>
      <c r="F263" s="182" t="s">
        <v>682</v>
      </c>
      <c r="I263" s="178"/>
      <c r="J263" s="178"/>
      <c r="M263" s="23"/>
      <c r="N263" s="179"/>
      <c r="X263" s="59"/>
      <c r="AT263" s="3" t="s">
        <v>176</v>
      </c>
      <c r="AU263" s="3" t="s">
        <v>180</v>
      </c>
    </row>
    <row r="264" s="22" customFormat="1" ht="16.5" customHeight="1">
      <c r="B264" s="23"/>
      <c r="C264" s="161" t="s">
        <v>683</v>
      </c>
      <c r="D264" s="161" t="s">
        <v>162</v>
      </c>
      <c r="E264" s="162" t="s">
        <v>684</v>
      </c>
      <c r="F264" s="163" t="s">
        <v>685</v>
      </c>
      <c r="G264" s="164" t="s">
        <v>165</v>
      </c>
      <c r="H264" s="165">
        <v>3</v>
      </c>
      <c r="I264" s="166"/>
      <c r="J264" s="166"/>
      <c r="K264" s="167">
        <f>ROUND(P264*H264,2)</f>
        <v>0</v>
      </c>
      <c r="L264" s="168"/>
      <c r="M264" s="23"/>
      <c r="N264" s="169" t="s">
        <v>20</v>
      </c>
      <c r="O264" s="170" t="s">
        <v>44</v>
      </c>
      <c r="P264" s="171">
        <f>I264+J264</f>
        <v>0</v>
      </c>
      <c r="Q264" s="171">
        <f>ROUND(I264*H264,2)</f>
        <v>0</v>
      </c>
      <c r="R264" s="171">
        <f>ROUND(J264*H264,2)</f>
        <v>0</v>
      </c>
      <c r="T264" s="172">
        <f>S264*H264</f>
        <v>0</v>
      </c>
      <c r="U264" s="172">
        <v>0.0056499999999999996</v>
      </c>
      <c r="V264" s="172">
        <f>U264*H264</f>
        <v>0.01695</v>
      </c>
      <c r="W264" s="172">
        <v>0</v>
      </c>
      <c r="X264" s="173">
        <f>W264*H264</f>
        <v>0</v>
      </c>
      <c r="AR264" s="174" t="s">
        <v>275</v>
      </c>
      <c r="AT264" s="174" t="s">
        <v>162</v>
      </c>
      <c r="AU264" s="174" t="s">
        <v>180</v>
      </c>
      <c r="AY264" s="3" t="s">
        <v>159</v>
      </c>
      <c r="BE264" s="175">
        <f>IF(O264="základní",K264,0)</f>
        <v>0</v>
      </c>
      <c r="BF264" s="175">
        <f>IF(O264="snížená",K264,0)</f>
        <v>0</v>
      </c>
      <c r="BG264" s="175">
        <f>IF(O264="zákl. přenesená",K264,0)</f>
        <v>0</v>
      </c>
      <c r="BH264" s="175">
        <f>IF(O264="sníž. přenesená",K264,0)</f>
        <v>0</v>
      </c>
      <c r="BI264" s="175">
        <f>IF(O264="nulová",K264,0)</f>
        <v>0</v>
      </c>
      <c r="BJ264" s="3" t="s">
        <v>82</v>
      </c>
      <c r="BK264" s="175">
        <f>ROUND(P264*H264,2)</f>
        <v>0</v>
      </c>
      <c r="BL264" s="3" t="s">
        <v>275</v>
      </c>
      <c r="BM264" s="174" t="s">
        <v>686</v>
      </c>
    </row>
    <row r="265" s="22" customFormat="1">
      <c r="B265" s="23"/>
      <c r="D265" s="176" t="s">
        <v>168</v>
      </c>
      <c r="F265" s="177" t="s">
        <v>685</v>
      </c>
      <c r="I265" s="178"/>
      <c r="J265" s="178"/>
      <c r="M265" s="23"/>
      <c r="N265" s="179"/>
      <c r="X265" s="59"/>
      <c r="AT265" s="3" t="s">
        <v>168</v>
      </c>
      <c r="AU265" s="3" t="s">
        <v>180</v>
      </c>
    </row>
    <row r="266" s="22" customFormat="1" ht="19.5">
      <c r="B266" s="23"/>
      <c r="D266" s="176" t="s">
        <v>176</v>
      </c>
      <c r="F266" s="182" t="s">
        <v>687</v>
      </c>
      <c r="I266" s="178"/>
      <c r="J266" s="178"/>
      <c r="M266" s="23"/>
      <c r="N266" s="179"/>
      <c r="X266" s="59"/>
      <c r="AT266" s="3" t="s">
        <v>176</v>
      </c>
      <c r="AU266" s="3" t="s">
        <v>180</v>
      </c>
    </row>
    <row r="267" s="22" customFormat="1" ht="16.5" customHeight="1">
      <c r="B267" s="23"/>
      <c r="C267" s="161" t="s">
        <v>688</v>
      </c>
      <c r="D267" s="161" t="s">
        <v>162</v>
      </c>
      <c r="E267" s="162" t="s">
        <v>689</v>
      </c>
      <c r="F267" s="163" t="s">
        <v>690</v>
      </c>
      <c r="G267" s="164" t="s">
        <v>165</v>
      </c>
      <c r="H267" s="165">
        <v>1</v>
      </c>
      <c r="I267" s="166"/>
      <c r="J267" s="166"/>
      <c r="K267" s="167">
        <f>ROUND(P267*H267,2)</f>
        <v>0</v>
      </c>
      <c r="L267" s="168"/>
      <c r="M267" s="23"/>
      <c r="N267" s="169" t="s">
        <v>20</v>
      </c>
      <c r="O267" s="170" t="s">
        <v>44</v>
      </c>
      <c r="P267" s="171">
        <f>I267+J267</f>
        <v>0</v>
      </c>
      <c r="Q267" s="171">
        <f>ROUND(I267*H267,2)</f>
        <v>0</v>
      </c>
      <c r="R267" s="171">
        <f>ROUND(J267*H267,2)</f>
        <v>0</v>
      </c>
      <c r="T267" s="172">
        <f>S267*H267</f>
        <v>0</v>
      </c>
      <c r="U267" s="172">
        <v>0.0039500000000000004</v>
      </c>
      <c r="V267" s="172">
        <f>U267*H267</f>
        <v>0.0039500000000000004</v>
      </c>
      <c r="W267" s="172">
        <v>0</v>
      </c>
      <c r="X267" s="173">
        <f>W267*H267</f>
        <v>0</v>
      </c>
      <c r="AR267" s="174" t="s">
        <v>275</v>
      </c>
      <c r="AT267" s="174" t="s">
        <v>162</v>
      </c>
      <c r="AU267" s="174" t="s">
        <v>180</v>
      </c>
      <c r="AY267" s="3" t="s">
        <v>159</v>
      </c>
      <c r="BE267" s="175">
        <f>IF(O267="základní",K267,0)</f>
        <v>0</v>
      </c>
      <c r="BF267" s="175">
        <f>IF(O267="snížená",K267,0)</f>
        <v>0</v>
      </c>
      <c r="BG267" s="175">
        <f>IF(O267="zákl. přenesená",K267,0)</f>
        <v>0</v>
      </c>
      <c r="BH267" s="175">
        <f>IF(O267="sníž. přenesená",K267,0)</f>
        <v>0</v>
      </c>
      <c r="BI267" s="175">
        <f>IF(O267="nulová",K267,0)</f>
        <v>0</v>
      </c>
      <c r="BJ267" s="3" t="s">
        <v>82</v>
      </c>
      <c r="BK267" s="175">
        <f>ROUND(P267*H267,2)</f>
        <v>0</v>
      </c>
      <c r="BL267" s="3" t="s">
        <v>275</v>
      </c>
      <c r="BM267" s="174" t="s">
        <v>691</v>
      </c>
    </row>
    <row r="268" s="22" customFormat="1">
      <c r="B268" s="23"/>
      <c r="D268" s="176" t="s">
        <v>168</v>
      </c>
      <c r="F268" s="177" t="s">
        <v>690</v>
      </c>
      <c r="I268" s="178"/>
      <c r="J268" s="178"/>
      <c r="M268" s="23"/>
      <c r="N268" s="179"/>
      <c r="X268" s="59"/>
      <c r="AT268" s="3" t="s">
        <v>168</v>
      </c>
      <c r="AU268" s="3" t="s">
        <v>180</v>
      </c>
    </row>
    <row r="269" s="22" customFormat="1" ht="19.5">
      <c r="B269" s="23"/>
      <c r="D269" s="176" t="s">
        <v>176</v>
      </c>
      <c r="F269" s="182" t="s">
        <v>692</v>
      </c>
      <c r="I269" s="178"/>
      <c r="J269" s="178"/>
      <c r="M269" s="23"/>
      <c r="N269" s="179"/>
      <c r="X269" s="59"/>
      <c r="AT269" s="3" t="s">
        <v>176</v>
      </c>
      <c r="AU269" s="3" t="s">
        <v>180</v>
      </c>
    </row>
    <row r="270" s="22" customFormat="1" ht="16.5" customHeight="1">
      <c r="B270" s="23"/>
      <c r="C270" s="161" t="s">
        <v>693</v>
      </c>
      <c r="D270" s="161" t="s">
        <v>162</v>
      </c>
      <c r="E270" s="162" t="s">
        <v>694</v>
      </c>
      <c r="F270" s="163" t="s">
        <v>695</v>
      </c>
      <c r="G270" s="164" t="s">
        <v>165</v>
      </c>
      <c r="H270" s="165">
        <v>4</v>
      </c>
      <c r="I270" s="166"/>
      <c r="J270" s="166"/>
      <c r="K270" s="167">
        <f>ROUND(P270*H270,2)</f>
        <v>0</v>
      </c>
      <c r="L270" s="168"/>
      <c r="M270" s="23"/>
      <c r="N270" s="169" t="s">
        <v>20</v>
      </c>
      <c r="O270" s="170" t="s">
        <v>44</v>
      </c>
      <c r="P270" s="171">
        <f>I270+J270</f>
        <v>0</v>
      </c>
      <c r="Q270" s="171">
        <f>ROUND(I270*H270,2)</f>
        <v>0</v>
      </c>
      <c r="R270" s="171">
        <f>ROUND(J270*H270,2)</f>
        <v>0</v>
      </c>
      <c r="T270" s="172">
        <f>S270*H270</f>
        <v>0</v>
      </c>
      <c r="U270" s="172">
        <v>0.00013999999999999999</v>
      </c>
      <c r="V270" s="172">
        <f>U270*H270</f>
        <v>0.00055999999999999995</v>
      </c>
      <c r="W270" s="172">
        <v>0</v>
      </c>
      <c r="X270" s="173">
        <f>W270*H270</f>
        <v>0</v>
      </c>
      <c r="AR270" s="174" t="s">
        <v>275</v>
      </c>
      <c r="AT270" s="174" t="s">
        <v>162</v>
      </c>
      <c r="AU270" s="174" t="s">
        <v>180</v>
      </c>
      <c r="AY270" s="3" t="s">
        <v>159</v>
      </c>
      <c r="BE270" s="175">
        <f>IF(O270="základní",K270,0)</f>
        <v>0</v>
      </c>
      <c r="BF270" s="175">
        <f>IF(O270="snížená",K270,0)</f>
        <v>0</v>
      </c>
      <c r="BG270" s="175">
        <f>IF(O270="zákl. přenesená",K270,0)</f>
        <v>0</v>
      </c>
      <c r="BH270" s="175">
        <f>IF(O270="sníž. přenesená",K270,0)</f>
        <v>0</v>
      </c>
      <c r="BI270" s="175">
        <f>IF(O270="nulová",K270,0)</f>
        <v>0</v>
      </c>
      <c r="BJ270" s="3" t="s">
        <v>82</v>
      </c>
      <c r="BK270" s="175">
        <f>ROUND(P270*H270,2)</f>
        <v>0</v>
      </c>
      <c r="BL270" s="3" t="s">
        <v>275</v>
      </c>
      <c r="BM270" s="174" t="s">
        <v>696</v>
      </c>
    </row>
    <row r="271" s="22" customFormat="1">
      <c r="B271" s="23"/>
      <c r="D271" s="176" t="s">
        <v>168</v>
      </c>
      <c r="F271" s="177" t="s">
        <v>695</v>
      </c>
      <c r="I271" s="178"/>
      <c r="J271" s="178"/>
      <c r="M271" s="23"/>
      <c r="N271" s="179"/>
      <c r="X271" s="59"/>
      <c r="AT271" s="3" t="s">
        <v>168</v>
      </c>
      <c r="AU271" s="3" t="s">
        <v>180</v>
      </c>
    </row>
    <row r="272" s="22" customFormat="1" ht="19.5">
      <c r="B272" s="23"/>
      <c r="D272" s="176" t="s">
        <v>176</v>
      </c>
      <c r="F272" s="182" t="s">
        <v>697</v>
      </c>
      <c r="I272" s="178"/>
      <c r="J272" s="178"/>
      <c r="M272" s="23"/>
      <c r="N272" s="179"/>
      <c r="X272" s="59"/>
      <c r="AT272" s="3" t="s">
        <v>176</v>
      </c>
      <c r="AU272" s="3" t="s">
        <v>180</v>
      </c>
    </row>
    <row r="273" s="22" customFormat="1" ht="16.5" customHeight="1">
      <c r="B273" s="23"/>
      <c r="C273" s="161" t="s">
        <v>698</v>
      </c>
      <c r="D273" s="161" t="s">
        <v>162</v>
      </c>
      <c r="E273" s="162" t="s">
        <v>699</v>
      </c>
      <c r="F273" s="163" t="s">
        <v>700</v>
      </c>
      <c r="G273" s="164" t="s">
        <v>165</v>
      </c>
      <c r="H273" s="165">
        <v>1</v>
      </c>
      <c r="I273" s="166"/>
      <c r="J273" s="166"/>
      <c r="K273" s="167">
        <f>ROUND(P273*H273,2)</f>
        <v>0</v>
      </c>
      <c r="L273" s="168"/>
      <c r="M273" s="23"/>
      <c r="N273" s="169" t="s">
        <v>20</v>
      </c>
      <c r="O273" s="170" t="s">
        <v>44</v>
      </c>
      <c r="P273" s="171">
        <f>I273+J273</f>
        <v>0</v>
      </c>
      <c r="Q273" s="171">
        <f>ROUND(I273*H273,2)</f>
        <v>0</v>
      </c>
      <c r="R273" s="171">
        <f>ROUND(J273*H273,2)</f>
        <v>0</v>
      </c>
      <c r="T273" s="172">
        <f>S273*H273</f>
        <v>0</v>
      </c>
      <c r="U273" s="172">
        <v>6.0000000000000002e-05</v>
      </c>
      <c r="V273" s="172">
        <f>U273*H273</f>
        <v>6.0000000000000002e-05</v>
      </c>
      <c r="W273" s="172">
        <v>0</v>
      </c>
      <c r="X273" s="173">
        <f>W273*H273</f>
        <v>0</v>
      </c>
      <c r="AR273" s="174" t="s">
        <v>275</v>
      </c>
      <c r="AT273" s="174" t="s">
        <v>162</v>
      </c>
      <c r="AU273" s="174" t="s">
        <v>180</v>
      </c>
      <c r="AY273" s="3" t="s">
        <v>159</v>
      </c>
      <c r="BE273" s="175">
        <f>IF(O273="základní",K273,0)</f>
        <v>0</v>
      </c>
      <c r="BF273" s="175">
        <f>IF(O273="snížená",K273,0)</f>
        <v>0</v>
      </c>
      <c r="BG273" s="175">
        <f>IF(O273="zákl. přenesená",K273,0)</f>
        <v>0</v>
      </c>
      <c r="BH273" s="175">
        <f>IF(O273="sníž. přenesená",K273,0)</f>
        <v>0</v>
      </c>
      <c r="BI273" s="175">
        <f>IF(O273="nulová",K273,0)</f>
        <v>0</v>
      </c>
      <c r="BJ273" s="3" t="s">
        <v>82</v>
      </c>
      <c r="BK273" s="175">
        <f>ROUND(P273*H273,2)</f>
        <v>0</v>
      </c>
      <c r="BL273" s="3" t="s">
        <v>275</v>
      </c>
      <c r="BM273" s="174" t="s">
        <v>701</v>
      </c>
    </row>
    <row r="274" s="22" customFormat="1">
      <c r="B274" s="23"/>
      <c r="D274" s="176" t="s">
        <v>168</v>
      </c>
      <c r="F274" s="177" t="s">
        <v>700</v>
      </c>
      <c r="I274" s="178"/>
      <c r="J274" s="178"/>
      <c r="M274" s="23"/>
      <c r="N274" s="179"/>
      <c r="X274" s="59"/>
      <c r="AT274" s="3" t="s">
        <v>168</v>
      </c>
      <c r="AU274" s="3" t="s">
        <v>180</v>
      </c>
    </row>
    <row r="275" s="22" customFormat="1" ht="19.5">
      <c r="B275" s="23"/>
      <c r="D275" s="176" t="s">
        <v>176</v>
      </c>
      <c r="F275" s="182" t="s">
        <v>702</v>
      </c>
      <c r="I275" s="178"/>
      <c r="J275" s="178"/>
      <c r="M275" s="23"/>
      <c r="N275" s="179"/>
      <c r="X275" s="59"/>
      <c r="AT275" s="3" t="s">
        <v>176</v>
      </c>
      <c r="AU275" s="3" t="s">
        <v>180</v>
      </c>
    </row>
    <row r="276" s="147" customFormat="1" ht="20.850000000000001" customHeight="1">
      <c r="B276" s="148"/>
      <c r="D276" s="149" t="s">
        <v>74</v>
      </c>
      <c r="E276" s="159" t="s">
        <v>703</v>
      </c>
      <c r="F276" s="159" t="s">
        <v>704</v>
      </c>
      <c r="I276" s="151"/>
      <c r="J276" s="151"/>
      <c r="K276" s="160">
        <f>BK276</f>
        <v>0</v>
      </c>
      <c r="M276" s="148"/>
      <c r="N276" s="153"/>
      <c r="Q276" s="154">
        <f>SUM(Q277:Q315)</f>
        <v>0</v>
      </c>
      <c r="R276" s="154">
        <f>SUM(R277:R315)</f>
        <v>0</v>
      </c>
      <c r="T276" s="155">
        <f>SUM(T277:T315)</f>
        <v>0</v>
      </c>
      <c r="V276" s="155">
        <f>SUM(V277:V315)</f>
        <v>0.06971999999999999</v>
      </c>
      <c r="X276" s="156">
        <f>SUM(X277:X315)</f>
        <v>0</v>
      </c>
      <c r="AR276" s="149" t="s">
        <v>84</v>
      </c>
      <c r="AT276" s="157" t="s">
        <v>74</v>
      </c>
      <c r="AU276" s="157" t="s">
        <v>84</v>
      </c>
      <c r="AY276" s="149" t="s">
        <v>159</v>
      </c>
      <c r="BK276" s="158">
        <f>SUM(BK277:BK315)</f>
        <v>0</v>
      </c>
    </row>
    <row r="277" s="22" customFormat="1" ht="16.5" customHeight="1">
      <c r="B277" s="23"/>
      <c r="C277" s="161" t="s">
        <v>705</v>
      </c>
      <c r="D277" s="161" t="s">
        <v>162</v>
      </c>
      <c r="E277" s="162" t="s">
        <v>706</v>
      </c>
      <c r="F277" s="163" t="s">
        <v>707</v>
      </c>
      <c r="G277" s="164" t="s">
        <v>481</v>
      </c>
      <c r="H277" s="165">
        <v>1</v>
      </c>
      <c r="I277" s="166"/>
      <c r="J277" s="166"/>
      <c r="K277" s="167">
        <f>ROUND(P277*H277,2)</f>
        <v>0</v>
      </c>
      <c r="L277" s="168"/>
      <c r="M277" s="23"/>
      <c r="N277" s="169" t="s">
        <v>20</v>
      </c>
      <c r="O277" s="170" t="s">
        <v>44</v>
      </c>
      <c r="P277" s="171">
        <f>I277+J277</f>
        <v>0</v>
      </c>
      <c r="Q277" s="171">
        <f>ROUND(I277*H277,2)</f>
        <v>0</v>
      </c>
      <c r="R277" s="171">
        <f>ROUND(J277*H277,2)</f>
        <v>0</v>
      </c>
      <c r="T277" s="172">
        <f>S277*H277</f>
        <v>0</v>
      </c>
      <c r="U277" s="172">
        <v>0.00134</v>
      </c>
      <c r="V277" s="172">
        <f>U277*H277</f>
        <v>0.00134</v>
      </c>
      <c r="W277" s="172">
        <v>0</v>
      </c>
      <c r="X277" s="173">
        <f>W277*H277</f>
        <v>0</v>
      </c>
      <c r="AR277" s="174" t="s">
        <v>275</v>
      </c>
      <c r="AT277" s="174" t="s">
        <v>162</v>
      </c>
      <c r="AU277" s="174" t="s">
        <v>180</v>
      </c>
      <c r="AY277" s="3" t="s">
        <v>159</v>
      </c>
      <c r="BE277" s="175">
        <f>IF(O277="základní",K277,0)</f>
        <v>0</v>
      </c>
      <c r="BF277" s="175">
        <f>IF(O277="snížená",K277,0)</f>
        <v>0</v>
      </c>
      <c r="BG277" s="175">
        <f>IF(O277="zákl. přenesená",K277,0)</f>
        <v>0</v>
      </c>
      <c r="BH277" s="175">
        <f>IF(O277="sníž. přenesená",K277,0)</f>
        <v>0</v>
      </c>
      <c r="BI277" s="175">
        <f>IF(O277="nulová",K277,0)</f>
        <v>0</v>
      </c>
      <c r="BJ277" s="3" t="s">
        <v>82</v>
      </c>
      <c r="BK277" s="175">
        <f>ROUND(P277*H277,2)</f>
        <v>0</v>
      </c>
      <c r="BL277" s="3" t="s">
        <v>275</v>
      </c>
      <c r="BM277" s="174" t="s">
        <v>708</v>
      </c>
    </row>
    <row r="278" s="22" customFormat="1">
      <c r="B278" s="23"/>
      <c r="D278" s="176" t="s">
        <v>168</v>
      </c>
      <c r="F278" s="177" t="s">
        <v>707</v>
      </c>
      <c r="I278" s="178"/>
      <c r="J278" s="178"/>
      <c r="M278" s="23"/>
      <c r="N278" s="179"/>
      <c r="X278" s="59"/>
      <c r="AT278" s="3" t="s">
        <v>168</v>
      </c>
      <c r="AU278" s="3" t="s">
        <v>180</v>
      </c>
    </row>
    <row r="279" s="22" customFormat="1" ht="19.5">
      <c r="B279" s="23"/>
      <c r="D279" s="176" t="s">
        <v>176</v>
      </c>
      <c r="F279" s="182" t="s">
        <v>709</v>
      </c>
      <c r="I279" s="178"/>
      <c r="J279" s="178"/>
      <c r="M279" s="23"/>
      <c r="N279" s="179"/>
      <c r="X279" s="59"/>
      <c r="AT279" s="3" t="s">
        <v>176</v>
      </c>
      <c r="AU279" s="3" t="s">
        <v>180</v>
      </c>
    </row>
    <row r="280" s="22" customFormat="1" ht="16.5" customHeight="1">
      <c r="B280" s="23"/>
      <c r="C280" s="161" t="s">
        <v>710</v>
      </c>
      <c r="D280" s="161" t="s">
        <v>162</v>
      </c>
      <c r="E280" s="162" t="s">
        <v>711</v>
      </c>
      <c r="F280" s="163" t="s">
        <v>712</v>
      </c>
      <c r="G280" s="164" t="s">
        <v>481</v>
      </c>
      <c r="H280" s="165">
        <v>1</v>
      </c>
      <c r="I280" s="166"/>
      <c r="J280" s="166"/>
      <c r="K280" s="167">
        <f>ROUND(P280*H280,2)</f>
        <v>0</v>
      </c>
      <c r="L280" s="168"/>
      <c r="M280" s="23"/>
      <c r="N280" s="169" t="s">
        <v>20</v>
      </c>
      <c r="O280" s="170" t="s">
        <v>44</v>
      </c>
      <c r="P280" s="171">
        <f>I280+J280</f>
        <v>0</v>
      </c>
      <c r="Q280" s="171">
        <f>ROUND(I280*H280,2)</f>
        <v>0</v>
      </c>
      <c r="R280" s="171">
        <f>ROUND(J280*H280,2)</f>
        <v>0</v>
      </c>
      <c r="T280" s="172">
        <f>S280*H280</f>
        <v>0</v>
      </c>
      <c r="U280" s="172">
        <v>0.002</v>
      </c>
      <c r="V280" s="172">
        <f>U280*H280</f>
        <v>0.002</v>
      </c>
      <c r="W280" s="172">
        <v>0</v>
      </c>
      <c r="X280" s="173">
        <f>W280*H280</f>
        <v>0</v>
      </c>
      <c r="AR280" s="174" t="s">
        <v>275</v>
      </c>
      <c r="AT280" s="174" t="s">
        <v>162</v>
      </c>
      <c r="AU280" s="174" t="s">
        <v>180</v>
      </c>
      <c r="AY280" s="3" t="s">
        <v>159</v>
      </c>
      <c r="BE280" s="175">
        <f>IF(O280="základní",K280,0)</f>
        <v>0</v>
      </c>
      <c r="BF280" s="175">
        <f>IF(O280="snížená",K280,0)</f>
        <v>0</v>
      </c>
      <c r="BG280" s="175">
        <f>IF(O280="zákl. přenesená",K280,0)</f>
        <v>0</v>
      </c>
      <c r="BH280" s="175">
        <f>IF(O280="sníž. přenesená",K280,0)</f>
        <v>0</v>
      </c>
      <c r="BI280" s="175">
        <f>IF(O280="nulová",K280,0)</f>
        <v>0</v>
      </c>
      <c r="BJ280" s="3" t="s">
        <v>82</v>
      </c>
      <c r="BK280" s="175">
        <f>ROUND(P280*H280,2)</f>
        <v>0</v>
      </c>
      <c r="BL280" s="3" t="s">
        <v>275</v>
      </c>
      <c r="BM280" s="174" t="s">
        <v>713</v>
      </c>
    </row>
    <row r="281" s="22" customFormat="1">
      <c r="B281" s="23"/>
      <c r="D281" s="176" t="s">
        <v>168</v>
      </c>
      <c r="F281" s="177" t="s">
        <v>712</v>
      </c>
      <c r="I281" s="178"/>
      <c r="J281" s="178"/>
      <c r="M281" s="23"/>
      <c r="N281" s="179"/>
      <c r="X281" s="59"/>
      <c r="AT281" s="3" t="s">
        <v>168</v>
      </c>
      <c r="AU281" s="3" t="s">
        <v>180</v>
      </c>
    </row>
    <row r="282" s="22" customFormat="1" ht="19.5">
      <c r="B282" s="23"/>
      <c r="D282" s="176" t="s">
        <v>176</v>
      </c>
      <c r="F282" s="182" t="s">
        <v>663</v>
      </c>
      <c r="I282" s="178"/>
      <c r="J282" s="178"/>
      <c r="M282" s="23"/>
      <c r="N282" s="179"/>
      <c r="X282" s="59"/>
      <c r="AT282" s="3" t="s">
        <v>176</v>
      </c>
      <c r="AU282" s="3" t="s">
        <v>180</v>
      </c>
    </row>
    <row r="283" s="22" customFormat="1" ht="16.5" customHeight="1">
      <c r="B283" s="23"/>
      <c r="C283" s="161" t="s">
        <v>714</v>
      </c>
      <c r="D283" s="161" t="s">
        <v>162</v>
      </c>
      <c r="E283" s="162" t="s">
        <v>711</v>
      </c>
      <c r="F283" s="163" t="s">
        <v>712</v>
      </c>
      <c r="G283" s="164" t="s">
        <v>481</v>
      </c>
      <c r="H283" s="165">
        <v>2</v>
      </c>
      <c r="I283" s="166"/>
      <c r="J283" s="166"/>
      <c r="K283" s="167">
        <f>ROUND(P283*H283,2)</f>
        <v>0</v>
      </c>
      <c r="L283" s="168"/>
      <c r="M283" s="23"/>
      <c r="N283" s="169" t="s">
        <v>20</v>
      </c>
      <c r="O283" s="170" t="s">
        <v>44</v>
      </c>
      <c r="P283" s="171">
        <f>I283+J283</f>
        <v>0</v>
      </c>
      <c r="Q283" s="171">
        <f>ROUND(I283*H283,2)</f>
        <v>0</v>
      </c>
      <c r="R283" s="171">
        <f>ROUND(J283*H283,2)</f>
        <v>0</v>
      </c>
      <c r="T283" s="172">
        <f>S283*H283</f>
        <v>0</v>
      </c>
      <c r="U283" s="172">
        <v>0.002</v>
      </c>
      <c r="V283" s="172">
        <f>U283*H283</f>
        <v>0.0040000000000000001</v>
      </c>
      <c r="W283" s="172">
        <v>0</v>
      </c>
      <c r="X283" s="173">
        <f>W283*H283</f>
        <v>0</v>
      </c>
      <c r="AR283" s="174" t="s">
        <v>275</v>
      </c>
      <c r="AT283" s="174" t="s">
        <v>162</v>
      </c>
      <c r="AU283" s="174" t="s">
        <v>180</v>
      </c>
      <c r="AY283" s="3" t="s">
        <v>159</v>
      </c>
      <c r="BE283" s="175">
        <f>IF(O283="základní",K283,0)</f>
        <v>0</v>
      </c>
      <c r="BF283" s="175">
        <f>IF(O283="snížená",K283,0)</f>
        <v>0</v>
      </c>
      <c r="BG283" s="175">
        <f>IF(O283="zákl. přenesená",K283,0)</f>
        <v>0</v>
      </c>
      <c r="BH283" s="175">
        <f>IF(O283="sníž. přenesená",K283,0)</f>
        <v>0</v>
      </c>
      <c r="BI283" s="175">
        <f>IF(O283="nulová",K283,0)</f>
        <v>0</v>
      </c>
      <c r="BJ283" s="3" t="s">
        <v>82</v>
      </c>
      <c r="BK283" s="175">
        <f>ROUND(P283*H283,2)</f>
        <v>0</v>
      </c>
      <c r="BL283" s="3" t="s">
        <v>275</v>
      </c>
      <c r="BM283" s="174" t="s">
        <v>715</v>
      </c>
    </row>
    <row r="284" s="22" customFormat="1">
      <c r="B284" s="23"/>
      <c r="D284" s="176" t="s">
        <v>168</v>
      </c>
      <c r="F284" s="177" t="s">
        <v>712</v>
      </c>
      <c r="I284" s="178"/>
      <c r="J284" s="178"/>
      <c r="M284" s="23"/>
      <c r="N284" s="179"/>
      <c r="X284" s="59"/>
      <c r="AT284" s="3" t="s">
        <v>168</v>
      </c>
      <c r="AU284" s="3" t="s">
        <v>180</v>
      </c>
    </row>
    <row r="285" s="22" customFormat="1" ht="19.5">
      <c r="B285" s="23"/>
      <c r="D285" s="176" t="s">
        <v>176</v>
      </c>
      <c r="F285" s="182" t="s">
        <v>663</v>
      </c>
      <c r="I285" s="178"/>
      <c r="J285" s="178"/>
      <c r="M285" s="23"/>
      <c r="N285" s="179"/>
      <c r="X285" s="59"/>
      <c r="AT285" s="3" t="s">
        <v>176</v>
      </c>
      <c r="AU285" s="3" t="s">
        <v>180</v>
      </c>
    </row>
    <row r="286" s="22" customFormat="1" ht="16.5" customHeight="1">
      <c r="B286" s="23"/>
      <c r="C286" s="161" t="s">
        <v>716</v>
      </c>
      <c r="D286" s="161" t="s">
        <v>162</v>
      </c>
      <c r="E286" s="162" t="s">
        <v>717</v>
      </c>
      <c r="F286" s="163" t="s">
        <v>718</v>
      </c>
      <c r="G286" s="164" t="s">
        <v>481</v>
      </c>
      <c r="H286" s="165">
        <v>4</v>
      </c>
      <c r="I286" s="166"/>
      <c r="J286" s="166"/>
      <c r="K286" s="167">
        <f>ROUND(P286*H286,2)</f>
        <v>0</v>
      </c>
      <c r="L286" s="168"/>
      <c r="M286" s="23"/>
      <c r="N286" s="169" t="s">
        <v>20</v>
      </c>
      <c r="O286" s="170" t="s">
        <v>44</v>
      </c>
      <c r="P286" s="171">
        <f>I286+J286</f>
        <v>0</v>
      </c>
      <c r="Q286" s="171">
        <f>ROUND(I286*H286,2)</f>
        <v>0</v>
      </c>
      <c r="R286" s="171">
        <f>ROUND(J286*H286,2)</f>
        <v>0</v>
      </c>
      <c r="T286" s="172">
        <f>S286*H286</f>
        <v>0</v>
      </c>
      <c r="U286" s="172">
        <v>0.00019000000000000001</v>
      </c>
      <c r="V286" s="172">
        <f>U286*H286</f>
        <v>0.00076000000000000004</v>
      </c>
      <c r="W286" s="172">
        <v>0</v>
      </c>
      <c r="X286" s="173">
        <f>W286*H286</f>
        <v>0</v>
      </c>
      <c r="AR286" s="174" t="s">
        <v>275</v>
      </c>
      <c r="AT286" s="174" t="s">
        <v>162</v>
      </c>
      <c r="AU286" s="174" t="s">
        <v>180</v>
      </c>
      <c r="AY286" s="3" t="s">
        <v>159</v>
      </c>
      <c r="BE286" s="175">
        <f>IF(O286="základní",K286,0)</f>
        <v>0</v>
      </c>
      <c r="BF286" s="175">
        <f>IF(O286="snížená",K286,0)</f>
        <v>0</v>
      </c>
      <c r="BG286" s="175">
        <f>IF(O286="zákl. přenesená",K286,0)</f>
        <v>0</v>
      </c>
      <c r="BH286" s="175">
        <f>IF(O286="sníž. přenesená",K286,0)</f>
        <v>0</v>
      </c>
      <c r="BI286" s="175">
        <f>IF(O286="nulová",K286,0)</f>
        <v>0</v>
      </c>
      <c r="BJ286" s="3" t="s">
        <v>82</v>
      </c>
      <c r="BK286" s="175">
        <f>ROUND(P286*H286,2)</f>
        <v>0</v>
      </c>
      <c r="BL286" s="3" t="s">
        <v>275</v>
      </c>
      <c r="BM286" s="174" t="s">
        <v>719</v>
      </c>
    </row>
    <row r="287" s="22" customFormat="1">
      <c r="B287" s="23"/>
      <c r="D287" s="176" t="s">
        <v>168</v>
      </c>
      <c r="F287" s="177" t="s">
        <v>718</v>
      </c>
      <c r="I287" s="178"/>
      <c r="J287" s="178"/>
      <c r="M287" s="23"/>
      <c r="N287" s="179"/>
      <c r="X287" s="59"/>
      <c r="AT287" s="3" t="s">
        <v>168</v>
      </c>
      <c r="AU287" s="3" t="s">
        <v>180</v>
      </c>
    </row>
    <row r="288" s="22" customFormat="1" ht="19.5">
      <c r="B288" s="23"/>
      <c r="D288" s="176" t="s">
        <v>176</v>
      </c>
      <c r="F288" s="182" t="s">
        <v>720</v>
      </c>
      <c r="I288" s="178"/>
      <c r="J288" s="178"/>
      <c r="M288" s="23"/>
      <c r="N288" s="179"/>
      <c r="X288" s="59"/>
      <c r="AT288" s="3" t="s">
        <v>176</v>
      </c>
      <c r="AU288" s="3" t="s">
        <v>180</v>
      </c>
    </row>
    <row r="289" s="22" customFormat="1" ht="16.5" customHeight="1">
      <c r="B289" s="23"/>
      <c r="C289" s="161" t="s">
        <v>721</v>
      </c>
      <c r="D289" s="161" t="s">
        <v>162</v>
      </c>
      <c r="E289" s="162" t="s">
        <v>645</v>
      </c>
      <c r="F289" s="163" t="s">
        <v>646</v>
      </c>
      <c r="G289" s="164" t="s">
        <v>165</v>
      </c>
      <c r="H289" s="165">
        <v>4</v>
      </c>
      <c r="I289" s="166"/>
      <c r="J289" s="166"/>
      <c r="K289" s="167">
        <f>ROUND(P289*H289,2)</f>
        <v>0</v>
      </c>
      <c r="L289" s="168"/>
      <c r="M289" s="23"/>
      <c r="N289" s="169" t="s">
        <v>20</v>
      </c>
      <c r="O289" s="170" t="s">
        <v>44</v>
      </c>
      <c r="P289" s="171">
        <f>I289+J289</f>
        <v>0</v>
      </c>
      <c r="Q289" s="171">
        <f>ROUND(I289*H289,2)</f>
        <v>0</v>
      </c>
      <c r="R289" s="171">
        <f>ROUND(J289*H289,2)</f>
        <v>0</v>
      </c>
      <c r="T289" s="172">
        <f>S289*H289</f>
        <v>0</v>
      </c>
      <c r="U289" s="172">
        <v>0.00022000000000000001</v>
      </c>
      <c r="V289" s="172">
        <f>U289*H289</f>
        <v>0.00088000000000000003</v>
      </c>
      <c r="W289" s="172">
        <v>0</v>
      </c>
      <c r="X289" s="173">
        <f>W289*H289</f>
        <v>0</v>
      </c>
      <c r="AR289" s="174" t="s">
        <v>275</v>
      </c>
      <c r="AT289" s="174" t="s">
        <v>162</v>
      </c>
      <c r="AU289" s="174" t="s">
        <v>180</v>
      </c>
      <c r="AY289" s="3" t="s">
        <v>159</v>
      </c>
      <c r="BE289" s="175">
        <f>IF(O289="základní",K289,0)</f>
        <v>0</v>
      </c>
      <c r="BF289" s="175">
        <f>IF(O289="snížená",K289,0)</f>
        <v>0</v>
      </c>
      <c r="BG289" s="175">
        <f>IF(O289="zákl. přenesená",K289,0)</f>
        <v>0</v>
      </c>
      <c r="BH289" s="175">
        <f>IF(O289="sníž. přenesená",K289,0)</f>
        <v>0</v>
      </c>
      <c r="BI289" s="175">
        <f>IF(O289="nulová",K289,0)</f>
        <v>0</v>
      </c>
      <c r="BJ289" s="3" t="s">
        <v>82</v>
      </c>
      <c r="BK289" s="175">
        <f>ROUND(P289*H289,2)</f>
        <v>0</v>
      </c>
      <c r="BL289" s="3" t="s">
        <v>275</v>
      </c>
      <c r="BM289" s="174" t="s">
        <v>722</v>
      </c>
    </row>
    <row r="290" s="22" customFormat="1">
      <c r="B290" s="23"/>
      <c r="D290" s="176" t="s">
        <v>168</v>
      </c>
      <c r="F290" s="177" t="s">
        <v>646</v>
      </c>
      <c r="I290" s="178"/>
      <c r="J290" s="178"/>
      <c r="M290" s="23"/>
      <c r="N290" s="179"/>
      <c r="X290" s="59"/>
      <c r="AT290" s="3" t="s">
        <v>168</v>
      </c>
      <c r="AU290" s="3" t="s">
        <v>180</v>
      </c>
    </row>
    <row r="291" s="22" customFormat="1" ht="19.5">
      <c r="B291" s="23"/>
      <c r="D291" s="176" t="s">
        <v>176</v>
      </c>
      <c r="F291" s="182" t="s">
        <v>648</v>
      </c>
      <c r="I291" s="178"/>
      <c r="J291" s="178"/>
      <c r="M291" s="23"/>
      <c r="N291" s="179"/>
      <c r="X291" s="59"/>
      <c r="AT291" s="3" t="s">
        <v>176</v>
      </c>
      <c r="AU291" s="3" t="s">
        <v>180</v>
      </c>
    </row>
    <row r="292" s="22" customFormat="1" ht="16.5" customHeight="1">
      <c r="B292" s="23"/>
      <c r="C292" s="161" t="s">
        <v>723</v>
      </c>
      <c r="D292" s="161" t="s">
        <v>162</v>
      </c>
      <c r="E292" s="162" t="s">
        <v>650</v>
      </c>
      <c r="F292" s="163" t="s">
        <v>651</v>
      </c>
      <c r="G292" s="164" t="s">
        <v>165</v>
      </c>
      <c r="H292" s="165">
        <v>1</v>
      </c>
      <c r="I292" s="166"/>
      <c r="J292" s="166"/>
      <c r="K292" s="167">
        <f>ROUND(P292*H292,2)</f>
        <v>0</v>
      </c>
      <c r="L292" s="168"/>
      <c r="M292" s="23"/>
      <c r="N292" s="169" t="s">
        <v>20</v>
      </c>
      <c r="O292" s="170" t="s">
        <v>44</v>
      </c>
      <c r="P292" s="171">
        <f>I292+J292</f>
        <v>0</v>
      </c>
      <c r="Q292" s="171">
        <f>ROUND(I292*H292,2)</f>
        <v>0</v>
      </c>
      <c r="R292" s="171">
        <f>ROUND(J292*H292,2)</f>
        <v>0</v>
      </c>
      <c r="T292" s="172">
        <f>S292*H292</f>
        <v>0</v>
      </c>
      <c r="U292" s="172">
        <v>0.0024299999999999999</v>
      </c>
      <c r="V292" s="172">
        <f>U292*H292</f>
        <v>0.0024299999999999999</v>
      </c>
      <c r="W292" s="172">
        <v>0</v>
      </c>
      <c r="X292" s="173">
        <f>W292*H292</f>
        <v>0</v>
      </c>
      <c r="AR292" s="174" t="s">
        <v>275</v>
      </c>
      <c r="AT292" s="174" t="s">
        <v>162</v>
      </c>
      <c r="AU292" s="174" t="s">
        <v>180</v>
      </c>
      <c r="AY292" s="3" t="s">
        <v>159</v>
      </c>
      <c r="BE292" s="175">
        <f>IF(O292="základní",K292,0)</f>
        <v>0</v>
      </c>
      <c r="BF292" s="175">
        <f>IF(O292="snížená",K292,0)</f>
        <v>0</v>
      </c>
      <c r="BG292" s="175">
        <f>IF(O292="zákl. přenesená",K292,0)</f>
        <v>0</v>
      </c>
      <c r="BH292" s="175">
        <f>IF(O292="sníž. přenesená",K292,0)</f>
        <v>0</v>
      </c>
      <c r="BI292" s="175">
        <f>IF(O292="nulová",K292,0)</f>
        <v>0</v>
      </c>
      <c r="BJ292" s="3" t="s">
        <v>82</v>
      </c>
      <c r="BK292" s="175">
        <f>ROUND(P292*H292,2)</f>
        <v>0</v>
      </c>
      <c r="BL292" s="3" t="s">
        <v>275</v>
      </c>
      <c r="BM292" s="174" t="s">
        <v>724</v>
      </c>
    </row>
    <row r="293" s="22" customFormat="1">
      <c r="B293" s="23"/>
      <c r="D293" s="176" t="s">
        <v>168</v>
      </c>
      <c r="F293" s="177" t="s">
        <v>651</v>
      </c>
      <c r="I293" s="178"/>
      <c r="J293" s="178"/>
      <c r="M293" s="23"/>
      <c r="N293" s="179"/>
      <c r="X293" s="59"/>
      <c r="AT293" s="3" t="s">
        <v>168</v>
      </c>
      <c r="AU293" s="3" t="s">
        <v>180</v>
      </c>
    </row>
    <row r="294" s="22" customFormat="1" ht="19.5">
      <c r="B294" s="23"/>
      <c r="D294" s="176" t="s">
        <v>176</v>
      </c>
      <c r="F294" s="182" t="s">
        <v>653</v>
      </c>
      <c r="I294" s="178"/>
      <c r="J294" s="178"/>
      <c r="M294" s="23"/>
      <c r="N294" s="179"/>
      <c r="X294" s="59"/>
      <c r="AT294" s="3" t="s">
        <v>176</v>
      </c>
      <c r="AU294" s="3" t="s">
        <v>180</v>
      </c>
    </row>
    <row r="295" s="22" customFormat="1" ht="16.5" customHeight="1">
      <c r="B295" s="23"/>
      <c r="C295" s="161" t="s">
        <v>725</v>
      </c>
      <c r="D295" s="161" t="s">
        <v>162</v>
      </c>
      <c r="E295" s="162" t="s">
        <v>655</v>
      </c>
      <c r="F295" s="163" t="s">
        <v>656</v>
      </c>
      <c r="G295" s="164" t="s">
        <v>165</v>
      </c>
      <c r="H295" s="165">
        <v>3</v>
      </c>
      <c r="I295" s="166"/>
      <c r="J295" s="166"/>
      <c r="K295" s="167">
        <f>ROUND(P295*H295,2)</f>
        <v>0</v>
      </c>
      <c r="L295" s="168"/>
      <c r="M295" s="23"/>
      <c r="N295" s="169" t="s">
        <v>20</v>
      </c>
      <c r="O295" s="170" t="s">
        <v>44</v>
      </c>
      <c r="P295" s="171">
        <f>I295+J295</f>
        <v>0</v>
      </c>
      <c r="Q295" s="171">
        <f>ROUND(I295*H295,2)</f>
        <v>0</v>
      </c>
      <c r="R295" s="171">
        <f>ROUND(J295*H295,2)</f>
        <v>0</v>
      </c>
      <c r="T295" s="172">
        <f>S295*H295</f>
        <v>0</v>
      </c>
      <c r="U295" s="172">
        <v>0.0029199999999999999</v>
      </c>
      <c r="V295" s="172">
        <f>U295*H295</f>
        <v>0.0087600000000000004</v>
      </c>
      <c r="W295" s="172">
        <v>0</v>
      </c>
      <c r="X295" s="173">
        <f>W295*H295</f>
        <v>0</v>
      </c>
      <c r="AR295" s="174" t="s">
        <v>275</v>
      </c>
      <c r="AT295" s="174" t="s">
        <v>162</v>
      </c>
      <c r="AU295" s="174" t="s">
        <v>180</v>
      </c>
      <c r="AY295" s="3" t="s">
        <v>159</v>
      </c>
      <c r="BE295" s="175">
        <f>IF(O295="základní",K295,0)</f>
        <v>0</v>
      </c>
      <c r="BF295" s="175">
        <f>IF(O295="snížená",K295,0)</f>
        <v>0</v>
      </c>
      <c r="BG295" s="175">
        <f>IF(O295="zákl. přenesená",K295,0)</f>
        <v>0</v>
      </c>
      <c r="BH295" s="175">
        <f>IF(O295="sníž. přenesená",K295,0)</f>
        <v>0</v>
      </c>
      <c r="BI295" s="175">
        <f>IF(O295="nulová",K295,0)</f>
        <v>0</v>
      </c>
      <c r="BJ295" s="3" t="s">
        <v>82</v>
      </c>
      <c r="BK295" s="175">
        <f>ROUND(P295*H295,2)</f>
        <v>0</v>
      </c>
      <c r="BL295" s="3" t="s">
        <v>275</v>
      </c>
      <c r="BM295" s="174" t="s">
        <v>726</v>
      </c>
    </row>
    <row r="296" s="22" customFormat="1">
      <c r="B296" s="23"/>
      <c r="D296" s="176" t="s">
        <v>168</v>
      </c>
      <c r="F296" s="177" t="s">
        <v>656</v>
      </c>
      <c r="I296" s="178"/>
      <c r="J296" s="178"/>
      <c r="M296" s="23"/>
      <c r="N296" s="179"/>
      <c r="X296" s="59"/>
      <c r="AT296" s="3" t="s">
        <v>168</v>
      </c>
      <c r="AU296" s="3" t="s">
        <v>180</v>
      </c>
    </row>
    <row r="297" s="22" customFormat="1" ht="19.5">
      <c r="B297" s="23"/>
      <c r="D297" s="176" t="s">
        <v>176</v>
      </c>
      <c r="F297" s="182" t="s">
        <v>658</v>
      </c>
      <c r="I297" s="178"/>
      <c r="J297" s="178"/>
      <c r="M297" s="23"/>
      <c r="N297" s="179"/>
      <c r="X297" s="59"/>
      <c r="AT297" s="3" t="s">
        <v>176</v>
      </c>
      <c r="AU297" s="3" t="s">
        <v>180</v>
      </c>
    </row>
    <row r="298" s="22" customFormat="1" ht="16.5" customHeight="1">
      <c r="B298" s="23"/>
      <c r="C298" s="161" t="s">
        <v>727</v>
      </c>
      <c r="D298" s="161" t="s">
        <v>162</v>
      </c>
      <c r="E298" s="162" t="s">
        <v>665</v>
      </c>
      <c r="F298" s="163" t="s">
        <v>666</v>
      </c>
      <c r="G298" s="164" t="s">
        <v>165</v>
      </c>
      <c r="H298" s="165">
        <v>1</v>
      </c>
      <c r="I298" s="166"/>
      <c r="J298" s="166"/>
      <c r="K298" s="167">
        <f>ROUND(P298*H298,2)</f>
        <v>0</v>
      </c>
      <c r="L298" s="168"/>
      <c r="M298" s="23"/>
      <c r="N298" s="169" t="s">
        <v>20</v>
      </c>
      <c r="O298" s="170" t="s">
        <v>44</v>
      </c>
      <c r="P298" s="171">
        <f>I298+J298</f>
        <v>0</v>
      </c>
      <c r="Q298" s="171">
        <f>ROUND(I298*H298,2)</f>
        <v>0</v>
      </c>
      <c r="R298" s="171">
        <f>ROUND(J298*H298,2)</f>
        <v>0</v>
      </c>
      <c r="T298" s="172">
        <f>S298*H298</f>
        <v>0</v>
      </c>
      <c r="U298" s="172">
        <v>0.0040099999999999997</v>
      </c>
      <c r="V298" s="172">
        <f>U298*H298</f>
        <v>0.0040099999999999997</v>
      </c>
      <c r="W298" s="172">
        <v>0</v>
      </c>
      <c r="X298" s="173">
        <f>W298*H298</f>
        <v>0</v>
      </c>
      <c r="AR298" s="174" t="s">
        <v>275</v>
      </c>
      <c r="AT298" s="174" t="s">
        <v>162</v>
      </c>
      <c r="AU298" s="174" t="s">
        <v>180</v>
      </c>
      <c r="AY298" s="3" t="s">
        <v>159</v>
      </c>
      <c r="BE298" s="175">
        <f>IF(O298="základní",K298,0)</f>
        <v>0</v>
      </c>
      <c r="BF298" s="175">
        <f>IF(O298="snížená",K298,0)</f>
        <v>0</v>
      </c>
      <c r="BG298" s="175">
        <f>IF(O298="zákl. přenesená",K298,0)</f>
        <v>0</v>
      </c>
      <c r="BH298" s="175">
        <f>IF(O298="sníž. přenesená",K298,0)</f>
        <v>0</v>
      </c>
      <c r="BI298" s="175">
        <f>IF(O298="nulová",K298,0)</f>
        <v>0</v>
      </c>
      <c r="BJ298" s="3" t="s">
        <v>82</v>
      </c>
      <c r="BK298" s="175">
        <f>ROUND(P298*H298,2)</f>
        <v>0</v>
      </c>
      <c r="BL298" s="3" t="s">
        <v>275</v>
      </c>
      <c r="BM298" s="174" t="s">
        <v>728</v>
      </c>
    </row>
    <row r="299" s="22" customFormat="1">
      <c r="B299" s="23"/>
      <c r="D299" s="176" t="s">
        <v>168</v>
      </c>
      <c r="F299" s="177" t="s">
        <v>666</v>
      </c>
      <c r="I299" s="178"/>
      <c r="J299" s="178"/>
      <c r="M299" s="23"/>
      <c r="N299" s="179"/>
      <c r="X299" s="59"/>
      <c r="AT299" s="3" t="s">
        <v>168</v>
      </c>
      <c r="AU299" s="3" t="s">
        <v>180</v>
      </c>
    </row>
    <row r="300" s="22" customFormat="1" ht="19.5">
      <c r="B300" s="23"/>
      <c r="D300" s="176" t="s">
        <v>176</v>
      </c>
      <c r="F300" s="182" t="s">
        <v>668</v>
      </c>
      <c r="I300" s="178"/>
      <c r="J300" s="178"/>
      <c r="M300" s="23"/>
      <c r="N300" s="179"/>
      <c r="X300" s="59"/>
      <c r="AT300" s="3" t="s">
        <v>176</v>
      </c>
      <c r="AU300" s="3" t="s">
        <v>180</v>
      </c>
    </row>
    <row r="301" s="22" customFormat="1" ht="16.5" customHeight="1">
      <c r="B301" s="23"/>
      <c r="C301" s="161" t="s">
        <v>729</v>
      </c>
      <c r="D301" s="161" t="s">
        <v>162</v>
      </c>
      <c r="E301" s="162" t="s">
        <v>679</v>
      </c>
      <c r="F301" s="163" t="s">
        <v>680</v>
      </c>
      <c r="G301" s="164" t="s">
        <v>165</v>
      </c>
      <c r="H301" s="165">
        <v>1</v>
      </c>
      <c r="I301" s="166"/>
      <c r="J301" s="166"/>
      <c r="K301" s="167">
        <f>ROUND(P301*H301,2)</f>
        <v>0</v>
      </c>
      <c r="L301" s="168"/>
      <c r="M301" s="23"/>
      <c r="N301" s="169" t="s">
        <v>20</v>
      </c>
      <c r="O301" s="170" t="s">
        <v>44</v>
      </c>
      <c r="P301" s="171">
        <f>I301+J301</f>
        <v>0</v>
      </c>
      <c r="Q301" s="171">
        <f>ROUND(I301*H301,2)</f>
        <v>0</v>
      </c>
      <c r="R301" s="171">
        <f>ROUND(J301*H301,2)</f>
        <v>0</v>
      </c>
      <c r="T301" s="172">
        <f>S301*H301</f>
        <v>0</v>
      </c>
      <c r="U301" s="172">
        <v>0.0020400000000000001</v>
      </c>
      <c r="V301" s="172">
        <f>U301*H301</f>
        <v>0.0020400000000000001</v>
      </c>
      <c r="W301" s="172">
        <v>0</v>
      </c>
      <c r="X301" s="173">
        <f>W301*H301</f>
        <v>0</v>
      </c>
      <c r="AR301" s="174" t="s">
        <v>275</v>
      </c>
      <c r="AT301" s="174" t="s">
        <v>162</v>
      </c>
      <c r="AU301" s="174" t="s">
        <v>180</v>
      </c>
      <c r="AY301" s="3" t="s">
        <v>159</v>
      </c>
      <c r="BE301" s="175">
        <f>IF(O301="základní",K301,0)</f>
        <v>0</v>
      </c>
      <c r="BF301" s="175">
        <f>IF(O301="snížená",K301,0)</f>
        <v>0</v>
      </c>
      <c r="BG301" s="175">
        <f>IF(O301="zákl. přenesená",K301,0)</f>
        <v>0</v>
      </c>
      <c r="BH301" s="175">
        <f>IF(O301="sníž. přenesená",K301,0)</f>
        <v>0</v>
      </c>
      <c r="BI301" s="175">
        <f>IF(O301="nulová",K301,0)</f>
        <v>0</v>
      </c>
      <c r="BJ301" s="3" t="s">
        <v>82</v>
      </c>
      <c r="BK301" s="175">
        <f>ROUND(P301*H301,2)</f>
        <v>0</v>
      </c>
      <c r="BL301" s="3" t="s">
        <v>275</v>
      </c>
      <c r="BM301" s="174" t="s">
        <v>730</v>
      </c>
    </row>
    <row r="302" s="22" customFormat="1">
      <c r="B302" s="23"/>
      <c r="D302" s="176" t="s">
        <v>168</v>
      </c>
      <c r="F302" s="177" t="s">
        <v>680</v>
      </c>
      <c r="I302" s="178"/>
      <c r="J302" s="178"/>
      <c r="M302" s="23"/>
      <c r="N302" s="179"/>
      <c r="X302" s="59"/>
      <c r="AT302" s="3" t="s">
        <v>168</v>
      </c>
      <c r="AU302" s="3" t="s">
        <v>180</v>
      </c>
    </row>
    <row r="303" s="22" customFormat="1" ht="19.5">
      <c r="B303" s="23"/>
      <c r="D303" s="176" t="s">
        <v>176</v>
      </c>
      <c r="F303" s="182" t="s">
        <v>682</v>
      </c>
      <c r="I303" s="178"/>
      <c r="J303" s="178"/>
      <c r="M303" s="23"/>
      <c r="N303" s="179"/>
      <c r="X303" s="59"/>
      <c r="AT303" s="3" t="s">
        <v>176</v>
      </c>
      <c r="AU303" s="3" t="s">
        <v>180</v>
      </c>
    </row>
    <row r="304" s="22" customFormat="1" ht="16.5" customHeight="1">
      <c r="B304" s="23"/>
      <c r="C304" s="161" t="s">
        <v>731</v>
      </c>
      <c r="D304" s="161" t="s">
        <v>162</v>
      </c>
      <c r="E304" s="162" t="s">
        <v>684</v>
      </c>
      <c r="F304" s="163" t="s">
        <v>685</v>
      </c>
      <c r="G304" s="164" t="s">
        <v>165</v>
      </c>
      <c r="H304" s="165">
        <v>1</v>
      </c>
      <c r="I304" s="166"/>
      <c r="J304" s="166"/>
      <c r="K304" s="167">
        <f>ROUND(P304*H304,2)</f>
        <v>0</v>
      </c>
      <c r="L304" s="168"/>
      <c r="M304" s="23"/>
      <c r="N304" s="169" t="s">
        <v>20</v>
      </c>
      <c r="O304" s="170" t="s">
        <v>44</v>
      </c>
      <c r="P304" s="171">
        <f>I304+J304</f>
        <v>0</v>
      </c>
      <c r="Q304" s="171">
        <f>ROUND(I304*H304,2)</f>
        <v>0</v>
      </c>
      <c r="R304" s="171">
        <f>ROUND(J304*H304,2)</f>
        <v>0</v>
      </c>
      <c r="T304" s="172">
        <f>S304*H304</f>
        <v>0</v>
      </c>
      <c r="U304" s="172">
        <v>0.0056499999999999996</v>
      </c>
      <c r="V304" s="172">
        <f>U304*H304</f>
        <v>0.0056499999999999996</v>
      </c>
      <c r="W304" s="172">
        <v>0</v>
      </c>
      <c r="X304" s="173">
        <f>W304*H304</f>
        <v>0</v>
      </c>
      <c r="AR304" s="174" t="s">
        <v>275</v>
      </c>
      <c r="AT304" s="174" t="s">
        <v>162</v>
      </c>
      <c r="AU304" s="174" t="s">
        <v>180</v>
      </c>
      <c r="AY304" s="3" t="s">
        <v>159</v>
      </c>
      <c r="BE304" s="175">
        <f>IF(O304="základní",K304,0)</f>
        <v>0</v>
      </c>
      <c r="BF304" s="175">
        <f>IF(O304="snížená",K304,0)</f>
        <v>0</v>
      </c>
      <c r="BG304" s="175">
        <f>IF(O304="zákl. přenesená",K304,0)</f>
        <v>0</v>
      </c>
      <c r="BH304" s="175">
        <f>IF(O304="sníž. přenesená",K304,0)</f>
        <v>0</v>
      </c>
      <c r="BI304" s="175">
        <f>IF(O304="nulová",K304,0)</f>
        <v>0</v>
      </c>
      <c r="BJ304" s="3" t="s">
        <v>82</v>
      </c>
      <c r="BK304" s="175">
        <f>ROUND(P304*H304,2)</f>
        <v>0</v>
      </c>
      <c r="BL304" s="3" t="s">
        <v>275</v>
      </c>
      <c r="BM304" s="174" t="s">
        <v>732</v>
      </c>
    </row>
    <row r="305" s="22" customFormat="1">
      <c r="B305" s="23"/>
      <c r="D305" s="176" t="s">
        <v>168</v>
      </c>
      <c r="F305" s="177" t="s">
        <v>685</v>
      </c>
      <c r="I305" s="178"/>
      <c r="J305" s="178"/>
      <c r="M305" s="23"/>
      <c r="N305" s="179"/>
      <c r="X305" s="59"/>
      <c r="AT305" s="3" t="s">
        <v>168</v>
      </c>
      <c r="AU305" s="3" t="s">
        <v>180</v>
      </c>
    </row>
    <row r="306" s="22" customFormat="1" ht="19.5">
      <c r="B306" s="23"/>
      <c r="D306" s="176" t="s">
        <v>176</v>
      </c>
      <c r="F306" s="182" t="s">
        <v>687</v>
      </c>
      <c r="I306" s="178"/>
      <c r="J306" s="178"/>
      <c r="M306" s="23"/>
      <c r="N306" s="179"/>
      <c r="X306" s="59"/>
      <c r="AT306" s="3" t="s">
        <v>176</v>
      </c>
      <c r="AU306" s="3" t="s">
        <v>180</v>
      </c>
    </row>
    <row r="307" s="22" customFormat="1" ht="16.5" customHeight="1">
      <c r="B307" s="23"/>
      <c r="C307" s="161" t="s">
        <v>733</v>
      </c>
      <c r="D307" s="161" t="s">
        <v>162</v>
      </c>
      <c r="E307" s="162" t="s">
        <v>684</v>
      </c>
      <c r="F307" s="163" t="s">
        <v>685</v>
      </c>
      <c r="G307" s="164" t="s">
        <v>165</v>
      </c>
      <c r="H307" s="165">
        <v>3</v>
      </c>
      <c r="I307" s="166"/>
      <c r="J307" s="166"/>
      <c r="K307" s="167">
        <f>ROUND(P307*H307,2)</f>
        <v>0</v>
      </c>
      <c r="L307" s="168"/>
      <c r="M307" s="23"/>
      <c r="N307" s="169" t="s">
        <v>20</v>
      </c>
      <c r="O307" s="170" t="s">
        <v>44</v>
      </c>
      <c r="P307" s="171">
        <f>I307+J307</f>
        <v>0</v>
      </c>
      <c r="Q307" s="171">
        <f>ROUND(I307*H307,2)</f>
        <v>0</v>
      </c>
      <c r="R307" s="171">
        <f>ROUND(J307*H307,2)</f>
        <v>0</v>
      </c>
      <c r="T307" s="172">
        <f>S307*H307</f>
        <v>0</v>
      </c>
      <c r="U307" s="172">
        <v>0.0056499999999999996</v>
      </c>
      <c r="V307" s="172">
        <f>U307*H307</f>
        <v>0.01695</v>
      </c>
      <c r="W307" s="172">
        <v>0</v>
      </c>
      <c r="X307" s="173">
        <f>W307*H307</f>
        <v>0</v>
      </c>
      <c r="AR307" s="174" t="s">
        <v>275</v>
      </c>
      <c r="AT307" s="174" t="s">
        <v>162</v>
      </c>
      <c r="AU307" s="174" t="s">
        <v>180</v>
      </c>
      <c r="AY307" s="3" t="s">
        <v>159</v>
      </c>
      <c r="BE307" s="175">
        <f>IF(O307="základní",K307,0)</f>
        <v>0</v>
      </c>
      <c r="BF307" s="175">
        <f>IF(O307="snížená",K307,0)</f>
        <v>0</v>
      </c>
      <c r="BG307" s="175">
        <f>IF(O307="zákl. přenesená",K307,0)</f>
        <v>0</v>
      </c>
      <c r="BH307" s="175">
        <f>IF(O307="sníž. přenesená",K307,0)</f>
        <v>0</v>
      </c>
      <c r="BI307" s="175">
        <f>IF(O307="nulová",K307,0)</f>
        <v>0</v>
      </c>
      <c r="BJ307" s="3" t="s">
        <v>82</v>
      </c>
      <c r="BK307" s="175">
        <f>ROUND(P307*H307,2)</f>
        <v>0</v>
      </c>
      <c r="BL307" s="3" t="s">
        <v>275</v>
      </c>
      <c r="BM307" s="174" t="s">
        <v>734</v>
      </c>
    </row>
    <row r="308" s="22" customFormat="1">
      <c r="B308" s="23"/>
      <c r="D308" s="176" t="s">
        <v>168</v>
      </c>
      <c r="F308" s="177" t="s">
        <v>685</v>
      </c>
      <c r="I308" s="178"/>
      <c r="J308" s="178"/>
      <c r="M308" s="23"/>
      <c r="N308" s="179"/>
      <c r="X308" s="59"/>
      <c r="AT308" s="3" t="s">
        <v>168</v>
      </c>
      <c r="AU308" s="3" t="s">
        <v>180</v>
      </c>
    </row>
    <row r="309" s="22" customFormat="1" ht="19.5">
      <c r="B309" s="23"/>
      <c r="D309" s="176" t="s">
        <v>176</v>
      </c>
      <c r="F309" s="182" t="s">
        <v>687</v>
      </c>
      <c r="I309" s="178"/>
      <c r="J309" s="178"/>
      <c r="M309" s="23"/>
      <c r="N309" s="179"/>
      <c r="X309" s="59"/>
      <c r="AT309" s="3" t="s">
        <v>176</v>
      </c>
      <c r="AU309" s="3" t="s">
        <v>180</v>
      </c>
    </row>
    <row r="310" s="22" customFormat="1" ht="16.5" customHeight="1">
      <c r="B310" s="23"/>
      <c r="C310" s="161" t="s">
        <v>735</v>
      </c>
      <c r="D310" s="161" t="s">
        <v>162</v>
      </c>
      <c r="E310" s="162" t="s">
        <v>684</v>
      </c>
      <c r="F310" s="163" t="s">
        <v>685</v>
      </c>
      <c r="G310" s="164" t="s">
        <v>165</v>
      </c>
      <c r="H310" s="165">
        <v>3</v>
      </c>
      <c r="I310" s="166"/>
      <c r="J310" s="166"/>
      <c r="K310" s="167">
        <f>ROUND(P310*H310,2)</f>
        <v>0</v>
      </c>
      <c r="L310" s="168"/>
      <c r="M310" s="23"/>
      <c r="N310" s="169" t="s">
        <v>20</v>
      </c>
      <c r="O310" s="170" t="s">
        <v>44</v>
      </c>
      <c r="P310" s="171">
        <f>I310+J310</f>
        <v>0</v>
      </c>
      <c r="Q310" s="171">
        <f>ROUND(I310*H310,2)</f>
        <v>0</v>
      </c>
      <c r="R310" s="171">
        <f>ROUND(J310*H310,2)</f>
        <v>0</v>
      </c>
      <c r="T310" s="172">
        <f>S310*H310</f>
        <v>0</v>
      </c>
      <c r="U310" s="172">
        <v>0.0056499999999999996</v>
      </c>
      <c r="V310" s="172">
        <f>U310*H310</f>
        <v>0.01695</v>
      </c>
      <c r="W310" s="172">
        <v>0</v>
      </c>
      <c r="X310" s="173">
        <f>W310*H310</f>
        <v>0</v>
      </c>
      <c r="AR310" s="174" t="s">
        <v>275</v>
      </c>
      <c r="AT310" s="174" t="s">
        <v>162</v>
      </c>
      <c r="AU310" s="174" t="s">
        <v>180</v>
      </c>
      <c r="AY310" s="3" t="s">
        <v>159</v>
      </c>
      <c r="BE310" s="175">
        <f>IF(O310="základní",K310,0)</f>
        <v>0</v>
      </c>
      <c r="BF310" s="175">
        <f>IF(O310="snížená",K310,0)</f>
        <v>0</v>
      </c>
      <c r="BG310" s="175">
        <f>IF(O310="zákl. přenesená",K310,0)</f>
        <v>0</v>
      </c>
      <c r="BH310" s="175">
        <f>IF(O310="sníž. přenesená",K310,0)</f>
        <v>0</v>
      </c>
      <c r="BI310" s="175">
        <f>IF(O310="nulová",K310,0)</f>
        <v>0</v>
      </c>
      <c r="BJ310" s="3" t="s">
        <v>82</v>
      </c>
      <c r="BK310" s="175">
        <f>ROUND(P310*H310,2)</f>
        <v>0</v>
      </c>
      <c r="BL310" s="3" t="s">
        <v>275</v>
      </c>
      <c r="BM310" s="174" t="s">
        <v>736</v>
      </c>
    </row>
    <row r="311" s="22" customFormat="1">
      <c r="B311" s="23"/>
      <c r="D311" s="176" t="s">
        <v>168</v>
      </c>
      <c r="F311" s="177" t="s">
        <v>685</v>
      </c>
      <c r="I311" s="178"/>
      <c r="J311" s="178"/>
      <c r="M311" s="23"/>
      <c r="N311" s="179"/>
      <c r="X311" s="59"/>
      <c r="AT311" s="3" t="s">
        <v>168</v>
      </c>
      <c r="AU311" s="3" t="s">
        <v>180</v>
      </c>
    </row>
    <row r="312" s="22" customFormat="1" ht="19.5">
      <c r="B312" s="23"/>
      <c r="D312" s="176" t="s">
        <v>176</v>
      </c>
      <c r="F312" s="182" t="s">
        <v>687</v>
      </c>
      <c r="I312" s="178"/>
      <c r="J312" s="178"/>
      <c r="M312" s="23"/>
      <c r="N312" s="179"/>
      <c r="X312" s="59"/>
      <c r="AT312" s="3" t="s">
        <v>176</v>
      </c>
      <c r="AU312" s="3" t="s">
        <v>180</v>
      </c>
    </row>
    <row r="313" s="22" customFormat="1" ht="16.5" customHeight="1">
      <c r="B313" s="23"/>
      <c r="C313" s="161" t="s">
        <v>737</v>
      </c>
      <c r="D313" s="161" t="s">
        <v>162</v>
      </c>
      <c r="E313" s="162" t="s">
        <v>689</v>
      </c>
      <c r="F313" s="163" t="s">
        <v>690</v>
      </c>
      <c r="G313" s="164" t="s">
        <v>165</v>
      </c>
      <c r="H313" s="165">
        <v>1</v>
      </c>
      <c r="I313" s="166"/>
      <c r="J313" s="166"/>
      <c r="K313" s="167">
        <f>ROUND(P313*H313,2)</f>
        <v>0</v>
      </c>
      <c r="L313" s="168"/>
      <c r="M313" s="23"/>
      <c r="N313" s="169" t="s">
        <v>20</v>
      </c>
      <c r="O313" s="170" t="s">
        <v>44</v>
      </c>
      <c r="P313" s="171">
        <f>I313+J313</f>
        <v>0</v>
      </c>
      <c r="Q313" s="171">
        <f>ROUND(I313*H313,2)</f>
        <v>0</v>
      </c>
      <c r="R313" s="171">
        <f>ROUND(J313*H313,2)</f>
        <v>0</v>
      </c>
      <c r="T313" s="172">
        <f>S313*H313</f>
        <v>0</v>
      </c>
      <c r="U313" s="172">
        <v>0.0039500000000000004</v>
      </c>
      <c r="V313" s="172">
        <f>U313*H313</f>
        <v>0.0039500000000000004</v>
      </c>
      <c r="W313" s="172">
        <v>0</v>
      </c>
      <c r="X313" s="173">
        <f>W313*H313</f>
        <v>0</v>
      </c>
      <c r="AR313" s="174" t="s">
        <v>275</v>
      </c>
      <c r="AT313" s="174" t="s">
        <v>162</v>
      </c>
      <c r="AU313" s="174" t="s">
        <v>180</v>
      </c>
      <c r="AY313" s="3" t="s">
        <v>159</v>
      </c>
      <c r="BE313" s="175">
        <f>IF(O313="základní",K313,0)</f>
        <v>0</v>
      </c>
      <c r="BF313" s="175">
        <f>IF(O313="snížená",K313,0)</f>
        <v>0</v>
      </c>
      <c r="BG313" s="175">
        <f>IF(O313="zákl. přenesená",K313,0)</f>
        <v>0</v>
      </c>
      <c r="BH313" s="175">
        <f>IF(O313="sníž. přenesená",K313,0)</f>
        <v>0</v>
      </c>
      <c r="BI313" s="175">
        <f>IF(O313="nulová",K313,0)</f>
        <v>0</v>
      </c>
      <c r="BJ313" s="3" t="s">
        <v>82</v>
      </c>
      <c r="BK313" s="175">
        <f>ROUND(P313*H313,2)</f>
        <v>0</v>
      </c>
      <c r="BL313" s="3" t="s">
        <v>275</v>
      </c>
      <c r="BM313" s="174" t="s">
        <v>738</v>
      </c>
    </row>
    <row r="314" s="22" customFormat="1">
      <c r="B314" s="23"/>
      <c r="D314" s="176" t="s">
        <v>168</v>
      </c>
      <c r="F314" s="177" t="s">
        <v>690</v>
      </c>
      <c r="I314" s="178"/>
      <c r="J314" s="178"/>
      <c r="M314" s="23"/>
      <c r="N314" s="179"/>
      <c r="X314" s="59"/>
      <c r="AT314" s="3" t="s">
        <v>168</v>
      </c>
      <c r="AU314" s="3" t="s">
        <v>180</v>
      </c>
    </row>
    <row r="315" s="22" customFormat="1" ht="19.5">
      <c r="B315" s="23"/>
      <c r="D315" s="176" t="s">
        <v>176</v>
      </c>
      <c r="F315" s="182" t="s">
        <v>692</v>
      </c>
      <c r="I315" s="178"/>
      <c r="J315" s="178"/>
      <c r="M315" s="23"/>
      <c r="N315" s="179"/>
      <c r="X315" s="59"/>
      <c r="AT315" s="3" t="s">
        <v>176</v>
      </c>
      <c r="AU315" s="3" t="s">
        <v>180</v>
      </c>
    </row>
    <row r="316" s="147" customFormat="1" ht="22.899999999999999" customHeight="1">
      <c r="B316" s="148"/>
      <c r="D316" s="149" t="s">
        <v>74</v>
      </c>
      <c r="E316" s="159" t="s">
        <v>739</v>
      </c>
      <c r="F316" s="159" t="s">
        <v>740</v>
      </c>
      <c r="I316" s="151"/>
      <c r="J316" s="151"/>
      <c r="K316" s="160">
        <f>BK316</f>
        <v>0</v>
      </c>
      <c r="M316" s="148"/>
      <c r="N316" s="153"/>
      <c r="Q316" s="154">
        <f>SUM(Q317:Q396)</f>
        <v>0</v>
      </c>
      <c r="R316" s="154">
        <f>SUM(R317:R396)</f>
        <v>0</v>
      </c>
      <c r="T316" s="155">
        <f>SUM(T317:T396)</f>
        <v>0</v>
      </c>
      <c r="V316" s="155">
        <f>SUM(V317:V396)</f>
        <v>0.015452680000000002</v>
      </c>
      <c r="X316" s="156">
        <f>SUM(X317:X396)</f>
        <v>5.7435650000000003</v>
      </c>
      <c r="AR316" s="149" t="s">
        <v>84</v>
      </c>
      <c r="AT316" s="157" t="s">
        <v>74</v>
      </c>
      <c r="AU316" s="157" t="s">
        <v>82</v>
      </c>
      <c r="AY316" s="149" t="s">
        <v>159</v>
      </c>
      <c r="BK316" s="158">
        <f>SUM(BK317:BK396)</f>
        <v>0</v>
      </c>
    </row>
    <row r="317" s="22" customFormat="1" ht="16.5" customHeight="1">
      <c r="B317" s="23"/>
      <c r="C317" s="161" t="s">
        <v>741</v>
      </c>
      <c r="D317" s="161" t="s">
        <v>162</v>
      </c>
      <c r="E317" s="162" t="s">
        <v>742</v>
      </c>
      <c r="F317" s="163" t="s">
        <v>743</v>
      </c>
      <c r="G317" s="164" t="s">
        <v>183</v>
      </c>
      <c r="H317" s="165">
        <v>15.699999999999999</v>
      </c>
      <c r="I317" s="166"/>
      <c r="J317" s="166"/>
      <c r="K317" s="167">
        <f>ROUND(P317*H317,2)</f>
        <v>0</v>
      </c>
      <c r="L317" s="168"/>
      <c r="M317" s="23"/>
      <c r="N317" s="169" t="s">
        <v>20</v>
      </c>
      <c r="O317" s="170" t="s">
        <v>44</v>
      </c>
      <c r="P317" s="171">
        <f>I317+J317</f>
        <v>0</v>
      </c>
      <c r="Q317" s="171">
        <f>ROUND(I317*H317,2)</f>
        <v>0</v>
      </c>
      <c r="R317" s="171">
        <f>ROUND(J317*H317,2)</f>
        <v>0</v>
      </c>
      <c r="T317" s="172">
        <f>S317*H317</f>
        <v>0</v>
      </c>
      <c r="U317" s="172">
        <v>0</v>
      </c>
      <c r="V317" s="172">
        <f>U317*H317</f>
        <v>0</v>
      </c>
      <c r="W317" s="172">
        <v>0.0046899999999999997</v>
      </c>
      <c r="X317" s="173">
        <f>W317*H317</f>
        <v>0.07363299999999999</v>
      </c>
      <c r="AR317" s="174" t="s">
        <v>275</v>
      </c>
      <c r="AT317" s="174" t="s">
        <v>162</v>
      </c>
      <c r="AU317" s="174" t="s">
        <v>84</v>
      </c>
      <c r="AY317" s="3" t="s">
        <v>159</v>
      </c>
      <c r="BE317" s="175">
        <f>IF(O317="základní",K317,0)</f>
        <v>0</v>
      </c>
      <c r="BF317" s="175">
        <f>IF(O317="snížená",K317,0)</f>
        <v>0</v>
      </c>
      <c r="BG317" s="175">
        <f>IF(O317="zákl. přenesená",K317,0)</f>
        <v>0</v>
      </c>
      <c r="BH317" s="175">
        <f>IF(O317="sníž. přenesená",K317,0)</f>
        <v>0</v>
      </c>
      <c r="BI317" s="175">
        <f>IF(O317="nulová",K317,0)</f>
        <v>0</v>
      </c>
      <c r="BJ317" s="3" t="s">
        <v>82</v>
      </c>
      <c r="BK317" s="175">
        <f>ROUND(P317*H317,2)</f>
        <v>0</v>
      </c>
      <c r="BL317" s="3" t="s">
        <v>275</v>
      </c>
      <c r="BM317" s="174" t="s">
        <v>744</v>
      </c>
    </row>
    <row r="318" s="22" customFormat="1">
      <c r="B318" s="23"/>
      <c r="D318" s="176" t="s">
        <v>168</v>
      </c>
      <c r="F318" s="177" t="s">
        <v>745</v>
      </c>
      <c r="I318" s="178"/>
      <c r="J318" s="178"/>
      <c r="M318" s="23"/>
      <c r="N318" s="179"/>
      <c r="X318" s="59"/>
      <c r="AT318" s="3" t="s">
        <v>168</v>
      </c>
      <c r="AU318" s="3" t="s">
        <v>84</v>
      </c>
    </row>
    <row r="319" s="22" customFormat="1">
      <c r="B319" s="23"/>
      <c r="D319" s="180" t="s">
        <v>170</v>
      </c>
      <c r="F319" s="181" t="s">
        <v>746</v>
      </c>
      <c r="I319" s="178"/>
      <c r="J319" s="178"/>
      <c r="M319" s="23"/>
      <c r="N319" s="179"/>
      <c r="X319" s="59"/>
      <c r="AT319" s="3" t="s">
        <v>170</v>
      </c>
      <c r="AU319" s="3" t="s">
        <v>84</v>
      </c>
    </row>
    <row r="320" s="22" customFormat="1" ht="16.5" customHeight="1">
      <c r="B320" s="23"/>
      <c r="C320" s="161" t="s">
        <v>747</v>
      </c>
      <c r="D320" s="161" t="s">
        <v>162</v>
      </c>
      <c r="E320" s="162" t="s">
        <v>748</v>
      </c>
      <c r="F320" s="163" t="s">
        <v>749</v>
      </c>
      <c r="G320" s="164" t="s">
        <v>165</v>
      </c>
      <c r="H320" s="165">
        <v>18</v>
      </c>
      <c r="I320" s="166"/>
      <c r="J320" s="166"/>
      <c r="K320" s="167">
        <f>ROUND(P320*H320,2)</f>
        <v>0</v>
      </c>
      <c r="L320" s="168"/>
      <c r="M320" s="23"/>
      <c r="N320" s="169" t="s">
        <v>20</v>
      </c>
      <c r="O320" s="170" t="s">
        <v>44</v>
      </c>
      <c r="P320" s="171">
        <f>I320+J320</f>
        <v>0</v>
      </c>
      <c r="Q320" s="171">
        <f>ROUND(I320*H320,2)</f>
        <v>0</v>
      </c>
      <c r="R320" s="171">
        <f>ROUND(J320*H320,2)</f>
        <v>0</v>
      </c>
      <c r="T320" s="172">
        <f>S320*H320</f>
        <v>0</v>
      </c>
      <c r="U320" s="172">
        <v>0</v>
      </c>
      <c r="V320" s="172">
        <f>U320*H320</f>
        <v>0</v>
      </c>
      <c r="W320" s="172">
        <v>0.00052999999999999998</v>
      </c>
      <c r="X320" s="173">
        <f>W320*H320</f>
        <v>0.0095399999999999999</v>
      </c>
      <c r="AR320" s="174" t="s">
        <v>275</v>
      </c>
      <c r="AT320" s="174" t="s">
        <v>162</v>
      </c>
      <c r="AU320" s="174" t="s">
        <v>84</v>
      </c>
      <c r="AY320" s="3" t="s">
        <v>159</v>
      </c>
      <c r="BE320" s="175">
        <f>IF(O320="základní",K320,0)</f>
        <v>0</v>
      </c>
      <c r="BF320" s="175">
        <f>IF(O320="snížená",K320,0)</f>
        <v>0</v>
      </c>
      <c r="BG320" s="175">
        <f>IF(O320="zákl. přenesená",K320,0)</f>
        <v>0</v>
      </c>
      <c r="BH320" s="175">
        <f>IF(O320="sníž. přenesená",K320,0)</f>
        <v>0</v>
      </c>
      <c r="BI320" s="175">
        <f>IF(O320="nulová",K320,0)</f>
        <v>0</v>
      </c>
      <c r="BJ320" s="3" t="s">
        <v>82</v>
      </c>
      <c r="BK320" s="175">
        <f>ROUND(P320*H320,2)</f>
        <v>0</v>
      </c>
      <c r="BL320" s="3" t="s">
        <v>275</v>
      </c>
      <c r="BM320" s="174" t="s">
        <v>750</v>
      </c>
    </row>
    <row r="321" s="22" customFormat="1">
      <c r="B321" s="23"/>
      <c r="D321" s="176" t="s">
        <v>168</v>
      </c>
      <c r="F321" s="177" t="s">
        <v>751</v>
      </c>
      <c r="I321" s="178"/>
      <c r="J321" s="178"/>
      <c r="M321" s="23"/>
      <c r="N321" s="179"/>
      <c r="X321" s="59"/>
      <c r="AT321" s="3" t="s">
        <v>168</v>
      </c>
      <c r="AU321" s="3" t="s">
        <v>84</v>
      </c>
    </row>
    <row r="322" s="22" customFormat="1">
      <c r="B322" s="23"/>
      <c r="D322" s="180" t="s">
        <v>170</v>
      </c>
      <c r="F322" s="181" t="s">
        <v>752</v>
      </c>
      <c r="I322" s="178"/>
      <c r="J322" s="178"/>
      <c r="M322" s="23"/>
      <c r="N322" s="179"/>
      <c r="X322" s="59"/>
      <c r="AT322" s="3" t="s">
        <v>170</v>
      </c>
      <c r="AU322" s="3" t="s">
        <v>84</v>
      </c>
    </row>
    <row r="323" s="22" customFormat="1" ht="16.5" customHeight="1">
      <c r="B323" s="23"/>
      <c r="C323" s="161" t="s">
        <v>753</v>
      </c>
      <c r="D323" s="161" t="s">
        <v>162</v>
      </c>
      <c r="E323" s="162" t="s">
        <v>754</v>
      </c>
      <c r="F323" s="163" t="s">
        <v>755</v>
      </c>
      <c r="G323" s="164" t="s">
        <v>165</v>
      </c>
      <c r="H323" s="165">
        <v>8</v>
      </c>
      <c r="I323" s="166"/>
      <c r="J323" s="166"/>
      <c r="K323" s="167">
        <f>ROUND(P323*H323,2)</f>
        <v>0</v>
      </c>
      <c r="L323" s="168"/>
      <c r="M323" s="23"/>
      <c r="N323" s="169" t="s">
        <v>20</v>
      </c>
      <c r="O323" s="170" t="s">
        <v>44</v>
      </c>
      <c r="P323" s="171">
        <f>I323+J323</f>
        <v>0</v>
      </c>
      <c r="Q323" s="171">
        <f>ROUND(I323*H323,2)</f>
        <v>0</v>
      </c>
      <c r="R323" s="171">
        <f>ROUND(J323*H323,2)</f>
        <v>0</v>
      </c>
      <c r="T323" s="172">
        <f>S323*H323</f>
        <v>0</v>
      </c>
      <c r="U323" s="172">
        <v>0</v>
      </c>
      <c r="V323" s="172">
        <f>U323*H323</f>
        <v>0</v>
      </c>
      <c r="W323" s="172">
        <v>0.00123</v>
      </c>
      <c r="X323" s="173">
        <f>W323*H323</f>
        <v>0.0098399999999999998</v>
      </c>
      <c r="AR323" s="174" t="s">
        <v>275</v>
      </c>
      <c r="AT323" s="174" t="s">
        <v>162</v>
      </c>
      <c r="AU323" s="174" t="s">
        <v>84</v>
      </c>
      <c r="AY323" s="3" t="s">
        <v>159</v>
      </c>
      <c r="BE323" s="175">
        <f>IF(O323="základní",K323,0)</f>
        <v>0</v>
      </c>
      <c r="BF323" s="175">
        <f>IF(O323="snížená",K323,0)</f>
        <v>0</v>
      </c>
      <c r="BG323" s="175">
        <f>IF(O323="zákl. přenesená",K323,0)</f>
        <v>0</v>
      </c>
      <c r="BH323" s="175">
        <f>IF(O323="sníž. přenesená",K323,0)</f>
        <v>0</v>
      </c>
      <c r="BI323" s="175">
        <f>IF(O323="nulová",K323,0)</f>
        <v>0</v>
      </c>
      <c r="BJ323" s="3" t="s">
        <v>82</v>
      </c>
      <c r="BK323" s="175">
        <f>ROUND(P323*H323,2)</f>
        <v>0</v>
      </c>
      <c r="BL323" s="3" t="s">
        <v>275</v>
      </c>
      <c r="BM323" s="174" t="s">
        <v>756</v>
      </c>
    </row>
    <row r="324" s="22" customFormat="1">
      <c r="B324" s="23"/>
      <c r="D324" s="176" t="s">
        <v>168</v>
      </c>
      <c r="F324" s="177" t="s">
        <v>757</v>
      </c>
      <c r="I324" s="178"/>
      <c r="J324" s="178"/>
      <c r="M324" s="23"/>
      <c r="N324" s="179"/>
      <c r="X324" s="59"/>
      <c r="AT324" s="3" t="s">
        <v>168</v>
      </c>
      <c r="AU324" s="3" t="s">
        <v>84</v>
      </c>
    </row>
    <row r="325" s="22" customFormat="1">
      <c r="B325" s="23"/>
      <c r="D325" s="180" t="s">
        <v>170</v>
      </c>
      <c r="F325" s="181" t="s">
        <v>758</v>
      </c>
      <c r="I325" s="178"/>
      <c r="J325" s="178"/>
      <c r="M325" s="23"/>
      <c r="N325" s="179"/>
      <c r="X325" s="59"/>
      <c r="AT325" s="3" t="s">
        <v>170</v>
      </c>
      <c r="AU325" s="3" t="s">
        <v>84</v>
      </c>
    </row>
    <row r="326" s="22" customFormat="1" ht="16.5" customHeight="1">
      <c r="B326" s="23"/>
      <c r="C326" s="161" t="s">
        <v>759</v>
      </c>
      <c r="D326" s="161" t="s">
        <v>162</v>
      </c>
      <c r="E326" s="162" t="s">
        <v>760</v>
      </c>
      <c r="F326" s="163" t="s">
        <v>761</v>
      </c>
      <c r="G326" s="164" t="s">
        <v>165</v>
      </c>
      <c r="H326" s="165">
        <v>1</v>
      </c>
      <c r="I326" s="166"/>
      <c r="J326" s="166"/>
      <c r="K326" s="167">
        <f>ROUND(P326*H326,2)</f>
        <v>0</v>
      </c>
      <c r="L326" s="168"/>
      <c r="M326" s="23"/>
      <c r="N326" s="169" t="s">
        <v>20</v>
      </c>
      <c r="O326" s="170" t="s">
        <v>44</v>
      </c>
      <c r="P326" s="171">
        <f>I326+J326</f>
        <v>0</v>
      </c>
      <c r="Q326" s="171">
        <f>ROUND(I326*H326,2)</f>
        <v>0</v>
      </c>
      <c r="R326" s="171">
        <f>ROUND(J326*H326,2)</f>
        <v>0</v>
      </c>
      <c r="T326" s="172">
        <f>S326*H326</f>
        <v>0</v>
      </c>
      <c r="U326" s="172">
        <v>0.00017000000000000001</v>
      </c>
      <c r="V326" s="172">
        <f>U326*H326</f>
        <v>0.00017000000000000001</v>
      </c>
      <c r="W326" s="172">
        <v>0.41225000000000001</v>
      </c>
      <c r="X326" s="173">
        <f>W326*H326</f>
        <v>0.41225000000000001</v>
      </c>
      <c r="AR326" s="174" t="s">
        <v>275</v>
      </c>
      <c r="AT326" s="174" t="s">
        <v>162</v>
      </c>
      <c r="AU326" s="174" t="s">
        <v>84</v>
      </c>
      <c r="AY326" s="3" t="s">
        <v>159</v>
      </c>
      <c r="BE326" s="175">
        <f>IF(O326="základní",K326,0)</f>
        <v>0</v>
      </c>
      <c r="BF326" s="175">
        <f>IF(O326="snížená",K326,0)</f>
        <v>0</v>
      </c>
      <c r="BG326" s="175">
        <f>IF(O326="zákl. přenesená",K326,0)</f>
        <v>0</v>
      </c>
      <c r="BH326" s="175">
        <f>IF(O326="sníž. přenesená",K326,0)</f>
        <v>0</v>
      </c>
      <c r="BI326" s="175">
        <f>IF(O326="nulová",K326,0)</f>
        <v>0</v>
      </c>
      <c r="BJ326" s="3" t="s">
        <v>82</v>
      </c>
      <c r="BK326" s="175">
        <f>ROUND(P326*H326,2)</f>
        <v>0</v>
      </c>
      <c r="BL326" s="3" t="s">
        <v>275</v>
      </c>
      <c r="BM326" s="174" t="s">
        <v>762</v>
      </c>
    </row>
    <row r="327" s="22" customFormat="1">
      <c r="B327" s="23"/>
      <c r="D327" s="176" t="s">
        <v>168</v>
      </c>
      <c r="F327" s="177" t="s">
        <v>763</v>
      </c>
      <c r="I327" s="178"/>
      <c r="J327" s="178"/>
      <c r="M327" s="23"/>
      <c r="N327" s="179"/>
      <c r="X327" s="59"/>
      <c r="AT327" s="3" t="s">
        <v>168</v>
      </c>
      <c r="AU327" s="3" t="s">
        <v>84</v>
      </c>
    </row>
    <row r="328" s="22" customFormat="1">
      <c r="B328" s="23"/>
      <c r="D328" s="180" t="s">
        <v>170</v>
      </c>
      <c r="F328" s="181" t="s">
        <v>764</v>
      </c>
      <c r="I328" s="178"/>
      <c r="J328" s="178"/>
      <c r="M328" s="23"/>
      <c r="N328" s="179"/>
      <c r="X328" s="59"/>
      <c r="AT328" s="3" t="s">
        <v>170</v>
      </c>
      <c r="AU328" s="3" t="s">
        <v>84</v>
      </c>
    </row>
    <row r="329" s="22" customFormat="1" ht="19.5">
      <c r="B329" s="23"/>
      <c r="D329" s="176" t="s">
        <v>176</v>
      </c>
      <c r="F329" s="182" t="s">
        <v>765</v>
      </c>
      <c r="I329" s="178"/>
      <c r="J329" s="178"/>
      <c r="M329" s="23"/>
      <c r="N329" s="179"/>
      <c r="X329" s="59"/>
      <c r="AT329" s="3" t="s">
        <v>176</v>
      </c>
      <c r="AU329" s="3" t="s">
        <v>84</v>
      </c>
    </row>
    <row r="330" s="22" customFormat="1" ht="16.5" customHeight="1">
      <c r="B330" s="23"/>
      <c r="C330" s="161" t="s">
        <v>766</v>
      </c>
      <c r="D330" s="161" t="s">
        <v>162</v>
      </c>
      <c r="E330" s="162" t="s">
        <v>767</v>
      </c>
      <c r="F330" s="163" t="s">
        <v>768</v>
      </c>
      <c r="G330" s="164" t="s">
        <v>248</v>
      </c>
      <c r="H330" s="165">
        <v>4.4000000000000004</v>
      </c>
      <c r="I330" s="166"/>
      <c r="J330" s="166"/>
      <c r="K330" s="167">
        <f>ROUND(P330*H330,2)</f>
        <v>0</v>
      </c>
      <c r="L330" s="168"/>
      <c r="M330" s="23"/>
      <c r="N330" s="169" t="s">
        <v>20</v>
      </c>
      <c r="O330" s="170" t="s">
        <v>44</v>
      </c>
      <c r="P330" s="171">
        <f>I330+J330</f>
        <v>0</v>
      </c>
      <c r="Q330" s="171">
        <f>ROUND(I330*H330,2)</f>
        <v>0</v>
      </c>
      <c r="R330" s="171">
        <f>ROUND(J330*H330,2)</f>
        <v>0</v>
      </c>
      <c r="T330" s="172">
        <f>S330*H330</f>
        <v>0</v>
      </c>
      <c r="U330" s="172">
        <v>0</v>
      </c>
      <c r="V330" s="172">
        <f>U330*H330</f>
        <v>0</v>
      </c>
      <c r="W330" s="172">
        <v>0.093579999999999997</v>
      </c>
      <c r="X330" s="173">
        <f>W330*H330</f>
        <v>0.41175200000000001</v>
      </c>
      <c r="AR330" s="174" t="s">
        <v>275</v>
      </c>
      <c r="AT330" s="174" t="s">
        <v>162</v>
      </c>
      <c r="AU330" s="174" t="s">
        <v>84</v>
      </c>
      <c r="AY330" s="3" t="s">
        <v>159</v>
      </c>
      <c r="BE330" s="175">
        <f>IF(O330="základní",K330,0)</f>
        <v>0</v>
      </c>
      <c r="BF330" s="175">
        <f>IF(O330="snížená",K330,0)</f>
        <v>0</v>
      </c>
      <c r="BG330" s="175">
        <f>IF(O330="zákl. přenesená",K330,0)</f>
        <v>0</v>
      </c>
      <c r="BH330" s="175">
        <f>IF(O330="sníž. přenesená",K330,0)</f>
        <v>0</v>
      </c>
      <c r="BI330" s="175">
        <f>IF(O330="nulová",K330,0)</f>
        <v>0</v>
      </c>
      <c r="BJ330" s="3" t="s">
        <v>82</v>
      </c>
      <c r="BK330" s="175">
        <f>ROUND(P330*H330,2)</f>
        <v>0</v>
      </c>
      <c r="BL330" s="3" t="s">
        <v>275</v>
      </c>
      <c r="BM330" s="174" t="s">
        <v>769</v>
      </c>
    </row>
    <row r="331" s="22" customFormat="1">
      <c r="B331" s="23"/>
      <c r="D331" s="176" t="s">
        <v>168</v>
      </c>
      <c r="F331" s="177" t="s">
        <v>770</v>
      </c>
      <c r="I331" s="178"/>
      <c r="J331" s="178"/>
      <c r="M331" s="23"/>
      <c r="N331" s="179"/>
      <c r="X331" s="59"/>
      <c r="AT331" s="3" t="s">
        <v>168</v>
      </c>
      <c r="AU331" s="3" t="s">
        <v>84</v>
      </c>
    </row>
    <row r="332" s="22" customFormat="1">
      <c r="B332" s="23"/>
      <c r="D332" s="180" t="s">
        <v>170</v>
      </c>
      <c r="F332" s="181" t="s">
        <v>771</v>
      </c>
      <c r="I332" s="178"/>
      <c r="J332" s="178"/>
      <c r="M332" s="23"/>
      <c r="N332" s="179"/>
      <c r="X332" s="59"/>
      <c r="AT332" s="3" t="s">
        <v>170</v>
      </c>
      <c r="AU332" s="3" t="s">
        <v>84</v>
      </c>
    </row>
    <row r="333" s="22" customFormat="1" ht="19.5">
      <c r="B333" s="23"/>
      <c r="D333" s="176" t="s">
        <v>176</v>
      </c>
      <c r="F333" s="182" t="s">
        <v>772</v>
      </c>
      <c r="I333" s="178"/>
      <c r="J333" s="178"/>
      <c r="M333" s="23"/>
      <c r="N333" s="179"/>
      <c r="X333" s="59"/>
      <c r="AT333" s="3" t="s">
        <v>176</v>
      </c>
      <c r="AU333" s="3" t="s">
        <v>84</v>
      </c>
    </row>
    <row r="334" s="22" customFormat="1" ht="16.5" customHeight="1">
      <c r="B334" s="23"/>
      <c r="C334" s="161" t="s">
        <v>773</v>
      </c>
      <c r="D334" s="161" t="s">
        <v>162</v>
      </c>
      <c r="E334" s="162" t="s">
        <v>774</v>
      </c>
      <c r="F334" s="163" t="s">
        <v>775</v>
      </c>
      <c r="G334" s="164" t="s">
        <v>165</v>
      </c>
      <c r="H334" s="165">
        <v>2</v>
      </c>
      <c r="I334" s="166"/>
      <c r="J334" s="166"/>
      <c r="K334" s="167">
        <f>ROUND(P334*H334,2)</f>
        <v>0</v>
      </c>
      <c r="L334" s="168"/>
      <c r="M334" s="23"/>
      <c r="N334" s="169" t="s">
        <v>20</v>
      </c>
      <c r="O334" s="170" t="s">
        <v>44</v>
      </c>
      <c r="P334" s="171">
        <f>I334+J334</f>
        <v>0</v>
      </c>
      <c r="Q334" s="171">
        <f>ROUND(I334*H334,2)</f>
        <v>0</v>
      </c>
      <c r="R334" s="171">
        <f>ROUND(J334*H334,2)</f>
        <v>0</v>
      </c>
      <c r="T334" s="172">
        <f>S334*H334</f>
        <v>0</v>
      </c>
      <c r="U334" s="172">
        <v>0</v>
      </c>
      <c r="V334" s="172">
        <f>U334*H334</f>
        <v>0</v>
      </c>
      <c r="W334" s="172">
        <v>0.51195999999999997</v>
      </c>
      <c r="X334" s="173">
        <f>W334*H334</f>
        <v>1.0239199999999999</v>
      </c>
      <c r="AR334" s="174" t="s">
        <v>275</v>
      </c>
      <c r="AT334" s="174" t="s">
        <v>162</v>
      </c>
      <c r="AU334" s="174" t="s">
        <v>84</v>
      </c>
      <c r="AY334" s="3" t="s">
        <v>159</v>
      </c>
      <c r="BE334" s="175">
        <f>IF(O334="základní",K334,0)</f>
        <v>0</v>
      </c>
      <c r="BF334" s="175">
        <f>IF(O334="snížená",K334,0)</f>
        <v>0</v>
      </c>
      <c r="BG334" s="175">
        <f>IF(O334="zákl. přenesená",K334,0)</f>
        <v>0</v>
      </c>
      <c r="BH334" s="175">
        <f>IF(O334="sníž. přenesená",K334,0)</f>
        <v>0</v>
      </c>
      <c r="BI334" s="175">
        <f>IF(O334="nulová",K334,0)</f>
        <v>0</v>
      </c>
      <c r="BJ334" s="3" t="s">
        <v>82</v>
      </c>
      <c r="BK334" s="175">
        <f>ROUND(P334*H334,2)</f>
        <v>0</v>
      </c>
      <c r="BL334" s="3" t="s">
        <v>275</v>
      </c>
      <c r="BM334" s="174" t="s">
        <v>776</v>
      </c>
    </row>
    <row r="335" s="22" customFormat="1">
      <c r="B335" s="23"/>
      <c r="D335" s="176" t="s">
        <v>168</v>
      </c>
      <c r="F335" s="177" t="s">
        <v>777</v>
      </c>
      <c r="I335" s="178"/>
      <c r="J335" s="178"/>
      <c r="M335" s="23"/>
      <c r="N335" s="179"/>
      <c r="X335" s="59"/>
      <c r="AT335" s="3" t="s">
        <v>168</v>
      </c>
      <c r="AU335" s="3" t="s">
        <v>84</v>
      </c>
    </row>
    <row r="336" s="22" customFormat="1">
      <c r="B336" s="23"/>
      <c r="D336" s="180" t="s">
        <v>170</v>
      </c>
      <c r="F336" s="181" t="s">
        <v>778</v>
      </c>
      <c r="I336" s="178"/>
      <c r="J336" s="178"/>
      <c r="M336" s="23"/>
      <c r="N336" s="179"/>
      <c r="X336" s="59"/>
      <c r="AT336" s="3" t="s">
        <v>170</v>
      </c>
      <c r="AU336" s="3" t="s">
        <v>84</v>
      </c>
    </row>
    <row r="337" s="22" customFormat="1" ht="39">
      <c r="B337" s="23"/>
      <c r="D337" s="176" t="s">
        <v>176</v>
      </c>
      <c r="F337" s="182" t="s">
        <v>779</v>
      </c>
      <c r="I337" s="178"/>
      <c r="J337" s="178"/>
      <c r="M337" s="23"/>
      <c r="N337" s="179"/>
      <c r="X337" s="59"/>
      <c r="AT337" s="3" t="s">
        <v>176</v>
      </c>
      <c r="AU337" s="3" t="s">
        <v>84</v>
      </c>
    </row>
    <row r="338" s="22" customFormat="1" ht="16.5" customHeight="1">
      <c r="B338" s="23"/>
      <c r="C338" s="161" t="s">
        <v>780</v>
      </c>
      <c r="D338" s="161" t="s">
        <v>162</v>
      </c>
      <c r="E338" s="162" t="s">
        <v>781</v>
      </c>
      <c r="F338" s="163" t="s">
        <v>782</v>
      </c>
      <c r="G338" s="164" t="s">
        <v>165</v>
      </c>
      <c r="H338" s="165">
        <v>3</v>
      </c>
      <c r="I338" s="166"/>
      <c r="J338" s="166"/>
      <c r="K338" s="167">
        <f>ROUND(P338*H338,2)</f>
        <v>0</v>
      </c>
      <c r="L338" s="168"/>
      <c r="M338" s="23"/>
      <c r="N338" s="169" t="s">
        <v>20</v>
      </c>
      <c r="O338" s="170" t="s">
        <v>44</v>
      </c>
      <c r="P338" s="171">
        <f>I338+J338</f>
        <v>0</v>
      </c>
      <c r="Q338" s="171">
        <f>ROUND(I338*H338,2)</f>
        <v>0</v>
      </c>
      <c r="R338" s="171">
        <f>ROUND(J338*H338,2)</f>
        <v>0</v>
      </c>
      <c r="T338" s="172">
        <f>S338*H338</f>
        <v>0</v>
      </c>
      <c r="U338" s="172">
        <v>0</v>
      </c>
      <c r="V338" s="172">
        <f>U338*H338</f>
        <v>0</v>
      </c>
      <c r="W338" s="172">
        <v>0.0117</v>
      </c>
      <c r="X338" s="173">
        <f>W338*H338</f>
        <v>0.035099999999999999</v>
      </c>
      <c r="AR338" s="174" t="s">
        <v>275</v>
      </c>
      <c r="AT338" s="174" t="s">
        <v>162</v>
      </c>
      <c r="AU338" s="174" t="s">
        <v>84</v>
      </c>
      <c r="AY338" s="3" t="s">
        <v>159</v>
      </c>
      <c r="BE338" s="175">
        <f>IF(O338="základní",K338,0)</f>
        <v>0</v>
      </c>
      <c r="BF338" s="175">
        <f>IF(O338="snížená",K338,0)</f>
        <v>0</v>
      </c>
      <c r="BG338" s="175">
        <f>IF(O338="zákl. přenesená",K338,0)</f>
        <v>0</v>
      </c>
      <c r="BH338" s="175">
        <f>IF(O338="sníž. přenesená",K338,0)</f>
        <v>0</v>
      </c>
      <c r="BI338" s="175">
        <f>IF(O338="nulová",K338,0)</f>
        <v>0</v>
      </c>
      <c r="BJ338" s="3" t="s">
        <v>82</v>
      </c>
      <c r="BK338" s="175">
        <f>ROUND(P338*H338,2)</f>
        <v>0</v>
      </c>
      <c r="BL338" s="3" t="s">
        <v>275</v>
      </c>
      <c r="BM338" s="174" t="s">
        <v>783</v>
      </c>
    </row>
    <row r="339" s="22" customFormat="1">
      <c r="B339" s="23"/>
      <c r="D339" s="176" t="s">
        <v>168</v>
      </c>
      <c r="F339" s="177" t="s">
        <v>784</v>
      </c>
      <c r="I339" s="178"/>
      <c r="J339" s="178"/>
      <c r="M339" s="23"/>
      <c r="N339" s="179"/>
      <c r="X339" s="59"/>
      <c r="AT339" s="3" t="s">
        <v>168</v>
      </c>
      <c r="AU339" s="3" t="s">
        <v>84</v>
      </c>
    </row>
    <row r="340" s="22" customFormat="1">
      <c r="B340" s="23"/>
      <c r="D340" s="180" t="s">
        <v>170</v>
      </c>
      <c r="F340" s="181" t="s">
        <v>785</v>
      </c>
      <c r="I340" s="178"/>
      <c r="J340" s="178"/>
      <c r="M340" s="23"/>
      <c r="N340" s="179"/>
      <c r="X340" s="59"/>
      <c r="AT340" s="3" t="s">
        <v>170</v>
      </c>
      <c r="AU340" s="3" t="s">
        <v>84</v>
      </c>
    </row>
    <row r="341" s="22" customFormat="1" ht="16.5" customHeight="1">
      <c r="B341" s="23"/>
      <c r="C341" s="161" t="s">
        <v>786</v>
      </c>
      <c r="D341" s="161" t="s">
        <v>162</v>
      </c>
      <c r="E341" s="162" t="s">
        <v>787</v>
      </c>
      <c r="F341" s="163" t="s">
        <v>788</v>
      </c>
      <c r="G341" s="164" t="s">
        <v>165</v>
      </c>
      <c r="H341" s="165">
        <v>4</v>
      </c>
      <c r="I341" s="166"/>
      <c r="J341" s="166"/>
      <c r="K341" s="167">
        <f>ROUND(P341*H341,2)</f>
        <v>0</v>
      </c>
      <c r="L341" s="168"/>
      <c r="M341" s="23"/>
      <c r="N341" s="169" t="s">
        <v>20</v>
      </c>
      <c r="O341" s="170" t="s">
        <v>44</v>
      </c>
      <c r="P341" s="171">
        <f>I341+J341</f>
        <v>0</v>
      </c>
      <c r="Q341" s="171">
        <f>ROUND(I341*H341,2)</f>
        <v>0</v>
      </c>
      <c r="R341" s="171">
        <f>ROUND(J341*H341,2)</f>
        <v>0</v>
      </c>
      <c r="T341" s="172">
        <f>S341*H341</f>
        <v>0</v>
      </c>
      <c r="U341" s="172">
        <v>0</v>
      </c>
      <c r="V341" s="172">
        <f>U341*H341</f>
        <v>0</v>
      </c>
      <c r="W341" s="172">
        <v>0.059999999999999998</v>
      </c>
      <c r="X341" s="173">
        <f>W341*H341</f>
        <v>0.23999999999999999</v>
      </c>
      <c r="AR341" s="174" t="s">
        <v>275</v>
      </c>
      <c r="AT341" s="174" t="s">
        <v>162</v>
      </c>
      <c r="AU341" s="174" t="s">
        <v>84</v>
      </c>
      <c r="AY341" s="3" t="s">
        <v>159</v>
      </c>
      <c r="BE341" s="175">
        <f>IF(O341="základní",K341,0)</f>
        <v>0</v>
      </c>
      <c r="BF341" s="175">
        <f>IF(O341="snížená",K341,0)</f>
        <v>0</v>
      </c>
      <c r="BG341" s="175">
        <f>IF(O341="zákl. přenesená",K341,0)</f>
        <v>0</v>
      </c>
      <c r="BH341" s="175">
        <f>IF(O341="sníž. přenesená",K341,0)</f>
        <v>0</v>
      </c>
      <c r="BI341" s="175">
        <f>IF(O341="nulová",K341,0)</f>
        <v>0</v>
      </c>
      <c r="BJ341" s="3" t="s">
        <v>82</v>
      </c>
      <c r="BK341" s="175">
        <f>ROUND(P341*H341,2)</f>
        <v>0</v>
      </c>
      <c r="BL341" s="3" t="s">
        <v>275</v>
      </c>
      <c r="BM341" s="174" t="s">
        <v>789</v>
      </c>
    </row>
    <row r="342" s="22" customFormat="1">
      <c r="B342" s="23"/>
      <c r="D342" s="176" t="s">
        <v>168</v>
      </c>
      <c r="F342" s="177" t="s">
        <v>790</v>
      </c>
      <c r="I342" s="178"/>
      <c r="J342" s="178"/>
      <c r="M342" s="23"/>
      <c r="N342" s="179"/>
      <c r="X342" s="59"/>
      <c r="AT342" s="3" t="s">
        <v>168</v>
      </c>
      <c r="AU342" s="3" t="s">
        <v>84</v>
      </c>
    </row>
    <row r="343" s="22" customFormat="1">
      <c r="B343" s="23"/>
      <c r="D343" s="180" t="s">
        <v>170</v>
      </c>
      <c r="F343" s="181" t="s">
        <v>791</v>
      </c>
      <c r="I343" s="178"/>
      <c r="J343" s="178"/>
      <c r="M343" s="23"/>
      <c r="N343" s="179"/>
      <c r="X343" s="59"/>
      <c r="AT343" s="3" t="s">
        <v>170</v>
      </c>
      <c r="AU343" s="3" t="s">
        <v>84</v>
      </c>
    </row>
    <row r="344" s="22" customFormat="1" ht="19.5">
      <c r="B344" s="23"/>
      <c r="D344" s="176" t="s">
        <v>176</v>
      </c>
      <c r="F344" s="182" t="s">
        <v>792</v>
      </c>
      <c r="I344" s="178"/>
      <c r="J344" s="178"/>
      <c r="M344" s="23"/>
      <c r="N344" s="179"/>
      <c r="X344" s="59"/>
      <c r="AT344" s="3" t="s">
        <v>176</v>
      </c>
      <c r="AU344" s="3" t="s">
        <v>84</v>
      </c>
    </row>
    <row r="345" s="22" customFormat="1" ht="16.5" customHeight="1">
      <c r="B345" s="23"/>
      <c r="C345" s="161" t="s">
        <v>793</v>
      </c>
      <c r="D345" s="161" t="s">
        <v>162</v>
      </c>
      <c r="E345" s="162" t="s">
        <v>794</v>
      </c>
      <c r="F345" s="163" t="s">
        <v>795</v>
      </c>
      <c r="G345" s="164" t="s">
        <v>165</v>
      </c>
      <c r="H345" s="165">
        <v>5</v>
      </c>
      <c r="I345" s="166"/>
      <c r="J345" s="166"/>
      <c r="K345" s="167">
        <f>ROUND(P345*H345,2)</f>
        <v>0</v>
      </c>
      <c r="L345" s="168"/>
      <c r="M345" s="23"/>
      <c r="N345" s="169" t="s">
        <v>20</v>
      </c>
      <c r="O345" s="170" t="s">
        <v>44</v>
      </c>
      <c r="P345" s="171">
        <f>I345+J345</f>
        <v>0</v>
      </c>
      <c r="Q345" s="171">
        <f>ROUND(I345*H345,2)</f>
        <v>0</v>
      </c>
      <c r="R345" s="171">
        <f>ROUND(J345*H345,2)</f>
        <v>0</v>
      </c>
      <c r="T345" s="172">
        <f>S345*H345</f>
        <v>0</v>
      </c>
      <c r="U345" s="172">
        <v>6.9999999999999994e-05</v>
      </c>
      <c r="V345" s="172">
        <f>U345*H345</f>
        <v>0.00034999999999999994</v>
      </c>
      <c r="W345" s="172">
        <v>0.021000000000000001</v>
      </c>
      <c r="X345" s="173">
        <f>W345*H345</f>
        <v>0.10500000000000001</v>
      </c>
      <c r="AR345" s="174" t="s">
        <v>275</v>
      </c>
      <c r="AT345" s="174" t="s">
        <v>162</v>
      </c>
      <c r="AU345" s="174" t="s">
        <v>84</v>
      </c>
      <c r="AY345" s="3" t="s">
        <v>159</v>
      </c>
      <c r="BE345" s="175">
        <f>IF(O345="základní",K345,0)</f>
        <v>0</v>
      </c>
      <c r="BF345" s="175">
        <f>IF(O345="snížená",K345,0)</f>
        <v>0</v>
      </c>
      <c r="BG345" s="175">
        <f>IF(O345="zákl. přenesená",K345,0)</f>
        <v>0</v>
      </c>
      <c r="BH345" s="175">
        <f>IF(O345="sníž. přenesená",K345,0)</f>
        <v>0</v>
      </c>
      <c r="BI345" s="175">
        <f>IF(O345="nulová",K345,0)</f>
        <v>0</v>
      </c>
      <c r="BJ345" s="3" t="s">
        <v>82</v>
      </c>
      <c r="BK345" s="175">
        <f>ROUND(P345*H345,2)</f>
        <v>0</v>
      </c>
      <c r="BL345" s="3" t="s">
        <v>275</v>
      </c>
      <c r="BM345" s="174" t="s">
        <v>796</v>
      </c>
    </row>
    <row r="346" s="22" customFormat="1">
      <c r="B346" s="23"/>
      <c r="D346" s="176" t="s">
        <v>168</v>
      </c>
      <c r="F346" s="177" t="s">
        <v>797</v>
      </c>
      <c r="I346" s="178"/>
      <c r="J346" s="178"/>
      <c r="M346" s="23"/>
      <c r="N346" s="179"/>
      <c r="X346" s="59"/>
      <c r="AT346" s="3" t="s">
        <v>168</v>
      </c>
      <c r="AU346" s="3" t="s">
        <v>84</v>
      </c>
    </row>
    <row r="347" s="22" customFormat="1">
      <c r="B347" s="23"/>
      <c r="D347" s="180" t="s">
        <v>170</v>
      </c>
      <c r="F347" s="181" t="s">
        <v>798</v>
      </c>
      <c r="I347" s="178"/>
      <c r="J347" s="178"/>
      <c r="M347" s="23"/>
      <c r="N347" s="179"/>
      <c r="X347" s="59"/>
      <c r="AT347" s="3" t="s">
        <v>170</v>
      </c>
      <c r="AU347" s="3" t="s">
        <v>84</v>
      </c>
    </row>
    <row r="348" s="22" customFormat="1" ht="16.5" customHeight="1">
      <c r="B348" s="23"/>
      <c r="C348" s="161" t="s">
        <v>799</v>
      </c>
      <c r="D348" s="161" t="s">
        <v>162</v>
      </c>
      <c r="E348" s="162" t="s">
        <v>800</v>
      </c>
      <c r="F348" s="163" t="s">
        <v>801</v>
      </c>
      <c r="G348" s="164" t="s">
        <v>248</v>
      </c>
      <c r="H348" s="165">
        <v>13</v>
      </c>
      <c r="I348" s="166"/>
      <c r="J348" s="166"/>
      <c r="K348" s="167">
        <f>ROUND(P348*H348,2)</f>
        <v>0</v>
      </c>
      <c r="L348" s="168"/>
      <c r="M348" s="23"/>
      <c r="N348" s="169" t="s">
        <v>20</v>
      </c>
      <c r="O348" s="170" t="s">
        <v>44</v>
      </c>
      <c r="P348" s="171">
        <f>I348+J348</f>
        <v>0</v>
      </c>
      <c r="Q348" s="171">
        <f>ROUND(I348*H348,2)</f>
        <v>0</v>
      </c>
      <c r="R348" s="171">
        <f>ROUND(J348*H348,2)</f>
        <v>0</v>
      </c>
      <c r="T348" s="172">
        <f>S348*H348</f>
        <v>0</v>
      </c>
      <c r="U348" s="172">
        <v>4.0000000000000003e-05</v>
      </c>
      <c r="V348" s="172">
        <f>U348*H348</f>
        <v>0.00052000000000000006</v>
      </c>
      <c r="W348" s="172">
        <v>0.0025400000000000002</v>
      </c>
      <c r="X348" s="173">
        <f>W348*H348</f>
        <v>0.033020000000000001</v>
      </c>
      <c r="AR348" s="174" t="s">
        <v>275</v>
      </c>
      <c r="AT348" s="174" t="s">
        <v>162</v>
      </c>
      <c r="AU348" s="174" t="s">
        <v>84</v>
      </c>
      <c r="AY348" s="3" t="s">
        <v>159</v>
      </c>
      <c r="BE348" s="175">
        <f>IF(O348="základní",K348,0)</f>
        <v>0</v>
      </c>
      <c r="BF348" s="175">
        <f>IF(O348="snížená",K348,0)</f>
        <v>0</v>
      </c>
      <c r="BG348" s="175">
        <f>IF(O348="zákl. přenesená",K348,0)</f>
        <v>0</v>
      </c>
      <c r="BH348" s="175">
        <f>IF(O348="sníž. přenesená",K348,0)</f>
        <v>0</v>
      </c>
      <c r="BI348" s="175">
        <f>IF(O348="nulová",K348,0)</f>
        <v>0</v>
      </c>
      <c r="BJ348" s="3" t="s">
        <v>82</v>
      </c>
      <c r="BK348" s="175">
        <f>ROUND(P348*H348,2)</f>
        <v>0</v>
      </c>
      <c r="BL348" s="3" t="s">
        <v>275</v>
      </c>
      <c r="BM348" s="174" t="s">
        <v>802</v>
      </c>
    </row>
    <row r="349" s="22" customFormat="1">
      <c r="B349" s="23"/>
      <c r="D349" s="176" t="s">
        <v>168</v>
      </c>
      <c r="F349" s="177" t="s">
        <v>803</v>
      </c>
      <c r="I349" s="178"/>
      <c r="J349" s="178"/>
      <c r="M349" s="23"/>
      <c r="N349" s="179"/>
      <c r="X349" s="59"/>
      <c r="AT349" s="3" t="s">
        <v>168</v>
      </c>
      <c r="AU349" s="3" t="s">
        <v>84</v>
      </c>
    </row>
    <row r="350" s="22" customFormat="1">
      <c r="B350" s="23"/>
      <c r="D350" s="180" t="s">
        <v>170</v>
      </c>
      <c r="F350" s="181" t="s">
        <v>804</v>
      </c>
      <c r="I350" s="178"/>
      <c r="J350" s="178"/>
      <c r="M350" s="23"/>
      <c r="N350" s="179"/>
      <c r="X350" s="59"/>
      <c r="AT350" s="3" t="s">
        <v>170</v>
      </c>
      <c r="AU350" s="3" t="s">
        <v>84</v>
      </c>
    </row>
    <row r="351" s="22" customFormat="1" ht="16.5" customHeight="1">
      <c r="B351" s="23"/>
      <c r="C351" s="161" t="s">
        <v>805</v>
      </c>
      <c r="D351" s="161" t="s">
        <v>162</v>
      </c>
      <c r="E351" s="162" t="s">
        <v>806</v>
      </c>
      <c r="F351" s="163" t="s">
        <v>807</v>
      </c>
      <c r="G351" s="164" t="s">
        <v>248</v>
      </c>
      <c r="H351" s="165">
        <v>33</v>
      </c>
      <c r="I351" s="166"/>
      <c r="J351" s="166"/>
      <c r="K351" s="167">
        <f>ROUND(P351*H351,2)</f>
        <v>0</v>
      </c>
      <c r="L351" s="168"/>
      <c r="M351" s="23"/>
      <c r="N351" s="169" t="s">
        <v>20</v>
      </c>
      <c r="O351" s="170" t="s">
        <v>44</v>
      </c>
      <c r="P351" s="171">
        <f>I351+J351</f>
        <v>0</v>
      </c>
      <c r="Q351" s="171">
        <f>ROUND(I351*H351,2)</f>
        <v>0</v>
      </c>
      <c r="R351" s="171">
        <f>ROUND(J351*H351,2)</f>
        <v>0</v>
      </c>
      <c r="T351" s="172">
        <f>S351*H351</f>
        <v>0</v>
      </c>
      <c r="U351" s="172">
        <v>5.0000000000000002e-05</v>
      </c>
      <c r="V351" s="172">
        <f>U351*H351</f>
        <v>0.00165</v>
      </c>
      <c r="W351" s="172">
        <v>0.0047299999999999998</v>
      </c>
      <c r="X351" s="173">
        <f>W351*H351</f>
        <v>0.15609000000000001</v>
      </c>
      <c r="AR351" s="174" t="s">
        <v>275</v>
      </c>
      <c r="AT351" s="174" t="s">
        <v>162</v>
      </c>
      <c r="AU351" s="174" t="s">
        <v>84</v>
      </c>
      <c r="AY351" s="3" t="s">
        <v>159</v>
      </c>
      <c r="BE351" s="175">
        <f>IF(O351="základní",K351,0)</f>
        <v>0</v>
      </c>
      <c r="BF351" s="175">
        <f>IF(O351="snížená",K351,0)</f>
        <v>0</v>
      </c>
      <c r="BG351" s="175">
        <f>IF(O351="zákl. přenesená",K351,0)</f>
        <v>0</v>
      </c>
      <c r="BH351" s="175">
        <f>IF(O351="sníž. přenesená",K351,0)</f>
        <v>0</v>
      </c>
      <c r="BI351" s="175">
        <f>IF(O351="nulová",K351,0)</f>
        <v>0</v>
      </c>
      <c r="BJ351" s="3" t="s">
        <v>82</v>
      </c>
      <c r="BK351" s="175">
        <f>ROUND(P351*H351,2)</f>
        <v>0</v>
      </c>
      <c r="BL351" s="3" t="s">
        <v>275</v>
      </c>
      <c r="BM351" s="174" t="s">
        <v>808</v>
      </c>
    </row>
    <row r="352" s="22" customFormat="1">
      <c r="B352" s="23"/>
      <c r="D352" s="176" t="s">
        <v>168</v>
      </c>
      <c r="F352" s="177" t="s">
        <v>809</v>
      </c>
      <c r="I352" s="178"/>
      <c r="J352" s="178"/>
      <c r="M352" s="23"/>
      <c r="N352" s="179"/>
      <c r="X352" s="59"/>
      <c r="AT352" s="3" t="s">
        <v>168</v>
      </c>
      <c r="AU352" s="3" t="s">
        <v>84</v>
      </c>
    </row>
    <row r="353" s="22" customFormat="1">
      <c r="B353" s="23"/>
      <c r="D353" s="180" t="s">
        <v>170</v>
      </c>
      <c r="F353" s="181" t="s">
        <v>810</v>
      </c>
      <c r="I353" s="178"/>
      <c r="J353" s="178"/>
      <c r="M353" s="23"/>
      <c r="N353" s="179"/>
      <c r="X353" s="59"/>
      <c r="AT353" s="3" t="s">
        <v>170</v>
      </c>
      <c r="AU353" s="3" t="s">
        <v>84</v>
      </c>
    </row>
    <row r="354" s="22" customFormat="1" ht="16.5" customHeight="1">
      <c r="B354" s="23"/>
      <c r="C354" s="161" t="s">
        <v>811</v>
      </c>
      <c r="D354" s="161" t="s">
        <v>162</v>
      </c>
      <c r="E354" s="162" t="s">
        <v>812</v>
      </c>
      <c r="F354" s="163" t="s">
        <v>813</v>
      </c>
      <c r="G354" s="164" t="s">
        <v>248</v>
      </c>
      <c r="H354" s="165">
        <v>25</v>
      </c>
      <c r="I354" s="166"/>
      <c r="J354" s="166"/>
      <c r="K354" s="167">
        <f>ROUND(P354*H354,2)</f>
        <v>0</v>
      </c>
      <c r="L354" s="168"/>
      <c r="M354" s="23"/>
      <c r="N354" s="169" t="s">
        <v>20</v>
      </c>
      <c r="O354" s="170" t="s">
        <v>44</v>
      </c>
      <c r="P354" s="171">
        <f>I354+J354</f>
        <v>0</v>
      </c>
      <c r="Q354" s="171">
        <f>ROUND(I354*H354,2)</f>
        <v>0</v>
      </c>
      <c r="R354" s="171">
        <f>ROUND(J354*H354,2)</f>
        <v>0</v>
      </c>
      <c r="T354" s="172">
        <f>S354*H354</f>
        <v>0</v>
      </c>
      <c r="U354" s="172">
        <v>6.0000000000000002e-05</v>
      </c>
      <c r="V354" s="172">
        <f>U354*H354</f>
        <v>0.0015</v>
      </c>
      <c r="W354" s="172">
        <v>0.0084100000000000008</v>
      </c>
      <c r="X354" s="173">
        <f>W354*H354</f>
        <v>0.21025000000000002</v>
      </c>
      <c r="AR354" s="174" t="s">
        <v>275</v>
      </c>
      <c r="AT354" s="174" t="s">
        <v>162</v>
      </c>
      <c r="AU354" s="174" t="s">
        <v>84</v>
      </c>
      <c r="AY354" s="3" t="s">
        <v>159</v>
      </c>
      <c r="BE354" s="175">
        <f>IF(O354="základní",K354,0)</f>
        <v>0</v>
      </c>
      <c r="BF354" s="175">
        <f>IF(O354="snížená",K354,0)</f>
        <v>0</v>
      </c>
      <c r="BG354" s="175">
        <f>IF(O354="zákl. přenesená",K354,0)</f>
        <v>0</v>
      </c>
      <c r="BH354" s="175">
        <f>IF(O354="sníž. přenesená",K354,0)</f>
        <v>0</v>
      </c>
      <c r="BI354" s="175">
        <f>IF(O354="nulová",K354,0)</f>
        <v>0</v>
      </c>
      <c r="BJ354" s="3" t="s">
        <v>82</v>
      </c>
      <c r="BK354" s="175">
        <f>ROUND(P354*H354,2)</f>
        <v>0</v>
      </c>
      <c r="BL354" s="3" t="s">
        <v>275</v>
      </c>
      <c r="BM354" s="174" t="s">
        <v>814</v>
      </c>
    </row>
    <row r="355" s="22" customFormat="1">
      <c r="B355" s="23"/>
      <c r="D355" s="176" t="s">
        <v>168</v>
      </c>
      <c r="F355" s="177" t="s">
        <v>815</v>
      </c>
      <c r="I355" s="178"/>
      <c r="J355" s="178"/>
      <c r="M355" s="23"/>
      <c r="N355" s="179"/>
      <c r="X355" s="59"/>
      <c r="AT355" s="3" t="s">
        <v>168</v>
      </c>
      <c r="AU355" s="3" t="s">
        <v>84</v>
      </c>
    </row>
    <row r="356" s="22" customFormat="1">
      <c r="B356" s="23"/>
      <c r="D356" s="180" t="s">
        <v>170</v>
      </c>
      <c r="F356" s="181" t="s">
        <v>816</v>
      </c>
      <c r="I356" s="178"/>
      <c r="J356" s="178"/>
      <c r="M356" s="23"/>
      <c r="N356" s="179"/>
      <c r="X356" s="59"/>
      <c r="AT356" s="3" t="s">
        <v>170</v>
      </c>
      <c r="AU356" s="3" t="s">
        <v>84</v>
      </c>
    </row>
    <row r="357" s="22" customFormat="1" ht="16.5" customHeight="1">
      <c r="B357" s="23"/>
      <c r="C357" s="161" t="s">
        <v>817</v>
      </c>
      <c r="D357" s="161" t="s">
        <v>162</v>
      </c>
      <c r="E357" s="162" t="s">
        <v>818</v>
      </c>
      <c r="F357" s="163" t="s">
        <v>819</v>
      </c>
      <c r="G357" s="164" t="s">
        <v>248</v>
      </c>
      <c r="H357" s="165">
        <v>11</v>
      </c>
      <c r="I357" s="166"/>
      <c r="J357" s="166"/>
      <c r="K357" s="167">
        <f>ROUND(P357*H357,2)</f>
        <v>0</v>
      </c>
      <c r="L357" s="168"/>
      <c r="M357" s="23"/>
      <c r="N357" s="169" t="s">
        <v>20</v>
      </c>
      <c r="O357" s="170" t="s">
        <v>44</v>
      </c>
      <c r="P357" s="171">
        <f>I357+J357</f>
        <v>0</v>
      </c>
      <c r="Q357" s="171">
        <f>ROUND(I357*H357,2)</f>
        <v>0</v>
      </c>
      <c r="R357" s="171">
        <f>ROUND(J357*H357,2)</f>
        <v>0</v>
      </c>
      <c r="T357" s="172">
        <f>S357*H357</f>
        <v>0</v>
      </c>
      <c r="U357" s="172">
        <v>0.0001</v>
      </c>
      <c r="V357" s="172">
        <f>U357*H357</f>
        <v>0.0011000000000000001</v>
      </c>
      <c r="W357" s="172">
        <v>0.01384</v>
      </c>
      <c r="X357" s="173">
        <f>W357*H357</f>
        <v>0.15223999999999999</v>
      </c>
      <c r="AR357" s="174" t="s">
        <v>275</v>
      </c>
      <c r="AT357" s="174" t="s">
        <v>162</v>
      </c>
      <c r="AU357" s="174" t="s">
        <v>84</v>
      </c>
      <c r="AY357" s="3" t="s">
        <v>159</v>
      </c>
      <c r="BE357" s="175">
        <f>IF(O357="základní",K357,0)</f>
        <v>0</v>
      </c>
      <c r="BF357" s="175">
        <f>IF(O357="snížená",K357,0)</f>
        <v>0</v>
      </c>
      <c r="BG357" s="175">
        <f>IF(O357="zákl. přenesená",K357,0)</f>
        <v>0</v>
      </c>
      <c r="BH357" s="175">
        <f>IF(O357="sníž. přenesená",K357,0)</f>
        <v>0</v>
      </c>
      <c r="BI357" s="175">
        <f>IF(O357="nulová",K357,0)</f>
        <v>0</v>
      </c>
      <c r="BJ357" s="3" t="s">
        <v>82</v>
      </c>
      <c r="BK357" s="175">
        <f>ROUND(P357*H357,2)</f>
        <v>0</v>
      </c>
      <c r="BL357" s="3" t="s">
        <v>275</v>
      </c>
      <c r="BM357" s="174" t="s">
        <v>820</v>
      </c>
    </row>
    <row r="358" s="22" customFormat="1">
      <c r="B358" s="23"/>
      <c r="D358" s="176" t="s">
        <v>168</v>
      </c>
      <c r="F358" s="177" t="s">
        <v>821</v>
      </c>
      <c r="I358" s="178"/>
      <c r="J358" s="178"/>
      <c r="M358" s="23"/>
      <c r="N358" s="179"/>
      <c r="X358" s="59"/>
      <c r="AT358" s="3" t="s">
        <v>168</v>
      </c>
      <c r="AU358" s="3" t="s">
        <v>84</v>
      </c>
    </row>
    <row r="359" s="22" customFormat="1">
      <c r="B359" s="23"/>
      <c r="D359" s="180" t="s">
        <v>170</v>
      </c>
      <c r="F359" s="181" t="s">
        <v>822</v>
      </c>
      <c r="I359" s="178"/>
      <c r="J359" s="178"/>
      <c r="M359" s="23"/>
      <c r="N359" s="179"/>
      <c r="X359" s="59"/>
      <c r="AT359" s="3" t="s">
        <v>170</v>
      </c>
      <c r="AU359" s="3" t="s">
        <v>84</v>
      </c>
    </row>
    <row r="360" s="22" customFormat="1" ht="16.5" customHeight="1">
      <c r="B360" s="23"/>
      <c r="C360" s="161" t="s">
        <v>823</v>
      </c>
      <c r="D360" s="161" t="s">
        <v>162</v>
      </c>
      <c r="E360" s="162" t="s">
        <v>824</v>
      </c>
      <c r="F360" s="163" t="s">
        <v>825</v>
      </c>
      <c r="G360" s="164" t="s">
        <v>248</v>
      </c>
      <c r="H360" s="165">
        <v>21</v>
      </c>
      <c r="I360" s="166"/>
      <c r="J360" s="166"/>
      <c r="K360" s="167">
        <f>ROUND(P360*H360,2)</f>
        <v>0</v>
      </c>
      <c r="L360" s="168"/>
      <c r="M360" s="23"/>
      <c r="N360" s="169" t="s">
        <v>20</v>
      </c>
      <c r="O360" s="170" t="s">
        <v>44</v>
      </c>
      <c r="P360" s="171">
        <f>I360+J360</f>
        <v>0</v>
      </c>
      <c r="Q360" s="171">
        <f>ROUND(I360*H360,2)</f>
        <v>0</v>
      </c>
      <c r="R360" s="171">
        <f>ROUND(J360*H360,2)</f>
        <v>0</v>
      </c>
      <c r="T360" s="172">
        <f>S360*H360</f>
        <v>0</v>
      </c>
      <c r="U360" s="172">
        <v>0</v>
      </c>
      <c r="V360" s="172">
        <f>U360*H360</f>
        <v>0</v>
      </c>
      <c r="W360" s="172">
        <v>0.00050000000000000001</v>
      </c>
      <c r="X360" s="173">
        <f>W360*H360</f>
        <v>0.010500000000000001</v>
      </c>
      <c r="AR360" s="174" t="s">
        <v>275</v>
      </c>
      <c r="AT360" s="174" t="s">
        <v>162</v>
      </c>
      <c r="AU360" s="174" t="s">
        <v>84</v>
      </c>
      <c r="AY360" s="3" t="s">
        <v>159</v>
      </c>
      <c r="BE360" s="175">
        <f>IF(O360="základní",K360,0)</f>
        <v>0</v>
      </c>
      <c r="BF360" s="175">
        <f>IF(O360="snížená",K360,0)</f>
        <v>0</v>
      </c>
      <c r="BG360" s="175">
        <f>IF(O360="zákl. přenesená",K360,0)</f>
        <v>0</v>
      </c>
      <c r="BH360" s="175">
        <f>IF(O360="sníž. přenesená",K360,0)</f>
        <v>0</v>
      </c>
      <c r="BI360" s="175">
        <f>IF(O360="nulová",K360,0)</f>
        <v>0</v>
      </c>
      <c r="BJ360" s="3" t="s">
        <v>82</v>
      </c>
      <c r="BK360" s="175">
        <f>ROUND(P360*H360,2)</f>
        <v>0</v>
      </c>
      <c r="BL360" s="3" t="s">
        <v>275</v>
      </c>
      <c r="BM360" s="174" t="s">
        <v>826</v>
      </c>
    </row>
    <row r="361" s="22" customFormat="1">
      <c r="B361" s="23"/>
      <c r="D361" s="176" t="s">
        <v>168</v>
      </c>
      <c r="F361" s="177" t="s">
        <v>827</v>
      </c>
      <c r="I361" s="178"/>
      <c r="J361" s="178"/>
      <c r="M361" s="23"/>
      <c r="N361" s="179"/>
      <c r="X361" s="59"/>
      <c r="AT361" s="3" t="s">
        <v>168</v>
      </c>
      <c r="AU361" s="3" t="s">
        <v>84</v>
      </c>
    </row>
    <row r="362" s="22" customFormat="1">
      <c r="B362" s="23"/>
      <c r="D362" s="180" t="s">
        <v>170</v>
      </c>
      <c r="F362" s="181" t="s">
        <v>828</v>
      </c>
      <c r="I362" s="178"/>
      <c r="J362" s="178"/>
      <c r="M362" s="23"/>
      <c r="N362" s="179"/>
      <c r="X362" s="59"/>
      <c r="AT362" s="3" t="s">
        <v>170</v>
      </c>
      <c r="AU362" s="3" t="s">
        <v>84</v>
      </c>
    </row>
    <row r="363" s="22" customFormat="1" ht="16.5" customHeight="1">
      <c r="B363" s="23"/>
      <c r="C363" s="161" t="s">
        <v>829</v>
      </c>
      <c r="D363" s="161" t="s">
        <v>162</v>
      </c>
      <c r="E363" s="162" t="s">
        <v>830</v>
      </c>
      <c r="F363" s="163" t="s">
        <v>831</v>
      </c>
      <c r="G363" s="164" t="s">
        <v>165</v>
      </c>
      <c r="H363" s="165">
        <v>10</v>
      </c>
      <c r="I363" s="166"/>
      <c r="J363" s="166"/>
      <c r="K363" s="167">
        <f>ROUND(P363*H363,2)</f>
        <v>0</v>
      </c>
      <c r="L363" s="168"/>
      <c r="M363" s="23"/>
      <c r="N363" s="169" t="s">
        <v>20</v>
      </c>
      <c r="O363" s="170" t="s">
        <v>44</v>
      </c>
      <c r="P363" s="171">
        <f>I363+J363</f>
        <v>0</v>
      </c>
      <c r="Q363" s="171">
        <f>ROUND(I363*H363,2)</f>
        <v>0</v>
      </c>
      <c r="R363" s="171">
        <f>ROUND(J363*H363,2)</f>
        <v>0</v>
      </c>
      <c r="T363" s="172">
        <f>S363*H363</f>
        <v>0</v>
      </c>
      <c r="U363" s="172">
        <v>2.0000000000000002e-05</v>
      </c>
      <c r="V363" s="172">
        <f>U363*H363</f>
        <v>0.00020000000000000001</v>
      </c>
      <c r="W363" s="172">
        <v>0.014</v>
      </c>
      <c r="X363" s="173">
        <f>W363*H363</f>
        <v>0.14000000000000001</v>
      </c>
      <c r="AR363" s="174" t="s">
        <v>275</v>
      </c>
      <c r="AT363" s="174" t="s">
        <v>162</v>
      </c>
      <c r="AU363" s="174" t="s">
        <v>84</v>
      </c>
      <c r="AY363" s="3" t="s">
        <v>159</v>
      </c>
      <c r="BE363" s="175">
        <f>IF(O363="základní",K363,0)</f>
        <v>0</v>
      </c>
      <c r="BF363" s="175">
        <f>IF(O363="snížená",K363,0)</f>
        <v>0</v>
      </c>
      <c r="BG363" s="175">
        <f>IF(O363="zákl. přenesená",K363,0)</f>
        <v>0</v>
      </c>
      <c r="BH363" s="175">
        <f>IF(O363="sníž. přenesená",K363,0)</f>
        <v>0</v>
      </c>
      <c r="BI363" s="175">
        <f>IF(O363="nulová",K363,0)</f>
        <v>0</v>
      </c>
      <c r="BJ363" s="3" t="s">
        <v>82</v>
      </c>
      <c r="BK363" s="175">
        <f>ROUND(P363*H363,2)</f>
        <v>0</v>
      </c>
      <c r="BL363" s="3" t="s">
        <v>275</v>
      </c>
      <c r="BM363" s="174" t="s">
        <v>832</v>
      </c>
    </row>
    <row r="364" s="22" customFormat="1">
      <c r="B364" s="23"/>
      <c r="D364" s="176" t="s">
        <v>168</v>
      </c>
      <c r="F364" s="177" t="s">
        <v>833</v>
      </c>
      <c r="I364" s="178"/>
      <c r="J364" s="178"/>
      <c r="M364" s="23"/>
      <c r="N364" s="179"/>
      <c r="X364" s="59"/>
      <c r="AT364" s="3" t="s">
        <v>168</v>
      </c>
      <c r="AU364" s="3" t="s">
        <v>84</v>
      </c>
    </row>
    <row r="365" s="22" customFormat="1">
      <c r="B365" s="23"/>
      <c r="D365" s="180" t="s">
        <v>170</v>
      </c>
      <c r="F365" s="181" t="s">
        <v>834</v>
      </c>
      <c r="I365" s="178"/>
      <c r="J365" s="178"/>
      <c r="M365" s="23"/>
      <c r="N365" s="179"/>
      <c r="X365" s="59"/>
      <c r="AT365" s="3" t="s">
        <v>170</v>
      </c>
      <c r="AU365" s="3" t="s">
        <v>84</v>
      </c>
    </row>
    <row r="366" s="22" customFormat="1" ht="16.5" customHeight="1">
      <c r="B366" s="23"/>
      <c r="C366" s="161" t="s">
        <v>835</v>
      </c>
      <c r="D366" s="161" t="s">
        <v>162</v>
      </c>
      <c r="E366" s="162" t="s">
        <v>836</v>
      </c>
      <c r="F366" s="163" t="s">
        <v>837</v>
      </c>
      <c r="G366" s="164" t="s">
        <v>165</v>
      </c>
      <c r="H366" s="165">
        <v>28</v>
      </c>
      <c r="I366" s="166"/>
      <c r="J366" s="166"/>
      <c r="K366" s="167">
        <f>ROUND(P366*H366,2)</f>
        <v>0</v>
      </c>
      <c r="L366" s="168"/>
      <c r="M366" s="23"/>
      <c r="N366" s="169" t="s">
        <v>20</v>
      </c>
      <c r="O366" s="170" t="s">
        <v>44</v>
      </c>
      <c r="P366" s="171">
        <f>I366+J366</f>
        <v>0</v>
      </c>
      <c r="Q366" s="171">
        <f>ROUND(I366*H366,2)</f>
        <v>0</v>
      </c>
      <c r="R366" s="171">
        <f>ROUND(J366*H366,2)</f>
        <v>0</v>
      </c>
      <c r="T366" s="172">
        <f>S366*H366</f>
        <v>0</v>
      </c>
      <c r="U366" s="172">
        <v>2.0000000000000002e-05</v>
      </c>
      <c r="V366" s="172">
        <f>U366*H366</f>
        <v>0.00056000000000000006</v>
      </c>
      <c r="W366" s="172">
        <v>0.039</v>
      </c>
      <c r="X366" s="173">
        <f>W366*H366</f>
        <v>1.0920000000000001</v>
      </c>
      <c r="AR366" s="174" t="s">
        <v>275</v>
      </c>
      <c r="AT366" s="174" t="s">
        <v>162</v>
      </c>
      <c r="AU366" s="174" t="s">
        <v>84</v>
      </c>
      <c r="AY366" s="3" t="s">
        <v>159</v>
      </c>
      <c r="BE366" s="175">
        <f>IF(O366="základní",K366,0)</f>
        <v>0</v>
      </c>
      <c r="BF366" s="175">
        <f>IF(O366="snížená",K366,0)</f>
        <v>0</v>
      </c>
      <c r="BG366" s="175">
        <f>IF(O366="zákl. přenesená",K366,0)</f>
        <v>0</v>
      </c>
      <c r="BH366" s="175">
        <f>IF(O366="sníž. přenesená",K366,0)</f>
        <v>0</v>
      </c>
      <c r="BI366" s="175">
        <f>IF(O366="nulová",K366,0)</f>
        <v>0</v>
      </c>
      <c r="BJ366" s="3" t="s">
        <v>82</v>
      </c>
      <c r="BK366" s="175">
        <f>ROUND(P366*H366,2)</f>
        <v>0</v>
      </c>
      <c r="BL366" s="3" t="s">
        <v>275</v>
      </c>
      <c r="BM366" s="174" t="s">
        <v>838</v>
      </c>
    </row>
    <row r="367" s="22" customFormat="1">
      <c r="B367" s="23"/>
      <c r="D367" s="176" t="s">
        <v>168</v>
      </c>
      <c r="F367" s="177" t="s">
        <v>839</v>
      </c>
      <c r="I367" s="178"/>
      <c r="J367" s="178"/>
      <c r="M367" s="23"/>
      <c r="N367" s="179"/>
      <c r="X367" s="59"/>
      <c r="AT367" s="3" t="s">
        <v>168</v>
      </c>
      <c r="AU367" s="3" t="s">
        <v>84</v>
      </c>
    </row>
    <row r="368" s="22" customFormat="1">
      <c r="B368" s="23"/>
      <c r="D368" s="180" t="s">
        <v>170</v>
      </c>
      <c r="F368" s="181" t="s">
        <v>840</v>
      </c>
      <c r="I368" s="178"/>
      <c r="J368" s="178"/>
      <c r="M368" s="23"/>
      <c r="N368" s="179"/>
      <c r="X368" s="59"/>
      <c r="AT368" s="3" t="s">
        <v>170</v>
      </c>
      <c r="AU368" s="3" t="s">
        <v>84</v>
      </c>
    </row>
    <row r="369" s="22" customFormat="1" ht="16.5" customHeight="1">
      <c r="B369" s="23"/>
      <c r="C369" s="161" t="s">
        <v>841</v>
      </c>
      <c r="D369" s="161" t="s">
        <v>162</v>
      </c>
      <c r="E369" s="162" t="s">
        <v>842</v>
      </c>
      <c r="F369" s="163" t="s">
        <v>843</v>
      </c>
      <c r="G369" s="164" t="s">
        <v>165</v>
      </c>
      <c r="H369" s="165">
        <v>2</v>
      </c>
      <c r="I369" s="166"/>
      <c r="J369" s="166"/>
      <c r="K369" s="167">
        <f>ROUND(P369*H369,2)</f>
        <v>0</v>
      </c>
      <c r="L369" s="168"/>
      <c r="M369" s="23"/>
      <c r="N369" s="169" t="s">
        <v>20</v>
      </c>
      <c r="O369" s="170" t="s">
        <v>44</v>
      </c>
      <c r="P369" s="171">
        <f>I369+J369</f>
        <v>0</v>
      </c>
      <c r="Q369" s="171">
        <f>ROUND(I369*H369,2)</f>
        <v>0</v>
      </c>
      <c r="R369" s="171">
        <f>ROUND(J369*H369,2)</f>
        <v>0</v>
      </c>
      <c r="T369" s="172">
        <f>S369*H369</f>
        <v>0</v>
      </c>
      <c r="U369" s="172">
        <v>2.0000000000000002e-05</v>
      </c>
      <c r="V369" s="172">
        <f>U369*H369</f>
        <v>4.0000000000000003e-05</v>
      </c>
      <c r="W369" s="172">
        <v>0.083000000000000004</v>
      </c>
      <c r="X369" s="173">
        <f>W369*H369</f>
        <v>0.16600000000000001</v>
      </c>
      <c r="AR369" s="174" t="s">
        <v>275</v>
      </c>
      <c r="AT369" s="174" t="s">
        <v>162</v>
      </c>
      <c r="AU369" s="174" t="s">
        <v>84</v>
      </c>
      <c r="AY369" s="3" t="s">
        <v>159</v>
      </c>
      <c r="BE369" s="175">
        <f>IF(O369="základní",K369,0)</f>
        <v>0</v>
      </c>
      <c r="BF369" s="175">
        <f>IF(O369="snížená",K369,0)</f>
        <v>0</v>
      </c>
      <c r="BG369" s="175">
        <f>IF(O369="zákl. přenesená",K369,0)</f>
        <v>0</v>
      </c>
      <c r="BH369" s="175">
        <f>IF(O369="sníž. přenesená",K369,0)</f>
        <v>0</v>
      </c>
      <c r="BI369" s="175">
        <f>IF(O369="nulová",K369,0)</f>
        <v>0</v>
      </c>
      <c r="BJ369" s="3" t="s">
        <v>82</v>
      </c>
      <c r="BK369" s="175">
        <f>ROUND(P369*H369,2)</f>
        <v>0</v>
      </c>
      <c r="BL369" s="3" t="s">
        <v>275</v>
      </c>
      <c r="BM369" s="174" t="s">
        <v>844</v>
      </c>
    </row>
    <row r="370" s="22" customFormat="1">
      <c r="B370" s="23"/>
      <c r="D370" s="176" t="s">
        <v>168</v>
      </c>
      <c r="F370" s="177" t="s">
        <v>845</v>
      </c>
      <c r="I370" s="178"/>
      <c r="J370" s="178"/>
      <c r="M370" s="23"/>
      <c r="N370" s="179"/>
      <c r="X370" s="59"/>
      <c r="AT370" s="3" t="s">
        <v>168</v>
      </c>
      <c r="AU370" s="3" t="s">
        <v>84</v>
      </c>
    </row>
    <row r="371" s="22" customFormat="1">
      <c r="B371" s="23"/>
      <c r="D371" s="180" t="s">
        <v>170</v>
      </c>
      <c r="F371" s="181" t="s">
        <v>846</v>
      </c>
      <c r="I371" s="178"/>
      <c r="J371" s="178"/>
      <c r="M371" s="23"/>
      <c r="N371" s="179"/>
      <c r="X371" s="59"/>
      <c r="AT371" s="3" t="s">
        <v>170</v>
      </c>
      <c r="AU371" s="3" t="s">
        <v>84</v>
      </c>
    </row>
    <row r="372" s="22" customFormat="1" ht="16.5" customHeight="1">
      <c r="B372" s="23"/>
      <c r="C372" s="161" t="s">
        <v>847</v>
      </c>
      <c r="D372" s="161" t="s">
        <v>162</v>
      </c>
      <c r="E372" s="162" t="s">
        <v>848</v>
      </c>
      <c r="F372" s="163" t="s">
        <v>849</v>
      </c>
      <c r="G372" s="164" t="s">
        <v>165</v>
      </c>
      <c r="H372" s="165">
        <v>3</v>
      </c>
      <c r="I372" s="166"/>
      <c r="J372" s="166"/>
      <c r="K372" s="167">
        <f>ROUND(P372*H372,2)</f>
        <v>0</v>
      </c>
      <c r="L372" s="168"/>
      <c r="M372" s="23"/>
      <c r="N372" s="169" t="s">
        <v>20</v>
      </c>
      <c r="O372" s="170" t="s">
        <v>44</v>
      </c>
      <c r="P372" s="171">
        <f>I372+J372</f>
        <v>0</v>
      </c>
      <c r="Q372" s="171">
        <f>ROUND(I372*H372,2)</f>
        <v>0</v>
      </c>
      <c r="R372" s="171">
        <f>ROUND(J372*H372,2)</f>
        <v>0</v>
      </c>
      <c r="T372" s="172">
        <f>S372*H372</f>
        <v>0</v>
      </c>
      <c r="U372" s="172">
        <v>2.0000000000000002e-05</v>
      </c>
      <c r="V372" s="172">
        <f>U372*H372</f>
        <v>6.0000000000000008e-05</v>
      </c>
      <c r="W372" s="172">
        <v>0.035000000000000003</v>
      </c>
      <c r="X372" s="173">
        <f>W372*H372</f>
        <v>0.10500000000000001</v>
      </c>
      <c r="AR372" s="174" t="s">
        <v>275</v>
      </c>
      <c r="AT372" s="174" t="s">
        <v>162</v>
      </c>
      <c r="AU372" s="174" t="s">
        <v>84</v>
      </c>
      <c r="AY372" s="3" t="s">
        <v>159</v>
      </c>
      <c r="BE372" s="175">
        <f>IF(O372="základní",K372,0)</f>
        <v>0</v>
      </c>
      <c r="BF372" s="175">
        <f>IF(O372="snížená",K372,0)</f>
        <v>0</v>
      </c>
      <c r="BG372" s="175">
        <f>IF(O372="zákl. přenesená",K372,0)</f>
        <v>0</v>
      </c>
      <c r="BH372" s="175">
        <f>IF(O372="sníž. přenesená",K372,0)</f>
        <v>0</v>
      </c>
      <c r="BI372" s="175">
        <f>IF(O372="nulová",K372,0)</f>
        <v>0</v>
      </c>
      <c r="BJ372" s="3" t="s">
        <v>82</v>
      </c>
      <c r="BK372" s="175">
        <f>ROUND(P372*H372,2)</f>
        <v>0</v>
      </c>
      <c r="BL372" s="3" t="s">
        <v>275</v>
      </c>
      <c r="BM372" s="174" t="s">
        <v>850</v>
      </c>
    </row>
    <row r="373" s="22" customFormat="1">
      <c r="B373" s="23"/>
      <c r="D373" s="176" t="s">
        <v>168</v>
      </c>
      <c r="F373" s="177" t="s">
        <v>851</v>
      </c>
      <c r="I373" s="178"/>
      <c r="J373" s="178"/>
      <c r="M373" s="23"/>
      <c r="N373" s="179"/>
      <c r="X373" s="59"/>
      <c r="AT373" s="3" t="s">
        <v>168</v>
      </c>
      <c r="AU373" s="3" t="s">
        <v>84</v>
      </c>
    </row>
    <row r="374" s="22" customFormat="1">
      <c r="B374" s="23"/>
      <c r="D374" s="180" t="s">
        <v>170</v>
      </c>
      <c r="F374" s="181" t="s">
        <v>852</v>
      </c>
      <c r="I374" s="178"/>
      <c r="J374" s="178"/>
      <c r="M374" s="23"/>
      <c r="N374" s="179"/>
      <c r="X374" s="59"/>
      <c r="AT374" s="3" t="s">
        <v>170</v>
      </c>
      <c r="AU374" s="3" t="s">
        <v>84</v>
      </c>
    </row>
    <row r="375" s="22" customFormat="1" ht="16.5" customHeight="1">
      <c r="B375" s="23"/>
      <c r="C375" s="161" t="s">
        <v>853</v>
      </c>
      <c r="D375" s="161" t="s">
        <v>162</v>
      </c>
      <c r="E375" s="162" t="s">
        <v>854</v>
      </c>
      <c r="F375" s="163" t="s">
        <v>855</v>
      </c>
      <c r="G375" s="164" t="s">
        <v>165</v>
      </c>
      <c r="H375" s="165">
        <v>6</v>
      </c>
      <c r="I375" s="166"/>
      <c r="J375" s="166"/>
      <c r="K375" s="167">
        <f>ROUND(P375*H375,2)</f>
        <v>0</v>
      </c>
      <c r="L375" s="168"/>
      <c r="M375" s="23"/>
      <c r="N375" s="169" t="s">
        <v>20</v>
      </c>
      <c r="O375" s="170" t="s">
        <v>44</v>
      </c>
      <c r="P375" s="171">
        <f>I375+J375</f>
        <v>0</v>
      </c>
      <c r="Q375" s="171">
        <f>ROUND(I375*H375,2)</f>
        <v>0</v>
      </c>
      <c r="R375" s="171">
        <f>ROUND(J375*H375,2)</f>
        <v>0</v>
      </c>
      <c r="T375" s="172">
        <f>S375*H375</f>
        <v>0</v>
      </c>
      <c r="U375" s="172">
        <v>6.0000000000000002e-05</v>
      </c>
      <c r="V375" s="172">
        <f>U375*H375</f>
        <v>0.00036000000000000002</v>
      </c>
      <c r="W375" s="172">
        <v>0.0011000000000000001</v>
      </c>
      <c r="X375" s="173">
        <f>W375*H375</f>
        <v>0.0066</v>
      </c>
      <c r="AR375" s="174" t="s">
        <v>275</v>
      </c>
      <c r="AT375" s="174" t="s">
        <v>162</v>
      </c>
      <c r="AU375" s="174" t="s">
        <v>84</v>
      </c>
      <c r="AY375" s="3" t="s">
        <v>159</v>
      </c>
      <c r="BE375" s="175">
        <f>IF(O375="základní",K375,0)</f>
        <v>0</v>
      </c>
      <c r="BF375" s="175">
        <f>IF(O375="snížená",K375,0)</f>
        <v>0</v>
      </c>
      <c r="BG375" s="175">
        <f>IF(O375="zákl. přenesená",K375,0)</f>
        <v>0</v>
      </c>
      <c r="BH375" s="175">
        <f>IF(O375="sníž. přenesená",K375,0)</f>
        <v>0</v>
      </c>
      <c r="BI375" s="175">
        <f>IF(O375="nulová",K375,0)</f>
        <v>0</v>
      </c>
      <c r="BJ375" s="3" t="s">
        <v>82</v>
      </c>
      <c r="BK375" s="175">
        <f>ROUND(P375*H375,2)</f>
        <v>0</v>
      </c>
      <c r="BL375" s="3" t="s">
        <v>275</v>
      </c>
      <c r="BM375" s="174" t="s">
        <v>856</v>
      </c>
    </row>
    <row r="376" s="22" customFormat="1">
      <c r="B376" s="23"/>
      <c r="D376" s="176" t="s">
        <v>168</v>
      </c>
      <c r="F376" s="177" t="s">
        <v>857</v>
      </c>
      <c r="I376" s="178"/>
      <c r="J376" s="178"/>
      <c r="M376" s="23"/>
      <c r="N376" s="179"/>
      <c r="X376" s="59"/>
      <c r="AT376" s="3" t="s">
        <v>168</v>
      </c>
      <c r="AU376" s="3" t="s">
        <v>84</v>
      </c>
    </row>
    <row r="377" s="22" customFormat="1">
      <c r="B377" s="23"/>
      <c r="D377" s="180" t="s">
        <v>170</v>
      </c>
      <c r="F377" s="181" t="s">
        <v>858</v>
      </c>
      <c r="I377" s="178"/>
      <c r="J377" s="178"/>
      <c r="M377" s="23"/>
      <c r="N377" s="179"/>
      <c r="X377" s="59"/>
      <c r="AT377" s="3" t="s">
        <v>170</v>
      </c>
      <c r="AU377" s="3" t="s">
        <v>84</v>
      </c>
    </row>
    <row r="378" s="22" customFormat="1" ht="16.5" customHeight="1">
      <c r="B378" s="23"/>
      <c r="C378" s="161" t="s">
        <v>859</v>
      </c>
      <c r="D378" s="161" t="s">
        <v>162</v>
      </c>
      <c r="E378" s="162" t="s">
        <v>860</v>
      </c>
      <c r="F378" s="163" t="s">
        <v>861</v>
      </c>
      <c r="G378" s="164" t="s">
        <v>165</v>
      </c>
      <c r="H378" s="165">
        <v>28</v>
      </c>
      <c r="I378" s="166"/>
      <c r="J378" s="166"/>
      <c r="K378" s="167">
        <f>ROUND(P378*H378,2)</f>
        <v>0</v>
      </c>
      <c r="L378" s="168"/>
      <c r="M378" s="23"/>
      <c r="N378" s="169" t="s">
        <v>20</v>
      </c>
      <c r="O378" s="170" t="s">
        <v>44</v>
      </c>
      <c r="P378" s="171">
        <f>I378+J378</f>
        <v>0</v>
      </c>
      <c r="Q378" s="171">
        <f>ROUND(I378*H378,2)</f>
        <v>0</v>
      </c>
      <c r="R378" s="171">
        <f>ROUND(J378*H378,2)</f>
        <v>0</v>
      </c>
      <c r="T378" s="172">
        <f>S378*H378</f>
        <v>0</v>
      </c>
      <c r="U378" s="172">
        <v>9.0000000000000006e-05</v>
      </c>
      <c r="V378" s="172">
        <f>U378*H378</f>
        <v>0.0025200000000000001</v>
      </c>
      <c r="W378" s="172">
        <v>0.00044999999999999999</v>
      </c>
      <c r="X378" s="173">
        <f>W378*H378</f>
        <v>0.0126</v>
      </c>
      <c r="AR378" s="174" t="s">
        <v>275</v>
      </c>
      <c r="AT378" s="174" t="s">
        <v>162</v>
      </c>
      <c r="AU378" s="174" t="s">
        <v>84</v>
      </c>
      <c r="AY378" s="3" t="s">
        <v>159</v>
      </c>
      <c r="BE378" s="175">
        <f>IF(O378="základní",K378,0)</f>
        <v>0</v>
      </c>
      <c r="BF378" s="175">
        <f>IF(O378="snížená",K378,0)</f>
        <v>0</v>
      </c>
      <c r="BG378" s="175">
        <f>IF(O378="zákl. přenesená",K378,0)</f>
        <v>0</v>
      </c>
      <c r="BH378" s="175">
        <f>IF(O378="sníž. přenesená",K378,0)</f>
        <v>0</v>
      </c>
      <c r="BI378" s="175">
        <f>IF(O378="nulová",K378,0)</f>
        <v>0</v>
      </c>
      <c r="BJ378" s="3" t="s">
        <v>82</v>
      </c>
      <c r="BK378" s="175">
        <f>ROUND(P378*H378,2)</f>
        <v>0</v>
      </c>
      <c r="BL378" s="3" t="s">
        <v>275</v>
      </c>
      <c r="BM378" s="174" t="s">
        <v>862</v>
      </c>
    </row>
    <row r="379" s="22" customFormat="1">
      <c r="B379" s="23"/>
      <c r="D379" s="176" t="s">
        <v>168</v>
      </c>
      <c r="F379" s="177" t="s">
        <v>863</v>
      </c>
      <c r="I379" s="178"/>
      <c r="J379" s="178"/>
      <c r="M379" s="23"/>
      <c r="N379" s="179"/>
      <c r="X379" s="59"/>
      <c r="AT379" s="3" t="s">
        <v>168</v>
      </c>
      <c r="AU379" s="3" t="s">
        <v>84</v>
      </c>
    </row>
    <row r="380" s="22" customFormat="1">
      <c r="B380" s="23"/>
      <c r="D380" s="180" t="s">
        <v>170</v>
      </c>
      <c r="F380" s="181" t="s">
        <v>864</v>
      </c>
      <c r="I380" s="178"/>
      <c r="J380" s="178"/>
      <c r="M380" s="23"/>
      <c r="N380" s="179"/>
      <c r="X380" s="59"/>
      <c r="AT380" s="3" t="s">
        <v>170</v>
      </c>
      <c r="AU380" s="3" t="s">
        <v>84</v>
      </c>
    </row>
    <row r="381" s="22" customFormat="1" ht="16.5" customHeight="1">
      <c r="B381" s="23"/>
      <c r="C381" s="161" t="s">
        <v>865</v>
      </c>
      <c r="D381" s="161" t="s">
        <v>162</v>
      </c>
      <c r="E381" s="162" t="s">
        <v>866</v>
      </c>
      <c r="F381" s="163" t="s">
        <v>867</v>
      </c>
      <c r="G381" s="164" t="s">
        <v>165</v>
      </c>
      <c r="H381" s="165">
        <v>13</v>
      </c>
      <c r="I381" s="166"/>
      <c r="J381" s="166"/>
      <c r="K381" s="167">
        <f>ROUND(P381*H381,2)</f>
        <v>0</v>
      </c>
      <c r="L381" s="168"/>
      <c r="M381" s="23"/>
      <c r="N381" s="169" t="s">
        <v>20</v>
      </c>
      <c r="O381" s="170" t="s">
        <v>44</v>
      </c>
      <c r="P381" s="171">
        <f>I381+J381</f>
        <v>0</v>
      </c>
      <c r="Q381" s="171">
        <f>ROUND(I381*H381,2)</f>
        <v>0</v>
      </c>
      <c r="R381" s="171">
        <f>ROUND(J381*H381,2)</f>
        <v>0</v>
      </c>
      <c r="T381" s="172">
        <f>S381*H381</f>
        <v>0</v>
      </c>
      <c r="U381" s="172">
        <v>0.00012999999999999999</v>
      </c>
      <c r="V381" s="172">
        <f>U381*H381</f>
        <v>0.0016899999999999999</v>
      </c>
      <c r="W381" s="172">
        <v>0.0011000000000000001</v>
      </c>
      <c r="X381" s="173">
        <f>W381*H381</f>
        <v>0.0143</v>
      </c>
      <c r="AR381" s="174" t="s">
        <v>275</v>
      </c>
      <c r="AT381" s="174" t="s">
        <v>162</v>
      </c>
      <c r="AU381" s="174" t="s">
        <v>84</v>
      </c>
      <c r="AY381" s="3" t="s">
        <v>159</v>
      </c>
      <c r="BE381" s="175">
        <f>IF(O381="základní",K381,0)</f>
        <v>0</v>
      </c>
      <c r="BF381" s="175">
        <f>IF(O381="snížená",K381,0)</f>
        <v>0</v>
      </c>
      <c r="BG381" s="175">
        <f>IF(O381="zákl. přenesená",K381,0)</f>
        <v>0</v>
      </c>
      <c r="BH381" s="175">
        <f>IF(O381="sníž. přenesená",K381,0)</f>
        <v>0</v>
      </c>
      <c r="BI381" s="175">
        <f>IF(O381="nulová",K381,0)</f>
        <v>0</v>
      </c>
      <c r="BJ381" s="3" t="s">
        <v>82</v>
      </c>
      <c r="BK381" s="175">
        <f>ROUND(P381*H381,2)</f>
        <v>0</v>
      </c>
      <c r="BL381" s="3" t="s">
        <v>275</v>
      </c>
      <c r="BM381" s="174" t="s">
        <v>868</v>
      </c>
    </row>
    <row r="382" s="22" customFormat="1">
      <c r="B382" s="23"/>
      <c r="D382" s="176" t="s">
        <v>168</v>
      </c>
      <c r="F382" s="177" t="s">
        <v>869</v>
      </c>
      <c r="I382" s="178"/>
      <c r="J382" s="178"/>
      <c r="M382" s="23"/>
      <c r="N382" s="179"/>
      <c r="X382" s="59"/>
      <c r="AT382" s="3" t="s">
        <v>168</v>
      </c>
      <c r="AU382" s="3" t="s">
        <v>84</v>
      </c>
    </row>
    <row r="383" s="22" customFormat="1">
      <c r="B383" s="23"/>
      <c r="D383" s="180" t="s">
        <v>170</v>
      </c>
      <c r="F383" s="181" t="s">
        <v>870</v>
      </c>
      <c r="I383" s="178"/>
      <c r="J383" s="178"/>
      <c r="M383" s="23"/>
      <c r="N383" s="179"/>
      <c r="X383" s="59"/>
      <c r="AT383" s="3" t="s">
        <v>170</v>
      </c>
      <c r="AU383" s="3" t="s">
        <v>84</v>
      </c>
    </row>
    <row r="384" s="22" customFormat="1" ht="16.5" customHeight="1">
      <c r="B384" s="23"/>
      <c r="C384" s="161" t="s">
        <v>871</v>
      </c>
      <c r="D384" s="161" t="s">
        <v>162</v>
      </c>
      <c r="E384" s="162" t="s">
        <v>872</v>
      </c>
      <c r="F384" s="163" t="s">
        <v>873</v>
      </c>
      <c r="G384" s="164" t="s">
        <v>165</v>
      </c>
      <c r="H384" s="165">
        <v>22</v>
      </c>
      <c r="I384" s="166"/>
      <c r="J384" s="166"/>
      <c r="K384" s="167">
        <f>ROUND(P384*H384,2)</f>
        <v>0</v>
      </c>
      <c r="L384" s="168"/>
      <c r="M384" s="23"/>
      <c r="N384" s="169" t="s">
        <v>20</v>
      </c>
      <c r="O384" s="170" t="s">
        <v>44</v>
      </c>
      <c r="P384" s="171">
        <f>I384+J384</f>
        <v>0</v>
      </c>
      <c r="Q384" s="171">
        <f>ROUND(I384*H384,2)</f>
        <v>0</v>
      </c>
      <c r="R384" s="171">
        <f>ROUND(J384*H384,2)</f>
        <v>0</v>
      </c>
      <c r="T384" s="172">
        <f>S384*H384</f>
        <v>0</v>
      </c>
      <c r="U384" s="172">
        <v>0.00017000000000000001</v>
      </c>
      <c r="V384" s="172">
        <f>U384*H384</f>
        <v>0.0037400000000000003</v>
      </c>
      <c r="W384" s="172">
        <v>0.0022000000000000001</v>
      </c>
      <c r="X384" s="173">
        <f>W384*H384</f>
        <v>0.048400000000000006</v>
      </c>
      <c r="AR384" s="174" t="s">
        <v>275</v>
      </c>
      <c r="AT384" s="174" t="s">
        <v>162</v>
      </c>
      <c r="AU384" s="174" t="s">
        <v>84</v>
      </c>
      <c r="AY384" s="3" t="s">
        <v>159</v>
      </c>
      <c r="BE384" s="175">
        <f>IF(O384="základní",K384,0)</f>
        <v>0</v>
      </c>
      <c r="BF384" s="175">
        <f>IF(O384="snížená",K384,0)</f>
        <v>0</v>
      </c>
      <c r="BG384" s="175">
        <f>IF(O384="zákl. přenesená",K384,0)</f>
        <v>0</v>
      </c>
      <c r="BH384" s="175">
        <f>IF(O384="sníž. přenesená",K384,0)</f>
        <v>0</v>
      </c>
      <c r="BI384" s="175">
        <f>IF(O384="nulová",K384,0)</f>
        <v>0</v>
      </c>
      <c r="BJ384" s="3" t="s">
        <v>82</v>
      </c>
      <c r="BK384" s="175">
        <f>ROUND(P384*H384,2)</f>
        <v>0</v>
      </c>
      <c r="BL384" s="3" t="s">
        <v>275</v>
      </c>
      <c r="BM384" s="174" t="s">
        <v>874</v>
      </c>
    </row>
    <row r="385" s="22" customFormat="1">
      <c r="B385" s="23"/>
      <c r="D385" s="176" t="s">
        <v>168</v>
      </c>
      <c r="F385" s="177" t="s">
        <v>875</v>
      </c>
      <c r="I385" s="178"/>
      <c r="J385" s="178"/>
      <c r="M385" s="23"/>
      <c r="N385" s="179"/>
      <c r="X385" s="59"/>
      <c r="AT385" s="3" t="s">
        <v>168</v>
      </c>
      <c r="AU385" s="3" t="s">
        <v>84</v>
      </c>
    </row>
    <row r="386" s="22" customFormat="1">
      <c r="B386" s="23"/>
      <c r="D386" s="180" t="s">
        <v>170</v>
      </c>
      <c r="F386" s="181" t="s">
        <v>876</v>
      </c>
      <c r="I386" s="178"/>
      <c r="J386" s="178"/>
      <c r="M386" s="23"/>
      <c r="N386" s="179"/>
      <c r="X386" s="59"/>
      <c r="AT386" s="3" t="s">
        <v>170</v>
      </c>
      <c r="AU386" s="3" t="s">
        <v>84</v>
      </c>
    </row>
    <row r="387" s="22" customFormat="1" ht="16.5" customHeight="1">
      <c r="B387" s="23"/>
      <c r="C387" s="161" t="s">
        <v>877</v>
      </c>
      <c r="D387" s="161" t="s">
        <v>162</v>
      </c>
      <c r="E387" s="162" t="s">
        <v>878</v>
      </c>
      <c r="F387" s="163" t="s">
        <v>879</v>
      </c>
      <c r="G387" s="164" t="s">
        <v>165</v>
      </c>
      <c r="H387" s="165">
        <v>11</v>
      </c>
      <c r="I387" s="166"/>
      <c r="J387" s="166"/>
      <c r="K387" s="167">
        <f>ROUND(P387*H387,2)</f>
        <v>0</v>
      </c>
      <c r="L387" s="168"/>
      <c r="M387" s="23"/>
      <c r="N387" s="169" t="s">
        <v>20</v>
      </c>
      <c r="O387" s="170" t="s">
        <v>44</v>
      </c>
      <c r="P387" s="171">
        <f>I387+J387</f>
        <v>0</v>
      </c>
      <c r="Q387" s="171">
        <f>ROUND(I387*H387,2)</f>
        <v>0</v>
      </c>
      <c r="R387" s="171">
        <f>ROUND(J387*H387,2)</f>
        <v>0</v>
      </c>
      <c r="T387" s="172">
        <f>S387*H387</f>
        <v>0</v>
      </c>
      <c r="U387" s="172">
        <v>1.0000000000000001e-05</v>
      </c>
      <c r="V387" s="172">
        <f>U387*H387</f>
        <v>0.00011</v>
      </c>
      <c r="W387" s="172">
        <v>0.00040000000000000002</v>
      </c>
      <c r="X387" s="173">
        <f>W387*H387</f>
        <v>0.0044000000000000003</v>
      </c>
      <c r="AR387" s="174" t="s">
        <v>275</v>
      </c>
      <c r="AT387" s="174" t="s">
        <v>162</v>
      </c>
      <c r="AU387" s="174" t="s">
        <v>84</v>
      </c>
      <c r="AY387" s="3" t="s">
        <v>159</v>
      </c>
      <c r="BE387" s="175">
        <f>IF(O387="základní",K387,0)</f>
        <v>0</v>
      </c>
      <c r="BF387" s="175">
        <f>IF(O387="snížená",K387,0)</f>
        <v>0</v>
      </c>
      <c r="BG387" s="175">
        <f>IF(O387="zákl. přenesená",K387,0)</f>
        <v>0</v>
      </c>
      <c r="BH387" s="175">
        <f>IF(O387="sníž. přenesená",K387,0)</f>
        <v>0</v>
      </c>
      <c r="BI387" s="175">
        <f>IF(O387="nulová",K387,0)</f>
        <v>0</v>
      </c>
      <c r="BJ387" s="3" t="s">
        <v>82</v>
      </c>
      <c r="BK387" s="175">
        <f>ROUND(P387*H387,2)</f>
        <v>0</v>
      </c>
      <c r="BL387" s="3" t="s">
        <v>275</v>
      </c>
      <c r="BM387" s="174" t="s">
        <v>880</v>
      </c>
    </row>
    <row r="388" s="22" customFormat="1">
      <c r="B388" s="23"/>
      <c r="D388" s="176" t="s">
        <v>168</v>
      </c>
      <c r="F388" s="177" t="s">
        <v>881</v>
      </c>
      <c r="I388" s="178"/>
      <c r="J388" s="178"/>
      <c r="M388" s="23"/>
      <c r="N388" s="179"/>
      <c r="X388" s="59"/>
      <c r="AT388" s="3" t="s">
        <v>168</v>
      </c>
      <c r="AU388" s="3" t="s">
        <v>84</v>
      </c>
    </row>
    <row r="389" s="22" customFormat="1">
      <c r="B389" s="23"/>
      <c r="D389" s="180" t="s">
        <v>170</v>
      </c>
      <c r="F389" s="181" t="s">
        <v>882</v>
      </c>
      <c r="I389" s="178"/>
      <c r="J389" s="178"/>
      <c r="M389" s="23"/>
      <c r="N389" s="179"/>
      <c r="X389" s="59"/>
      <c r="AT389" s="3" t="s">
        <v>170</v>
      </c>
      <c r="AU389" s="3" t="s">
        <v>84</v>
      </c>
    </row>
    <row r="390" s="22" customFormat="1" ht="16.5" customHeight="1">
      <c r="B390" s="23"/>
      <c r="C390" s="161" t="s">
        <v>883</v>
      </c>
      <c r="D390" s="161" t="s">
        <v>162</v>
      </c>
      <c r="E390" s="162" t="s">
        <v>884</v>
      </c>
      <c r="F390" s="163" t="s">
        <v>885</v>
      </c>
      <c r="G390" s="164" t="s">
        <v>165</v>
      </c>
      <c r="H390" s="165">
        <v>18</v>
      </c>
      <c r="I390" s="166"/>
      <c r="J390" s="166"/>
      <c r="K390" s="167">
        <f>ROUND(P390*H390,2)</f>
        <v>0</v>
      </c>
      <c r="L390" s="168"/>
      <c r="M390" s="23"/>
      <c r="N390" s="169" t="s">
        <v>20</v>
      </c>
      <c r="O390" s="170" t="s">
        <v>44</v>
      </c>
      <c r="P390" s="171">
        <f>I390+J390</f>
        <v>0</v>
      </c>
      <c r="Q390" s="171">
        <f>ROUND(I390*H390,2)</f>
        <v>0</v>
      </c>
      <c r="R390" s="171">
        <f>ROUND(J390*H390,2)</f>
        <v>0</v>
      </c>
      <c r="T390" s="172">
        <f>S390*H390</f>
        <v>0</v>
      </c>
      <c r="U390" s="172">
        <v>0</v>
      </c>
      <c r="V390" s="172">
        <f>U390*H390</f>
        <v>0</v>
      </c>
      <c r="W390" s="172">
        <v>0.00191</v>
      </c>
      <c r="X390" s="173">
        <f>W390*H390</f>
        <v>0.034380000000000001</v>
      </c>
      <c r="AR390" s="174" t="s">
        <v>275</v>
      </c>
      <c r="AT390" s="174" t="s">
        <v>162</v>
      </c>
      <c r="AU390" s="174" t="s">
        <v>84</v>
      </c>
      <c r="AY390" s="3" t="s">
        <v>159</v>
      </c>
      <c r="BE390" s="175">
        <f>IF(O390="základní",K390,0)</f>
        <v>0</v>
      </c>
      <c r="BF390" s="175">
        <f>IF(O390="snížená",K390,0)</f>
        <v>0</v>
      </c>
      <c r="BG390" s="175">
        <f>IF(O390="zákl. přenesená",K390,0)</f>
        <v>0</v>
      </c>
      <c r="BH390" s="175">
        <f>IF(O390="sníž. přenesená",K390,0)</f>
        <v>0</v>
      </c>
      <c r="BI390" s="175">
        <f>IF(O390="nulová",K390,0)</f>
        <v>0</v>
      </c>
      <c r="BJ390" s="3" t="s">
        <v>82</v>
      </c>
      <c r="BK390" s="175">
        <f>ROUND(P390*H390,2)</f>
        <v>0</v>
      </c>
      <c r="BL390" s="3" t="s">
        <v>275</v>
      </c>
      <c r="BM390" s="174" t="s">
        <v>886</v>
      </c>
    </row>
    <row r="391" s="22" customFormat="1">
      <c r="B391" s="23"/>
      <c r="D391" s="176" t="s">
        <v>168</v>
      </c>
      <c r="F391" s="177" t="s">
        <v>887</v>
      </c>
      <c r="I391" s="178"/>
      <c r="J391" s="178"/>
      <c r="M391" s="23"/>
      <c r="N391" s="179"/>
      <c r="X391" s="59"/>
      <c r="AT391" s="3" t="s">
        <v>168</v>
      </c>
      <c r="AU391" s="3" t="s">
        <v>84</v>
      </c>
    </row>
    <row r="392" s="22" customFormat="1">
      <c r="B392" s="23"/>
      <c r="D392" s="180" t="s">
        <v>170</v>
      </c>
      <c r="F392" s="181" t="s">
        <v>888</v>
      </c>
      <c r="I392" s="178"/>
      <c r="J392" s="178"/>
      <c r="M392" s="23"/>
      <c r="N392" s="179"/>
      <c r="X392" s="59"/>
      <c r="AT392" s="3" t="s">
        <v>170</v>
      </c>
      <c r="AU392" s="3" t="s">
        <v>84</v>
      </c>
    </row>
    <row r="393" s="22" customFormat="1" ht="16.5" customHeight="1">
      <c r="B393" s="23"/>
      <c r="C393" s="161" t="s">
        <v>889</v>
      </c>
      <c r="D393" s="161" t="s">
        <v>162</v>
      </c>
      <c r="E393" s="162" t="s">
        <v>890</v>
      </c>
      <c r="F393" s="163" t="s">
        <v>891</v>
      </c>
      <c r="G393" s="164" t="s">
        <v>165</v>
      </c>
      <c r="H393" s="165">
        <v>3</v>
      </c>
      <c r="I393" s="166"/>
      <c r="J393" s="166"/>
      <c r="K393" s="167">
        <f>ROUND(P393*H393,2)</f>
        <v>0</v>
      </c>
      <c r="L393" s="168"/>
      <c r="M393" s="23"/>
      <c r="N393" s="169" t="s">
        <v>20</v>
      </c>
      <c r="O393" s="170" t="s">
        <v>44</v>
      </c>
      <c r="P393" s="171">
        <f>I393+J393</f>
        <v>0</v>
      </c>
      <c r="Q393" s="171">
        <f>ROUND(I393*H393,2)</f>
        <v>0</v>
      </c>
      <c r="R393" s="171">
        <f>ROUND(J393*H393,2)</f>
        <v>0</v>
      </c>
      <c r="T393" s="172">
        <f>S393*H393</f>
        <v>0</v>
      </c>
      <c r="U393" s="172">
        <v>0.00017255999999999999</v>
      </c>
      <c r="V393" s="172">
        <f>U393*H393</f>
        <v>0.00051767999999999996</v>
      </c>
      <c r="W393" s="172">
        <v>0.41225000000000001</v>
      </c>
      <c r="X393" s="173">
        <f>W393*H393</f>
        <v>1.23675</v>
      </c>
      <c r="AR393" s="174" t="s">
        <v>275</v>
      </c>
      <c r="AT393" s="174" t="s">
        <v>162</v>
      </c>
      <c r="AU393" s="174" t="s">
        <v>84</v>
      </c>
      <c r="AY393" s="3" t="s">
        <v>159</v>
      </c>
      <c r="BE393" s="175">
        <f>IF(O393="základní",K393,0)</f>
        <v>0</v>
      </c>
      <c r="BF393" s="175">
        <f>IF(O393="snížená",K393,0)</f>
        <v>0</v>
      </c>
      <c r="BG393" s="175">
        <f>IF(O393="zákl. přenesená",K393,0)</f>
        <v>0</v>
      </c>
      <c r="BH393" s="175">
        <f>IF(O393="sníž. přenesená",K393,0)</f>
        <v>0</v>
      </c>
      <c r="BI393" s="175">
        <f>IF(O393="nulová",K393,0)</f>
        <v>0</v>
      </c>
      <c r="BJ393" s="3" t="s">
        <v>82</v>
      </c>
      <c r="BK393" s="175">
        <f>ROUND(P393*H393,2)</f>
        <v>0</v>
      </c>
      <c r="BL393" s="3" t="s">
        <v>275</v>
      </c>
      <c r="BM393" s="174" t="s">
        <v>892</v>
      </c>
    </row>
    <row r="394" s="22" customFormat="1">
      <c r="B394" s="23"/>
      <c r="D394" s="176" t="s">
        <v>168</v>
      </c>
      <c r="F394" s="177" t="s">
        <v>763</v>
      </c>
      <c r="I394" s="178"/>
      <c r="J394" s="178"/>
      <c r="M394" s="23"/>
      <c r="N394" s="179"/>
      <c r="X394" s="59"/>
      <c r="AT394" s="3" t="s">
        <v>168</v>
      </c>
      <c r="AU394" s="3" t="s">
        <v>84</v>
      </c>
    </row>
    <row r="395" s="22" customFormat="1" ht="16.5" customHeight="1">
      <c r="B395" s="23"/>
      <c r="C395" s="161" t="s">
        <v>893</v>
      </c>
      <c r="D395" s="161" t="s">
        <v>162</v>
      </c>
      <c r="E395" s="162" t="s">
        <v>894</v>
      </c>
      <c r="F395" s="163" t="s">
        <v>895</v>
      </c>
      <c r="G395" s="164" t="s">
        <v>165</v>
      </c>
      <c r="H395" s="165">
        <v>5</v>
      </c>
      <c r="I395" s="166"/>
      <c r="J395" s="166"/>
      <c r="K395" s="167">
        <f>ROUND(P395*H395,2)</f>
        <v>0</v>
      </c>
      <c r="L395" s="168"/>
      <c r="M395" s="23"/>
      <c r="N395" s="169" t="s">
        <v>20</v>
      </c>
      <c r="O395" s="170" t="s">
        <v>44</v>
      </c>
      <c r="P395" s="171">
        <f>I395+J395</f>
        <v>0</v>
      </c>
      <c r="Q395" s="171">
        <f>ROUND(I395*H395,2)</f>
        <v>0</v>
      </c>
      <c r="R395" s="171">
        <f>ROUND(J395*H395,2)</f>
        <v>0</v>
      </c>
      <c r="T395" s="172">
        <f>S395*H395</f>
        <v>0</v>
      </c>
      <c r="U395" s="172">
        <v>7.2999999999999999e-05</v>
      </c>
      <c r="V395" s="172">
        <f>U395*H395</f>
        <v>0.00036499999999999998</v>
      </c>
      <c r="W395" s="172">
        <v>0</v>
      </c>
      <c r="X395" s="173">
        <f>W395*H395</f>
        <v>0</v>
      </c>
      <c r="AR395" s="174" t="s">
        <v>275</v>
      </c>
      <c r="AT395" s="174" t="s">
        <v>162</v>
      </c>
      <c r="AU395" s="174" t="s">
        <v>84</v>
      </c>
      <c r="AY395" s="3" t="s">
        <v>159</v>
      </c>
      <c r="BE395" s="175">
        <f>IF(O395="základní",K395,0)</f>
        <v>0</v>
      </c>
      <c r="BF395" s="175">
        <f>IF(O395="snížená",K395,0)</f>
        <v>0</v>
      </c>
      <c r="BG395" s="175">
        <f>IF(O395="zákl. přenesená",K395,0)</f>
        <v>0</v>
      </c>
      <c r="BH395" s="175">
        <f>IF(O395="sníž. přenesená",K395,0)</f>
        <v>0</v>
      </c>
      <c r="BI395" s="175">
        <f>IF(O395="nulová",K395,0)</f>
        <v>0</v>
      </c>
      <c r="BJ395" s="3" t="s">
        <v>82</v>
      </c>
      <c r="BK395" s="175">
        <f>ROUND(P395*H395,2)</f>
        <v>0</v>
      </c>
      <c r="BL395" s="3" t="s">
        <v>275</v>
      </c>
      <c r="BM395" s="174" t="s">
        <v>896</v>
      </c>
    </row>
    <row r="396" s="22" customFormat="1">
      <c r="B396" s="23"/>
      <c r="D396" s="176" t="s">
        <v>168</v>
      </c>
      <c r="F396" s="177" t="s">
        <v>895</v>
      </c>
      <c r="I396" s="178"/>
      <c r="J396" s="178"/>
      <c r="M396" s="23"/>
      <c r="N396" s="179"/>
      <c r="X396" s="59"/>
      <c r="AT396" s="3" t="s">
        <v>168</v>
      </c>
      <c r="AU396" s="3" t="s">
        <v>84</v>
      </c>
    </row>
    <row r="397" s="147" customFormat="1" ht="22.899999999999999" customHeight="1">
      <c r="B397" s="148"/>
      <c r="D397" s="149" t="s">
        <v>74</v>
      </c>
      <c r="E397" s="159" t="s">
        <v>897</v>
      </c>
      <c r="F397" s="159" t="s">
        <v>898</v>
      </c>
      <c r="I397" s="151"/>
      <c r="J397" s="151"/>
      <c r="K397" s="160">
        <f>BK397</f>
        <v>0</v>
      </c>
      <c r="M397" s="148"/>
      <c r="N397" s="153"/>
      <c r="Q397" s="154">
        <f>SUM(Q398:Q444)</f>
        <v>0</v>
      </c>
      <c r="R397" s="154">
        <f>SUM(R398:R444)</f>
        <v>0</v>
      </c>
      <c r="T397" s="155">
        <f>SUM(T398:T444)</f>
        <v>0</v>
      </c>
      <c r="V397" s="155">
        <f>SUM(V398:V444)</f>
        <v>0.53205000000000002</v>
      </c>
      <c r="X397" s="156">
        <f>SUM(X398:X444)</f>
        <v>0</v>
      </c>
      <c r="AR397" s="149" t="s">
        <v>84</v>
      </c>
      <c r="AT397" s="157" t="s">
        <v>74</v>
      </c>
      <c r="AU397" s="157" t="s">
        <v>82</v>
      </c>
      <c r="AY397" s="149" t="s">
        <v>159</v>
      </c>
      <c r="BK397" s="158">
        <f>SUM(BK398:BK444)</f>
        <v>0</v>
      </c>
    </row>
    <row r="398" s="22" customFormat="1" ht="16.5" customHeight="1">
      <c r="B398" s="23"/>
      <c r="C398" s="161" t="s">
        <v>899</v>
      </c>
      <c r="D398" s="161" t="s">
        <v>162</v>
      </c>
      <c r="E398" s="162" t="s">
        <v>900</v>
      </c>
      <c r="F398" s="163" t="s">
        <v>901</v>
      </c>
      <c r="G398" s="164" t="s">
        <v>248</v>
      </c>
      <c r="H398" s="165">
        <v>13</v>
      </c>
      <c r="I398" s="166"/>
      <c r="J398" s="166"/>
      <c r="K398" s="167">
        <f>ROUND(P398*H398,2)</f>
        <v>0</v>
      </c>
      <c r="L398" s="168"/>
      <c r="M398" s="23"/>
      <c r="N398" s="169" t="s">
        <v>20</v>
      </c>
      <c r="O398" s="170" t="s">
        <v>44</v>
      </c>
      <c r="P398" s="171">
        <f>I398+J398</f>
        <v>0</v>
      </c>
      <c r="Q398" s="171">
        <f>ROUND(I398*H398,2)</f>
        <v>0</v>
      </c>
      <c r="R398" s="171">
        <f>ROUND(J398*H398,2)</f>
        <v>0</v>
      </c>
      <c r="T398" s="172">
        <f>S398*H398</f>
        <v>0</v>
      </c>
      <c r="U398" s="172">
        <v>0.0020799999999999998</v>
      </c>
      <c r="V398" s="172">
        <f>U398*H398</f>
        <v>0.027039999999999998</v>
      </c>
      <c r="W398" s="172">
        <v>0</v>
      </c>
      <c r="X398" s="173">
        <f>W398*H398</f>
        <v>0</v>
      </c>
      <c r="AR398" s="174" t="s">
        <v>275</v>
      </c>
      <c r="AT398" s="174" t="s">
        <v>162</v>
      </c>
      <c r="AU398" s="174" t="s">
        <v>84</v>
      </c>
      <c r="AY398" s="3" t="s">
        <v>159</v>
      </c>
      <c r="BE398" s="175">
        <f>IF(O398="základní",K398,0)</f>
        <v>0</v>
      </c>
      <c r="BF398" s="175">
        <f>IF(O398="snížená",K398,0)</f>
        <v>0</v>
      </c>
      <c r="BG398" s="175">
        <f>IF(O398="zákl. přenesená",K398,0)</f>
        <v>0</v>
      </c>
      <c r="BH398" s="175">
        <f>IF(O398="sníž. přenesená",K398,0)</f>
        <v>0</v>
      </c>
      <c r="BI398" s="175">
        <f>IF(O398="nulová",K398,0)</f>
        <v>0</v>
      </c>
      <c r="BJ398" s="3" t="s">
        <v>82</v>
      </c>
      <c r="BK398" s="175">
        <f>ROUND(P398*H398,2)</f>
        <v>0</v>
      </c>
      <c r="BL398" s="3" t="s">
        <v>275</v>
      </c>
      <c r="BM398" s="174" t="s">
        <v>902</v>
      </c>
    </row>
    <row r="399" s="22" customFormat="1">
      <c r="B399" s="23"/>
      <c r="D399" s="176" t="s">
        <v>168</v>
      </c>
      <c r="F399" s="177" t="s">
        <v>903</v>
      </c>
      <c r="I399" s="178"/>
      <c r="J399" s="178"/>
      <c r="M399" s="23"/>
      <c r="N399" s="179"/>
      <c r="X399" s="59"/>
      <c r="AT399" s="3" t="s">
        <v>168</v>
      </c>
      <c r="AU399" s="3" t="s">
        <v>84</v>
      </c>
    </row>
    <row r="400" s="22" customFormat="1">
      <c r="B400" s="23"/>
      <c r="D400" s="180" t="s">
        <v>170</v>
      </c>
      <c r="F400" s="181" t="s">
        <v>904</v>
      </c>
      <c r="I400" s="178"/>
      <c r="J400" s="178"/>
      <c r="M400" s="23"/>
      <c r="N400" s="179"/>
      <c r="X400" s="59"/>
      <c r="AT400" s="3" t="s">
        <v>170</v>
      </c>
      <c r="AU400" s="3" t="s">
        <v>84</v>
      </c>
    </row>
    <row r="401" s="22" customFormat="1" ht="16.5" customHeight="1">
      <c r="B401" s="23"/>
      <c r="C401" s="161" t="s">
        <v>905</v>
      </c>
      <c r="D401" s="161" t="s">
        <v>162</v>
      </c>
      <c r="E401" s="162" t="s">
        <v>906</v>
      </c>
      <c r="F401" s="163" t="s">
        <v>907</v>
      </c>
      <c r="G401" s="164" t="s">
        <v>248</v>
      </c>
      <c r="H401" s="165">
        <v>5</v>
      </c>
      <c r="I401" s="166"/>
      <c r="J401" s="166"/>
      <c r="K401" s="167">
        <f>ROUND(P401*H401,2)</f>
        <v>0</v>
      </c>
      <c r="L401" s="168"/>
      <c r="M401" s="23"/>
      <c r="N401" s="169" t="s">
        <v>20</v>
      </c>
      <c r="O401" s="170" t="s">
        <v>44</v>
      </c>
      <c r="P401" s="171">
        <f>I401+J401</f>
        <v>0</v>
      </c>
      <c r="Q401" s="171">
        <f>ROUND(I401*H401,2)</f>
        <v>0</v>
      </c>
      <c r="R401" s="171">
        <f>ROUND(J401*H401,2)</f>
        <v>0</v>
      </c>
      <c r="T401" s="172">
        <f>S401*H401</f>
        <v>0</v>
      </c>
      <c r="U401" s="172">
        <v>0.0038700000000000002</v>
      </c>
      <c r="V401" s="172">
        <f>U401*H401</f>
        <v>0.019349999999999999</v>
      </c>
      <c r="W401" s="172">
        <v>0</v>
      </c>
      <c r="X401" s="173">
        <f>W401*H401</f>
        <v>0</v>
      </c>
      <c r="AR401" s="174" t="s">
        <v>275</v>
      </c>
      <c r="AT401" s="174" t="s">
        <v>162</v>
      </c>
      <c r="AU401" s="174" t="s">
        <v>84</v>
      </c>
      <c r="AY401" s="3" t="s">
        <v>159</v>
      </c>
      <c r="BE401" s="175">
        <f>IF(O401="základní",K401,0)</f>
        <v>0</v>
      </c>
      <c r="BF401" s="175">
        <f>IF(O401="snížená",K401,0)</f>
        <v>0</v>
      </c>
      <c r="BG401" s="175">
        <f>IF(O401="zákl. přenesená",K401,0)</f>
        <v>0</v>
      </c>
      <c r="BH401" s="175">
        <f>IF(O401="sníž. přenesená",K401,0)</f>
        <v>0</v>
      </c>
      <c r="BI401" s="175">
        <f>IF(O401="nulová",K401,0)</f>
        <v>0</v>
      </c>
      <c r="BJ401" s="3" t="s">
        <v>82</v>
      </c>
      <c r="BK401" s="175">
        <f>ROUND(P401*H401,2)</f>
        <v>0</v>
      </c>
      <c r="BL401" s="3" t="s">
        <v>275</v>
      </c>
      <c r="BM401" s="174" t="s">
        <v>908</v>
      </c>
    </row>
    <row r="402" s="22" customFormat="1">
      <c r="B402" s="23"/>
      <c r="D402" s="176" t="s">
        <v>168</v>
      </c>
      <c r="F402" s="177" t="s">
        <v>909</v>
      </c>
      <c r="I402" s="178"/>
      <c r="J402" s="178"/>
      <c r="M402" s="23"/>
      <c r="N402" s="179"/>
      <c r="X402" s="59"/>
      <c r="AT402" s="3" t="s">
        <v>168</v>
      </c>
      <c r="AU402" s="3" t="s">
        <v>84</v>
      </c>
    </row>
    <row r="403" s="22" customFormat="1">
      <c r="B403" s="23"/>
      <c r="D403" s="180" t="s">
        <v>170</v>
      </c>
      <c r="F403" s="181" t="s">
        <v>910</v>
      </c>
      <c r="I403" s="178"/>
      <c r="J403" s="178"/>
      <c r="M403" s="23"/>
      <c r="N403" s="179"/>
      <c r="X403" s="59"/>
      <c r="AT403" s="3" t="s">
        <v>170</v>
      </c>
      <c r="AU403" s="3" t="s">
        <v>84</v>
      </c>
    </row>
    <row r="404" s="22" customFormat="1" ht="16.5" customHeight="1">
      <c r="B404" s="23"/>
      <c r="C404" s="161" t="s">
        <v>911</v>
      </c>
      <c r="D404" s="161" t="s">
        <v>162</v>
      </c>
      <c r="E404" s="162" t="s">
        <v>912</v>
      </c>
      <c r="F404" s="163" t="s">
        <v>913</v>
      </c>
      <c r="G404" s="164" t="s">
        <v>248</v>
      </c>
      <c r="H404" s="165">
        <v>23</v>
      </c>
      <c r="I404" s="166"/>
      <c r="J404" s="166"/>
      <c r="K404" s="167">
        <f>ROUND(P404*H404,2)</f>
        <v>0</v>
      </c>
      <c r="L404" s="168"/>
      <c r="M404" s="23"/>
      <c r="N404" s="169" t="s">
        <v>20</v>
      </c>
      <c r="O404" s="170" t="s">
        <v>44</v>
      </c>
      <c r="P404" s="171">
        <f>I404+J404</f>
        <v>0</v>
      </c>
      <c r="Q404" s="171">
        <f>ROUND(I404*H404,2)</f>
        <v>0</v>
      </c>
      <c r="R404" s="171">
        <f>ROUND(J404*H404,2)</f>
        <v>0</v>
      </c>
      <c r="T404" s="172">
        <f>S404*H404</f>
        <v>0</v>
      </c>
      <c r="U404" s="172">
        <v>0.0046499999999999996</v>
      </c>
      <c r="V404" s="172">
        <f>U404*H404</f>
        <v>0.10694999999999999</v>
      </c>
      <c r="W404" s="172">
        <v>0</v>
      </c>
      <c r="X404" s="173">
        <f>W404*H404</f>
        <v>0</v>
      </c>
      <c r="AR404" s="174" t="s">
        <v>275</v>
      </c>
      <c r="AT404" s="174" t="s">
        <v>162</v>
      </c>
      <c r="AU404" s="174" t="s">
        <v>84</v>
      </c>
      <c r="AY404" s="3" t="s">
        <v>159</v>
      </c>
      <c r="BE404" s="175">
        <f>IF(O404="základní",K404,0)</f>
        <v>0</v>
      </c>
      <c r="BF404" s="175">
        <f>IF(O404="snížená",K404,0)</f>
        <v>0</v>
      </c>
      <c r="BG404" s="175">
        <f>IF(O404="zákl. přenesená",K404,0)</f>
        <v>0</v>
      </c>
      <c r="BH404" s="175">
        <f>IF(O404="sníž. přenesená",K404,0)</f>
        <v>0</v>
      </c>
      <c r="BI404" s="175">
        <f>IF(O404="nulová",K404,0)</f>
        <v>0</v>
      </c>
      <c r="BJ404" s="3" t="s">
        <v>82</v>
      </c>
      <c r="BK404" s="175">
        <f>ROUND(P404*H404,2)</f>
        <v>0</v>
      </c>
      <c r="BL404" s="3" t="s">
        <v>275</v>
      </c>
      <c r="BM404" s="174" t="s">
        <v>914</v>
      </c>
    </row>
    <row r="405" s="22" customFormat="1">
      <c r="B405" s="23"/>
      <c r="D405" s="176" t="s">
        <v>168</v>
      </c>
      <c r="F405" s="177" t="s">
        <v>915</v>
      </c>
      <c r="I405" s="178"/>
      <c r="J405" s="178"/>
      <c r="M405" s="23"/>
      <c r="N405" s="179"/>
      <c r="X405" s="59"/>
      <c r="AT405" s="3" t="s">
        <v>168</v>
      </c>
      <c r="AU405" s="3" t="s">
        <v>84</v>
      </c>
    </row>
    <row r="406" s="22" customFormat="1">
      <c r="B406" s="23"/>
      <c r="D406" s="180" t="s">
        <v>170</v>
      </c>
      <c r="F406" s="181" t="s">
        <v>916</v>
      </c>
      <c r="I406" s="178"/>
      <c r="J406" s="178"/>
      <c r="M406" s="23"/>
      <c r="N406" s="179"/>
      <c r="X406" s="59"/>
      <c r="AT406" s="3" t="s">
        <v>170</v>
      </c>
      <c r="AU406" s="3" t="s">
        <v>84</v>
      </c>
    </row>
    <row r="407" s="22" customFormat="1" ht="16.5" customHeight="1">
      <c r="B407" s="23"/>
      <c r="C407" s="161" t="s">
        <v>917</v>
      </c>
      <c r="D407" s="161" t="s">
        <v>162</v>
      </c>
      <c r="E407" s="162" t="s">
        <v>918</v>
      </c>
      <c r="F407" s="163" t="s">
        <v>919</v>
      </c>
      <c r="G407" s="164" t="s">
        <v>248</v>
      </c>
      <c r="H407" s="165">
        <v>5</v>
      </c>
      <c r="I407" s="166"/>
      <c r="J407" s="166"/>
      <c r="K407" s="167">
        <f>ROUND(P407*H407,2)</f>
        <v>0</v>
      </c>
      <c r="L407" s="168"/>
      <c r="M407" s="23"/>
      <c r="N407" s="169" t="s">
        <v>20</v>
      </c>
      <c r="O407" s="170" t="s">
        <v>44</v>
      </c>
      <c r="P407" s="171">
        <f>I407+J407</f>
        <v>0</v>
      </c>
      <c r="Q407" s="171">
        <f>ROUND(I407*H407,2)</f>
        <v>0</v>
      </c>
      <c r="R407" s="171">
        <f>ROUND(J407*H407,2)</f>
        <v>0</v>
      </c>
      <c r="T407" s="172">
        <f>S407*H407</f>
        <v>0</v>
      </c>
      <c r="U407" s="172">
        <v>0.0067299999999999999</v>
      </c>
      <c r="V407" s="172">
        <f>U407*H407</f>
        <v>0.033649999999999999</v>
      </c>
      <c r="W407" s="172">
        <v>0</v>
      </c>
      <c r="X407" s="173">
        <f>W407*H407</f>
        <v>0</v>
      </c>
      <c r="AR407" s="174" t="s">
        <v>275</v>
      </c>
      <c r="AT407" s="174" t="s">
        <v>162</v>
      </c>
      <c r="AU407" s="174" t="s">
        <v>84</v>
      </c>
      <c r="AY407" s="3" t="s">
        <v>159</v>
      </c>
      <c r="BE407" s="175">
        <f>IF(O407="základní",K407,0)</f>
        <v>0</v>
      </c>
      <c r="BF407" s="175">
        <f>IF(O407="snížená",K407,0)</f>
        <v>0</v>
      </c>
      <c r="BG407" s="175">
        <f>IF(O407="zákl. přenesená",K407,0)</f>
        <v>0</v>
      </c>
      <c r="BH407" s="175">
        <f>IF(O407="sníž. přenesená",K407,0)</f>
        <v>0</v>
      </c>
      <c r="BI407" s="175">
        <f>IF(O407="nulová",K407,0)</f>
        <v>0</v>
      </c>
      <c r="BJ407" s="3" t="s">
        <v>82</v>
      </c>
      <c r="BK407" s="175">
        <f>ROUND(P407*H407,2)</f>
        <v>0</v>
      </c>
      <c r="BL407" s="3" t="s">
        <v>275</v>
      </c>
      <c r="BM407" s="174" t="s">
        <v>920</v>
      </c>
    </row>
    <row r="408" s="22" customFormat="1">
      <c r="B408" s="23"/>
      <c r="D408" s="176" t="s">
        <v>168</v>
      </c>
      <c r="F408" s="177" t="s">
        <v>921</v>
      </c>
      <c r="I408" s="178"/>
      <c r="J408" s="178"/>
      <c r="M408" s="23"/>
      <c r="N408" s="179"/>
      <c r="X408" s="59"/>
      <c r="AT408" s="3" t="s">
        <v>168</v>
      </c>
      <c r="AU408" s="3" t="s">
        <v>84</v>
      </c>
    </row>
    <row r="409" s="22" customFormat="1">
      <c r="B409" s="23"/>
      <c r="D409" s="180" t="s">
        <v>170</v>
      </c>
      <c r="F409" s="181" t="s">
        <v>922</v>
      </c>
      <c r="I409" s="178"/>
      <c r="J409" s="178"/>
      <c r="M409" s="23"/>
      <c r="N409" s="179"/>
      <c r="X409" s="59"/>
      <c r="AT409" s="3" t="s">
        <v>170</v>
      </c>
      <c r="AU409" s="3" t="s">
        <v>84</v>
      </c>
    </row>
    <row r="410" s="22" customFormat="1" ht="16.5" customHeight="1">
      <c r="B410" s="23"/>
      <c r="C410" s="183" t="s">
        <v>923</v>
      </c>
      <c r="D410" s="183" t="s">
        <v>269</v>
      </c>
      <c r="E410" s="184" t="s">
        <v>924</v>
      </c>
      <c r="F410" s="185" t="s">
        <v>925</v>
      </c>
      <c r="G410" s="186" t="s">
        <v>165</v>
      </c>
      <c r="H410" s="187">
        <v>2</v>
      </c>
      <c r="I410" s="188"/>
      <c r="J410" s="189"/>
      <c r="K410" s="190">
        <f>ROUND(P410*H410,2)</f>
        <v>0</v>
      </c>
      <c r="L410" s="189"/>
      <c r="M410" s="191"/>
      <c r="N410" s="192" t="s">
        <v>20</v>
      </c>
      <c r="O410" s="170" t="s">
        <v>44</v>
      </c>
      <c r="P410" s="171">
        <f>I410+J410</f>
        <v>0</v>
      </c>
      <c r="Q410" s="171">
        <f>ROUND(I410*H410,2)</f>
        <v>0</v>
      </c>
      <c r="R410" s="171">
        <f>ROUND(J410*H410,2)</f>
        <v>0</v>
      </c>
      <c r="T410" s="172">
        <f>S410*H410</f>
        <v>0</v>
      </c>
      <c r="U410" s="172">
        <v>0.00142</v>
      </c>
      <c r="V410" s="172">
        <f>U410*H410</f>
        <v>0.0028400000000000001</v>
      </c>
      <c r="W410" s="172">
        <v>0</v>
      </c>
      <c r="X410" s="173">
        <f>W410*H410</f>
        <v>0</v>
      </c>
      <c r="AR410" s="174" t="s">
        <v>397</v>
      </c>
      <c r="AT410" s="174" t="s">
        <v>269</v>
      </c>
      <c r="AU410" s="174" t="s">
        <v>84</v>
      </c>
      <c r="AY410" s="3" t="s">
        <v>159</v>
      </c>
      <c r="BE410" s="175">
        <f>IF(O410="základní",K410,0)</f>
        <v>0</v>
      </c>
      <c r="BF410" s="175">
        <f>IF(O410="snížená",K410,0)</f>
        <v>0</v>
      </c>
      <c r="BG410" s="175">
        <f>IF(O410="zákl. přenesená",K410,0)</f>
        <v>0</v>
      </c>
      <c r="BH410" s="175">
        <f>IF(O410="sníž. přenesená",K410,0)</f>
        <v>0</v>
      </c>
      <c r="BI410" s="175">
        <f>IF(O410="nulová",K410,0)</f>
        <v>0</v>
      </c>
      <c r="BJ410" s="3" t="s">
        <v>82</v>
      </c>
      <c r="BK410" s="175">
        <f>ROUND(P410*H410,2)</f>
        <v>0</v>
      </c>
      <c r="BL410" s="3" t="s">
        <v>275</v>
      </c>
      <c r="BM410" s="174" t="s">
        <v>926</v>
      </c>
    </row>
    <row r="411" s="22" customFormat="1">
      <c r="B411" s="23"/>
      <c r="D411" s="176" t="s">
        <v>168</v>
      </c>
      <c r="F411" s="177" t="s">
        <v>925</v>
      </c>
      <c r="I411" s="178"/>
      <c r="J411" s="178"/>
      <c r="M411" s="23"/>
      <c r="N411" s="179"/>
      <c r="X411" s="59"/>
      <c r="AT411" s="3" t="s">
        <v>168</v>
      </c>
      <c r="AU411" s="3" t="s">
        <v>84</v>
      </c>
    </row>
    <row r="412" s="22" customFormat="1" ht="16.5" customHeight="1">
      <c r="B412" s="23"/>
      <c r="C412" s="161" t="s">
        <v>927</v>
      </c>
      <c r="D412" s="161" t="s">
        <v>162</v>
      </c>
      <c r="E412" s="162" t="s">
        <v>928</v>
      </c>
      <c r="F412" s="163" t="s">
        <v>929</v>
      </c>
      <c r="G412" s="164" t="s">
        <v>248</v>
      </c>
      <c r="H412" s="165">
        <v>25</v>
      </c>
      <c r="I412" s="166"/>
      <c r="J412" s="166"/>
      <c r="K412" s="167">
        <f>ROUND(P412*H412,2)</f>
        <v>0</v>
      </c>
      <c r="L412" s="168"/>
      <c r="M412" s="23"/>
      <c r="N412" s="169" t="s">
        <v>20</v>
      </c>
      <c r="O412" s="170" t="s">
        <v>44</v>
      </c>
      <c r="P412" s="171">
        <f>I412+J412</f>
        <v>0</v>
      </c>
      <c r="Q412" s="171">
        <f>ROUND(I412*H412,2)</f>
        <v>0</v>
      </c>
      <c r="R412" s="171">
        <f>ROUND(J412*H412,2)</f>
        <v>0</v>
      </c>
      <c r="T412" s="172">
        <f>S412*H412</f>
        <v>0</v>
      </c>
      <c r="U412" s="172">
        <v>0.0073000000000000001</v>
      </c>
      <c r="V412" s="172">
        <f>U412*H412</f>
        <v>0.1825</v>
      </c>
      <c r="W412" s="172">
        <v>0</v>
      </c>
      <c r="X412" s="173">
        <f>W412*H412</f>
        <v>0</v>
      </c>
      <c r="AR412" s="174" t="s">
        <v>275</v>
      </c>
      <c r="AT412" s="174" t="s">
        <v>162</v>
      </c>
      <c r="AU412" s="174" t="s">
        <v>84</v>
      </c>
      <c r="AY412" s="3" t="s">
        <v>159</v>
      </c>
      <c r="BE412" s="175">
        <f>IF(O412="základní",K412,0)</f>
        <v>0</v>
      </c>
      <c r="BF412" s="175">
        <f>IF(O412="snížená",K412,0)</f>
        <v>0</v>
      </c>
      <c r="BG412" s="175">
        <f>IF(O412="zákl. přenesená",K412,0)</f>
        <v>0</v>
      </c>
      <c r="BH412" s="175">
        <f>IF(O412="sníž. přenesená",K412,0)</f>
        <v>0</v>
      </c>
      <c r="BI412" s="175">
        <f>IF(O412="nulová",K412,0)</f>
        <v>0</v>
      </c>
      <c r="BJ412" s="3" t="s">
        <v>82</v>
      </c>
      <c r="BK412" s="175">
        <f>ROUND(P412*H412,2)</f>
        <v>0</v>
      </c>
      <c r="BL412" s="3" t="s">
        <v>275</v>
      </c>
      <c r="BM412" s="174" t="s">
        <v>930</v>
      </c>
    </row>
    <row r="413" s="22" customFormat="1">
      <c r="B413" s="23"/>
      <c r="D413" s="176" t="s">
        <v>168</v>
      </c>
      <c r="F413" s="177" t="s">
        <v>931</v>
      </c>
      <c r="I413" s="178"/>
      <c r="J413" s="178"/>
      <c r="M413" s="23"/>
      <c r="N413" s="179"/>
      <c r="X413" s="59"/>
      <c r="AT413" s="3" t="s">
        <v>168</v>
      </c>
      <c r="AU413" s="3" t="s">
        <v>84</v>
      </c>
    </row>
    <row r="414" s="22" customFormat="1">
      <c r="B414" s="23"/>
      <c r="D414" s="180" t="s">
        <v>170</v>
      </c>
      <c r="F414" s="181" t="s">
        <v>932</v>
      </c>
      <c r="I414" s="178"/>
      <c r="J414" s="178"/>
      <c r="M414" s="23"/>
      <c r="N414" s="179"/>
      <c r="X414" s="59"/>
      <c r="AT414" s="3" t="s">
        <v>170</v>
      </c>
      <c r="AU414" s="3" t="s">
        <v>84</v>
      </c>
    </row>
    <row r="415" s="22" customFormat="1" ht="16.5" customHeight="1">
      <c r="B415" s="23"/>
      <c r="C415" s="183" t="s">
        <v>933</v>
      </c>
      <c r="D415" s="183" t="s">
        <v>269</v>
      </c>
      <c r="E415" s="184" t="s">
        <v>934</v>
      </c>
      <c r="F415" s="185" t="s">
        <v>935</v>
      </c>
      <c r="G415" s="186" t="s">
        <v>165</v>
      </c>
      <c r="H415" s="187">
        <v>6</v>
      </c>
      <c r="I415" s="188"/>
      <c r="J415" s="189"/>
      <c r="K415" s="190">
        <f>ROUND(P415*H415,2)</f>
        <v>0</v>
      </c>
      <c r="L415" s="189"/>
      <c r="M415" s="191"/>
      <c r="N415" s="192" t="s">
        <v>20</v>
      </c>
      <c r="O415" s="170" t="s">
        <v>44</v>
      </c>
      <c r="P415" s="171">
        <f>I415+J415</f>
        <v>0</v>
      </c>
      <c r="Q415" s="171">
        <f>ROUND(I415*H415,2)</f>
        <v>0</v>
      </c>
      <c r="R415" s="171">
        <f>ROUND(J415*H415,2)</f>
        <v>0</v>
      </c>
      <c r="T415" s="172">
        <f>S415*H415</f>
        <v>0</v>
      </c>
      <c r="U415" s="172">
        <v>0.00059999999999999995</v>
      </c>
      <c r="V415" s="172">
        <f>U415*H415</f>
        <v>0.0035999999999999999</v>
      </c>
      <c r="W415" s="172">
        <v>0</v>
      </c>
      <c r="X415" s="173">
        <f>W415*H415</f>
        <v>0</v>
      </c>
      <c r="AR415" s="174" t="s">
        <v>397</v>
      </c>
      <c r="AT415" s="174" t="s">
        <v>269</v>
      </c>
      <c r="AU415" s="174" t="s">
        <v>84</v>
      </c>
      <c r="AY415" s="3" t="s">
        <v>159</v>
      </c>
      <c r="BE415" s="175">
        <f>IF(O415="základní",K415,0)</f>
        <v>0</v>
      </c>
      <c r="BF415" s="175">
        <f>IF(O415="snížená",K415,0)</f>
        <v>0</v>
      </c>
      <c r="BG415" s="175">
        <f>IF(O415="zákl. přenesená",K415,0)</f>
        <v>0</v>
      </c>
      <c r="BH415" s="175">
        <f>IF(O415="sníž. přenesená",K415,0)</f>
        <v>0</v>
      </c>
      <c r="BI415" s="175">
        <f>IF(O415="nulová",K415,0)</f>
        <v>0</v>
      </c>
      <c r="BJ415" s="3" t="s">
        <v>82</v>
      </c>
      <c r="BK415" s="175">
        <f>ROUND(P415*H415,2)</f>
        <v>0</v>
      </c>
      <c r="BL415" s="3" t="s">
        <v>275</v>
      </c>
      <c r="BM415" s="174" t="s">
        <v>936</v>
      </c>
    </row>
    <row r="416" s="22" customFormat="1">
      <c r="B416" s="23"/>
      <c r="D416" s="176" t="s">
        <v>168</v>
      </c>
      <c r="F416" s="177" t="s">
        <v>935</v>
      </c>
      <c r="I416" s="178"/>
      <c r="J416" s="178"/>
      <c r="M416" s="23"/>
      <c r="N416" s="179"/>
      <c r="X416" s="59"/>
      <c r="AT416" s="3" t="s">
        <v>168</v>
      </c>
      <c r="AU416" s="3" t="s">
        <v>84</v>
      </c>
    </row>
    <row r="417" s="22" customFormat="1" ht="16.5" customHeight="1">
      <c r="B417" s="23"/>
      <c r="C417" s="161" t="s">
        <v>937</v>
      </c>
      <c r="D417" s="161" t="s">
        <v>162</v>
      </c>
      <c r="E417" s="162" t="s">
        <v>938</v>
      </c>
      <c r="F417" s="163" t="s">
        <v>939</v>
      </c>
      <c r="G417" s="164" t="s">
        <v>248</v>
      </c>
      <c r="H417" s="165">
        <v>11</v>
      </c>
      <c r="I417" s="166"/>
      <c r="J417" s="166"/>
      <c r="K417" s="167">
        <f>ROUND(P417*H417,2)</f>
        <v>0</v>
      </c>
      <c r="L417" s="168"/>
      <c r="M417" s="23"/>
      <c r="N417" s="169" t="s">
        <v>20</v>
      </c>
      <c r="O417" s="170" t="s">
        <v>44</v>
      </c>
      <c r="P417" s="171">
        <f>I417+J417</f>
        <v>0</v>
      </c>
      <c r="Q417" s="171">
        <f>ROUND(I417*H417,2)</f>
        <v>0</v>
      </c>
      <c r="R417" s="171">
        <f>ROUND(J417*H417,2)</f>
        <v>0</v>
      </c>
      <c r="T417" s="172">
        <f>S417*H417</f>
        <v>0</v>
      </c>
      <c r="U417" s="172">
        <v>0.011310000000000001</v>
      </c>
      <c r="V417" s="172">
        <f>U417*H417</f>
        <v>0.12441000000000001</v>
      </c>
      <c r="W417" s="172">
        <v>0</v>
      </c>
      <c r="X417" s="173">
        <f>W417*H417</f>
        <v>0</v>
      </c>
      <c r="AR417" s="174" t="s">
        <v>275</v>
      </c>
      <c r="AT417" s="174" t="s">
        <v>162</v>
      </c>
      <c r="AU417" s="174" t="s">
        <v>84</v>
      </c>
      <c r="AY417" s="3" t="s">
        <v>159</v>
      </c>
      <c r="BE417" s="175">
        <f>IF(O417="základní",K417,0)</f>
        <v>0</v>
      </c>
      <c r="BF417" s="175">
        <f>IF(O417="snížená",K417,0)</f>
        <v>0</v>
      </c>
      <c r="BG417" s="175">
        <f>IF(O417="zákl. přenesená",K417,0)</f>
        <v>0</v>
      </c>
      <c r="BH417" s="175">
        <f>IF(O417="sníž. přenesená",K417,0)</f>
        <v>0</v>
      </c>
      <c r="BI417" s="175">
        <f>IF(O417="nulová",K417,0)</f>
        <v>0</v>
      </c>
      <c r="BJ417" s="3" t="s">
        <v>82</v>
      </c>
      <c r="BK417" s="175">
        <f>ROUND(P417*H417,2)</f>
        <v>0</v>
      </c>
      <c r="BL417" s="3" t="s">
        <v>275</v>
      </c>
      <c r="BM417" s="174" t="s">
        <v>940</v>
      </c>
    </row>
    <row r="418" s="22" customFormat="1">
      <c r="B418" s="23"/>
      <c r="D418" s="176" t="s">
        <v>168</v>
      </c>
      <c r="F418" s="177" t="s">
        <v>941</v>
      </c>
      <c r="I418" s="178"/>
      <c r="J418" s="178"/>
      <c r="M418" s="23"/>
      <c r="N418" s="179"/>
      <c r="X418" s="59"/>
      <c r="AT418" s="3" t="s">
        <v>168</v>
      </c>
      <c r="AU418" s="3" t="s">
        <v>84</v>
      </c>
    </row>
    <row r="419" s="22" customFormat="1">
      <c r="B419" s="23"/>
      <c r="D419" s="180" t="s">
        <v>170</v>
      </c>
      <c r="F419" s="181" t="s">
        <v>942</v>
      </c>
      <c r="I419" s="178"/>
      <c r="J419" s="178"/>
      <c r="M419" s="23"/>
      <c r="N419" s="179"/>
      <c r="X419" s="59"/>
      <c r="AT419" s="3" t="s">
        <v>170</v>
      </c>
      <c r="AU419" s="3" t="s">
        <v>84</v>
      </c>
    </row>
    <row r="420" s="22" customFormat="1" ht="16.5" customHeight="1">
      <c r="B420" s="23"/>
      <c r="C420" s="183" t="s">
        <v>943</v>
      </c>
      <c r="D420" s="183" t="s">
        <v>269</v>
      </c>
      <c r="E420" s="184" t="s">
        <v>944</v>
      </c>
      <c r="F420" s="185" t="s">
        <v>945</v>
      </c>
      <c r="G420" s="186" t="s">
        <v>165</v>
      </c>
      <c r="H420" s="187">
        <v>6</v>
      </c>
      <c r="I420" s="188"/>
      <c r="J420" s="189"/>
      <c r="K420" s="190">
        <f>ROUND(P420*H420,2)</f>
        <v>0</v>
      </c>
      <c r="L420" s="189"/>
      <c r="M420" s="191"/>
      <c r="N420" s="192" t="s">
        <v>20</v>
      </c>
      <c r="O420" s="170" t="s">
        <v>44</v>
      </c>
      <c r="P420" s="171">
        <f>I420+J420</f>
        <v>0</v>
      </c>
      <c r="Q420" s="171">
        <f>ROUND(I420*H420,2)</f>
        <v>0</v>
      </c>
      <c r="R420" s="171">
        <f>ROUND(J420*H420,2)</f>
        <v>0</v>
      </c>
      <c r="T420" s="172">
        <f>S420*H420</f>
        <v>0</v>
      </c>
      <c r="U420" s="172">
        <v>0.0040400000000000002</v>
      </c>
      <c r="V420" s="172">
        <f>U420*H420</f>
        <v>0.024240000000000001</v>
      </c>
      <c r="W420" s="172">
        <v>0</v>
      </c>
      <c r="X420" s="173">
        <f>W420*H420</f>
        <v>0</v>
      </c>
      <c r="AR420" s="174" t="s">
        <v>397</v>
      </c>
      <c r="AT420" s="174" t="s">
        <v>269</v>
      </c>
      <c r="AU420" s="174" t="s">
        <v>84</v>
      </c>
      <c r="AY420" s="3" t="s">
        <v>159</v>
      </c>
      <c r="BE420" s="175">
        <f>IF(O420="základní",K420,0)</f>
        <v>0</v>
      </c>
      <c r="BF420" s="175">
        <f>IF(O420="snížená",K420,0)</f>
        <v>0</v>
      </c>
      <c r="BG420" s="175">
        <f>IF(O420="zákl. přenesená",K420,0)</f>
        <v>0</v>
      </c>
      <c r="BH420" s="175">
        <f>IF(O420="sníž. přenesená",K420,0)</f>
        <v>0</v>
      </c>
      <c r="BI420" s="175">
        <f>IF(O420="nulová",K420,0)</f>
        <v>0</v>
      </c>
      <c r="BJ420" s="3" t="s">
        <v>82</v>
      </c>
      <c r="BK420" s="175">
        <f>ROUND(P420*H420,2)</f>
        <v>0</v>
      </c>
      <c r="BL420" s="3" t="s">
        <v>275</v>
      </c>
      <c r="BM420" s="174" t="s">
        <v>946</v>
      </c>
    </row>
    <row r="421" s="22" customFormat="1">
      <c r="B421" s="23"/>
      <c r="D421" s="176" t="s">
        <v>168</v>
      </c>
      <c r="F421" s="177" t="s">
        <v>945</v>
      </c>
      <c r="I421" s="178"/>
      <c r="J421" s="178"/>
      <c r="M421" s="23"/>
      <c r="N421" s="179"/>
      <c r="X421" s="59"/>
      <c r="AT421" s="3" t="s">
        <v>168</v>
      </c>
      <c r="AU421" s="3" t="s">
        <v>84</v>
      </c>
    </row>
    <row r="422" s="22" customFormat="1" ht="16.5" customHeight="1">
      <c r="B422" s="23"/>
      <c r="C422" s="183" t="s">
        <v>947</v>
      </c>
      <c r="D422" s="183" t="s">
        <v>269</v>
      </c>
      <c r="E422" s="184" t="s">
        <v>706</v>
      </c>
      <c r="F422" s="185" t="s">
        <v>948</v>
      </c>
      <c r="G422" s="186" t="s">
        <v>165</v>
      </c>
      <c r="H422" s="187">
        <v>3</v>
      </c>
      <c r="I422" s="188"/>
      <c r="J422" s="189"/>
      <c r="K422" s="190">
        <f>ROUND(P422*H422,2)</f>
        <v>0</v>
      </c>
      <c r="L422" s="189"/>
      <c r="M422" s="191"/>
      <c r="N422" s="192" t="s">
        <v>20</v>
      </c>
      <c r="O422" s="170" t="s">
        <v>44</v>
      </c>
      <c r="P422" s="171">
        <f>I422+J422</f>
        <v>0</v>
      </c>
      <c r="Q422" s="171">
        <f>ROUND(I422*H422,2)</f>
        <v>0</v>
      </c>
      <c r="R422" s="171">
        <f>ROUND(J422*H422,2)</f>
        <v>0</v>
      </c>
      <c r="T422" s="172">
        <f>S422*H422</f>
        <v>0</v>
      </c>
      <c r="U422" s="172">
        <v>0</v>
      </c>
      <c r="V422" s="172">
        <f>U422*H422</f>
        <v>0</v>
      </c>
      <c r="W422" s="172">
        <v>0</v>
      </c>
      <c r="X422" s="173">
        <f>W422*H422</f>
        <v>0</v>
      </c>
      <c r="AR422" s="174" t="s">
        <v>397</v>
      </c>
      <c r="AT422" s="174" t="s">
        <v>269</v>
      </c>
      <c r="AU422" s="174" t="s">
        <v>84</v>
      </c>
      <c r="AY422" s="3" t="s">
        <v>159</v>
      </c>
      <c r="BE422" s="175">
        <f>IF(O422="základní",K422,0)</f>
        <v>0</v>
      </c>
      <c r="BF422" s="175">
        <f>IF(O422="snížená",K422,0)</f>
        <v>0</v>
      </c>
      <c r="BG422" s="175">
        <f>IF(O422="zákl. přenesená",K422,0)</f>
        <v>0</v>
      </c>
      <c r="BH422" s="175">
        <f>IF(O422="sníž. přenesená",K422,0)</f>
        <v>0</v>
      </c>
      <c r="BI422" s="175">
        <f>IF(O422="nulová",K422,0)</f>
        <v>0</v>
      </c>
      <c r="BJ422" s="3" t="s">
        <v>82</v>
      </c>
      <c r="BK422" s="175">
        <f>ROUND(P422*H422,2)</f>
        <v>0</v>
      </c>
      <c r="BL422" s="3" t="s">
        <v>275</v>
      </c>
      <c r="BM422" s="174" t="s">
        <v>949</v>
      </c>
    </row>
    <row r="423" s="22" customFormat="1">
      <c r="B423" s="23"/>
      <c r="D423" s="176" t="s">
        <v>168</v>
      </c>
      <c r="F423" s="177" t="s">
        <v>948</v>
      </c>
      <c r="I423" s="178"/>
      <c r="J423" s="178"/>
      <c r="M423" s="23"/>
      <c r="N423" s="179"/>
      <c r="X423" s="59"/>
      <c r="AT423" s="3" t="s">
        <v>168</v>
      </c>
      <c r="AU423" s="3" t="s">
        <v>84</v>
      </c>
    </row>
    <row r="424" s="22" customFormat="1" ht="16.5" customHeight="1">
      <c r="B424" s="23"/>
      <c r="C424" s="183" t="s">
        <v>950</v>
      </c>
      <c r="D424" s="183" t="s">
        <v>269</v>
      </c>
      <c r="E424" s="184" t="s">
        <v>711</v>
      </c>
      <c r="F424" s="185" t="s">
        <v>951</v>
      </c>
      <c r="G424" s="186" t="s">
        <v>165</v>
      </c>
      <c r="H424" s="187">
        <v>2</v>
      </c>
      <c r="I424" s="188"/>
      <c r="J424" s="189"/>
      <c r="K424" s="190">
        <f>ROUND(P424*H424,2)</f>
        <v>0</v>
      </c>
      <c r="L424" s="189"/>
      <c r="M424" s="191"/>
      <c r="N424" s="192" t="s">
        <v>20</v>
      </c>
      <c r="O424" s="170" t="s">
        <v>44</v>
      </c>
      <c r="P424" s="171">
        <f>I424+J424</f>
        <v>0</v>
      </c>
      <c r="Q424" s="171">
        <f>ROUND(I424*H424,2)</f>
        <v>0</v>
      </c>
      <c r="R424" s="171">
        <f>ROUND(J424*H424,2)</f>
        <v>0</v>
      </c>
      <c r="T424" s="172">
        <f>S424*H424</f>
        <v>0</v>
      </c>
      <c r="U424" s="172">
        <v>0</v>
      </c>
      <c r="V424" s="172">
        <f>U424*H424</f>
        <v>0</v>
      </c>
      <c r="W424" s="172">
        <v>0</v>
      </c>
      <c r="X424" s="173">
        <f>W424*H424</f>
        <v>0</v>
      </c>
      <c r="AR424" s="174" t="s">
        <v>397</v>
      </c>
      <c r="AT424" s="174" t="s">
        <v>269</v>
      </c>
      <c r="AU424" s="174" t="s">
        <v>84</v>
      </c>
      <c r="AY424" s="3" t="s">
        <v>159</v>
      </c>
      <c r="BE424" s="175">
        <f>IF(O424="základní",K424,0)</f>
        <v>0</v>
      </c>
      <c r="BF424" s="175">
        <f>IF(O424="snížená",K424,0)</f>
        <v>0</v>
      </c>
      <c r="BG424" s="175">
        <f>IF(O424="zákl. přenesená",K424,0)</f>
        <v>0</v>
      </c>
      <c r="BH424" s="175">
        <f>IF(O424="sníž. přenesená",K424,0)</f>
        <v>0</v>
      </c>
      <c r="BI424" s="175">
        <f>IF(O424="nulová",K424,0)</f>
        <v>0</v>
      </c>
      <c r="BJ424" s="3" t="s">
        <v>82</v>
      </c>
      <c r="BK424" s="175">
        <f>ROUND(P424*H424,2)</f>
        <v>0</v>
      </c>
      <c r="BL424" s="3" t="s">
        <v>275</v>
      </c>
      <c r="BM424" s="174" t="s">
        <v>952</v>
      </c>
    </row>
    <row r="425" s="22" customFormat="1">
      <c r="B425" s="23"/>
      <c r="D425" s="176" t="s">
        <v>168</v>
      </c>
      <c r="F425" s="177" t="s">
        <v>951</v>
      </c>
      <c r="I425" s="178"/>
      <c r="J425" s="178"/>
      <c r="M425" s="23"/>
      <c r="N425" s="179"/>
      <c r="X425" s="59"/>
      <c r="AT425" s="3" t="s">
        <v>168</v>
      </c>
      <c r="AU425" s="3" t="s">
        <v>84</v>
      </c>
    </row>
    <row r="426" s="22" customFormat="1" ht="16.5" customHeight="1">
      <c r="B426" s="23"/>
      <c r="C426" s="183" t="s">
        <v>953</v>
      </c>
      <c r="D426" s="183" t="s">
        <v>269</v>
      </c>
      <c r="E426" s="184" t="s">
        <v>717</v>
      </c>
      <c r="F426" s="185" t="s">
        <v>954</v>
      </c>
      <c r="G426" s="186" t="s">
        <v>165</v>
      </c>
      <c r="H426" s="187">
        <v>1</v>
      </c>
      <c r="I426" s="188"/>
      <c r="J426" s="189"/>
      <c r="K426" s="190">
        <f>ROUND(P426*H426,2)</f>
        <v>0</v>
      </c>
      <c r="L426" s="189"/>
      <c r="M426" s="191"/>
      <c r="N426" s="192" t="s">
        <v>20</v>
      </c>
      <c r="O426" s="170" t="s">
        <v>44</v>
      </c>
      <c r="P426" s="171">
        <f>I426+J426</f>
        <v>0</v>
      </c>
      <c r="Q426" s="171">
        <f>ROUND(I426*H426,2)</f>
        <v>0</v>
      </c>
      <c r="R426" s="171">
        <f>ROUND(J426*H426,2)</f>
        <v>0</v>
      </c>
      <c r="T426" s="172">
        <f>S426*H426</f>
        <v>0</v>
      </c>
      <c r="U426" s="172">
        <v>0</v>
      </c>
      <c r="V426" s="172">
        <f>U426*H426</f>
        <v>0</v>
      </c>
      <c r="W426" s="172">
        <v>0</v>
      </c>
      <c r="X426" s="173">
        <f>W426*H426</f>
        <v>0</v>
      </c>
      <c r="AR426" s="174" t="s">
        <v>397</v>
      </c>
      <c r="AT426" s="174" t="s">
        <v>269</v>
      </c>
      <c r="AU426" s="174" t="s">
        <v>84</v>
      </c>
      <c r="AY426" s="3" t="s">
        <v>159</v>
      </c>
      <c r="BE426" s="175">
        <f>IF(O426="základní",K426,0)</f>
        <v>0</v>
      </c>
      <c r="BF426" s="175">
        <f>IF(O426="snížená",K426,0)</f>
        <v>0</v>
      </c>
      <c r="BG426" s="175">
        <f>IF(O426="zákl. přenesená",K426,0)</f>
        <v>0</v>
      </c>
      <c r="BH426" s="175">
        <f>IF(O426="sníž. přenesená",K426,0)</f>
        <v>0</v>
      </c>
      <c r="BI426" s="175">
        <f>IF(O426="nulová",K426,0)</f>
        <v>0</v>
      </c>
      <c r="BJ426" s="3" t="s">
        <v>82</v>
      </c>
      <c r="BK426" s="175">
        <f>ROUND(P426*H426,2)</f>
        <v>0</v>
      </c>
      <c r="BL426" s="3" t="s">
        <v>275</v>
      </c>
      <c r="BM426" s="174" t="s">
        <v>955</v>
      </c>
    </row>
    <row r="427" s="22" customFormat="1">
      <c r="B427" s="23"/>
      <c r="D427" s="176" t="s">
        <v>168</v>
      </c>
      <c r="F427" s="177" t="s">
        <v>954</v>
      </c>
      <c r="I427" s="178"/>
      <c r="J427" s="178"/>
      <c r="M427" s="23"/>
      <c r="N427" s="179"/>
      <c r="X427" s="59"/>
      <c r="AT427" s="3" t="s">
        <v>168</v>
      </c>
      <c r="AU427" s="3" t="s">
        <v>84</v>
      </c>
    </row>
    <row r="428" s="22" customFormat="1" ht="16.5" customHeight="1">
      <c r="B428" s="23"/>
      <c r="C428" s="183" t="s">
        <v>956</v>
      </c>
      <c r="D428" s="183" t="s">
        <v>269</v>
      </c>
      <c r="E428" s="184" t="s">
        <v>957</v>
      </c>
      <c r="F428" s="185" t="s">
        <v>958</v>
      </c>
      <c r="G428" s="186" t="s">
        <v>165</v>
      </c>
      <c r="H428" s="187">
        <v>6</v>
      </c>
      <c r="I428" s="188"/>
      <c r="J428" s="189"/>
      <c r="K428" s="190">
        <f>ROUND(P428*H428,2)</f>
        <v>0</v>
      </c>
      <c r="L428" s="189"/>
      <c r="M428" s="191"/>
      <c r="N428" s="192" t="s">
        <v>20</v>
      </c>
      <c r="O428" s="170" t="s">
        <v>44</v>
      </c>
      <c r="P428" s="171">
        <f>I428+J428</f>
        <v>0</v>
      </c>
      <c r="Q428" s="171">
        <f>ROUND(I428*H428,2)</f>
        <v>0</v>
      </c>
      <c r="R428" s="171">
        <f>ROUND(J428*H428,2)</f>
        <v>0</v>
      </c>
      <c r="T428" s="172">
        <f>S428*H428</f>
        <v>0</v>
      </c>
      <c r="U428" s="172">
        <v>0</v>
      </c>
      <c r="V428" s="172">
        <f>U428*H428</f>
        <v>0</v>
      </c>
      <c r="W428" s="172">
        <v>0</v>
      </c>
      <c r="X428" s="173">
        <f>W428*H428</f>
        <v>0</v>
      </c>
      <c r="AR428" s="174" t="s">
        <v>397</v>
      </c>
      <c r="AT428" s="174" t="s">
        <v>269</v>
      </c>
      <c r="AU428" s="174" t="s">
        <v>84</v>
      </c>
      <c r="AY428" s="3" t="s">
        <v>159</v>
      </c>
      <c r="BE428" s="175">
        <f>IF(O428="základní",K428,0)</f>
        <v>0</v>
      </c>
      <c r="BF428" s="175">
        <f>IF(O428="snížená",K428,0)</f>
        <v>0</v>
      </c>
      <c r="BG428" s="175">
        <f>IF(O428="zákl. přenesená",K428,0)</f>
        <v>0</v>
      </c>
      <c r="BH428" s="175">
        <f>IF(O428="sníž. přenesená",K428,0)</f>
        <v>0</v>
      </c>
      <c r="BI428" s="175">
        <f>IF(O428="nulová",K428,0)</f>
        <v>0</v>
      </c>
      <c r="BJ428" s="3" t="s">
        <v>82</v>
      </c>
      <c r="BK428" s="175">
        <f>ROUND(P428*H428,2)</f>
        <v>0</v>
      </c>
      <c r="BL428" s="3" t="s">
        <v>275</v>
      </c>
      <c r="BM428" s="174" t="s">
        <v>959</v>
      </c>
    </row>
    <row r="429" s="22" customFormat="1">
      <c r="B429" s="23"/>
      <c r="D429" s="176" t="s">
        <v>168</v>
      </c>
      <c r="F429" s="177" t="s">
        <v>958</v>
      </c>
      <c r="I429" s="178"/>
      <c r="J429" s="178"/>
      <c r="M429" s="23"/>
      <c r="N429" s="179"/>
      <c r="X429" s="59"/>
      <c r="AT429" s="3" t="s">
        <v>168</v>
      </c>
      <c r="AU429" s="3" t="s">
        <v>84</v>
      </c>
    </row>
    <row r="430" s="22" customFormat="1" ht="16.5" customHeight="1">
      <c r="B430" s="23"/>
      <c r="C430" s="183" t="s">
        <v>960</v>
      </c>
      <c r="D430" s="183" t="s">
        <v>269</v>
      </c>
      <c r="E430" s="184" t="s">
        <v>961</v>
      </c>
      <c r="F430" s="185" t="s">
        <v>962</v>
      </c>
      <c r="G430" s="186" t="s">
        <v>165</v>
      </c>
      <c r="H430" s="187">
        <v>2</v>
      </c>
      <c r="I430" s="188"/>
      <c r="J430" s="189"/>
      <c r="K430" s="190">
        <f>ROUND(P430*H430,2)</f>
        <v>0</v>
      </c>
      <c r="L430" s="189"/>
      <c r="M430" s="191"/>
      <c r="N430" s="192" t="s">
        <v>20</v>
      </c>
      <c r="O430" s="170" t="s">
        <v>44</v>
      </c>
      <c r="P430" s="171">
        <f>I430+J430</f>
        <v>0</v>
      </c>
      <c r="Q430" s="171">
        <f>ROUND(I430*H430,2)</f>
        <v>0</v>
      </c>
      <c r="R430" s="171">
        <f>ROUND(J430*H430,2)</f>
        <v>0</v>
      </c>
      <c r="T430" s="172">
        <f>S430*H430</f>
        <v>0</v>
      </c>
      <c r="U430" s="172">
        <v>0</v>
      </c>
      <c r="V430" s="172">
        <f>U430*H430</f>
        <v>0</v>
      </c>
      <c r="W430" s="172">
        <v>0</v>
      </c>
      <c r="X430" s="173">
        <f>W430*H430</f>
        <v>0</v>
      </c>
      <c r="AR430" s="174" t="s">
        <v>397</v>
      </c>
      <c r="AT430" s="174" t="s">
        <v>269</v>
      </c>
      <c r="AU430" s="174" t="s">
        <v>84</v>
      </c>
      <c r="AY430" s="3" t="s">
        <v>159</v>
      </c>
      <c r="BE430" s="175">
        <f>IF(O430="základní",K430,0)</f>
        <v>0</v>
      </c>
      <c r="BF430" s="175">
        <f>IF(O430="snížená",K430,0)</f>
        <v>0</v>
      </c>
      <c r="BG430" s="175">
        <f>IF(O430="zákl. přenesená",K430,0)</f>
        <v>0</v>
      </c>
      <c r="BH430" s="175">
        <f>IF(O430="sníž. přenesená",K430,0)</f>
        <v>0</v>
      </c>
      <c r="BI430" s="175">
        <f>IF(O430="nulová",K430,0)</f>
        <v>0</v>
      </c>
      <c r="BJ430" s="3" t="s">
        <v>82</v>
      </c>
      <c r="BK430" s="175">
        <f>ROUND(P430*H430,2)</f>
        <v>0</v>
      </c>
      <c r="BL430" s="3" t="s">
        <v>275</v>
      </c>
      <c r="BM430" s="174" t="s">
        <v>963</v>
      </c>
    </row>
    <row r="431" s="22" customFormat="1">
      <c r="B431" s="23"/>
      <c r="D431" s="176" t="s">
        <v>168</v>
      </c>
      <c r="F431" s="177" t="s">
        <v>962</v>
      </c>
      <c r="I431" s="178"/>
      <c r="J431" s="178"/>
      <c r="M431" s="23"/>
      <c r="N431" s="179"/>
      <c r="X431" s="59"/>
      <c r="AT431" s="3" t="s">
        <v>168</v>
      </c>
      <c r="AU431" s="3" t="s">
        <v>84</v>
      </c>
    </row>
    <row r="432" s="22" customFormat="1" ht="16.5" customHeight="1">
      <c r="B432" s="23"/>
      <c r="C432" s="183" t="s">
        <v>964</v>
      </c>
      <c r="D432" s="183" t="s">
        <v>269</v>
      </c>
      <c r="E432" s="184" t="s">
        <v>965</v>
      </c>
      <c r="F432" s="185" t="s">
        <v>966</v>
      </c>
      <c r="G432" s="186" t="s">
        <v>165</v>
      </c>
      <c r="H432" s="187">
        <v>1</v>
      </c>
      <c r="I432" s="188"/>
      <c r="J432" s="189"/>
      <c r="K432" s="190">
        <f>ROUND(P432*H432,2)</f>
        <v>0</v>
      </c>
      <c r="L432" s="189"/>
      <c r="M432" s="191"/>
      <c r="N432" s="192" t="s">
        <v>20</v>
      </c>
      <c r="O432" s="170" t="s">
        <v>44</v>
      </c>
      <c r="P432" s="171">
        <f>I432+J432</f>
        <v>0</v>
      </c>
      <c r="Q432" s="171">
        <f>ROUND(I432*H432,2)</f>
        <v>0</v>
      </c>
      <c r="R432" s="171">
        <f>ROUND(J432*H432,2)</f>
        <v>0</v>
      </c>
      <c r="T432" s="172">
        <f>S432*H432</f>
        <v>0</v>
      </c>
      <c r="U432" s="172">
        <v>0.00029999999999999997</v>
      </c>
      <c r="V432" s="172">
        <f>U432*H432</f>
        <v>0.00029999999999999997</v>
      </c>
      <c r="W432" s="172">
        <v>0</v>
      </c>
      <c r="X432" s="173">
        <f>W432*H432</f>
        <v>0</v>
      </c>
      <c r="AR432" s="174" t="s">
        <v>397</v>
      </c>
      <c r="AT432" s="174" t="s">
        <v>269</v>
      </c>
      <c r="AU432" s="174" t="s">
        <v>84</v>
      </c>
      <c r="AY432" s="3" t="s">
        <v>159</v>
      </c>
      <c r="BE432" s="175">
        <f>IF(O432="základní",K432,0)</f>
        <v>0</v>
      </c>
      <c r="BF432" s="175">
        <f>IF(O432="snížená",K432,0)</f>
        <v>0</v>
      </c>
      <c r="BG432" s="175">
        <f>IF(O432="zákl. přenesená",K432,0)</f>
        <v>0</v>
      </c>
      <c r="BH432" s="175">
        <f>IF(O432="sníž. přenesená",K432,0)</f>
        <v>0</v>
      </c>
      <c r="BI432" s="175">
        <f>IF(O432="nulová",K432,0)</f>
        <v>0</v>
      </c>
      <c r="BJ432" s="3" t="s">
        <v>82</v>
      </c>
      <c r="BK432" s="175">
        <f>ROUND(P432*H432,2)</f>
        <v>0</v>
      </c>
      <c r="BL432" s="3" t="s">
        <v>275</v>
      </c>
      <c r="BM432" s="174" t="s">
        <v>967</v>
      </c>
    </row>
    <row r="433" s="22" customFormat="1">
      <c r="B433" s="23"/>
      <c r="D433" s="176" t="s">
        <v>168</v>
      </c>
      <c r="F433" s="177" t="s">
        <v>966</v>
      </c>
      <c r="I433" s="178"/>
      <c r="J433" s="178"/>
      <c r="M433" s="23"/>
      <c r="N433" s="179"/>
      <c r="X433" s="59"/>
      <c r="AT433" s="3" t="s">
        <v>168</v>
      </c>
      <c r="AU433" s="3" t="s">
        <v>84</v>
      </c>
    </row>
    <row r="434" s="22" customFormat="1" ht="16.5" customHeight="1">
      <c r="B434" s="23"/>
      <c r="C434" s="183" t="s">
        <v>968</v>
      </c>
      <c r="D434" s="183" t="s">
        <v>269</v>
      </c>
      <c r="E434" s="184" t="s">
        <v>969</v>
      </c>
      <c r="F434" s="185" t="s">
        <v>970</v>
      </c>
      <c r="G434" s="186" t="s">
        <v>165</v>
      </c>
      <c r="H434" s="187">
        <v>4</v>
      </c>
      <c r="I434" s="188"/>
      <c r="J434" s="189"/>
      <c r="K434" s="190">
        <f>ROUND(P434*H434,2)</f>
        <v>0</v>
      </c>
      <c r="L434" s="189"/>
      <c r="M434" s="191"/>
      <c r="N434" s="192" t="s">
        <v>20</v>
      </c>
      <c r="O434" s="170" t="s">
        <v>44</v>
      </c>
      <c r="P434" s="171">
        <f>I434+J434</f>
        <v>0</v>
      </c>
      <c r="Q434" s="171">
        <f>ROUND(I434*H434,2)</f>
        <v>0</v>
      </c>
      <c r="R434" s="171">
        <f>ROUND(J434*H434,2)</f>
        <v>0</v>
      </c>
      <c r="T434" s="172">
        <f>S434*H434</f>
        <v>0</v>
      </c>
      <c r="U434" s="172">
        <v>0.00020000000000000001</v>
      </c>
      <c r="V434" s="172">
        <f>U434*H434</f>
        <v>0.00080000000000000004</v>
      </c>
      <c r="W434" s="172">
        <v>0</v>
      </c>
      <c r="X434" s="173">
        <f>W434*H434</f>
        <v>0</v>
      </c>
      <c r="AR434" s="174" t="s">
        <v>397</v>
      </c>
      <c r="AT434" s="174" t="s">
        <v>269</v>
      </c>
      <c r="AU434" s="174" t="s">
        <v>84</v>
      </c>
      <c r="AY434" s="3" t="s">
        <v>159</v>
      </c>
      <c r="BE434" s="175">
        <f>IF(O434="základní",K434,0)</f>
        <v>0</v>
      </c>
      <c r="BF434" s="175">
        <f>IF(O434="snížená",K434,0)</f>
        <v>0</v>
      </c>
      <c r="BG434" s="175">
        <f>IF(O434="zákl. přenesená",K434,0)</f>
        <v>0</v>
      </c>
      <c r="BH434" s="175">
        <f>IF(O434="sníž. přenesená",K434,0)</f>
        <v>0</v>
      </c>
      <c r="BI434" s="175">
        <f>IF(O434="nulová",K434,0)</f>
        <v>0</v>
      </c>
      <c r="BJ434" s="3" t="s">
        <v>82</v>
      </c>
      <c r="BK434" s="175">
        <f>ROUND(P434*H434,2)</f>
        <v>0</v>
      </c>
      <c r="BL434" s="3" t="s">
        <v>275</v>
      </c>
      <c r="BM434" s="174" t="s">
        <v>971</v>
      </c>
    </row>
    <row r="435" s="22" customFormat="1">
      <c r="B435" s="23"/>
      <c r="D435" s="176" t="s">
        <v>168</v>
      </c>
      <c r="F435" s="177" t="s">
        <v>970</v>
      </c>
      <c r="I435" s="178"/>
      <c r="J435" s="178"/>
      <c r="M435" s="23"/>
      <c r="N435" s="179"/>
      <c r="X435" s="59"/>
      <c r="AT435" s="3" t="s">
        <v>168</v>
      </c>
      <c r="AU435" s="3" t="s">
        <v>84</v>
      </c>
    </row>
    <row r="436" s="22" customFormat="1" ht="21.75" customHeight="1">
      <c r="B436" s="23"/>
      <c r="C436" s="161" t="s">
        <v>972</v>
      </c>
      <c r="D436" s="161" t="s">
        <v>162</v>
      </c>
      <c r="E436" s="162" t="s">
        <v>973</v>
      </c>
      <c r="F436" s="163" t="s">
        <v>974</v>
      </c>
      <c r="G436" s="164" t="s">
        <v>248</v>
      </c>
      <c r="H436" s="165">
        <v>14</v>
      </c>
      <c r="I436" s="166"/>
      <c r="J436" s="166"/>
      <c r="K436" s="167">
        <f>ROUND(P436*H436,2)</f>
        <v>0</v>
      </c>
      <c r="L436" s="168"/>
      <c r="M436" s="23"/>
      <c r="N436" s="169" t="s">
        <v>20</v>
      </c>
      <c r="O436" s="170" t="s">
        <v>44</v>
      </c>
      <c r="P436" s="171">
        <f>I436+J436</f>
        <v>0</v>
      </c>
      <c r="Q436" s="171">
        <f>ROUND(I436*H436,2)</f>
        <v>0</v>
      </c>
      <c r="R436" s="171">
        <f>ROUND(J436*H436,2)</f>
        <v>0</v>
      </c>
      <c r="T436" s="172">
        <f>S436*H436</f>
        <v>0</v>
      </c>
      <c r="U436" s="172">
        <v>0.00027999999999999998</v>
      </c>
      <c r="V436" s="172">
        <f>U436*H436</f>
        <v>0.0039199999999999999</v>
      </c>
      <c r="W436" s="172">
        <v>0</v>
      </c>
      <c r="X436" s="173">
        <f>W436*H436</f>
        <v>0</v>
      </c>
      <c r="AR436" s="174" t="s">
        <v>275</v>
      </c>
      <c r="AT436" s="174" t="s">
        <v>162</v>
      </c>
      <c r="AU436" s="174" t="s">
        <v>84</v>
      </c>
      <c r="AY436" s="3" t="s">
        <v>159</v>
      </c>
      <c r="BE436" s="175">
        <f>IF(O436="základní",K436,0)</f>
        <v>0</v>
      </c>
      <c r="BF436" s="175">
        <f>IF(O436="snížená",K436,0)</f>
        <v>0</v>
      </c>
      <c r="BG436" s="175">
        <f>IF(O436="zákl. přenesená",K436,0)</f>
        <v>0</v>
      </c>
      <c r="BH436" s="175">
        <f>IF(O436="sníž. přenesená",K436,0)</f>
        <v>0</v>
      </c>
      <c r="BI436" s="175">
        <f>IF(O436="nulová",K436,0)</f>
        <v>0</v>
      </c>
      <c r="BJ436" s="3" t="s">
        <v>82</v>
      </c>
      <c r="BK436" s="175">
        <f>ROUND(P436*H436,2)</f>
        <v>0</v>
      </c>
      <c r="BL436" s="3" t="s">
        <v>275</v>
      </c>
      <c r="BM436" s="174" t="s">
        <v>975</v>
      </c>
    </row>
    <row r="437" s="22" customFormat="1">
      <c r="B437" s="23"/>
      <c r="D437" s="176" t="s">
        <v>168</v>
      </c>
      <c r="F437" s="177" t="s">
        <v>976</v>
      </c>
      <c r="I437" s="178"/>
      <c r="J437" s="178"/>
      <c r="M437" s="23"/>
      <c r="N437" s="179"/>
      <c r="X437" s="59"/>
      <c r="AT437" s="3" t="s">
        <v>168</v>
      </c>
      <c r="AU437" s="3" t="s">
        <v>84</v>
      </c>
    </row>
    <row r="438" s="22" customFormat="1">
      <c r="B438" s="23"/>
      <c r="D438" s="180" t="s">
        <v>170</v>
      </c>
      <c r="F438" s="181" t="s">
        <v>977</v>
      </c>
      <c r="I438" s="178"/>
      <c r="J438" s="178"/>
      <c r="M438" s="23"/>
      <c r="N438" s="179"/>
      <c r="X438" s="59"/>
      <c r="AT438" s="3" t="s">
        <v>170</v>
      </c>
      <c r="AU438" s="3" t="s">
        <v>84</v>
      </c>
    </row>
    <row r="439" s="22" customFormat="1" ht="21.75" customHeight="1">
      <c r="B439" s="23"/>
      <c r="C439" s="161" t="s">
        <v>978</v>
      </c>
      <c r="D439" s="161" t="s">
        <v>162</v>
      </c>
      <c r="E439" s="162" t="s">
        <v>979</v>
      </c>
      <c r="F439" s="163" t="s">
        <v>980</v>
      </c>
      <c r="G439" s="164" t="s">
        <v>248</v>
      </c>
      <c r="H439" s="165">
        <v>7</v>
      </c>
      <c r="I439" s="166"/>
      <c r="J439" s="166"/>
      <c r="K439" s="167">
        <f>ROUND(P439*H439,2)</f>
        <v>0</v>
      </c>
      <c r="L439" s="168"/>
      <c r="M439" s="23"/>
      <c r="N439" s="169" t="s">
        <v>20</v>
      </c>
      <c r="O439" s="170" t="s">
        <v>44</v>
      </c>
      <c r="P439" s="171">
        <f>I439+J439</f>
        <v>0</v>
      </c>
      <c r="Q439" s="171">
        <f>ROUND(I439*H439,2)</f>
        <v>0</v>
      </c>
      <c r="R439" s="171">
        <f>ROUND(J439*H439,2)</f>
        <v>0</v>
      </c>
      <c r="T439" s="172">
        <f>S439*H439</f>
        <v>0</v>
      </c>
      <c r="U439" s="172">
        <v>0.00035</v>
      </c>
      <c r="V439" s="172">
        <f>U439*H439</f>
        <v>0.0024499999999999999</v>
      </c>
      <c r="W439" s="172">
        <v>0</v>
      </c>
      <c r="X439" s="173">
        <f>W439*H439</f>
        <v>0</v>
      </c>
      <c r="AR439" s="174" t="s">
        <v>275</v>
      </c>
      <c r="AT439" s="174" t="s">
        <v>162</v>
      </c>
      <c r="AU439" s="174" t="s">
        <v>84</v>
      </c>
      <c r="AY439" s="3" t="s">
        <v>159</v>
      </c>
      <c r="BE439" s="175">
        <f>IF(O439="základní",K439,0)</f>
        <v>0</v>
      </c>
      <c r="BF439" s="175">
        <f>IF(O439="snížená",K439,0)</f>
        <v>0</v>
      </c>
      <c r="BG439" s="175">
        <f>IF(O439="zákl. přenesená",K439,0)</f>
        <v>0</v>
      </c>
      <c r="BH439" s="175">
        <f>IF(O439="sníž. přenesená",K439,0)</f>
        <v>0</v>
      </c>
      <c r="BI439" s="175">
        <f>IF(O439="nulová",K439,0)</f>
        <v>0</v>
      </c>
      <c r="BJ439" s="3" t="s">
        <v>82</v>
      </c>
      <c r="BK439" s="175">
        <f>ROUND(P439*H439,2)</f>
        <v>0</v>
      </c>
      <c r="BL439" s="3" t="s">
        <v>275</v>
      </c>
      <c r="BM439" s="174" t="s">
        <v>981</v>
      </c>
    </row>
    <row r="440" s="22" customFormat="1">
      <c r="B440" s="23"/>
      <c r="D440" s="176" t="s">
        <v>168</v>
      </c>
      <c r="F440" s="177" t="s">
        <v>982</v>
      </c>
      <c r="I440" s="178"/>
      <c r="J440" s="178"/>
      <c r="M440" s="23"/>
      <c r="N440" s="179"/>
      <c r="X440" s="59"/>
      <c r="AT440" s="3" t="s">
        <v>168</v>
      </c>
      <c r="AU440" s="3" t="s">
        <v>84</v>
      </c>
    </row>
    <row r="441" s="22" customFormat="1">
      <c r="B441" s="23"/>
      <c r="D441" s="180" t="s">
        <v>170</v>
      </c>
      <c r="F441" s="181" t="s">
        <v>983</v>
      </c>
      <c r="I441" s="178"/>
      <c r="J441" s="178"/>
      <c r="M441" s="23"/>
      <c r="N441" s="179"/>
      <c r="X441" s="59"/>
      <c r="AT441" s="3" t="s">
        <v>170</v>
      </c>
      <c r="AU441" s="3" t="s">
        <v>84</v>
      </c>
    </row>
    <row r="442" s="22" customFormat="1" ht="16.5" customHeight="1">
      <c r="B442" s="23"/>
      <c r="C442" s="161" t="s">
        <v>984</v>
      </c>
      <c r="D442" s="161" t="s">
        <v>162</v>
      </c>
      <c r="E442" s="162" t="s">
        <v>985</v>
      </c>
      <c r="F442" s="163" t="s">
        <v>986</v>
      </c>
      <c r="G442" s="164" t="s">
        <v>174</v>
      </c>
      <c r="H442" s="165">
        <v>0.53200000000000003</v>
      </c>
      <c r="I442" s="166"/>
      <c r="J442" s="166"/>
      <c r="K442" s="167">
        <f>ROUND(P442*H442,2)</f>
        <v>0</v>
      </c>
      <c r="L442" s="168"/>
      <c r="M442" s="23"/>
      <c r="N442" s="169" t="s">
        <v>20</v>
      </c>
      <c r="O442" s="170" t="s">
        <v>44</v>
      </c>
      <c r="P442" s="171">
        <f>I442+J442</f>
        <v>0</v>
      </c>
      <c r="Q442" s="171">
        <f>ROUND(I442*H442,2)</f>
        <v>0</v>
      </c>
      <c r="R442" s="171">
        <f>ROUND(J442*H442,2)</f>
        <v>0</v>
      </c>
      <c r="T442" s="172">
        <f>S442*H442</f>
        <v>0</v>
      </c>
      <c r="U442" s="172">
        <v>0</v>
      </c>
      <c r="V442" s="172">
        <f>U442*H442</f>
        <v>0</v>
      </c>
      <c r="W442" s="172">
        <v>0</v>
      </c>
      <c r="X442" s="173">
        <f>W442*H442</f>
        <v>0</v>
      </c>
      <c r="AR442" s="174" t="s">
        <v>275</v>
      </c>
      <c r="AT442" s="174" t="s">
        <v>162</v>
      </c>
      <c r="AU442" s="174" t="s">
        <v>84</v>
      </c>
      <c r="AY442" s="3" t="s">
        <v>159</v>
      </c>
      <c r="BE442" s="175">
        <f>IF(O442="základní",K442,0)</f>
        <v>0</v>
      </c>
      <c r="BF442" s="175">
        <f>IF(O442="snížená",K442,0)</f>
        <v>0</v>
      </c>
      <c r="BG442" s="175">
        <f>IF(O442="zákl. přenesená",K442,0)</f>
        <v>0</v>
      </c>
      <c r="BH442" s="175">
        <f>IF(O442="sníž. přenesená",K442,0)</f>
        <v>0</v>
      </c>
      <c r="BI442" s="175">
        <f>IF(O442="nulová",K442,0)</f>
        <v>0</v>
      </c>
      <c r="BJ442" s="3" t="s">
        <v>82</v>
      </c>
      <c r="BK442" s="175">
        <f>ROUND(P442*H442,2)</f>
        <v>0</v>
      </c>
      <c r="BL442" s="3" t="s">
        <v>275</v>
      </c>
      <c r="BM442" s="174" t="s">
        <v>987</v>
      </c>
    </row>
    <row r="443" s="22" customFormat="1" ht="19.5">
      <c r="B443" s="23"/>
      <c r="D443" s="176" t="s">
        <v>168</v>
      </c>
      <c r="F443" s="177" t="s">
        <v>988</v>
      </c>
      <c r="I443" s="178"/>
      <c r="J443" s="178"/>
      <c r="M443" s="23"/>
      <c r="N443" s="179"/>
      <c r="X443" s="59"/>
      <c r="AT443" s="3" t="s">
        <v>168</v>
      </c>
      <c r="AU443" s="3" t="s">
        <v>84</v>
      </c>
    </row>
    <row r="444" s="22" customFormat="1">
      <c r="B444" s="23"/>
      <c r="D444" s="180" t="s">
        <v>170</v>
      </c>
      <c r="F444" s="181" t="s">
        <v>989</v>
      </c>
      <c r="I444" s="178"/>
      <c r="J444" s="178"/>
      <c r="M444" s="23"/>
      <c r="N444" s="179"/>
      <c r="X444" s="59"/>
      <c r="AT444" s="3" t="s">
        <v>170</v>
      </c>
      <c r="AU444" s="3" t="s">
        <v>84</v>
      </c>
    </row>
    <row r="445" s="147" customFormat="1" ht="22.899999999999999" customHeight="1">
      <c r="B445" s="148"/>
      <c r="D445" s="149" t="s">
        <v>74</v>
      </c>
      <c r="E445" s="159" t="s">
        <v>990</v>
      </c>
      <c r="F445" s="159" t="s">
        <v>991</v>
      </c>
      <c r="I445" s="151"/>
      <c r="J445" s="151"/>
      <c r="K445" s="160">
        <f>BK445</f>
        <v>0</v>
      </c>
      <c r="M445" s="148"/>
      <c r="N445" s="153"/>
      <c r="Q445" s="154">
        <f>SUM(Q446:Q551)</f>
        <v>0</v>
      </c>
      <c r="R445" s="154">
        <f>SUM(R446:R551)</f>
        <v>0</v>
      </c>
      <c r="T445" s="155">
        <f>SUM(T446:T551)</f>
        <v>0</v>
      </c>
      <c r="V445" s="155">
        <f>SUM(V446:V551)</f>
        <v>0.62673004100000018</v>
      </c>
      <c r="X445" s="156">
        <f>SUM(X446:X551)</f>
        <v>0</v>
      </c>
      <c r="AR445" s="149" t="s">
        <v>84</v>
      </c>
      <c r="AT445" s="157" t="s">
        <v>74</v>
      </c>
      <c r="AU445" s="157" t="s">
        <v>82</v>
      </c>
      <c r="AY445" s="149" t="s">
        <v>159</v>
      </c>
      <c r="BK445" s="158">
        <f>SUM(BK446:BK551)</f>
        <v>0</v>
      </c>
    </row>
    <row r="446" s="22" customFormat="1" ht="16.5" customHeight="1">
      <c r="B446" s="23"/>
      <c r="C446" s="161" t="s">
        <v>992</v>
      </c>
      <c r="D446" s="161" t="s">
        <v>162</v>
      </c>
      <c r="E446" s="162" t="s">
        <v>993</v>
      </c>
      <c r="F446" s="163" t="s">
        <v>994</v>
      </c>
      <c r="G446" s="164" t="s">
        <v>481</v>
      </c>
      <c r="H446" s="165">
        <v>3</v>
      </c>
      <c r="I446" s="166"/>
      <c r="J446" s="166"/>
      <c r="K446" s="167">
        <f>ROUND(P446*H446,2)</f>
        <v>0</v>
      </c>
      <c r="L446" s="168"/>
      <c r="M446" s="23"/>
      <c r="N446" s="169" t="s">
        <v>20</v>
      </c>
      <c r="O446" s="170" t="s">
        <v>44</v>
      </c>
      <c r="P446" s="171">
        <f>I446+J446</f>
        <v>0</v>
      </c>
      <c r="Q446" s="171">
        <f>ROUND(I446*H446,2)</f>
        <v>0</v>
      </c>
      <c r="R446" s="171">
        <f>ROUND(J446*H446,2)</f>
        <v>0</v>
      </c>
      <c r="T446" s="172">
        <f>S446*H446</f>
        <v>0</v>
      </c>
      <c r="U446" s="172">
        <v>0.01494</v>
      </c>
      <c r="V446" s="172">
        <f>U446*H446</f>
        <v>0.044819999999999999</v>
      </c>
      <c r="W446" s="172">
        <v>0</v>
      </c>
      <c r="X446" s="173">
        <f>W446*H446</f>
        <v>0</v>
      </c>
      <c r="AR446" s="174" t="s">
        <v>275</v>
      </c>
      <c r="AT446" s="174" t="s">
        <v>162</v>
      </c>
      <c r="AU446" s="174" t="s">
        <v>84</v>
      </c>
      <c r="AY446" s="3" t="s">
        <v>159</v>
      </c>
      <c r="BE446" s="175">
        <f>IF(O446="základní",K446,0)</f>
        <v>0</v>
      </c>
      <c r="BF446" s="175">
        <f>IF(O446="snížená",K446,0)</f>
        <v>0</v>
      </c>
      <c r="BG446" s="175">
        <f>IF(O446="zákl. přenesená",K446,0)</f>
        <v>0</v>
      </c>
      <c r="BH446" s="175">
        <f>IF(O446="sníž. přenesená",K446,0)</f>
        <v>0</v>
      </c>
      <c r="BI446" s="175">
        <f>IF(O446="nulová",K446,0)</f>
        <v>0</v>
      </c>
      <c r="BJ446" s="3" t="s">
        <v>82</v>
      </c>
      <c r="BK446" s="175">
        <f>ROUND(P446*H446,2)</f>
        <v>0</v>
      </c>
      <c r="BL446" s="3" t="s">
        <v>275</v>
      </c>
      <c r="BM446" s="174" t="s">
        <v>995</v>
      </c>
    </row>
    <row r="447" s="22" customFormat="1">
      <c r="B447" s="23"/>
      <c r="D447" s="176" t="s">
        <v>168</v>
      </c>
      <c r="F447" s="177" t="s">
        <v>996</v>
      </c>
      <c r="I447" s="178"/>
      <c r="J447" s="178"/>
      <c r="M447" s="23"/>
      <c r="N447" s="179"/>
      <c r="X447" s="59"/>
      <c r="AT447" s="3" t="s">
        <v>168</v>
      </c>
      <c r="AU447" s="3" t="s">
        <v>84</v>
      </c>
    </row>
    <row r="448" s="22" customFormat="1">
      <c r="B448" s="23"/>
      <c r="D448" s="180" t="s">
        <v>170</v>
      </c>
      <c r="F448" s="181" t="s">
        <v>997</v>
      </c>
      <c r="I448" s="178"/>
      <c r="J448" s="178"/>
      <c r="M448" s="23"/>
      <c r="N448" s="179"/>
      <c r="X448" s="59"/>
      <c r="AT448" s="3" t="s">
        <v>170</v>
      </c>
      <c r="AU448" s="3" t="s">
        <v>84</v>
      </c>
    </row>
    <row r="449" s="22" customFormat="1" ht="16.5" customHeight="1">
      <c r="B449" s="23"/>
      <c r="C449" s="161" t="s">
        <v>998</v>
      </c>
      <c r="D449" s="161" t="s">
        <v>162</v>
      </c>
      <c r="E449" s="162" t="s">
        <v>999</v>
      </c>
      <c r="F449" s="163" t="s">
        <v>1000</v>
      </c>
      <c r="G449" s="164" t="s">
        <v>481</v>
      </c>
      <c r="H449" s="165">
        <v>1</v>
      </c>
      <c r="I449" s="166"/>
      <c r="J449" s="166"/>
      <c r="K449" s="167">
        <f>ROUND(P449*H449,2)</f>
        <v>0</v>
      </c>
      <c r="L449" s="168"/>
      <c r="M449" s="23"/>
      <c r="N449" s="169" t="s">
        <v>20</v>
      </c>
      <c r="O449" s="170" t="s">
        <v>44</v>
      </c>
      <c r="P449" s="171">
        <f>I449+J449</f>
        <v>0</v>
      </c>
      <c r="Q449" s="171">
        <f>ROUND(I449*H449,2)</f>
        <v>0</v>
      </c>
      <c r="R449" s="171">
        <f>ROUND(J449*H449,2)</f>
        <v>0</v>
      </c>
      <c r="T449" s="172">
        <f>S449*H449</f>
        <v>0</v>
      </c>
      <c r="U449" s="172">
        <v>0.01289</v>
      </c>
      <c r="V449" s="172">
        <f>U449*H449</f>
        <v>0.01289</v>
      </c>
      <c r="W449" s="172">
        <v>0</v>
      </c>
      <c r="X449" s="173">
        <f>W449*H449</f>
        <v>0</v>
      </c>
      <c r="AR449" s="174" t="s">
        <v>275</v>
      </c>
      <c r="AT449" s="174" t="s">
        <v>162</v>
      </c>
      <c r="AU449" s="174" t="s">
        <v>84</v>
      </c>
      <c r="AY449" s="3" t="s">
        <v>159</v>
      </c>
      <c r="BE449" s="175">
        <f>IF(O449="základní",K449,0)</f>
        <v>0</v>
      </c>
      <c r="BF449" s="175">
        <f>IF(O449="snížená",K449,0)</f>
        <v>0</v>
      </c>
      <c r="BG449" s="175">
        <f>IF(O449="zákl. přenesená",K449,0)</f>
        <v>0</v>
      </c>
      <c r="BH449" s="175">
        <f>IF(O449="sníž. přenesená",K449,0)</f>
        <v>0</v>
      </c>
      <c r="BI449" s="175">
        <f>IF(O449="nulová",K449,0)</f>
        <v>0</v>
      </c>
      <c r="BJ449" s="3" t="s">
        <v>82</v>
      </c>
      <c r="BK449" s="175">
        <f>ROUND(P449*H449,2)</f>
        <v>0</v>
      </c>
      <c r="BL449" s="3" t="s">
        <v>275</v>
      </c>
      <c r="BM449" s="174" t="s">
        <v>1001</v>
      </c>
    </row>
    <row r="450" s="22" customFormat="1">
      <c r="B450" s="23"/>
      <c r="D450" s="176" t="s">
        <v>168</v>
      </c>
      <c r="F450" s="177" t="s">
        <v>1002</v>
      </c>
      <c r="I450" s="178"/>
      <c r="J450" s="178"/>
      <c r="M450" s="23"/>
      <c r="N450" s="179"/>
      <c r="X450" s="59"/>
      <c r="AT450" s="3" t="s">
        <v>168</v>
      </c>
      <c r="AU450" s="3" t="s">
        <v>84</v>
      </c>
    </row>
    <row r="451" s="22" customFormat="1">
      <c r="B451" s="23"/>
      <c r="D451" s="180" t="s">
        <v>170</v>
      </c>
      <c r="F451" s="181" t="s">
        <v>1003</v>
      </c>
      <c r="I451" s="178"/>
      <c r="J451" s="178"/>
      <c r="M451" s="23"/>
      <c r="N451" s="179"/>
      <c r="X451" s="59"/>
      <c r="AT451" s="3" t="s">
        <v>170</v>
      </c>
      <c r="AU451" s="3" t="s">
        <v>84</v>
      </c>
    </row>
    <row r="452" s="22" customFormat="1" ht="16.5" customHeight="1">
      <c r="B452" s="23"/>
      <c r="C452" s="161" t="s">
        <v>1004</v>
      </c>
      <c r="D452" s="161" t="s">
        <v>162</v>
      </c>
      <c r="E452" s="162" t="s">
        <v>1005</v>
      </c>
      <c r="F452" s="163" t="s">
        <v>1006</v>
      </c>
      <c r="G452" s="164" t="s">
        <v>481</v>
      </c>
      <c r="H452" s="165">
        <v>1</v>
      </c>
      <c r="I452" s="166"/>
      <c r="J452" s="166"/>
      <c r="K452" s="167">
        <f>ROUND(P452*H452,2)</f>
        <v>0</v>
      </c>
      <c r="L452" s="168"/>
      <c r="M452" s="23"/>
      <c r="N452" s="169" t="s">
        <v>20</v>
      </c>
      <c r="O452" s="170" t="s">
        <v>44</v>
      </c>
      <c r="P452" s="171">
        <f>I452+J452</f>
        <v>0</v>
      </c>
      <c r="Q452" s="171">
        <f>ROUND(I452*H452,2)</f>
        <v>0</v>
      </c>
      <c r="R452" s="171">
        <f>ROUND(J452*H452,2)</f>
        <v>0</v>
      </c>
      <c r="T452" s="172">
        <f>S452*H452</f>
        <v>0</v>
      </c>
      <c r="U452" s="172">
        <v>0.013089999999999999</v>
      </c>
      <c r="V452" s="172">
        <f>U452*H452</f>
        <v>0.013089999999999999</v>
      </c>
      <c r="W452" s="172">
        <v>0</v>
      </c>
      <c r="X452" s="173">
        <f>W452*H452</f>
        <v>0</v>
      </c>
      <c r="AR452" s="174" t="s">
        <v>275</v>
      </c>
      <c r="AT452" s="174" t="s">
        <v>162</v>
      </c>
      <c r="AU452" s="174" t="s">
        <v>84</v>
      </c>
      <c r="AY452" s="3" t="s">
        <v>159</v>
      </c>
      <c r="BE452" s="175">
        <f>IF(O452="základní",K452,0)</f>
        <v>0</v>
      </c>
      <c r="BF452" s="175">
        <f>IF(O452="snížená",K452,0)</f>
        <v>0</v>
      </c>
      <c r="BG452" s="175">
        <f>IF(O452="zákl. přenesená",K452,0)</f>
        <v>0</v>
      </c>
      <c r="BH452" s="175">
        <f>IF(O452="sníž. přenesená",K452,0)</f>
        <v>0</v>
      </c>
      <c r="BI452" s="175">
        <f>IF(O452="nulová",K452,0)</f>
        <v>0</v>
      </c>
      <c r="BJ452" s="3" t="s">
        <v>82</v>
      </c>
      <c r="BK452" s="175">
        <f>ROUND(P452*H452,2)</f>
        <v>0</v>
      </c>
      <c r="BL452" s="3" t="s">
        <v>275</v>
      </c>
      <c r="BM452" s="174" t="s">
        <v>1007</v>
      </c>
    </row>
    <row r="453" s="22" customFormat="1">
      <c r="B453" s="23"/>
      <c r="D453" s="176" t="s">
        <v>168</v>
      </c>
      <c r="F453" s="177" t="s">
        <v>1008</v>
      </c>
      <c r="I453" s="178"/>
      <c r="J453" s="178"/>
      <c r="M453" s="23"/>
      <c r="N453" s="179"/>
      <c r="X453" s="59"/>
      <c r="AT453" s="3" t="s">
        <v>168</v>
      </c>
      <c r="AU453" s="3" t="s">
        <v>84</v>
      </c>
    </row>
    <row r="454" s="22" customFormat="1">
      <c r="B454" s="23"/>
      <c r="D454" s="180" t="s">
        <v>170</v>
      </c>
      <c r="F454" s="181" t="s">
        <v>1009</v>
      </c>
      <c r="I454" s="178"/>
      <c r="J454" s="178"/>
      <c r="M454" s="23"/>
      <c r="N454" s="179"/>
      <c r="X454" s="59"/>
      <c r="AT454" s="3" t="s">
        <v>170</v>
      </c>
      <c r="AU454" s="3" t="s">
        <v>84</v>
      </c>
    </row>
    <row r="455" s="22" customFormat="1" ht="16.5" customHeight="1">
      <c r="B455" s="23"/>
      <c r="C455" s="161" t="s">
        <v>1010</v>
      </c>
      <c r="D455" s="161" t="s">
        <v>162</v>
      </c>
      <c r="E455" s="162" t="s">
        <v>1011</v>
      </c>
      <c r="F455" s="163" t="s">
        <v>1012</v>
      </c>
      <c r="G455" s="164" t="s">
        <v>481</v>
      </c>
      <c r="H455" s="165">
        <v>1</v>
      </c>
      <c r="I455" s="166"/>
      <c r="J455" s="166"/>
      <c r="K455" s="167">
        <f>ROUND(P455*H455,2)</f>
        <v>0</v>
      </c>
      <c r="L455" s="168"/>
      <c r="M455" s="23"/>
      <c r="N455" s="169" t="s">
        <v>20</v>
      </c>
      <c r="O455" s="170" t="s">
        <v>44</v>
      </c>
      <c r="P455" s="171">
        <f>I455+J455</f>
        <v>0</v>
      </c>
      <c r="Q455" s="171">
        <f>ROUND(I455*H455,2)</f>
        <v>0</v>
      </c>
      <c r="R455" s="171">
        <f>ROUND(J455*H455,2)</f>
        <v>0</v>
      </c>
      <c r="T455" s="172">
        <f>S455*H455</f>
        <v>0</v>
      </c>
      <c r="U455" s="172">
        <v>0.012579999999999999</v>
      </c>
      <c r="V455" s="172">
        <f>U455*H455</f>
        <v>0.012579999999999999</v>
      </c>
      <c r="W455" s="172">
        <v>0</v>
      </c>
      <c r="X455" s="173">
        <f>W455*H455</f>
        <v>0</v>
      </c>
      <c r="AR455" s="174" t="s">
        <v>275</v>
      </c>
      <c r="AT455" s="174" t="s">
        <v>162</v>
      </c>
      <c r="AU455" s="174" t="s">
        <v>84</v>
      </c>
      <c r="AY455" s="3" t="s">
        <v>159</v>
      </c>
      <c r="BE455" s="175">
        <f>IF(O455="základní",K455,0)</f>
        <v>0</v>
      </c>
      <c r="BF455" s="175">
        <f>IF(O455="snížená",K455,0)</f>
        <v>0</v>
      </c>
      <c r="BG455" s="175">
        <f>IF(O455="zákl. přenesená",K455,0)</f>
        <v>0</v>
      </c>
      <c r="BH455" s="175">
        <f>IF(O455="sníž. přenesená",K455,0)</f>
        <v>0</v>
      </c>
      <c r="BI455" s="175">
        <f>IF(O455="nulová",K455,0)</f>
        <v>0</v>
      </c>
      <c r="BJ455" s="3" t="s">
        <v>82</v>
      </c>
      <c r="BK455" s="175">
        <f>ROUND(P455*H455,2)</f>
        <v>0</v>
      </c>
      <c r="BL455" s="3" t="s">
        <v>275</v>
      </c>
      <c r="BM455" s="174" t="s">
        <v>1013</v>
      </c>
    </row>
    <row r="456" s="22" customFormat="1">
      <c r="B456" s="23"/>
      <c r="D456" s="176" t="s">
        <v>168</v>
      </c>
      <c r="F456" s="177" t="s">
        <v>1014</v>
      </c>
      <c r="I456" s="178"/>
      <c r="J456" s="178"/>
      <c r="M456" s="23"/>
      <c r="N456" s="179"/>
      <c r="X456" s="59"/>
      <c r="AT456" s="3" t="s">
        <v>168</v>
      </c>
      <c r="AU456" s="3" t="s">
        <v>84</v>
      </c>
    </row>
    <row r="457" s="22" customFormat="1">
      <c r="B457" s="23"/>
      <c r="D457" s="180" t="s">
        <v>170</v>
      </c>
      <c r="F457" s="181" t="s">
        <v>1015</v>
      </c>
      <c r="I457" s="178"/>
      <c r="J457" s="178"/>
      <c r="M457" s="23"/>
      <c r="N457" s="179"/>
      <c r="X457" s="59"/>
      <c r="AT457" s="3" t="s">
        <v>170</v>
      </c>
      <c r="AU457" s="3" t="s">
        <v>84</v>
      </c>
    </row>
    <row r="458" s="22" customFormat="1" ht="16.5" customHeight="1">
      <c r="B458" s="23"/>
      <c r="C458" s="161" t="s">
        <v>1016</v>
      </c>
      <c r="D458" s="161" t="s">
        <v>162</v>
      </c>
      <c r="E458" s="162" t="s">
        <v>1017</v>
      </c>
      <c r="F458" s="163" t="s">
        <v>1018</v>
      </c>
      <c r="G458" s="164" t="s">
        <v>481</v>
      </c>
      <c r="H458" s="165">
        <v>3</v>
      </c>
      <c r="I458" s="166"/>
      <c r="J458" s="166"/>
      <c r="K458" s="167">
        <f>ROUND(P458*H458,2)</f>
        <v>0</v>
      </c>
      <c r="L458" s="168"/>
      <c r="M458" s="23"/>
      <c r="N458" s="169" t="s">
        <v>20</v>
      </c>
      <c r="O458" s="170" t="s">
        <v>44</v>
      </c>
      <c r="P458" s="171">
        <f>I458+J458</f>
        <v>0</v>
      </c>
      <c r="Q458" s="171">
        <f>ROUND(I458*H458,2)</f>
        <v>0</v>
      </c>
      <c r="R458" s="171">
        <f>ROUND(J458*H458,2)</f>
        <v>0</v>
      </c>
      <c r="T458" s="172">
        <f>S458*H458</f>
        <v>0</v>
      </c>
      <c r="U458" s="172">
        <v>0.016930000000000001</v>
      </c>
      <c r="V458" s="172">
        <f>U458*H458</f>
        <v>0.050790000000000002</v>
      </c>
      <c r="W458" s="172">
        <v>0</v>
      </c>
      <c r="X458" s="173">
        <f>W458*H458</f>
        <v>0</v>
      </c>
      <c r="AR458" s="174" t="s">
        <v>275</v>
      </c>
      <c r="AT458" s="174" t="s">
        <v>162</v>
      </c>
      <c r="AU458" s="174" t="s">
        <v>84</v>
      </c>
      <c r="AY458" s="3" t="s">
        <v>159</v>
      </c>
      <c r="BE458" s="175">
        <f>IF(O458="základní",K458,0)</f>
        <v>0</v>
      </c>
      <c r="BF458" s="175">
        <f>IF(O458="snížená",K458,0)</f>
        <v>0</v>
      </c>
      <c r="BG458" s="175">
        <f>IF(O458="zákl. přenesená",K458,0)</f>
        <v>0</v>
      </c>
      <c r="BH458" s="175">
        <f>IF(O458="sníž. přenesená",K458,0)</f>
        <v>0</v>
      </c>
      <c r="BI458" s="175">
        <f>IF(O458="nulová",K458,0)</f>
        <v>0</v>
      </c>
      <c r="BJ458" s="3" t="s">
        <v>82</v>
      </c>
      <c r="BK458" s="175">
        <f>ROUND(P458*H458,2)</f>
        <v>0</v>
      </c>
      <c r="BL458" s="3" t="s">
        <v>275</v>
      </c>
      <c r="BM458" s="174" t="s">
        <v>1019</v>
      </c>
    </row>
    <row r="459" s="22" customFormat="1">
      <c r="B459" s="23"/>
      <c r="D459" s="176" t="s">
        <v>168</v>
      </c>
      <c r="F459" s="177" t="s">
        <v>1020</v>
      </c>
      <c r="I459" s="178"/>
      <c r="J459" s="178"/>
      <c r="M459" s="23"/>
      <c r="N459" s="179"/>
      <c r="X459" s="59"/>
      <c r="AT459" s="3" t="s">
        <v>168</v>
      </c>
      <c r="AU459" s="3" t="s">
        <v>84</v>
      </c>
    </row>
    <row r="460" s="22" customFormat="1">
      <c r="B460" s="23"/>
      <c r="D460" s="180" t="s">
        <v>170</v>
      </c>
      <c r="F460" s="181" t="s">
        <v>1021</v>
      </c>
      <c r="I460" s="178"/>
      <c r="J460" s="178"/>
      <c r="M460" s="23"/>
      <c r="N460" s="179"/>
      <c r="X460" s="59"/>
      <c r="AT460" s="3" t="s">
        <v>170</v>
      </c>
      <c r="AU460" s="3" t="s">
        <v>84</v>
      </c>
    </row>
    <row r="461" s="22" customFormat="1" ht="16.5" customHeight="1">
      <c r="B461" s="23"/>
      <c r="C461" s="161" t="s">
        <v>1022</v>
      </c>
      <c r="D461" s="161" t="s">
        <v>162</v>
      </c>
      <c r="E461" s="162" t="s">
        <v>1023</v>
      </c>
      <c r="F461" s="163" t="s">
        <v>1024</v>
      </c>
      <c r="G461" s="164" t="s">
        <v>481</v>
      </c>
      <c r="H461" s="165">
        <v>4</v>
      </c>
      <c r="I461" s="166"/>
      <c r="J461" s="166"/>
      <c r="K461" s="167">
        <f>ROUND(P461*H461,2)</f>
        <v>0</v>
      </c>
      <c r="L461" s="168"/>
      <c r="M461" s="23"/>
      <c r="N461" s="169" t="s">
        <v>20</v>
      </c>
      <c r="O461" s="170" t="s">
        <v>44</v>
      </c>
      <c r="P461" s="171">
        <f>I461+J461</f>
        <v>0</v>
      </c>
      <c r="Q461" s="171">
        <f>ROUND(I461*H461,2)</f>
        <v>0</v>
      </c>
      <c r="R461" s="171">
        <f>ROUND(J461*H461,2)</f>
        <v>0</v>
      </c>
      <c r="T461" s="172">
        <f>S461*H461</f>
        <v>0</v>
      </c>
      <c r="U461" s="172">
        <v>0.00911</v>
      </c>
      <c r="V461" s="172">
        <f>U461*H461</f>
        <v>0.03644</v>
      </c>
      <c r="W461" s="172">
        <v>0</v>
      </c>
      <c r="X461" s="173">
        <f>W461*H461</f>
        <v>0</v>
      </c>
      <c r="AR461" s="174" t="s">
        <v>275</v>
      </c>
      <c r="AT461" s="174" t="s">
        <v>162</v>
      </c>
      <c r="AU461" s="174" t="s">
        <v>84</v>
      </c>
      <c r="AY461" s="3" t="s">
        <v>159</v>
      </c>
      <c r="BE461" s="175">
        <f>IF(O461="základní",K461,0)</f>
        <v>0</v>
      </c>
      <c r="BF461" s="175">
        <f>IF(O461="snížená",K461,0)</f>
        <v>0</v>
      </c>
      <c r="BG461" s="175">
        <f>IF(O461="zákl. přenesená",K461,0)</f>
        <v>0</v>
      </c>
      <c r="BH461" s="175">
        <f>IF(O461="sníž. přenesená",K461,0)</f>
        <v>0</v>
      </c>
      <c r="BI461" s="175">
        <f>IF(O461="nulová",K461,0)</f>
        <v>0</v>
      </c>
      <c r="BJ461" s="3" t="s">
        <v>82</v>
      </c>
      <c r="BK461" s="175">
        <f>ROUND(P461*H461,2)</f>
        <v>0</v>
      </c>
      <c r="BL461" s="3" t="s">
        <v>275</v>
      </c>
      <c r="BM461" s="174" t="s">
        <v>1025</v>
      </c>
    </row>
    <row r="462" s="22" customFormat="1">
      <c r="B462" s="23"/>
      <c r="D462" s="176" t="s">
        <v>168</v>
      </c>
      <c r="F462" s="177" t="s">
        <v>1026</v>
      </c>
      <c r="I462" s="178"/>
      <c r="J462" s="178"/>
      <c r="M462" s="23"/>
      <c r="N462" s="179"/>
      <c r="X462" s="59"/>
      <c r="AT462" s="3" t="s">
        <v>168</v>
      </c>
      <c r="AU462" s="3" t="s">
        <v>84</v>
      </c>
    </row>
    <row r="463" s="22" customFormat="1">
      <c r="B463" s="23"/>
      <c r="D463" s="180" t="s">
        <v>170</v>
      </c>
      <c r="F463" s="181" t="s">
        <v>1027</v>
      </c>
      <c r="I463" s="178"/>
      <c r="J463" s="178"/>
      <c r="M463" s="23"/>
      <c r="N463" s="179"/>
      <c r="X463" s="59"/>
      <c r="AT463" s="3" t="s">
        <v>170</v>
      </c>
      <c r="AU463" s="3" t="s">
        <v>84</v>
      </c>
    </row>
    <row r="464" s="22" customFormat="1" ht="16.5" customHeight="1">
      <c r="B464" s="23"/>
      <c r="C464" s="161" t="s">
        <v>1028</v>
      </c>
      <c r="D464" s="161" t="s">
        <v>162</v>
      </c>
      <c r="E464" s="162" t="s">
        <v>1029</v>
      </c>
      <c r="F464" s="163" t="s">
        <v>1030</v>
      </c>
      <c r="G464" s="164" t="s">
        <v>481</v>
      </c>
      <c r="H464" s="165">
        <v>12</v>
      </c>
      <c r="I464" s="166"/>
      <c r="J464" s="166"/>
      <c r="K464" s="167">
        <f>ROUND(P464*H464,2)</f>
        <v>0</v>
      </c>
      <c r="L464" s="168"/>
      <c r="M464" s="23"/>
      <c r="N464" s="169" t="s">
        <v>20</v>
      </c>
      <c r="O464" s="170" t="s">
        <v>44</v>
      </c>
      <c r="P464" s="171">
        <f>I464+J464</f>
        <v>0</v>
      </c>
      <c r="Q464" s="171">
        <f>ROUND(I464*H464,2)</f>
        <v>0</v>
      </c>
      <c r="R464" s="171">
        <f>ROUND(J464*H464,2)</f>
        <v>0</v>
      </c>
      <c r="T464" s="172">
        <f>S464*H464</f>
        <v>0</v>
      </c>
      <c r="U464" s="172">
        <v>0.01159</v>
      </c>
      <c r="V464" s="172">
        <f>U464*H464</f>
        <v>0.13907999999999998</v>
      </c>
      <c r="W464" s="172">
        <v>0</v>
      </c>
      <c r="X464" s="173">
        <f>W464*H464</f>
        <v>0</v>
      </c>
      <c r="AR464" s="174" t="s">
        <v>275</v>
      </c>
      <c r="AT464" s="174" t="s">
        <v>162</v>
      </c>
      <c r="AU464" s="174" t="s">
        <v>84</v>
      </c>
      <c r="AY464" s="3" t="s">
        <v>159</v>
      </c>
      <c r="BE464" s="175">
        <f>IF(O464="základní",K464,0)</f>
        <v>0</v>
      </c>
      <c r="BF464" s="175">
        <f>IF(O464="snížená",K464,0)</f>
        <v>0</v>
      </c>
      <c r="BG464" s="175">
        <f>IF(O464="zákl. přenesená",K464,0)</f>
        <v>0</v>
      </c>
      <c r="BH464" s="175">
        <f>IF(O464="sníž. přenesená",K464,0)</f>
        <v>0</v>
      </c>
      <c r="BI464" s="175">
        <f>IF(O464="nulová",K464,0)</f>
        <v>0</v>
      </c>
      <c r="BJ464" s="3" t="s">
        <v>82</v>
      </c>
      <c r="BK464" s="175">
        <f>ROUND(P464*H464,2)</f>
        <v>0</v>
      </c>
      <c r="BL464" s="3" t="s">
        <v>275</v>
      </c>
      <c r="BM464" s="174" t="s">
        <v>1031</v>
      </c>
    </row>
    <row r="465" s="22" customFormat="1">
      <c r="B465" s="23"/>
      <c r="D465" s="176" t="s">
        <v>168</v>
      </c>
      <c r="F465" s="177" t="s">
        <v>1032</v>
      </c>
      <c r="I465" s="178"/>
      <c r="J465" s="178"/>
      <c r="M465" s="23"/>
      <c r="N465" s="179"/>
      <c r="X465" s="59"/>
      <c r="AT465" s="3" t="s">
        <v>168</v>
      </c>
      <c r="AU465" s="3" t="s">
        <v>84</v>
      </c>
    </row>
    <row r="466" s="22" customFormat="1">
      <c r="B466" s="23"/>
      <c r="D466" s="180" t="s">
        <v>170</v>
      </c>
      <c r="F466" s="181" t="s">
        <v>1033</v>
      </c>
      <c r="I466" s="178"/>
      <c r="J466" s="178"/>
      <c r="M466" s="23"/>
      <c r="N466" s="179"/>
      <c r="X466" s="59"/>
      <c r="AT466" s="3" t="s">
        <v>170</v>
      </c>
      <c r="AU466" s="3" t="s">
        <v>84</v>
      </c>
    </row>
    <row r="467" s="22" customFormat="1" ht="16.5" customHeight="1">
      <c r="B467" s="23"/>
      <c r="C467" s="161" t="s">
        <v>1034</v>
      </c>
      <c r="D467" s="161" t="s">
        <v>162</v>
      </c>
      <c r="E467" s="162" t="s">
        <v>1035</v>
      </c>
      <c r="F467" s="163" t="s">
        <v>1036</v>
      </c>
      <c r="G467" s="164" t="s">
        <v>481</v>
      </c>
      <c r="H467" s="165">
        <v>4</v>
      </c>
      <c r="I467" s="166"/>
      <c r="J467" s="166"/>
      <c r="K467" s="167">
        <f>ROUND(P467*H467,2)</f>
        <v>0</v>
      </c>
      <c r="L467" s="168"/>
      <c r="M467" s="23"/>
      <c r="N467" s="169" t="s">
        <v>20</v>
      </c>
      <c r="O467" s="170" t="s">
        <v>44</v>
      </c>
      <c r="P467" s="171">
        <f>I467+J467</f>
        <v>0</v>
      </c>
      <c r="Q467" s="171">
        <f>ROUND(I467*H467,2)</f>
        <v>0</v>
      </c>
      <c r="R467" s="171">
        <f>ROUND(J467*H467,2)</f>
        <v>0</v>
      </c>
      <c r="T467" s="172">
        <f>S467*H467</f>
        <v>0</v>
      </c>
      <c r="U467" s="172">
        <v>0.017489999999999999</v>
      </c>
      <c r="V467" s="172">
        <f>U467*H467</f>
        <v>0.069959999999999994</v>
      </c>
      <c r="W467" s="172">
        <v>0</v>
      </c>
      <c r="X467" s="173">
        <f>W467*H467</f>
        <v>0</v>
      </c>
      <c r="AR467" s="174" t="s">
        <v>275</v>
      </c>
      <c r="AT467" s="174" t="s">
        <v>162</v>
      </c>
      <c r="AU467" s="174" t="s">
        <v>84</v>
      </c>
      <c r="AY467" s="3" t="s">
        <v>159</v>
      </c>
      <c r="BE467" s="175">
        <f>IF(O467="základní",K467,0)</f>
        <v>0</v>
      </c>
      <c r="BF467" s="175">
        <f>IF(O467="snížená",K467,0)</f>
        <v>0</v>
      </c>
      <c r="BG467" s="175">
        <f>IF(O467="zákl. přenesená",K467,0)</f>
        <v>0</v>
      </c>
      <c r="BH467" s="175">
        <f>IF(O467="sníž. přenesená",K467,0)</f>
        <v>0</v>
      </c>
      <c r="BI467" s="175">
        <f>IF(O467="nulová",K467,0)</f>
        <v>0</v>
      </c>
      <c r="BJ467" s="3" t="s">
        <v>82</v>
      </c>
      <c r="BK467" s="175">
        <f>ROUND(P467*H467,2)</f>
        <v>0</v>
      </c>
      <c r="BL467" s="3" t="s">
        <v>275</v>
      </c>
      <c r="BM467" s="174" t="s">
        <v>1037</v>
      </c>
    </row>
    <row r="468" s="22" customFormat="1">
      <c r="B468" s="23"/>
      <c r="D468" s="176" t="s">
        <v>168</v>
      </c>
      <c r="F468" s="177" t="s">
        <v>1038</v>
      </c>
      <c r="I468" s="178"/>
      <c r="J468" s="178"/>
      <c r="M468" s="23"/>
      <c r="N468" s="179"/>
      <c r="X468" s="59"/>
      <c r="AT468" s="3" t="s">
        <v>168</v>
      </c>
      <c r="AU468" s="3" t="s">
        <v>84</v>
      </c>
    </row>
    <row r="469" s="22" customFormat="1">
      <c r="B469" s="23"/>
      <c r="D469" s="180" t="s">
        <v>170</v>
      </c>
      <c r="F469" s="181" t="s">
        <v>1039</v>
      </c>
      <c r="I469" s="178"/>
      <c r="J469" s="178"/>
      <c r="M469" s="23"/>
      <c r="N469" s="179"/>
      <c r="X469" s="59"/>
      <c r="AT469" s="3" t="s">
        <v>170</v>
      </c>
      <c r="AU469" s="3" t="s">
        <v>84</v>
      </c>
    </row>
    <row r="470" s="22" customFormat="1" ht="16.5" customHeight="1">
      <c r="B470" s="23"/>
      <c r="C470" s="183" t="s">
        <v>1040</v>
      </c>
      <c r="D470" s="183" t="s">
        <v>269</v>
      </c>
      <c r="E470" s="184" t="s">
        <v>1041</v>
      </c>
      <c r="F470" s="185" t="s">
        <v>1042</v>
      </c>
      <c r="G470" s="186" t="s">
        <v>165</v>
      </c>
      <c r="H470" s="187">
        <v>1</v>
      </c>
      <c r="I470" s="188"/>
      <c r="J470" s="189"/>
      <c r="K470" s="190">
        <f>ROUND(P470*H470,2)</f>
        <v>0</v>
      </c>
      <c r="L470" s="189"/>
      <c r="M470" s="191"/>
      <c r="N470" s="192" t="s">
        <v>20</v>
      </c>
      <c r="O470" s="170" t="s">
        <v>44</v>
      </c>
      <c r="P470" s="171">
        <f>I470+J470</f>
        <v>0</v>
      </c>
      <c r="Q470" s="171">
        <f>ROUND(I470*H470,2)</f>
        <v>0</v>
      </c>
      <c r="R470" s="171">
        <f>ROUND(J470*H470,2)</f>
        <v>0</v>
      </c>
      <c r="T470" s="172">
        <f>S470*H470</f>
        <v>0</v>
      </c>
      <c r="U470" s="172">
        <v>0.050000000000000003</v>
      </c>
      <c r="V470" s="172">
        <f>U470*H470</f>
        <v>0.050000000000000003</v>
      </c>
      <c r="W470" s="172">
        <v>0</v>
      </c>
      <c r="X470" s="173">
        <f>W470*H470</f>
        <v>0</v>
      </c>
      <c r="AR470" s="174" t="s">
        <v>397</v>
      </c>
      <c r="AT470" s="174" t="s">
        <v>269</v>
      </c>
      <c r="AU470" s="174" t="s">
        <v>84</v>
      </c>
      <c r="AY470" s="3" t="s">
        <v>159</v>
      </c>
      <c r="BE470" s="175">
        <f>IF(O470="základní",K470,0)</f>
        <v>0</v>
      </c>
      <c r="BF470" s="175">
        <f>IF(O470="snížená",K470,0)</f>
        <v>0</v>
      </c>
      <c r="BG470" s="175">
        <f>IF(O470="zákl. přenesená",K470,0)</f>
        <v>0</v>
      </c>
      <c r="BH470" s="175">
        <f>IF(O470="sníž. přenesená",K470,0)</f>
        <v>0</v>
      </c>
      <c r="BI470" s="175">
        <f>IF(O470="nulová",K470,0)</f>
        <v>0</v>
      </c>
      <c r="BJ470" s="3" t="s">
        <v>82</v>
      </c>
      <c r="BK470" s="175">
        <f>ROUND(P470*H470,2)</f>
        <v>0</v>
      </c>
      <c r="BL470" s="3" t="s">
        <v>275</v>
      </c>
      <c r="BM470" s="174" t="s">
        <v>1043</v>
      </c>
    </row>
    <row r="471" s="22" customFormat="1">
      <c r="B471" s="23"/>
      <c r="D471" s="176" t="s">
        <v>168</v>
      </c>
      <c r="F471" s="177" t="s">
        <v>1042</v>
      </c>
      <c r="I471" s="178"/>
      <c r="J471" s="178"/>
      <c r="M471" s="23"/>
      <c r="N471" s="179"/>
      <c r="X471" s="59"/>
      <c r="AT471" s="3" t="s">
        <v>168</v>
      </c>
      <c r="AU471" s="3" t="s">
        <v>84</v>
      </c>
    </row>
    <row r="472" s="22" customFormat="1" ht="16.5" customHeight="1">
      <c r="B472" s="23"/>
      <c r="C472" s="161" t="s">
        <v>1044</v>
      </c>
      <c r="D472" s="161" t="s">
        <v>162</v>
      </c>
      <c r="E472" s="162" t="s">
        <v>1045</v>
      </c>
      <c r="F472" s="163" t="s">
        <v>1046</v>
      </c>
      <c r="G472" s="164" t="s">
        <v>481</v>
      </c>
      <c r="H472" s="165">
        <v>2</v>
      </c>
      <c r="I472" s="166"/>
      <c r="J472" s="166"/>
      <c r="K472" s="167">
        <f>ROUND(P472*H472,2)</f>
        <v>0</v>
      </c>
      <c r="L472" s="168"/>
      <c r="M472" s="23"/>
      <c r="N472" s="169" t="s">
        <v>20</v>
      </c>
      <c r="O472" s="170" t="s">
        <v>44</v>
      </c>
      <c r="P472" s="171">
        <f>I472+J472</f>
        <v>0</v>
      </c>
      <c r="Q472" s="171">
        <f>ROUND(I472*H472,2)</f>
        <v>0</v>
      </c>
      <c r="R472" s="171">
        <f>ROUND(J472*H472,2)</f>
        <v>0</v>
      </c>
      <c r="T472" s="172">
        <f>S472*H472</f>
        <v>0</v>
      </c>
      <c r="U472" s="172">
        <v>0.0055300000000000002</v>
      </c>
      <c r="V472" s="172">
        <f>U472*H472</f>
        <v>0.01106</v>
      </c>
      <c r="W472" s="172">
        <v>0</v>
      </c>
      <c r="X472" s="173">
        <f>W472*H472</f>
        <v>0</v>
      </c>
      <c r="AR472" s="174" t="s">
        <v>275</v>
      </c>
      <c r="AT472" s="174" t="s">
        <v>162</v>
      </c>
      <c r="AU472" s="174" t="s">
        <v>84</v>
      </c>
      <c r="AY472" s="3" t="s">
        <v>159</v>
      </c>
      <c r="BE472" s="175">
        <f>IF(O472="základní",K472,0)</f>
        <v>0</v>
      </c>
      <c r="BF472" s="175">
        <f>IF(O472="snížená",K472,0)</f>
        <v>0</v>
      </c>
      <c r="BG472" s="175">
        <f>IF(O472="zákl. přenesená",K472,0)</f>
        <v>0</v>
      </c>
      <c r="BH472" s="175">
        <f>IF(O472="sníž. přenesená",K472,0)</f>
        <v>0</v>
      </c>
      <c r="BI472" s="175">
        <f>IF(O472="nulová",K472,0)</f>
        <v>0</v>
      </c>
      <c r="BJ472" s="3" t="s">
        <v>82</v>
      </c>
      <c r="BK472" s="175">
        <f>ROUND(P472*H472,2)</f>
        <v>0</v>
      </c>
      <c r="BL472" s="3" t="s">
        <v>275</v>
      </c>
      <c r="BM472" s="174" t="s">
        <v>1047</v>
      </c>
    </row>
    <row r="473" s="22" customFormat="1">
      <c r="B473" s="23"/>
      <c r="D473" s="176" t="s">
        <v>168</v>
      </c>
      <c r="F473" s="177" t="s">
        <v>1048</v>
      </c>
      <c r="I473" s="178"/>
      <c r="J473" s="178"/>
      <c r="M473" s="23"/>
      <c r="N473" s="179"/>
      <c r="X473" s="59"/>
      <c r="AT473" s="3" t="s">
        <v>168</v>
      </c>
      <c r="AU473" s="3" t="s">
        <v>84</v>
      </c>
    </row>
    <row r="474" s="22" customFormat="1">
      <c r="B474" s="23"/>
      <c r="D474" s="180" t="s">
        <v>170</v>
      </c>
      <c r="F474" s="181" t="s">
        <v>1049</v>
      </c>
      <c r="I474" s="178"/>
      <c r="J474" s="178"/>
      <c r="M474" s="23"/>
      <c r="N474" s="179"/>
      <c r="X474" s="59"/>
      <c r="AT474" s="3" t="s">
        <v>170</v>
      </c>
      <c r="AU474" s="3" t="s">
        <v>84</v>
      </c>
    </row>
    <row r="475" s="22" customFormat="1" ht="16.5" customHeight="1">
      <c r="B475" s="23"/>
      <c r="C475" s="183" t="s">
        <v>1050</v>
      </c>
      <c r="D475" s="183" t="s">
        <v>269</v>
      </c>
      <c r="E475" s="184" t="s">
        <v>1051</v>
      </c>
      <c r="F475" s="185" t="s">
        <v>1052</v>
      </c>
      <c r="G475" s="186" t="s">
        <v>165</v>
      </c>
      <c r="H475" s="187">
        <v>1</v>
      </c>
      <c r="I475" s="188"/>
      <c r="J475" s="189"/>
      <c r="K475" s="190">
        <f>ROUND(P475*H475,2)</f>
        <v>0</v>
      </c>
      <c r="L475" s="189"/>
      <c r="M475" s="191"/>
      <c r="N475" s="192" t="s">
        <v>20</v>
      </c>
      <c r="O475" s="170" t="s">
        <v>44</v>
      </c>
      <c r="P475" s="171">
        <f>I475+J475</f>
        <v>0</v>
      </c>
      <c r="Q475" s="171">
        <f>ROUND(I475*H475,2)</f>
        <v>0</v>
      </c>
      <c r="R475" s="171">
        <f>ROUND(J475*H475,2)</f>
        <v>0</v>
      </c>
      <c r="T475" s="172">
        <f>S475*H475</f>
        <v>0</v>
      </c>
      <c r="U475" s="172">
        <v>0.050000000000000003</v>
      </c>
      <c r="V475" s="172">
        <f>U475*H475</f>
        <v>0.050000000000000003</v>
      </c>
      <c r="W475" s="172">
        <v>0</v>
      </c>
      <c r="X475" s="173">
        <f>W475*H475</f>
        <v>0</v>
      </c>
      <c r="AR475" s="174" t="s">
        <v>397</v>
      </c>
      <c r="AT475" s="174" t="s">
        <v>269</v>
      </c>
      <c r="AU475" s="174" t="s">
        <v>84</v>
      </c>
      <c r="AY475" s="3" t="s">
        <v>159</v>
      </c>
      <c r="BE475" s="175">
        <f>IF(O475="základní",K475,0)</f>
        <v>0</v>
      </c>
      <c r="BF475" s="175">
        <f>IF(O475="snížená",K475,0)</f>
        <v>0</v>
      </c>
      <c r="BG475" s="175">
        <f>IF(O475="zákl. přenesená",K475,0)</f>
        <v>0</v>
      </c>
      <c r="BH475" s="175">
        <f>IF(O475="sníž. přenesená",K475,0)</f>
        <v>0</v>
      </c>
      <c r="BI475" s="175">
        <f>IF(O475="nulová",K475,0)</f>
        <v>0</v>
      </c>
      <c r="BJ475" s="3" t="s">
        <v>82</v>
      </c>
      <c r="BK475" s="175">
        <f>ROUND(P475*H475,2)</f>
        <v>0</v>
      </c>
      <c r="BL475" s="3" t="s">
        <v>275</v>
      </c>
      <c r="BM475" s="174" t="s">
        <v>1053</v>
      </c>
    </row>
    <row r="476" s="22" customFormat="1">
      <c r="B476" s="23"/>
      <c r="D476" s="176" t="s">
        <v>168</v>
      </c>
      <c r="F476" s="177" t="s">
        <v>1052</v>
      </c>
      <c r="I476" s="178"/>
      <c r="J476" s="178"/>
      <c r="M476" s="23"/>
      <c r="N476" s="179"/>
      <c r="X476" s="59"/>
      <c r="AT476" s="3" t="s">
        <v>168</v>
      </c>
      <c r="AU476" s="3" t="s">
        <v>84</v>
      </c>
    </row>
    <row r="477" s="22" customFormat="1" ht="16.5" customHeight="1">
      <c r="B477" s="23"/>
      <c r="C477" s="161" t="s">
        <v>1054</v>
      </c>
      <c r="D477" s="161" t="s">
        <v>162</v>
      </c>
      <c r="E477" s="162" t="s">
        <v>1055</v>
      </c>
      <c r="F477" s="163" t="s">
        <v>1056</v>
      </c>
      <c r="G477" s="164" t="s">
        <v>481</v>
      </c>
      <c r="H477" s="165">
        <v>1</v>
      </c>
      <c r="I477" s="166"/>
      <c r="J477" s="166"/>
      <c r="K477" s="167">
        <f>ROUND(P477*H477,2)</f>
        <v>0</v>
      </c>
      <c r="L477" s="168"/>
      <c r="M477" s="23"/>
      <c r="N477" s="169" t="s">
        <v>20</v>
      </c>
      <c r="O477" s="170" t="s">
        <v>44</v>
      </c>
      <c r="P477" s="171">
        <f>I477+J477</f>
        <v>0</v>
      </c>
      <c r="Q477" s="171">
        <f>ROUND(I477*H477,2)</f>
        <v>0</v>
      </c>
      <c r="R477" s="171">
        <f>ROUND(J477*H477,2)</f>
        <v>0</v>
      </c>
      <c r="T477" s="172">
        <f>S477*H477</f>
        <v>0</v>
      </c>
      <c r="U477" s="172">
        <v>0.0044600000000000004</v>
      </c>
      <c r="V477" s="172">
        <f>U477*H477</f>
        <v>0.0044600000000000004</v>
      </c>
      <c r="W477" s="172">
        <v>0</v>
      </c>
      <c r="X477" s="173">
        <f>W477*H477</f>
        <v>0</v>
      </c>
      <c r="AR477" s="174" t="s">
        <v>275</v>
      </c>
      <c r="AT477" s="174" t="s">
        <v>162</v>
      </c>
      <c r="AU477" s="174" t="s">
        <v>84</v>
      </c>
      <c r="AY477" s="3" t="s">
        <v>159</v>
      </c>
      <c r="BE477" s="175">
        <f>IF(O477="základní",K477,0)</f>
        <v>0</v>
      </c>
      <c r="BF477" s="175">
        <f>IF(O477="snížená",K477,0)</f>
        <v>0</v>
      </c>
      <c r="BG477" s="175">
        <f>IF(O477="zákl. přenesená",K477,0)</f>
        <v>0</v>
      </c>
      <c r="BH477" s="175">
        <f>IF(O477="sníž. přenesená",K477,0)</f>
        <v>0</v>
      </c>
      <c r="BI477" s="175">
        <f>IF(O477="nulová",K477,0)</f>
        <v>0</v>
      </c>
      <c r="BJ477" s="3" t="s">
        <v>82</v>
      </c>
      <c r="BK477" s="175">
        <f>ROUND(P477*H477,2)</f>
        <v>0</v>
      </c>
      <c r="BL477" s="3" t="s">
        <v>275</v>
      </c>
      <c r="BM477" s="174" t="s">
        <v>1057</v>
      </c>
    </row>
    <row r="478" s="22" customFormat="1">
      <c r="B478" s="23"/>
      <c r="D478" s="176" t="s">
        <v>168</v>
      </c>
      <c r="F478" s="177" t="s">
        <v>1058</v>
      </c>
      <c r="I478" s="178"/>
      <c r="J478" s="178"/>
      <c r="M478" s="23"/>
      <c r="N478" s="179"/>
      <c r="X478" s="59"/>
      <c r="AT478" s="3" t="s">
        <v>168</v>
      </c>
      <c r="AU478" s="3" t="s">
        <v>84</v>
      </c>
    </row>
    <row r="479" s="22" customFormat="1">
      <c r="B479" s="23"/>
      <c r="D479" s="180" t="s">
        <v>170</v>
      </c>
      <c r="F479" s="181" t="s">
        <v>1059</v>
      </c>
      <c r="I479" s="178"/>
      <c r="J479" s="178"/>
      <c r="M479" s="23"/>
      <c r="N479" s="179"/>
      <c r="X479" s="59"/>
      <c r="AT479" s="3" t="s">
        <v>170</v>
      </c>
      <c r="AU479" s="3" t="s">
        <v>84</v>
      </c>
    </row>
    <row r="480" s="22" customFormat="1" ht="16.5" customHeight="1">
      <c r="B480" s="23"/>
      <c r="C480" s="183" t="s">
        <v>1060</v>
      </c>
      <c r="D480" s="183" t="s">
        <v>269</v>
      </c>
      <c r="E480" s="184" t="s">
        <v>1061</v>
      </c>
      <c r="F480" s="185" t="s">
        <v>1062</v>
      </c>
      <c r="G480" s="186" t="s">
        <v>165</v>
      </c>
      <c r="H480" s="187">
        <v>1</v>
      </c>
      <c r="I480" s="188"/>
      <c r="J480" s="189"/>
      <c r="K480" s="190">
        <f>ROUND(P480*H480,2)</f>
        <v>0</v>
      </c>
      <c r="L480" s="189"/>
      <c r="M480" s="191"/>
      <c r="N480" s="192" t="s">
        <v>20</v>
      </c>
      <c r="O480" s="170" t="s">
        <v>44</v>
      </c>
      <c r="P480" s="171">
        <f>I480+J480</f>
        <v>0</v>
      </c>
      <c r="Q480" s="171">
        <f>ROUND(I480*H480,2)</f>
        <v>0</v>
      </c>
      <c r="R480" s="171">
        <f>ROUND(J480*H480,2)</f>
        <v>0</v>
      </c>
      <c r="T480" s="172">
        <f>S480*H480</f>
        <v>0</v>
      </c>
      <c r="U480" s="172">
        <v>0.050000000000000003</v>
      </c>
      <c r="V480" s="172">
        <f>U480*H480</f>
        <v>0.050000000000000003</v>
      </c>
      <c r="W480" s="172">
        <v>0</v>
      </c>
      <c r="X480" s="173">
        <f>W480*H480</f>
        <v>0</v>
      </c>
      <c r="AR480" s="174" t="s">
        <v>397</v>
      </c>
      <c r="AT480" s="174" t="s">
        <v>269</v>
      </c>
      <c r="AU480" s="174" t="s">
        <v>84</v>
      </c>
      <c r="AY480" s="3" t="s">
        <v>159</v>
      </c>
      <c r="BE480" s="175">
        <f>IF(O480="základní",K480,0)</f>
        <v>0</v>
      </c>
      <c r="BF480" s="175">
        <f>IF(O480="snížená",K480,0)</f>
        <v>0</v>
      </c>
      <c r="BG480" s="175">
        <f>IF(O480="zákl. přenesená",K480,0)</f>
        <v>0</v>
      </c>
      <c r="BH480" s="175">
        <f>IF(O480="sníž. přenesená",K480,0)</f>
        <v>0</v>
      </c>
      <c r="BI480" s="175">
        <f>IF(O480="nulová",K480,0)</f>
        <v>0</v>
      </c>
      <c r="BJ480" s="3" t="s">
        <v>82</v>
      </c>
      <c r="BK480" s="175">
        <f>ROUND(P480*H480,2)</f>
        <v>0</v>
      </c>
      <c r="BL480" s="3" t="s">
        <v>275</v>
      </c>
      <c r="BM480" s="174" t="s">
        <v>1063</v>
      </c>
    </row>
    <row r="481" s="22" customFormat="1">
      <c r="B481" s="23"/>
      <c r="D481" s="176" t="s">
        <v>168</v>
      </c>
      <c r="F481" s="177" t="s">
        <v>1042</v>
      </c>
      <c r="I481" s="178"/>
      <c r="J481" s="178"/>
      <c r="M481" s="23"/>
      <c r="N481" s="179"/>
      <c r="X481" s="59"/>
      <c r="AT481" s="3" t="s">
        <v>168</v>
      </c>
      <c r="AU481" s="3" t="s">
        <v>84</v>
      </c>
    </row>
    <row r="482" s="22" customFormat="1" ht="16.5" customHeight="1">
      <c r="B482" s="23"/>
      <c r="C482" s="183" t="s">
        <v>1064</v>
      </c>
      <c r="D482" s="183" t="s">
        <v>269</v>
      </c>
      <c r="E482" s="184" t="s">
        <v>1065</v>
      </c>
      <c r="F482" s="185" t="s">
        <v>1066</v>
      </c>
      <c r="G482" s="186" t="s">
        <v>165</v>
      </c>
      <c r="H482" s="187">
        <v>1</v>
      </c>
      <c r="I482" s="188"/>
      <c r="J482" s="189"/>
      <c r="K482" s="190">
        <f>ROUND(P482*H482,2)</f>
        <v>0</v>
      </c>
      <c r="L482" s="189"/>
      <c r="M482" s="191"/>
      <c r="N482" s="192" t="s">
        <v>20</v>
      </c>
      <c r="O482" s="170" t="s">
        <v>44</v>
      </c>
      <c r="P482" s="171">
        <f>I482+J482</f>
        <v>0</v>
      </c>
      <c r="Q482" s="171">
        <f>ROUND(I482*H482,2)</f>
        <v>0</v>
      </c>
      <c r="R482" s="171">
        <f>ROUND(J482*H482,2)</f>
        <v>0</v>
      </c>
      <c r="T482" s="172">
        <f>S482*H482</f>
        <v>0</v>
      </c>
      <c r="U482" s="172">
        <v>0</v>
      </c>
      <c r="V482" s="172">
        <f>U482*H482</f>
        <v>0</v>
      </c>
      <c r="W482" s="172">
        <v>0</v>
      </c>
      <c r="X482" s="173">
        <f>W482*H482</f>
        <v>0</v>
      </c>
      <c r="AR482" s="174" t="s">
        <v>397</v>
      </c>
      <c r="AT482" s="174" t="s">
        <v>269</v>
      </c>
      <c r="AU482" s="174" t="s">
        <v>84</v>
      </c>
      <c r="AY482" s="3" t="s">
        <v>159</v>
      </c>
      <c r="BE482" s="175">
        <f>IF(O482="základní",K482,0)</f>
        <v>0</v>
      </c>
      <c r="BF482" s="175">
        <f>IF(O482="snížená",K482,0)</f>
        <v>0</v>
      </c>
      <c r="BG482" s="175">
        <f>IF(O482="zákl. přenesená",K482,0)</f>
        <v>0</v>
      </c>
      <c r="BH482" s="175">
        <f>IF(O482="sníž. přenesená",K482,0)</f>
        <v>0</v>
      </c>
      <c r="BI482" s="175">
        <f>IF(O482="nulová",K482,0)</f>
        <v>0</v>
      </c>
      <c r="BJ482" s="3" t="s">
        <v>82</v>
      </c>
      <c r="BK482" s="175">
        <f>ROUND(P482*H482,2)</f>
        <v>0</v>
      </c>
      <c r="BL482" s="3" t="s">
        <v>275</v>
      </c>
      <c r="BM482" s="174" t="s">
        <v>1067</v>
      </c>
    </row>
    <row r="483" s="22" customFormat="1">
      <c r="B483" s="23"/>
      <c r="D483" s="176" t="s">
        <v>168</v>
      </c>
      <c r="F483" s="177" t="s">
        <v>1066</v>
      </c>
      <c r="I483" s="178"/>
      <c r="J483" s="178"/>
      <c r="M483" s="23"/>
      <c r="N483" s="179"/>
      <c r="X483" s="59"/>
      <c r="AT483" s="3" t="s">
        <v>168</v>
      </c>
      <c r="AU483" s="3" t="s">
        <v>84</v>
      </c>
    </row>
    <row r="484" s="22" customFormat="1" ht="16.5" customHeight="1">
      <c r="B484" s="23"/>
      <c r="C484" s="161" t="s">
        <v>1068</v>
      </c>
      <c r="D484" s="161" t="s">
        <v>162</v>
      </c>
      <c r="E484" s="162" t="s">
        <v>1069</v>
      </c>
      <c r="F484" s="163" t="s">
        <v>1070</v>
      </c>
      <c r="G484" s="164" t="s">
        <v>481</v>
      </c>
      <c r="H484" s="165">
        <v>1</v>
      </c>
      <c r="I484" s="166"/>
      <c r="J484" s="166"/>
      <c r="K484" s="167">
        <f>ROUND(P484*H484,2)</f>
        <v>0</v>
      </c>
      <c r="L484" s="168"/>
      <c r="M484" s="23"/>
      <c r="N484" s="169" t="s">
        <v>20</v>
      </c>
      <c r="O484" s="170" t="s">
        <v>44</v>
      </c>
      <c r="P484" s="171">
        <f>I484+J484</f>
        <v>0</v>
      </c>
      <c r="Q484" s="171">
        <f>ROUND(I484*H484,2)</f>
        <v>0</v>
      </c>
      <c r="R484" s="171">
        <f>ROUND(J484*H484,2)</f>
        <v>0</v>
      </c>
      <c r="T484" s="172">
        <f>S484*H484</f>
        <v>0</v>
      </c>
      <c r="U484" s="172">
        <v>0.013618641000000001</v>
      </c>
      <c r="V484" s="172">
        <f>U484*H484</f>
        <v>0.013618641000000001</v>
      </c>
      <c r="W484" s="172">
        <v>0</v>
      </c>
      <c r="X484" s="173">
        <f>W484*H484</f>
        <v>0</v>
      </c>
      <c r="AR484" s="174" t="s">
        <v>275</v>
      </c>
      <c r="AT484" s="174" t="s">
        <v>162</v>
      </c>
      <c r="AU484" s="174" t="s">
        <v>84</v>
      </c>
      <c r="AY484" s="3" t="s">
        <v>159</v>
      </c>
      <c r="BE484" s="175">
        <f>IF(O484="základní",K484,0)</f>
        <v>0</v>
      </c>
      <c r="BF484" s="175">
        <f>IF(O484="snížená",K484,0)</f>
        <v>0</v>
      </c>
      <c r="BG484" s="175">
        <f>IF(O484="zákl. přenesená",K484,0)</f>
        <v>0</v>
      </c>
      <c r="BH484" s="175">
        <f>IF(O484="sníž. přenesená",K484,0)</f>
        <v>0</v>
      </c>
      <c r="BI484" s="175">
        <f>IF(O484="nulová",K484,0)</f>
        <v>0</v>
      </c>
      <c r="BJ484" s="3" t="s">
        <v>82</v>
      </c>
      <c r="BK484" s="175">
        <f>ROUND(P484*H484,2)</f>
        <v>0</v>
      </c>
      <c r="BL484" s="3" t="s">
        <v>275</v>
      </c>
      <c r="BM484" s="174" t="s">
        <v>1071</v>
      </c>
    </row>
    <row r="485" s="22" customFormat="1">
      <c r="B485" s="23"/>
      <c r="D485" s="176" t="s">
        <v>168</v>
      </c>
      <c r="F485" s="177" t="s">
        <v>1072</v>
      </c>
      <c r="I485" s="178"/>
      <c r="J485" s="178"/>
      <c r="M485" s="23"/>
      <c r="N485" s="179"/>
      <c r="X485" s="59"/>
      <c r="AT485" s="3" t="s">
        <v>168</v>
      </c>
      <c r="AU485" s="3" t="s">
        <v>84</v>
      </c>
    </row>
    <row r="486" s="22" customFormat="1">
      <c r="B486" s="23"/>
      <c r="D486" s="180" t="s">
        <v>170</v>
      </c>
      <c r="F486" s="181" t="s">
        <v>1073</v>
      </c>
      <c r="I486" s="178"/>
      <c r="J486" s="178"/>
      <c r="M486" s="23"/>
      <c r="N486" s="179"/>
      <c r="X486" s="59"/>
      <c r="AT486" s="3" t="s">
        <v>170</v>
      </c>
      <c r="AU486" s="3" t="s">
        <v>84</v>
      </c>
    </row>
    <row r="487" s="22" customFormat="1" ht="16.5" customHeight="1">
      <c r="B487" s="23"/>
      <c r="C487" s="183" t="s">
        <v>1074</v>
      </c>
      <c r="D487" s="183" t="s">
        <v>269</v>
      </c>
      <c r="E487" s="184" t="s">
        <v>1075</v>
      </c>
      <c r="F487" s="185" t="s">
        <v>1076</v>
      </c>
      <c r="G487" s="186" t="s">
        <v>165</v>
      </c>
      <c r="H487" s="187">
        <v>3</v>
      </c>
      <c r="I487" s="188"/>
      <c r="J487" s="189"/>
      <c r="K487" s="190">
        <f>ROUND(P487*H487,2)</f>
        <v>0</v>
      </c>
      <c r="L487" s="189"/>
      <c r="M487" s="191"/>
      <c r="N487" s="192" t="s">
        <v>20</v>
      </c>
      <c r="O487" s="170" t="s">
        <v>44</v>
      </c>
      <c r="P487" s="171">
        <f>I487+J487</f>
        <v>0</v>
      </c>
      <c r="Q487" s="171">
        <f>ROUND(I487*H487,2)</f>
        <v>0</v>
      </c>
      <c r="R487" s="171">
        <f>ROUND(J487*H487,2)</f>
        <v>0</v>
      </c>
      <c r="T487" s="172">
        <f>S487*H487</f>
        <v>0</v>
      </c>
      <c r="U487" s="172">
        <v>0</v>
      </c>
      <c r="V487" s="172">
        <f>U487*H487</f>
        <v>0</v>
      </c>
      <c r="W487" s="172">
        <v>0</v>
      </c>
      <c r="X487" s="173">
        <f>W487*H487</f>
        <v>0</v>
      </c>
      <c r="AR487" s="174" t="s">
        <v>397</v>
      </c>
      <c r="AT487" s="174" t="s">
        <v>269</v>
      </c>
      <c r="AU487" s="174" t="s">
        <v>84</v>
      </c>
      <c r="AY487" s="3" t="s">
        <v>159</v>
      </c>
      <c r="BE487" s="175">
        <f>IF(O487="základní",K487,0)</f>
        <v>0</v>
      </c>
      <c r="BF487" s="175">
        <f>IF(O487="snížená",K487,0)</f>
        <v>0</v>
      </c>
      <c r="BG487" s="175">
        <f>IF(O487="zákl. přenesená",K487,0)</f>
        <v>0</v>
      </c>
      <c r="BH487" s="175">
        <f>IF(O487="sníž. přenesená",K487,0)</f>
        <v>0</v>
      </c>
      <c r="BI487" s="175">
        <f>IF(O487="nulová",K487,0)</f>
        <v>0</v>
      </c>
      <c r="BJ487" s="3" t="s">
        <v>82</v>
      </c>
      <c r="BK487" s="175">
        <f>ROUND(P487*H487,2)</f>
        <v>0</v>
      </c>
      <c r="BL487" s="3" t="s">
        <v>275</v>
      </c>
      <c r="BM487" s="174" t="s">
        <v>1077</v>
      </c>
    </row>
    <row r="488" s="22" customFormat="1">
      <c r="B488" s="23"/>
      <c r="D488" s="176" t="s">
        <v>168</v>
      </c>
      <c r="F488" s="177" t="s">
        <v>1076</v>
      </c>
      <c r="I488" s="178"/>
      <c r="J488" s="178"/>
      <c r="M488" s="23"/>
      <c r="N488" s="179"/>
      <c r="X488" s="59"/>
      <c r="AT488" s="3" t="s">
        <v>168</v>
      </c>
      <c r="AU488" s="3" t="s">
        <v>84</v>
      </c>
    </row>
    <row r="489" s="22" customFormat="1" ht="16.5" customHeight="1">
      <c r="B489" s="23"/>
      <c r="C489" s="161" t="s">
        <v>1078</v>
      </c>
      <c r="D489" s="161" t="s">
        <v>162</v>
      </c>
      <c r="E489" s="162" t="s">
        <v>599</v>
      </c>
      <c r="F489" s="163" t="s">
        <v>600</v>
      </c>
      <c r="G489" s="164" t="s">
        <v>481</v>
      </c>
      <c r="H489" s="165">
        <v>3</v>
      </c>
      <c r="I489" s="166"/>
      <c r="J489" s="166"/>
      <c r="K489" s="167">
        <f>ROUND(P489*H489,2)</f>
        <v>0</v>
      </c>
      <c r="L489" s="168"/>
      <c r="M489" s="23"/>
      <c r="N489" s="169" t="s">
        <v>20</v>
      </c>
      <c r="O489" s="170" t="s">
        <v>44</v>
      </c>
      <c r="P489" s="171">
        <f>I489+J489</f>
        <v>0</v>
      </c>
      <c r="Q489" s="171">
        <f>ROUND(I489*H489,2)</f>
        <v>0</v>
      </c>
      <c r="R489" s="171">
        <f>ROUND(J489*H489,2)</f>
        <v>0</v>
      </c>
      <c r="T489" s="172">
        <f>S489*H489</f>
        <v>0</v>
      </c>
      <c r="U489" s="172">
        <v>0.0093900000000000008</v>
      </c>
      <c r="V489" s="172">
        <f>U489*H489</f>
        <v>0.028170000000000001</v>
      </c>
      <c r="W489" s="172">
        <v>0</v>
      </c>
      <c r="X489" s="173">
        <f>W489*H489</f>
        <v>0</v>
      </c>
      <c r="AR489" s="174" t="s">
        <v>275</v>
      </c>
      <c r="AT489" s="174" t="s">
        <v>162</v>
      </c>
      <c r="AU489" s="174" t="s">
        <v>84</v>
      </c>
      <c r="AY489" s="3" t="s">
        <v>159</v>
      </c>
      <c r="BE489" s="175">
        <f>IF(O489="základní",K489,0)</f>
        <v>0</v>
      </c>
      <c r="BF489" s="175">
        <f>IF(O489="snížená",K489,0)</f>
        <v>0</v>
      </c>
      <c r="BG489" s="175">
        <f>IF(O489="zákl. přenesená",K489,0)</f>
        <v>0</v>
      </c>
      <c r="BH489" s="175">
        <f>IF(O489="sníž. přenesená",K489,0)</f>
        <v>0</v>
      </c>
      <c r="BI489" s="175">
        <f>IF(O489="nulová",K489,0)</f>
        <v>0</v>
      </c>
      <c r="BJ489" s="3" t="s">
        <v>82</v>
      </c>
      <c r="BK489" s="175">
        <f>ROUND(P489*H489,2)</f>
        <v>0</v>
      </c>
      <c r="BL489" s="3" t="s">
        <v>275</v>
      </c>
      <c r="BM489" s="174" t="s">
        <v>1079</v>
      </c>
    </row>
    <row r="490" s="22" customFormat="1">
      <c r="B490" s="23"/>
      <c r="D490" s="176" t="s">
        <v>168</v>
      </c>
      <c r="F490" s="177" t="s">
        <v>602</v>
      </c>
      <c r="I490" s="178"/>
      <c r="J490" s="178"/>
      <c r="M490" s="23"/>
      <c r="N490" s="179"/>
      <c r="X490" s="59"/>
      <c r="AT490" s="3" t="s">
        <v>168</v>
      </c>
      <c r="AU490" s="3" t="s">
        <v>84</v>
      </c>
    </row>
    <row r="491" s="22" customFormat="1">
      <c r="B491" s="23"/>
      <c r="D491" s="180" t="s">
        <v>170</v>
      </c>
      <c r="F491" s="181" t="s">
        <v>603</v>
      </c>
      <c r="I491" s="178"/>
      <c r="J491" s="178"/>
      <c r="M491" s="23"/>
      <c r="N491" s="179"/>
      <c r="X491" s="59"/>
      <c r="AT491" s="3" t="s">
        <v>170</v>
      </c>
      <c r="AU491" s="3" t="s">
        <v>84</v>
      </c>
    </row>
    <row r="492" s="22" customFormat="1" ht="16.5" customHeight="1">
      <c r="B492" s="23"/>
      <c r="C492" s="183" t="s">
        <v>1080</v>
      </c>
      <c r="D492" s="183" t="s">
        <v>269</v>
      </c>
      <c r="E492" s="184" t="s">
        <v>1081</v>
      </c>
      <c r="F492" s="185" t="s">
        <v>1082</v>
      </c>
      <c r="G492" s="186" t="s">
        <v>165</v>
      </c>
      <c r="H492" s="187">
        <v>1</v>
      </c>
      <c r="I492" s="188"/>
      <c r="J492" s="189"/>
      <c r="K492" s="190">
        <f>ROUND(P492*H492,2)</f>
        <v>0</v>
      </c>
      <c r="L492" s="189"/>
      <c r="M492" s="191"/>
      <c r="N492" s="192" t="s">
        <v>20</v>
      </c>
      <c r="O492" s="170" t="s">
        <v>44</v>
      </c>
      <c r="P492" s="171">
        <f>I492+J492</f>
        <v>0</v>
      </c>
      <c r="Q492" s="171">
        <f>ROUND(I492*H492,2)</f>
        <v>0</v>
      </c>
      <c r="R492" s="171">
        <f>ROUND(J492*H492,2)</f>
        <v>0</v>
      </c>
      <c r="T492" s="172">
        <f>S492*H492</f>
        <v>0</v>
      </c>
      <c r="U492" s="172">
        <v>0</v>
      </c>
      <c r="V492" s="172">
        <f>U492*H492</f>
        <v>0</v>
      </c>
      <c r="W492" s="172">
        <v>0</v>
      </c>
      <c r="X492" s="173">
        <f>W492*H492</f>
        <v>0</v>
      </c>
      <c r="AR492" s="174" t="s">
        <v>397</v>
      </c>
      <c r="AT492" s="174" t="s">
        <v>269</v>
      </c>
      <c r="AU492" s="174" t="s">
        <v>84</v>
      </c>
      <c r="AY492" s="3" t="s">
        <v>159</v>
      </c>
      <c r="BE492" s="175">
        <f>IF(O492="základní",K492,0)</f>
        <v>0</v>
      </c>
      <c r="BF492" s="175">
        <f>IF(O492="snížená",K492,0)</f>
        <v>0</v>
      </c>
      <c r="BG492" s="175">
        <f>IF(O492="zákl. přenesená",K492,0)</f>
        <v>0</v>
      </c>
      <c r="BH492" s="175">
        <f>IF(O492="sníž. přenesená",K492,0)</f>
        <v>0</v>
      </c>
      <c r="BI492" s="175">
        <f>IF(O492="nulová",K492,0)</f>
        <v>0</v>
      </c>
      <c r="BJ492" s="3" t="s">
        <v>82</v>
      </c>
      <c r="BK492" s="175">
        <f>ROUND(P492*H492,2)</f>
        <v>0</v>
      </c>
      <c r="BL492" s="3" t="s">
        <v>275</v>
      </c>
      <c r="BM492" s="174" t="s">
        <v>1083</v>
      </c>
    </row>
    <row r="493" s="22" customFormat="1">
      <c r="B493" s="23"/>
      <c r="D493" s="176" t="s">
        <v>168</v>
      </c>
      <c r="F493" s="177" t="s">
        <v>1082</v>
      </c>
      <c r="I493" s="178"/>
      <c r="J493" s="178"/>
      <c r="M493" s="23"/>
      <c r="N493" s="179"/>
      <c r="X493" s="59"/>
      <c r="AT493" s="3" t="s">
        <v>168</v>
      </c>
      <c r="AU493" s="3" t="s">
        <v>84</v>
      </c>
    </row>
    <row r="494" s="22" customFormat="1" ht="16.5" customHeight="1">
      <c r="B494" s="23"/>
      <c r="C494" s="161" t="s">
        <v>1084</v>
      </c>
      <c r="D494" s="161" t="s">
        <v>162</v>
      </c>
      <c r="E494" s="162" t="s">
        <v>1085</v>
      </c>
      <c r="F494" s="163" t="s">
        <v>1086</v>
      </c>
      <c r="G494" s="164" t="s">
        <v>481</v>
      </c>
      <c r="H494" s="165">
        <v>1</v>
      </c>
      <c r="I494" s="166"/>
      <c r="J494" s="166"/>
      <c r="K494" s="167">
        <f>ROUND(P494*H494,2)</f>
        <v>0</v>
      </c>
      <c r="L494" s="168"/>
      <c r="M494" s="23"/>
      <c r="N494" s="169" t="s">
        <v>20</v>
      </c>
      <c r="O494" s="170" t="s">
        <v>44</v>
      </c>
      <c r="P494" s="171">
        <f>I494+J494</f>
        <v>0</v>
      </c>
      <c r="Q494" s="171">
        <f>ROUND(I494*H494,2)</f>
        <v>0</v>
      </c>
      <c r="R494" s="171">
        <f>ROUND(J494*H494,2)</f>
        <v>0</v>
      </c>
      <c r="T494" s="172">
        <f>S494*H494</f>
        <v>0</v>
      </c>
      <c r="U494" s="172">
        <v>0.0070400000000000003</v>
      </c>
      <c r="V494" s="172">
        <f>U494*H494</f>
        <v>0.0070400000000000003</v>
      </c>
      <c r="W494" s="172">
        <v>0</v>
      </c>
      <c r="X494" s="173">
        <f>W494*H494</f>
        <v>0</v>
      </c>
      <c r="AR494" s="174" t="s">
        <v>275</v>
      </c>
      <c r="AT494" s="174" t="s">
        <v>162</v>
      </c>
      <c r="AU494" s="174" t="s">
        <v>84</v>
      </c>
      <c r="AY494" s="3" t="s">
        <v>159</v>
      </c>
      <c r="BE494" s="175">
        <f>IF(O494="základní",K494,0)</f>
        <v>0</v>
      </c>
      <c r="BF494" s="175">
        <f>IF(O494="snížená",K494,0)</f>
        <v>0</v>
      </c>
      <c r="BG494" s="175">
        <f>IF(O494="zákl. přenesená",K494,0)</f>
        <v>0</v>
      </c>
      <c r="BH494" s="175">
        <f>IF(O494="sníž. přenesená",K494,0)</f>
        <v>0</v>
      </c>
      <c r="BI494" s="175">
        <f>IF(O494="nulová",K494,0)</f>
        <v>0</v>
      </c>
      <c r="BJ494" s="3" t="s">
        <v>82</v>
      </c>
      <c r="BK494" s="175">
        <f>ROUND(P494*H494,2)</f>
        <v>0</v>
      </c>
      <c r="BL494" s="3" t="s">
        <v>275</v>
      </c>
      <c r="BM494" s="174" t="s">
        <v>1087</v>
      </c>
    </row>
    <row r="495" s="22" customFormat="1">
      <c r="B495" s="23"/>
      <c r="D495" s="176" t="s">
        <v>168</v>
      </c>
      <c r="F495" s="177" t="s">
        <v>1088</v>
      </c>
      <c r="I495" s="178"/>
      <c r="J495" s="178"/>
      <c r="M495" s="23"/>
      <c r="N495" s="179"/>
      <c r="X495" s="59"/>
      <c r="AT495" s="3" t="s">
        <v>168</v>
      </c>
      <c r="AU495" s="3" t="s">
        <v>84</v>
      </c>
    </row>
    <row r="496" s="22" customFormat="1">
      <c r="B496" s="23"/>
      <c r="D496" s="180" t="s">
        <v>170</v>
      </c>
      <c r="F496" s="181" t="s">
        <v>1089</v>
      </c>
      <c r="I496" s="178"/>
      <c r="J496" s="178"/>
      <c r="M496" s="23"/>
      <c r="N496" s="179"/>
      <c r="X496" s="59"/>
      <c r="AT496" s="3" t="s">
        <v>170</v>
      </c>
      <c r="AU496" s="3" t="s">
        <v>84</v>
      </c>
    </row>
    <row r="497" s="22" customFormat="1" ht="16.5" customHeight="1">
      <c r="B497" s="23"/>
      <c r="C497" s="161" t="s">
        <v>1090</v>
      </c>
      <c r="D497" s="161" t="s">
        <v>162</v>
      </c>
      <c r="E497" s="162" t="s">
        <v>1091</v>
      </c>
      <c r="F497" s="163" t="s">
        <v>1092</v>
      </c>
      <c r="G497" s="164" t="s">
        <v>165</v>
      </c>
      <c r="H497" s="165">
        <v>1</v>
      </c>
      <c r="I497" s="166"/>
      <c r="J497" s="166"/>
      <c r="K497" s="167">
        <f>ROUND(P497*H497,2)</f>
        <v>0</v>
      </c>
      <c r="L497" s="168"/>
      <c r="M497" s="23"/>
      <c r="N497" s="169" t="s">
        <v>20</v>
      </c>
      <c r="O497" s="170" t="s">
        <v>44</v>
      </c>
      <c r="P497" s="171">
        <f>I497+J497</f>
        <v>0</v>
      </c>
      <c r="Q497" s="171">
        <f>ROUND(I497*H497,2)</f>
        <v>0</v>
      </c>
      <c r="R497" s="171">
        <f>ROUND(J497*H497,2)</f>
        <v>0</v>
      </c>
      <c r="T497" s="172">
        <f>S497*H497</f>
        <v>0</v>
      </c>
      <c r="U497" s="172">
        <v>0.00033</v>
      </c>
      <c r="V497" s="172">
        <f>U497*H497</f>
        <v>0.00033</v>
      </c>
      <c r="W497" s="172">
        <v>0</v>
      </c>
      <c r="X497" s="173">
        <f>W497*H497</f>
        <v>0</v>
      </c>
      <c r="AR497" s="174" t="s">
        <v>275</v>
      </c>
      <c r="AT497" s="174" t="s">
        <v>162</v>
      </c>
      <c r="AU497" s="174" t="s">
        <v>84</v>
      </c>
      <c r="AY497" s="3" t="s">
        <v>159</v>
      </c>
      <c r="BE497" s="175">
        <f>IF(O497="základní",K497,0)</f>
        <v>0</v>
      </c>
      <c r="BF497" s="175">
        <f>IF(O497="snížená",K497,0)</f>
        <v>0</v>
      </c>
      <c r="BG497" s="175">
        <f>IF(O497="zákl. přenesená",K497,0)</f>
        <v>0</v>
      </c>
      <c r="BH497" s="175">
        <f>IF(O497="sníž. přenesená",K497,0)</f>
        <v>0</v>
      </c>
      <c r="BI497" s="175">
        <f>IF(O497="nulová",K497,0)</f>
        <v>0</v>
      </c>
      <c r="BJ497" s="3" t="s">
        <v>82</v>
      </c>
      <c r="BK497" s="175">
        <f>ROUND(P497*H497,2)</f>
        <v>0</v>
      </c>
      <c r="BL497" s="3" t="s">
        <v>275</v>
      </c>
      <c r="BM497" s="174" t="s">
        <v>1093</v>
      </c>
    </row>
    <row r="498" s="22" customFormat="1">
      <c r="B498" s="23"/>
      <c r="D498" s="176" t="s">
        <v>168</v>
      </c>
      <c r="F498" s="177" t="s">
        <v>1094</v>
      </c>
      <c r="I498" s="178"/>
      <c r="J498" s="178"/>
      <c r="M498" s="23"/>
      <c r="N498" s="179"/>
      <c r="X498" s="59"/>
      <c r="AT498" s="3" t="s">
        <v>168</v>
      </c>
      <c r="AU498" s="3" t="s">
        <v>84</v>
      </c>
    </row>
    <row r="499" s="22" customFormat="1">
      <c r="B499" s="23"/>
      <c r="D499" s="180" t="s">
        <v>170</v>
      </c>
      <c r="F499" s="181" t="s">
        <v>1095</v>
      </c>
      <c r="I499" s="178"/>
      <c r="J499" s="178"/>
      <c r="M499" s="23"/>
      <c r="N499" s="179"/>
      <c r="X499" s="59"/>
      <c r="AT499" s="3" t="s">
        <v>170</v>
      </c>
      <c r="AU499" s="3" t="s">
        <v>84</v>
      </c>
    </row>
    <row r="500" s="22" customFormat="1" ht="16.5" customHeight="1">
      <c r="B500" s="23"/>
      <c r="C500" s="161" t="s">
        <v>1096</v>
      </c>
      <c r="D500" s="161" t="s">
        <v>162</v>
      </c>
      <c r="E500" s="162" t="s">
        <v>1097</v>
      </c>
      <c r="F500" s="163" t="s">
        <v>1098</v>
      </c>
      <c r="G500" s="164" t="s">
        <v>165</v>
      </c>
      <c r="H500" s="165">
        <v>1</v>
      </c>
      <c r="I500" s="166"/>
      <c r="J500" s="166"/>
      <c r="K500" s="167">
        <f>ROUND(P500*H500,2)</f>
        <v>0</v>
      </c>
      <c r="L500" s="168"/>
      <c r="M500" s="23"/>
      <c r="N500" s="169" t="s">
        <v>20</v>
      </c>
      <c r="O500" s="170" t="s">
        <v>44</v>
      </c>
      <c r="P500" s="171">
        <f>I500+J500</f>
        <v>0</v>
      </c>
      <c r="Q500" s="171">
        <f>ROUND(I500*H500,2)</f>
        <v>0</v>
      </c>
      <c r="R500" s="171">
        <f>ROUND(J500*H500,2)</f>
        <v>0</v>
      </c>
      <c r="T500" s="172">
        <f>S500*H500</f>
        <v>0</v>
      </c>
      <c r="U500" s="172">
        <v>0.00056999999999999998</v>
      </c>
      <c r="V500" s="172">
        <f>U500*H500</f>
        <v>0.00056999999999999998</v>
      </c>
      <c r="W500" s="172">
        <v>0</v>
      </c>
      <c r="X500" s="173">
        <f>W500*H500</f>
        <v>0</v>
      </c>
      <c r="AR500" s="174" t="s">
        <v>275</v>
      </c>
      <c r="AT500" s="174" t="s">
        <v>162</v>
      </c>
      <c r="AU500" s="174" t="s">
        <v>84</v>
      </c>
      <c r="AY500" s="3" t="s">
        <v>159</v>
      </c>
      <c r="BE500" s="175">
        <f>IF(O500="základní",K500,0)</f>
        <v>0</v>
      </c>
      <c r="BF500" s="175">
        <f>IF(O500="snížená",K500,0)</f>
        <v>0</v>
      </c>
      <c r="BG500" s="175">
        <f>IF(O500="zákl. přenesená",K500,0)</f>
        <v>0</v>
      </c>
      <c r="BH500" s="175">
        <f>IF(O500="sníž. přenesená",K500,0)</f>
        <v>0</v>
      </c>
      <c r="BI500" s="175">
        <f>IF(O500="nulová",K500,0)</f>
        <v>0</v>
      </c>
      <c r="BJ500" s="3" t="s">
        <v>82</v>
      </c>
      <c r="BK500" s="175">
        <f>ROUND(P500*H500,2)</f>
        <v>0</v>
      </c>
      <c r="BL500" s="3" t="s">
        <v>275</v>
      </c>
      <c r="BM500" s="174" t="s">
        <v>1099</v>
      </c>
    </row>
    <row r="501" s="22" customFormat="1">
      <c r="B501" s="23"/>
      <c r="D501" s="176" t="s">
        <v>168</v>
      </c>
      <c r="F501" s="177" t="s">
        <v>1100</v>
      </c>
      <c r="I501" s="178"/>
      <c r="J501" s="178"/>
      <c r="M501" s="23"/>
      <c r="N501" s="179"/>
      <c r="X501" s="59"/>
      <c r="AT501" s="3" t="s">
        <v>168</v>
      </c>
      <c r="AU501" s="3" t="s">
        <v>84</v>
      </c>
    </row>
    <row r="502" s="22" customFormat="1">
      <c r="B502" s="23"/>
      <c r="D502" s="180" t="s">
        <v>170</v>
      </c>
      <c r="F502" s="181" t="s">
        <v>1101</v>
      </c>
      <c r="I502" s="178"/>
      <c r="J502" s="178"/>
      <c r="M502" s="23"/>
      <c r="N502" s="179"/>
      <c r="X502" s="59"/>
      <c r="AT502" s="3" t="s">
        <v>170</v>
      </c>
      <c r="AU502" s="3" t="s">
        <v>84</v>
      </c>
    </row>
    <row r="503" s="22" customFormat="1" ht="16.5" customHeight="1">
      <c r="B503" s="23"/>
      <c r="C503" s="161" t="s">
        <v>1102</v>
      </c>
      <c r="D503" s="161" t="s">
        <v>162</v>
      </c>
      <c r="E503" s="162" t="s">
        <v>1103</v>
      </c>
      <c r="F503" s="163" t="s">
        <v>1104</v>
      </c>
      <c r="G503" s="164" t="s">
        <v>165</v>
      </c>
      <c r="H503" s="165">
        <v>2</v>
      </c>
      <c r="I503" s="166"/>
      <c r="J503" s="166"/>
      <c r="K503" s="167">
        <f>ROUND(P503*H503,2)</f>
        <v>0</v>
      </c>
      <c r="L503" s="168"/>
      <c r="M503" s="23"/>
      <c r="N503" s="169" t="s">
        <v>20</v>
      </c>
      <c r="O503" s="170" t="s">
        <v>44</v>
      </c>
      <c r="P503" s="171">
        <f>I503+J503</f>
        <v>0</v>
      </c>
      <c r="Q503" s="171">
        <f>ROUND(I503*H503,2)</f>
        <v>0</v>
      </c>
      <c r="R503" s="171">
        <f>ROUND(J503*H503,2)</f>
        <v>0</v>
      </c>
      <c r="T503" s="172">
        <f>S503*H503</f>
        <v>0</v>
      </c>
      <c r="U503" s="172">
        <v>0.00114</v>
      </c>
      <c r="V503" s="172">
        <f>U503*H503</f>
        <v>0.0022799999999999999</v>
      </c>
      <c r="W503" s="172">
        <v>0</v>
      </c>
      <c r="X503" s="173">
        <f>W503*H503</f>
        <v>0</v>
      </c>
      <c r="AR503" s="174" t="s">
        <v>275</v>
      </c>
      <c r="AT503" s="174" t="s">
        <v>162</v>
      </c>
      <c r="AU503" s="174" t="s">
        <v>84</v>
      </c>
      <c r="AY503" s="3" t="s">
        <v>159</v>
      </c>
      <c r="BE503" s="175">
        <f>IF(O503="základní",K503,0)</f>
        <v>0</v>
      </c>
      <c r="BF503" s="175">
        <f>IF(O503="snížená",K503,0)</f>
        <v>0</v>
      </c>
      <c r="BG503" s="175">
        <f>IF(O503="zákl. přenesená",K503,0)</f>
        <v>0</v>
      </c>
      <c r="BH503" s="175">
        <f>IF(O503="sníž. přenesená",K503,0)</f>
        <v>0</v>
      </c>
      <c r="BI503" s="175">
        <f>IF(O503="nulová",K503,0)</f>
        <v>0</v>
      </c>
      <c r="BJ503" s="3" t="s">
        <v>82</v>
      </c>
      <c r="BK503" s="175">
        <f>ROUND(P503*H503,2)</f>
        <v>0</v>
      </c>
      <c r="BL503" s="3" t="s">
        <v>275</v>
      </c>
      <c r="BM503" s="174" t="s">
        <v>1105</v>
      </c>
    </row>
    <row r="504" s="22" customFormat="1">
      <c r="B504" s="23"/>
      <c r="D504" s="176" t="s">
        <v>168</v>
      </c>
      <c r="F504" s="177" t="s">
        <v>1106</v>
      </c>
      <c r="I504" s="178"/>
      <c r="J504" s="178"/>
      <c r="M504" s="23"/>
      <c r="N504" s="179"/>
      <c r="X504" s="59"/>
      <c r="AT504" s="3" t="s">
        <v>168</v>
      </c>
      <c r="AU504" s="3" t="s">
        <v>84</v>
      </c>
    </row>
    <row r="505" s="22" customFormat="1">
      <c r="B505" s="23"/>
      <c r="D505" s="180" t="s">
        <v>170</v>
      </c>
      <c r="F505" s="181" t="s">
        <v>1107</v>
      </c>
      <c r="I505" s="178"/>
      <c r="J505" s="178"/>
      <c r="M505" s="23"/>
      <c r="N505" s="179"/>
      <c r="X505" s="59"/>
      <c r="AT505" s="3" t="s">
        <v>170</v>
      </c>
      <c r="AU505" s="3" t="s">
        <v>84</v>
      </c>
    </row>
    <row r="506" s="22" customFormat="1" ht="16.5" customHeight="1">
      <c r="B506" s="23"/>
      <c r="C506" s="161" t="s">
        <v>1108</v>
      </c>
      <c r="D506" s="161" t="s">
        <v>162</v>
      </c>
      <c r="E506" s="162" t="s">
        <v>1109</v>
      </c>
      <c r="F506" s="163" t="s">
        <v>1110</v>
      </c>
      <c r="G506" s="164" t="s">
        <v>165</v>
      </c>
      <c r="H506" s="165">
        <v>1</v>
      </c>
      <c r="I506" s="166"/>
      <c r="J506" s="166"/>
      <c r="K506" s="167">
        <f>ROUND(P506*H506,2)</f>
        <v>0</v>
      </c>
      <c r="L506" s="168"/>
      <c r="M506" s="23"/>
      <c r="N506" s="169" t="s">
        <v>20</v>
      </c>
      <c r="O506" s="170" t="s">
        <v>44</v>
      </c>
      <c r="P506" s="171">
        <f>I506+J506</f>
        <v>0</v>
      </c>
      <c r="Q506" s="171">
        <f>ROUND(I506*H506,2)</f>
        <v>0</v>
      </c>
      <c r="R506" s="171">
        <f>ROUND(J506*H506,2)</f>
        <v>0</v>
      </c>
      <c r="T506" s="172">
        <f>S506*H506</f>
        <v>0</v>
      </c>
      <c r="U506" s="172">
        <v>0.00124</v>
      </c>
      <c r="V506" s="172">
        <f>U506*H506</f>
        <v>0.00124</v>
      </c>
      <c r="W506" s="172">
        <v>0</v>
      </c>
      <c r="X506" s="173">
        <f>W506*H506</f>
        <v>0</v>
      </c>
      <c r="AR506" s="174" t="s">
        <v>275</v>
      </c>
      <c r="AT506" s="174" t="s">
        <v>162</v>
      </c>
      <c r="AU506" s="174" t="s">
        <v>84</v>
      </c>
      <c r="AY506" s="3" t="s">
        <v>159</v>
      </c>
      <c r="BE506" s="175">
        <f>IF(O506="základní",K506,0)</f>
        <v>0</v>
      </c>
      <c r="BF506" s="175">
        <f>IF(O506="snížená",K506,0)</f>
        <v>0</v>
      </c>
      <c r="BG506" s="175">
        <f>IF(O506="zákl. přenesená",K506,0)</f>
        <v>0</v>
      </c>
      <c r="BH506" s="175">
        <f>IF(O506="sníž. přenesená",K506,0)</f>
        <v>0</v>
      </c>
      <c r="BI506" s="175">
        <f>IF(O506="nulová",K506,0)</f>
        <v>0</v>
      </c>
      <c r="BJ506" s="3" t="s">
        <v>82</v>
      </c>
      <c r="BK506" s="175">
        <f>ROUND(P506*H506,2)</f>
        <v>0</v>
      </c>
      <c r="BL506" s="3" t="s">
        <v>275</v>
      </c>
      <c r="BM506" s="174" t="s">
        <v>1111</v>
      </c>
    </row>
    <row r="507" s="22" customFormat="1">
      <c r="B507" s="23"/>
      <c r="D507" s="176" t="s">
        <v>168</v>
      </c>
      <c r="F507" s="177" t="s">
        <v>1112</v>
      </c>
      <c r="I507" s="178"/>
      <c r="J507" s="178"/>
      <c r="M507" s="23"/>
      <c r="N507" s="179"/>
      <c r="X507" s="59"/>
      <c r="AT507" s="3" t="s">
        <v>168</v>
      </c>
      <c r="AU507" s="3" t="s">
        <v>84</v>
      </c>
    </row>
    <row r="508" s="22" customFormat="1">
      <c r="B508" s="23"/>
      <c r="D508" s="180" t="s">
        <v>170</v>
      </c>
      <c r="F508" s="181" t="s">
        <v>1113</v>
      </c>
      <c r="I508" s="178"/>
      <c r="J508" s="178"/>
      <c r="M508" s="23"/>
      <c r="N508" s="179"/>
      <c r="X508" s="59"/>
      <c r="AT508" s="3" t="s">
        <v>170</v>
      </c>
      <c r="AU508" s="3" t="s">
        <v>84</v>
      </c>
    </row>
    <row r="509" s="22" customFormat="1" ht="16.5" customHeight="1">
      <c r="B509" s="23"/>
      <c r="C509" s="161" t="s">
        <v>1114</v>
      </c>
      <c r="D509" s="161" t="s">
        <v>162</v>
      </c>
      <c r="E509" s="162" t="s">
        <v>1115</v>
      </c>
      <c r="F509" s="163" t="s">
        <v>1116</v>
      </c>
      <c r="G509" s="164" t="s">
        <v>165</v>
      </c>
      <c r="H509" s="165">
        <v>5</v>
      </c>
      <c r="I509" s="166"/>
      <c r="J509" s="166"/>
      <c r="K509" s="167">
        <f>ROUND(P509*H509,2)</f>
        <v>0</v>
      </c>
      <c r="L509" s="168"/>
      <c r="M509" s="23"/>
      <c r="N509" s="169" t="s">
        <v>20</v>
      </c>
      <c r="O509" s="170" t="s">
        <v>44</v>
      </c>
      <c r="P509" s="171">
        <f>I509+J509</f>
        <v>0</v>
      </c>
      <c r="Q509" s="171">
        <f>ROUND(I509*H509,2)</f>
        <v>0</v>
      </c>
      <c r="R509" s="171">
        <f>ROUND(J509*H509,2)</f>
        <v>0</v>
      </c>
      <c r="T509" s="172">
        <f>S509*H509</f>
        <v>0</v>
      </c>
      <c r="U509" s="172">
        <v>0.00034000000000000002</v>
      </c>
      <c r="V509" s="172">
        <f>U509*H509</f>
        <v>0.0017000000000000001</v>
      </c>
      <c r="W509" s="172">
        <v>0</v>
      </c>
      <c r="X509" s="173">
        <f>W509*H509</f>
        <v>0</v>
      </c>
      <c r="AR509" s="174" t="s">
        <v>275</v>
      </c>
      <c r="AT509" s="174" t="s">
        <v>162</v>
      </c>
      <c r="AU509" s="174" t="s">
        <v>84</v>
      </c>
      <c r="AY509" s="3" t="s">
        <v>159</v>
      </c>
      <c r="BE509" s="175">
        <f>IF(O509="základní",K509,0)</f>
        <v>0</v>
      </c>
      <c r="BF509" s="175">
        <f>IF(O509="snížená",K509,0)</f>
        <v>0</v>
      </c>
      <c r="BG509" s="175">
        <f>IF(O509="zákl. přenesená",K509,0)</f>
        <v>0</v>
      </c>
      <c r="BH509" s="175">
        <f>IF(O509="sníž. přenesená",K509,0)</f>
        <v>0</v>
      </c>
      <c r="BI509" s="175">
        <f>IF(O509="nulová",K509,0)</f>
        <v>0</v>
      </c>
      <c r="BJ509" s="3" t="s">
        <v>82</v>
      </c>
      <c r="BK509" s="175">
        <f>ROUND(P509*H509,2)</f>
        <v>0</v>
      </c>
      <c r="BL509" s="3" t="s">
        <v>275</v>
      </c>
      <c r="BM509" s="174" t="s">
        <v>1117</v>
      </c>
    </row>
    <row r="510" s="22" customFormat="1">
      <c r="B510" s="23"/>
      <c r="D510" s="176" t="s">
        <v>168</v>
      </c>
      <c r="F510" s="177" t="s">
        <v>1118</v>
      </c>
      <c r="I510" s="178"/>
      <c r="J510" s="178"/>
      <c r="M510" s="23"/>
      <c r="N510" s="179"/>
      <c r="X510" s="59"/>
      <c r="AT510" s="3" t="s">
        <v>168</v>
      </c>
      <c r="AU510" s="3" t="s">
        <v>84</v>
      </c>
    </row>
    <row r="511" s="22" customFormat="1">
      <c r="B511" s="23"/>
      <c r="D511" s="180" t="s">
        <v>170</v>
      </c>
      <c r="F511" s="181" t="s">
        <v>1119</v>
      </c>
      <c r="I511" s="178"/>
      <c r="J511" s="178"/>
      <c r="M511" s="23"/>
      <c r="N511" s="179"/>
      <c r="X511" s="59"/>
      <c r="AT511" s="3" t="s">
        <v>170</v>
      </c>
      <c r="AU511" s="3" t="s">
        <v>84</v>
      </c>
    </row>
    <row r="512" s="22" customFormat="1" ht="16.5" customHeight="1">
      <c r="B512" s="23"/>
      <c r="C512" s="161" t="s">
        <v>1120</v>
      </c>
      <c r="D512" s="161" t="s">
        <v>162</v>
      </c>
      <c r="E512" s="162" t="s">
        <v>1121</v>
      </c>
      <c r="F512" s="163" t="s">
        <v>1122</v>
      </c>
      <c r="G512" s="164" t="s">
        <v>165</v>
      </c>
      <c r="H512" s="165">
        <v>5</v>
      </c>
      <c r="I512" s="166"/>
      <c r="J512" s="166"/>
      <c r="K512" s="167">
        <f>ROUND(P512*H512,2)</f>
        <v>0</v>
      </c>
      <c r="L512" s="168"/>
      <c r="M512" s="23"/>
      <c r="N512" s="169" t="s">
        <v>20</v>
      </c>
      <c r="O512" s="170" t="s">
        <v>44</v>
      </c>
      <c r="P512" s="171">
        <f>I512+J512</f>
        <v>0</v>
      </c>
      <c r="Q512" s="171">
        <f>ROUND(I512*H512,2)</f>
        <v>0</v>
      </c>
      <c r="R512" s="171">
        <f>ROUND(J512*H512,2)</f>
        <v>0</v>
      </c>
      <c r="T512" s="172">
        <f>S512*H512</f>
        <v>0</v>
      </c>
      <c r="U512" s="172">
        <v>0.00050000000000000001</v>
      </c>
      <c r="V512" s="172">
        <f>U512*H512</f>
        <v>0.0025000000000000001</v>
      </c>
      <c r="W512" s="172">
        <v>0</v>
      </c>
      <c r="X512" s="173">
        <f>W512*H512</f>
        <v>0</v>
      </c>
      <c r="AR512" s="174" t="s">
        <v>275</v>
      </c>
      <c r="AT512" s="174" t="s">
        <v>162</v>
      </c>
      <c r="AU512" s="174" t="s">
        <v>84</v>
      </c>
      <c r="AY512" s="3" t="s">
        <v>159</v>
      </c>
      <c r="BE512" s="175">
        <f>IF(O512="základní",K512,0)</f>
        <v>0</v>
      </c>
      <c r="BF512" s="175">
        <f>IF(O512="snížená",K512,0)</f>
        <v>0</v>
      </c>
      <c r="BG512" s="175">
        <f>IF(O512="zákl. přenesená",K512,0)</f>
        <v>0</v>
      </c>
      <c r="BH512" s="175">
        <f>IF(O512="sníž. přenesená",K512,0)</f>
        <v>0</v>
      </c>
      <c r="BI512" s="175">
        <f>IF(O512="nulová",K512,0)</f>
        <v>0</v>
      </c>
      <c r="BJ512" s="3" t="s">
        <v>82</v>
      </c>
      <c r="BK512" s="175">
        <f>ROUND(P512*H512,2)</f>
        <v>0</v>
      </c>
      <c r="BL512" s="3" t="s">
        <v>275</v>
      </c>
      <c r="BM512" s="174" t="s">
        <v>1123</v>
      </c>
    </row>
    <row r="513" s="22" customFormat="1">
      <c r="B513" s="23"/>
      <c r="D513" s="176" t="s">
        <v>168</v>
      </c>
      <c r="F513" s="177" t="s">
        <v>1124</v>
      </c>
      <c r="I513" s="178"/>
      <c r="J513" s="178"/>
      <c r="M513" s="23"/>
      <c r="N513" s="179"/>
      <c r="X513" s="59"/>
      <c r="AT513" s="3" t="s">
        <v>168</v>
      </c>
      <c r="AU513" s="3" t="s">
        <v>84</v>
      </c>
    </row>
    <row r="514" s="22" customFormat="1">
      <c r="B514" s="23"/>
      <c r="D514" s="180" t="s">
        <v>170</v>
      </c>
      <c r="F514" s="181" t="s">
        <v>1125</v>
      </c>
      <c r="I514" s="178"/>
      <c r="J514" s="178"/>
      <c r="M514" s="23"/>
      <c r="N514" s="179"/>
      <c r="X514" s="59"/>
      <c r="AT514" s="3" t="s">
        <v>170</v>
      </c>
      <c r="AU514" s="3" t="s">
        <v>84</v>
      </c>
    </row>
    <row r="515" s="22" customFormat="1" ht="16.5" customHeight="1">
      <c r="B515" s="23"/>
      <c r="C515" s="161" t="s">
        <v>1126</v>
      </c>
      <c r="D515" s="161" t="s">
        <v>162</v>
      </c>
      <c r="E515" s="162" t="s">
        <v>1127</v>
      </c>
      <c r="F515" s="163" t="s">
        <v>1128</v>
      </c>
      <c r="G515" s="164" t="s">
        <v>165</v>
      </c>
      <c r="H515" s="165">
        <v>4</v>
      </c>
      <c r="I515" s="166"/>
      <c r="J515" s="166"/>
      <c r="K515" s="167">
        <f>ROUND(P515*H515,2)</f>
        <v>0</v>
      </c>
      <c r="L515" s="168"/>
      <c r="M515" s="23"/>
      <c r="N515" s="169" t="s">
        <v>20</v>
      </c>
      <c r="O515" s="170" t="s">
        <v>44</v>
      </c>
      <c r="P515" s="171">
        <f>I515+J515</f>
        <v>0</v>
      </c>
      <c r="Q515" s="171">
        <f>ROUND(I515*H515,2)</f>
        <v>0</v>
      </c>
      <c r="R515" s="171">
        <f>ROUND(J515*H515,2)</f>
        <v>0</v>
      </c>
      <c r="T515" s="172">
        <f>S515*H515</f>
        <v>0</v>
      </c>
      <c r="U515" s="172">
        <v>0.00069999999999999999</v>
      </c>
      <c r="V515" s="172">
        <f>U515*H515</f>
        <v>0.0028</v>
      </c>
      <c r="W515" s="172">
        <v>0</v>
      </c>
      <c r="X515" s="173">
        <f>W515*H515</f>
        <v>0</v>
      </c>
      <c r="AR515" s="174" t="s">
        <v>275</v>
      </c>
      <c r="AT515" s="174" t="s">
        <v>162</v>
      </c>
      <c r="AU515" s="174" t="s">
        <v>84</v>
      </c>
      <c r="AY515" s="3" t="s">
        <v>159</v>
      </c>
      <c r="BE515" s="175">
        <f>IF(O515="základní",K515,0)</f>
        <v>0</v>
      </c>
      <c r="BF515" s="175">
        <f>IF(O515="snížená",K515,0)</f>
        <v>0</v>
      </c>
      <c r="BG515" s="175">
        <f>IF(O515="zákl. přenesená",K515,0)</f>
        <v>0</v>
      </c>
      <c r="BH515" s="175">
        <f>IF(O515="sníž. přenesená",K515,0)</f>
        <v>0</v>
      </c>
      <c r="BI515" s="175">
        <f>IF(O515="nulová",K515,0)</f>
        <v>0</v>
      </c>
      <c r="BJ515" s="3" t="s">
        <v>82</v>
      </c>
      <c r="BK515" s="175">
        <f>ROUND(P515*H515,2)</f>
        <v>0</v>
      </c>
      <c r="BL515" s="3" t="s">
        <v>275</v>
      </c>
      <c r="BM515" s="174" t="s">
        <v>1129</v>
      </c>
    </row>
    <row r="516" s="22" customFormat="1">
      <c r="B516" s="23"/>
      <c r="D516" s="176" t="s">
        <v>168</v>
      </c>
      <c r="F516" s="177" t="s">
        <v>1130</v>
      </c>
      <c r="I516" s="178"/>
      <c r="J516" s="178"/>
      <c r="M516" s="23"/>
      <c r="N516" s="179"/>
      <c r="X516" s="59"/>
      <c r="AT516" s="3" t="s">
        <v>168</v>
      </c>
      <c r="AU516" s="3" t="s">
        <v>84</v>
      </c>
    </row>
    <row r="517" s="22" customFormat="1">
      <c r="B517" s="23"/>
      <c r="D517" s="180" t="s">
        <v>170</v>
      </c>
      <c r="F517" s="181" t="s">
        <v>1131</v>
      </c>
      <c r="I517" s="178"/>
      <c r="J517" s="178"/>
      <c r="M517" s="23"/>
      <c r="N517" s="179"/>
      <c r="X517" s="59"/>
      <c r="AT517" s="3" t="s">
        <v>170</v>
      </c>
      <c r="AU517" s="3" t="s">
        <v>84</v>
      </c>
    </row>
    <row r="518" s="22" customFormat="1" ht="16.5" customHeight="1">
      <c r="B518" s="23"/>
      <c r="C518" s="161" t="s">
        <v>1132</v>
      </c>
      <c r="D518" s="161" t="s">
        <v>162</v>
      </c>
      <c r="E518" s="162" t="s">
        <v>1133</v>
      </c>
      <c r="F518" s="163" t="s">
        <v>1134</v>
      </c>
      <c r="G518" s="164" t="s">
        <v>165</v>
      </c>
      <c r="H518" s="165">
        <v>2</v>
      </c>
      <c r="I518" s="166"/>
      <c r="J518" s="166"/>
      <c r="K518" s="167">
        <f>ROUND(P518*H518,2)</f>
        <v>0</v>
      </c>
      <c r="L518" s="168"/>
      <c r="M518" s="23"/>
      <c r="N518" s="169" t="s">
        <v>20</v>
      </c>
      <c r="O518" s="170" t="s">
        <v>44</v>
      </c>
      <c r="P518" s="171">
        <f>I518+J518</f>
        <v>0</v>
      </c>
      <c r="Q518" s="171">
        <f>ROUND(I518*H518,2)</f>
        <v>0</v>
      </c>
      <c r="R518" s="171">
        <f>ROUND(J518*H518,2)</f>
        <v>0</v>
      </c>
      <c r="T518" s="172">
        <f>S518*H518</f>
        <v>0</v>
      </c>
      <c r="U518" s="172">
        <v>0.00107</v>
      </c>
      <c r="V518" s="172">
        <f>U518*H518</f>
        <v>0.00214</v>
      </c>
      <c r="W518" s="172">
        <v>0</v>
      </c>
      <c r="X518" s="173">
        <f>W518*H518</f>
        <v>0</v>
      </c>
      <c r="AR518" s="174" t="s">
        <v>275</v>
      </c>
      <c r="AT518" s="174" t="s">
        <v>162</v>
      </c>
      <c r="AU518" s="174" t="s">
        <v>84</v>
      </c>
      <c r="AY518" s="3" t="s">
        <v>159</v>
      </c>
      <c r="BE518" s="175">
        <f>IF(O518="základní",K518,0)</f>
        <v>0</v>
      </c>
      <c r="BF518" s="175">
        <f>IF(O518="snížená",K518,0)</f>
        <v>0</v>
      </c>
      <c r="BG518" s="175">
        <f>IF(O518="zákl. přenesená",K518,0)</f>
        <v>0</v>
      </c>
      <c r="BH518" s="175">
        <f>IF(O518="sníž. přenesená",K518,0)</f>
        <v>0</v>
      </c>
      <c r="BI518" s="175">
        <f>IF(O518="nulová",K518,0)</f>
        <v>0</v>
      </c>
      <c r="BJ518" s="3" t="s">
        <v>82</v>
      </c>
      <c r="BK518" s="175">
        <f>ROUND(P518*H518,2)</f>
        <v>0</v>
      </c>
      <c r="BL518" s="3" t="s">
        <v>275</v>
      </c>
      <c r="BM518" s="174" t="s">
        <v>1135</v>
      </c>
    </row>
    <row r="519" s="22" customFormat="1">
      <c r="B519" s="23"/>
      <c r="D519" s="176" t="s">
        <v>168</v>
      </c>
      <c r="F519" s="177" t="s">
        <v>1136</v>
      </c>
      <c r="I519" s="178"/>
      <c r="J519" s="178"/>
      <c r="M519" s="23"/>
      <c r="N519" s="179"/>
      <c r="X519" s="59"/>
      <c r="AT519" s="3" t="s">
        <v>168</v>
      </c>
      <c r="AU519" s="3" t="s">
        <v>84</v>
      </c>
    </row>
    <row r="520" s="22" customFormat="1">
      <c r="B520" s="23"/>
      <c r="D520" s="180" t="s">
        <v>170</v>
      </c>
      <c r="F520" s="181" t="s">
        <v>1137</v>
      </c>
      <c r="I520" s="178"/>
      <c r="J520" s="178"/>
      <c r="M520" s="23"/>
      <c r="N520" s="179"/>
      <c r="X520" s="59"/>
      <c r="AT520" s="3" t="s">
        <v>170</v>
      </c>
      <c r="AU520" s="3" t="s">
        <v>84</v>
      </c>
    </row>
    <row r="521" s="22" customFormat="1" ht="16.5" customHeight="1">
      <c r="B521" s="23"/>
      <c r="C521" s="183" t="s">
        <v>1138</v>
      </c>
      <c r="D521" s="183" t="s">
        <v>269</v>
      </c>
      <c r="E521" s="184" t="s">
        <v>1139</v>
      </c>
      <c r="F521" s="185" t="s">
        <v>1140</v>
      </c>
      <c r="G521" s="186" t="s">
        <v>165</v>
      </c>
      <c r="H521" s="187">
        <v>3</v>
      </c>
      <c r="I521" s="188"/>
      <c r="J521" s="189"/>
      <c r="K521" s="190">
        <f>ROUND(P521*H521,2)</f>
        <v>0</v>
      </c>
      <c r="L521" s="189"/>
      <c r="M521" s="191"/>
      <c r="N521" s="192" t="s">
        <v>20</v>
      </c>
      <c r="O521" s="170" t="s">
        <v>44</v>
      </c>
      <c r="P521" s="171">
        <f>I521+J521</f>
        <v>0</v>
      </c>
      <c r="Q521" s="171">
        <f>ROUND(I521*H521,2)</f>
        <v>0</v>
      </c>
      <c r="R521" s="171">
        <f>ROUND(J521*H521,2)</f>
        <v>0</v>
      </c>
      <c r="T521" s="172">
        <f>S521*H521</f>
        <v>0</v>
      </c>
      <c r="U521" s="172">
        <v>8.0000000000000007e-05</v>
      </c>
      <c r="V521" s="172">
        <f>U521*H521</f>
        <v>0.00024000000000000003</v>
      </c>
      <c r="W521" s="172">
        <v>0</v>
      </c>
      <c r="X521" s="173">
        <f>W521*H521</f>
        <v>0</v>
      </c>
      <c r="AR521" s="174" t="s">
        <v>397</v>
      </c>
      <c r="AT521" s="174" t="s">
        <v>269</v>
      </c>
      <c r="AU521" s="174" t="s">
        <v>84</v>
      </c>
      <c r="AY521" s="3" t="s">
        <v>159</v>
      </c>
      <c r="BE521" s="175">
        <f>IF(O521="základní",K521,0)</f>
        <v>0</v>
      </c>
      <c r="BF521" s="175">
        <f>IF(O521="snížená",K521,0)</f>
        <v>0</v>
      </c>
      <c r="BG521" s="175">
        <f>IF(O521="zákl. přenesená",K521,0)</f>
        <v>0</v>
      </c>
      <c r="BH521" s="175">
        <f>IF(O521="sníž. přenesená",K521,0)</f>
        <v>0</v>
      </c>
      <c r="BI521" s="175">
        <f>IF(O521="nulová",K521,0)</f>
        <v>0</v>
      </c>
      <c r="BJ521" s="3" t="s">
        <v>82</v>
      </c>
      <c r="BK521" s="175">
        <f>ROUND(P521*H521,2)</f>
        <v>0</v>
      </c>
      <c r="BL521" s="3" t="s">
        <v>275</v>
      </c>
      <c r="BM521" s="174" t="s">
        <v>1141</v>
      </c>
    </row>
    <row r="522" s="22" customFormat="1">
      <c r="B522" s="23"/>
      <c r="D522" s="176" t="s">
        <v>168</v>
      </c>
      <c r="F522" s="177" t="s">
        <v>1140</v>
      </c>
      <c r="I522" s="178"/>
      <c r="J522" s="178"/>
      <c r="M522" s="23"/>
      <c r="N522" s="179"/>
      <c r="X522" s="59"/>
      <c r="AT522" s="3" t="s">
        <v>168</v>
      </c>
      <c r="AU522" s="3" t="s">
        <v>84</v>
      </c>
    </row>
    <row r="523" s="22" customFormat="1" ht="16.5" customHeight="1">
      <c r="B523" s="23"/>
      <c r="C523" s="161" t="s">
        <v>1142</v>
      </c>
      <c r="D523" s="161" t="s">
        <v>162</v>
      </c>
      <c r="E523" s="162" t="s">
        <v>1143</v>
      </c>
      <c r="F523" s="163" t="s">
        <v>1144</v>
      </c>
      <c r="G523" s="164" t="s">
        <v>165</v>
      </c>
      <c r="H523" s="165">
        <v>3</v>
      </c>
      <c r="I523" s="166"/>
      <c r="J523" s="166"/>
      <c r="K523" s="167">
        <f>ROUND(P523*H523,2)</f>
        <v>0</v>
      </c>
      <c r="L523" s="168"/>
      <c r="M523" s="23"/>
      <c r="N523" s="169" t="s">
        <v>20</v>
      </c>
      <c r="O523" s="170" t="s">
        <v>44</v>
      </c>
      <c r="P523" s="171">
        <f>I523+J523</f>
        <v>0</v>
      </c>
      <c r="Q523" s="171">
        <f>ROUND(I523*H523,2)</f>
        <v>0</v>
      </c>
      <c r="R523" s="171">
        <f>ROUND(J523*H523,2)</f>
        <v>0</v>
      </c>
      <c r="T523" s="172">
        <f>S523*H523</f>
        <v>0</v>
      </c>
      <c r="U523" s="172">
        <v>9.0000000000000006e-05</v>
      </c>
      <c r="V523" s="172">
        <f>U523*H523</f>
        <v>0.00027</v>
      </c>
      <c r="W523" s="172">
        <v>0</v>
      </c>
      <c r="X523" s="173">
        <f>W523*H523</f>
        <v>0</v>
      </c>
      <c r="AR523" s="174" t="s">
        <v>275</v>
      </c>
      <c r="AT523" s="174" t="s">
        <v>162</v>
      </c>
      <c r="AU523" s="174" t="s">
        <v>84</v>
      </c>
      <c r="AY523" s="3" t="s">
        <v>159</v>
      </c>
      <c r="BE523" s="175">
        <f>IF(O523="základní",K523,0)</f>
        <v>0</v>
      </c>
      <c r="BF523" s="175">
        <f>IF(O523="snížená",K523,0)</f>
        <v>0</v>
      </c>
      <c r="BG523" s="175">
        <f>IF(O523="zákl. přenesená",K523,0)</f>
        <v>0</v>
      </c>
      <c r="BH523" s="175">
        <f>IF(O523="sníž. přenesená",K523,0)</f>
        <v>0</v>
      </c>
      <c r="BI523" s="175">
        <f>IF(O523="nulová",K523,0)</f>
        <v>0</v>
      </c>
      <c r="BJ523" s="3" t="s">
        <v>82</v>
      </c>
      <c r="BK523" s="175">
        <f>ROUND(P523*H523,2)</f>
        <v>0</v>
      </c>
      <c r="BL523" s="3" t="s">
        <v>275</v>
      </c>
      <c r="BM523" s="174" t="s">
        <v>1145</v>
      </c>
    </row>
    <row r="524" s="22" customFormat="1">
      <c r="B524" s="23"/>
      <c r="D524" s="176" t="s">
        <v>168</v>
      </c>
      <c r="F524" s="177" t="s">
        <v>1146</v>
      </c>
      <c r="I524" s="178"/>
      <c r="J524" s="178"/>
      <c r="M524" s="23"/>
      <c r="N524" s="179"/>
      <c r="X524" s="59"/>
      <c r="AT524" s="3" t="s">
        <v>168</v>
      </c>
      <c r="AU524" s="3" t="s">
        <v>84</v>
      </c>
    </row>
    <row r="525" s="22" customFormat="1">
      <c r="B525" s="23"/>
      <c r="D525" s="180" t="s">
        <v>170</v>
      </c>
      <c r="F525" s="181" t="s">
        <v>1147</v>
      </c>
      <c r="I525" s="178"/>
      <c r="J525" s="178"/>
      <c r="M525" s="23"/>
      <c r="N525" s="179"/>
      <c r="X525" s="59"/>
      <c r="AT525" s="3" t="s">
        <v>170</v>
      </c>
      <c r="AU525" s="3" t="s">
        <v>84</v>
      </c>
    </row>
    <row r="526" s="22" customFormat="1" ht="16.5" customHeight="1">
      <c r="B526" s="23"/>
      <c r="C526" s="161" t="s">
        <v>1148</v>
      </c>
      <c r="D526" s="161" t="s">
        <v>162</v>
      </c>
      <c r="E526" s="162" t="s">
        <v>1149</v>
      </c>
      <c r="F526" s="163" t="s">
        <v>1150</v>
      </c>
      <c r="G526" s="164" t="s">
        <v>165</v>
      </c>
      <c r="H526" s="165">
        <v>2</v>
      </c>
      <c r="I526" s="166"/>
      <c r="J526" s="166"/>
      <c r="K526" s="167">
        <f>ROUND(P526*H526,2)</f>
        <v>0</v>
      </c>
      <c r="L526" s="168"/>
      <c r="M526" s="23"/>
      <c r="N526" s="169" t="s">
        <v>20</v>
      </c>
      <c r="O526" s="170" t="s">
        <v>44</v>
      </c>
      <c r="P526" s="171">
        <f>I526+J526</f>
        <v>0</v>
      </c>
      <c r="Q526" s="171">
        <f>ROUND(I526*H526,2)</f>
        <v>0</v>
      </c>
      <c r="R526" s="171">
        <f>ROUND(J526*H526,2)</f>
        <v>0</v>
      </c>
      <c r="T526" s="172">
        <f>S526*H526</f>
        <v>0</v>
      </c>
      <c r="U526" s="172">
        <v>0.00077999999999999999</v>
      </c>
      <c r="V526" s="172">
        <f>U526*H526</f>
        <v>0.00156</v>
      </c>
      <c r="W526" s="172">
        <v>0</v>
      </c>
      <c r="X526" s="173">
        <f>W526*H526</f>
        <v>0</v>
      </c>
      <c r="AR526" s="174" t="s">
        <v>275</v>
      </c>
      <c r="AT526" s="174" t="s">
        <v>162</v>
      </c>
      <c r="AU526" s="174" t="s">
        <v>84</v>
      </c>
      <c r="AY526" s="3" t="s">
        <v>159</v>
      </c>
      <c r="BE526" s="175">
        <f>IF(O526="základní",K526,0)</f>
        <v>0</v>
      </c>
      <c r="BF526" s="175">
        <f>IF(O526="snížená",K526,0)</f>
        <v>0</v>
      </c>
      <c r="BG526" s="175">
        <f>IF(O526="zákl. přenesená",K526,0)</f>
        <v>0</v>
      </c>
      <c r="BH526" s="175">
        <f>IF(O526="sníž. přenesená",K526,0)</f>
        <v>0</v>
      </c>
      <c r="BI526" s="175">
        <f>IF(O526="nulová",K526,0)</f>
        <v>0</v>
      </c>
      <c r="BJ526" s="3" t="s">
        <v>82</v>
      </c>
      <c r="BK526" s="175">
        <f>ROUND(P526*H526,2)</f>
        <v>0</v>
      </c>
      <c r="BL526" s="3" t="s">
        <v>275</v>
      </c>
      <c r="BM526" s="174" t="s">
        <v>1151</v>
      </c>
    </row>
    <row r="527" s="22" customFormat="1">
      <c r="B527" s="23"/>
      <c r="D527" s="176" t="s">
        <v>168</v>
      </c>
      <c r="F527" s="177" t="s">
        <v>1152</v>
      </c>
      <c r="I527" s="178"/>
      <c r="J527" s="178"/>
      <c r="M527" s="23"/>
      <c r="N527" s="179"/>
      <c r="X527" s="59"/>
      <c r="AT527" s="3" t="s">
        <v>168</v>
      </c>
      <c r="AU527" s="3" t="s">
        <v>84</v>
      </c>
    </row>
    <row r="528" s="22" customFormat="1">
      <c r="B528" s="23"/>
      <c r="D528" s="180" t="s">
        <v>170</v>
      </c>
      <c r="F528" s="181" t="s">
        <v>1153</v>
      </c>
      <c r="I528" s="178"/>
      <c r="J528" s="178"/>
      <c r="M528" s="23"/>
      <c r="N528" s="179"/>
      <c r="X528" s="59"/>
      <c r="AT528" s="3" t="s">
        <v>170</v>
      </c>
      <c r="AU528" s="3" t="s">
        <v>84</v>
      </c>
    </row>
    <row r="529" s="22" customFormat="1" ht="16.5" customHeight="1">
      <c r="B529" s="23"/>
      <c r="C529" s="161" t="s">
        <v>1154</v>
      </c>
      <c r="D529" s="161" t="s">
        <v>162</v>
      </c>
      <c r="E529" s="162" t="s">
        <v>1155</v>
      </c>
      <c r="F529" s="163" t="s">
        <v>1156</v>
      </c>
      <c r="G529" s="164" t="s">
        <v>165</v>
      </c>
      <c r="H529" s="165">
        <v>1</v>
      </c>
      <c r="I529" s="166"/>
      <c r="J529" s="166"/>
      <c r="K529" s="167">
        <f>ROUND(P529*H529,2)</f>
        <v>0</v>
      </c>
      <c r="L529" s="168"/>
      <c r="M529" s="23"/>
      <c r="N529" s="169" t="s">
        <v>20</v>
      </c>
      <c r="O529" s="170" t="s">
        <v>44</v>
      </c>
      <c r="P529" s="171">
        <f>I529+J529</f>
        <v>0</v>
      </c>
      <c r="Q529" s="171">
        <f>ROUND(I529*H529,2)</f>
        <v>0</v>
      </c>
      <c r="R529" s="171">
        <f>ROUND(J529*H529,2)</f>
        <v>0</v>
      </c>
      <c r="T529" s="172">
        <f>S529*H529</f>
        <v>0</v>
      </c>
      <c r="U529" s="172">
        <v>0.00052999999999999998</v>
      </c>
      <c r="V529" s="172">
        <f>U529*H529</f>
        <v>0.00052999999999999998</v>
      </c>
      <c r="W529" s="172">
        <v>0</v>
      </c>
      <c r="X529" s="173">
        <f>W529*H529</f>
        <v>0</v>
      </c>
      <c r="AR529" s="174" t="s">
        <v>275</v>
      </c>
      <c r="AT529" s="174" t="s">
        <v>162</v>
      </c>
      <c r="AU529" s="174" t="s">
        <v>84</v>
      </c>
      <c r="AY529" s="3" t="s">
        <v>159</v>
      </c>
      <c r="BE529" s="175">
        <f>IF(O529="základní",K529,0)</f>
        <v>0</v>
      </c>
      <c r="BF529" s="175">
        <f>IF(O529="snížená",K529,0)</f>
        <v>0</v>
      </c>
      <c r="BG529" s="175">
        <f>IF(O529="zákl. přenesená",K529,0)</f>
        <v>0</v>
      </c>
      <c r="BH529" s="175">
        <f>IF(O529="sníž. přenesená",K529,0)</f>
        <v>0</v>
      </c>
      <c r="BI529" s="175">
        <f>IF(O529="nulová",K529,0)</f>
        <v>0</v>
      </c>
      <c r="BJ529" s="3" t="s">
        <v>82</v>
      </c>
      <c r="BK529" s="175">
        <f>ROUND(P529*H529,2)</f>
        <v>0</v>
      </c>
      <c r="BL529" s="3" t="s">
        <v>275</v>
      </c>
      <c r="BM529" s="174" t="s">
        <v>1157</v>
      </c>
    </row>
    <row r="530" s="22" customFormat="1">
      <c r="B530" s="23"/>
      <c r="D530" s="176" t="s">
        <v>168</v>
      </c>
      <c r="F530" s="177" t="s">
        <v>1158</v>
      </c>
      <c r="I530" s="178"/>
      <c r="J530" s="178"/>
      <c r="M530" s="23"/>
      <c r="N530" s="179"/>
      <c r="X530" s="59"/>
      <c r="AT530" s="3" t="s">
        <v>168</v>
      </c>
      <c r="AU530" s="3" t="s">
        <v>84</v>
      </c>
    </row>
    <row r="531" s="22" customFormat="1">
      <c r="B531" s="23"/>
      <c r="D531" s="180" t="s">
        <v>170</v>
      </c>
      <c r="F531" s="181" t="s">
        <v>1159</v>
      </c>
      <c r="I531" s="178"/>
      <c r="J531" s="178"/>
      <c r="M531" s="23"/>
      <c r="N531" s="179"/>
      <c r="X531" s="59"/>
      <c r="AT531" s="3" t="s">
        <v>170</v>
      </c>
      <c r="AU531" s="3" t="s">
        <v>84</v>
      </c>
    </row>
    <row r="532" s="22" customFormat="1" ht="16.5" customHeight="1">
      <c r="B532" s="23"/>
      <c r="C532" s="161" t="s">
        <v>1160</v>
      </c>
      <c r="D532" s="161" t="s">
        <v>162</v>
      </c>
      <c r="E532" s="162" t="s">
        <v>1161</v>
      </c>
      <c r="F532" s="163" t="s">
        <v>1162</v>
      </c>
      <c r="G532" s="164" t="s">
        <v>165</v>
      </c>
      <c r="H532" s="165">
        <v>4</v>
      </c>
      <c r="I532" s="166"/>
      <c r="J532" s="166"/>
      <c r="K532" s="167">
        <f>ROUND(P532*H532,2)</f>
        <v>0</v>
      </c>
      <c r="L532" s="168"/>
      <c r="M532" s="23"/>
      <c r="N532" s="169" t="s">
        <v>20</v>
      </c>
      <c r="O532" s="170" t="s">
        <v>44</v>
      </c>
      <c r="P532" s="171">
        <f>I532+J532</f>
        <v>0</v>
      </c>
      <c r="Q532" s="171">
        <f>ROUND(I532*H532,2)</f>
        <v>0</v>
      </c>
      <c r="R532" s="171">
        <f>ROUND(J532*H532,2)</f>
        <v>0</v>
      </c>
      <c r="T532" s="172">
        <f>S532*H532</f>
        <v>0</v>
      </c>
      <c r="U532" s="172">
        <v>0.0017260000000000001</v>
      </c>
      <c r="V532" s="172">
        <f>U532*H532</f>
        <v>0.0069040000000000004</v>
      </c>
      <c r="W532" s="172">
        <v>0</v>
      </c>
      <c r="X532" s="173">
        <f>W532*H532</f>
        <v>0</v>
      </c>
      <c r="AR532" s="174" t="s">
        <v>275</v>
      </c>
      <c r="AT532" s="174" t="s">
        <v>162</v>
      </c>
      <c r="AU532" s="174" t="s">
        <v>84</v>
      </c>
      <c r="AY532" s="3" t="s">
        <v>159</v>
      </c>
      <c r="BE532" s="175">
        <f>IF(O532="základní",K532,0)</f>
        <v>0</v>
      </c>
      <c r="BF532" s="175">
        <f>IF(O532="snížená",K532,0)</f>
        <v>0</v>
      </c>
      <c r="BG532" s="175">
        <f>IF(O532="zákl. přenesená",K532,0)</f>
        <v>0</v>
      </c>
      <c r="BH532" s="175">
        <f>IF(O532="sníž. přenesená",K532,0)</f>
        <v>0</v>
      </c>
      <c r="BI532" s="175">
        <f>IF(O532="nulová",K532,0)</f>
        <v>0</v>
      </c>
      <c r="BJ532" s="3" t="s">
        <v>82</v>
      </c>
      <c r="BK532" s="175">
        <f>ROUND(P532*H532,2)</f>
        <v>0</v>
      </c>
      <c r="BL532" s="3" t="s">
        <v>275</v>
      </c>
      <c r="BM532" s="174" t="s">
        <v>1163</v>
      </c>
    </row>
    <row r="533" s="22" customFormat="1">
      <c r="B533" s="23"/>
      <c r="D533" s="176" t="s">
        <v>168</v>
      </c>
      <c r="F533" s="177" t="s">
        <v>1162</v>
      </c>
      <c r="I533" s="178"/>
      <c r="J533" s="178"/>
      <c r="M533" s="23"/>
      <c r="N533" s="179"/>
      <c r="X533" s="59"/>
      <c r="AT533" s="3" t="s">
        <v>168</v>
      </c>
      <c r="AU533" s="3" t="s">
        <v>84</v>
      </c>
    </row>
    <row r="534" s="22" customFormat="1" ht="16.5" customHeight="1">
      <c r="B534" s="23"/>
      <c r="C534" s="161" t="s">
        <v>1164</v>
      </c>
      <c r="D534" s="161" t="s">
        <v>162</v>
      </c>
      <c r="E534" s="162" t="s">
        <v>1165</v>
      </c>
      <c r="F534" s="163" t="s">
        <v>1166</v>
      </c>
      <c r="G534" s="164" t="s">
        <v>165</v>
      </c>
      <c r="H534" s="165">
        <v>2</v>
      </c>
      <c r="I534" s="166"/>
      <c r="J534" s="166"/>
      <c r="K534" s="167">
        <f>ROUND(P534*H534,2)</f>
        <v>0</v>
      </c>
      <c r="L534" s="168"/>
      <c r="M534" s="23"/>
      <c r="N534" s="169" t="s">
        <v>20</v>
      </c>
      <c r="O534" s="170" t="s">
        <v>44</v>
      </c>
      <c r="P534" s="171">
        <f>I534+J534</f>
        <v>0</v>
      </c>
      <c r="Q534" s="171">
        <f>ROUND(I534*H534,2)</f>
        <v>0</v>
      </c>
      <c r="R534" s="171">
        <f>ROUND(J534*H534,2)</f>
        <v>0</v>
      </c>
      <c r="T534" s="172">
        <f>S534*H534</f>
        <v>0</v>
      </c>
      <c r="U534" s="172">
        <v>0.00136757</v>
      </c>
      <c r="V534" s="172">
        <f>U534*H534</f>
        <v>0.0027351400000000001</v>
      </c>
      <c r="W534" s="172">
        <v>0</v>
      </c>
      <c r="X534" s="173">
        <f>W534*H534</f>
        <v>0</v>
      </c>
      <c r="AR534" s="174" t="s">
        <v>275</v>
      </c>
      <c r="AT534" s="174" t="s">
        <v>162</v>
      </c>
      <c r="AU534" s="174" t="s">
        <v>84</v>
      </c>
      <c r="AY534" s="3" t="s">
        <v>159</v>
      </c>
      <c r="BE534" s="175">
        <f>IF(O534="základní",K534,0)</f>
        <v>0</v>
      </c>
      <c r="BF534" s="175">
        <f>IF(O534="snížená",K534,0)</f>
        <v>0</v>
      </c>
      <c r="BG534" s="175">
        <f>IF(O534="zákl. přenesená",K534,0)</f>
        <v>0</v>
      </c>
      <c r="BH534" s="175">
        <f>IF(O534="sníž. přenesená",K534,0)</f>
        <v>0</v>
      </c>
      <c r="BI534" s="175">
        <f>IF(O534="nulová",K534,0)</f>
        <v>0</v>
      </c>
      <c r="BJ534" s="3" t="s">
        <v>82</v>
      </c>
      <c r="BK534" s="175">
        <f>ROUND(P534*H534,2)</f>
        <v>0</v>
      </c>
      <c r="BL534" s="3" t="s">
        <v>275</v>
      </c>
      <c r="BM534" s="174" t="s">
        <v>1167</v>
      </c>
    </row>
    <row r="535" s="22" customFormat="1">
      <c r="B535" s="23"/>
      <c r="D535" s="176" t="s">
        <v>168</v>
      </c>
      <c r="F535" s="177" t="s">
        <v>1166</v>
      </c>
      <c r="I535" s="178"/>
      <c r="J535" s="178"/>
      <c r="M535" s="23"/>
      <c r="N535" s="179"/>
      <c r="X535" s="59"/>
      <c r="AT535" s="3" t="s">
        <v>168</v>
      </c>
      <c r="AU535" s="3" t="s">
        <v>84</v>
      </c>
    </row>
    <row r="536" s="22" customFormat="1" ht="16.5" customHeight="1">
      <c r="B536" s="23"/>
      <c r="C536" s="161" t="s">
        <v>1168</v>
      </c>
      <c r="D536" s="161" t="s">
        <v>162</v>
      </c>
      <c r="E536" s="162" t="s">
        <v>1169</v>
      </c>
      <c r="F536" s="163" t="s">
        <v>1170</v>
      </c>
      <c r="G536" s="164" t="s">
        <v>165</v>
      </c>
      <c r="H536" s="165">
        <v>2</v>
      </c>
      <c r="I536" s="166"/>
      <c r="J536" s="166"/>
      <c r="K536" s="167">
        <f>ROUND(P536*H536,2)</f>
        <v>0</v>
      </c>
      <c r="L536" s="168"/>
      <c r="M536" s="23"/>
      <c r="N536" s="169" t="s">
        <v>20</v>
      </c>
      <c r="O536" s="170" t="s">
        <v>44</v>
      </c>
      <c r="P536" s="171">
        <f>I536+J536</f>
        <v>0</v>
      </c>
      <c r="Q536" s="171">
        <f>ROUND(I536*H536,2)</f>
        <v>0</v>
      </c>
      <c r="R536" s="171">
        <f>ROUND(J536*H536,2)</f>
        <v>0</v>
      </c>
      <c r="T536" s="172">
        <f>S536*H536</f>
        <v>0</v>
      </c>
      <c r="U536" s="172">
        <v>0.00055999999999999995</v>
      </c>
      <c r="V536" s="172">
        <f>U536*H536</f>
        <v>0.0011199999999999999</v>
      </c>
      <c r="W536" s="172">
        <v>0</v>
      </c>
      <c r="X536" s="173">
        <f>W536*H536</f>
        <v>0</v>
      </c>
      <c r="AR536" s="174" t="s">
        <v>275</v>
      </c>
      <c r="AT536" s="174" t="s">
        <v>162</v>
      </c>
      <c r="AU536" s="174" t="s">
        <v>84</v>
      </c>
      <c r="AY536" s="3" t="s">
        <v>159</v>
      </c>
      <c r="BE536" s="175">
        <f>IF(O536="základní",K536,0)</f>
        <v>0</v>
      </c>
      <c r="BF536" s="175">
        <f>IF(O536="snížená",K536,0)</f>
        <v>0</v>
      </c>
      <c r="BG536" s="175">
        <f>IF(O536="zákl. přenesená",K536,0)</f>
        <v>0</v>
      </c>
      <c r="BH536" s="175">
        <f>IF(O536="sníž. přenesená",K536,0)</f>
        <v>0</v>
      </c>
      <c r="BI536" s="175">
        <f>IF(O536="nulová",K536,0)</f>
        <v>0</v>
      </c>
      <c r="BJ536" s="3" t="s">
        <v>82</v>
      </c>
      <c r="BK536" s="175">
        <f>ROUND(P536*H536,2)</f>
        <v>0</v>
      </c>
      <c r="BL536" s="3" t="s">
        <v>275</v>
      </c>
      <c r="BM536" s="174" t="s">
        <v>1171</v>
      </c>
    </row>
    <row r="537" s="22" customFormat="1">
      <c r="B537" s="23"/>
      <c r="D537" s="176" t="s">
        <v>168</v>
      </c>
      <c r="F537" s="177" t="s">
        <v>1172</v>
      </c>
      <c r="I537" s="178"/>
      <c r="J537" s="178"/>
      <c r="M537" s="23"/>
      <c r="N537" s="179"/>
      <c r="X537" s="59"/>
      <c r="AT537" s="3" t="s">
        <v>168</v>
      </c>
      <c r="AU537" s="3" t="s">
        <v>84</v>
      </c>
    </row>
    <row r="538" s="22" customFormat="1">
      <c r="B538" s="23"/>
      <c r="D538" s="180" t="s">
        <v>170</v>
      </c>
      <c r="F538" s="181" t="s">
        <v>1173</v>
      </c>
      <c r="I538" s="178"/>
      <c r="J538" s="178"/>
      <c r="M538" s="23"/>
      <c r="N538" s="179"/>
      <c r="X538" s="59"/>
      <c r="AT538" s="3" t="s">
        <v>170</v>
      </c>
      <c r="AU538" s="3" t="s">
        <v>84</v>
      </c>
    </row>
    <row r="539" s="22" customFormat="1" ht="16.5" customHeight="1">
      <c r="B539" s="23"/>
      <c r="C539" s="161" t="s">
        <v>1174</v>
      </c>
      <c r="D539" s="161" t="s">
        <v>162</v>
      </c>
      <c r="E539" s="162" t="s">
        <v>1175</v>
      </c>
      <c r="F539" s="163" t="s">
        <v>1176</v>
      </c>
      <c r="G539" s="164" t="s">
        <v>165</v>
      </c>
      <c r="H539" s="165">
        <v>2</v>
      </c>
      <c r="I539" s="166"/>
      <c r="J539" s="166"/>
      <c r="K539" s="167">
        <f>ROUND(P539*H539,2)</f>
        <v>0</v>
      </c>
      <c r="L539" s="168"/>
      <c r="M539" s="23"/>
      <c r="N539" s="169" t="s">
        <v>20</v>
      </c>
      <c r="O539" s="170" t="s">
        <v>44</v>
      </c>
      <c r="P539" s="171">
        <f>I539+J539</f>
        <v>0</v>
      </c>
      <c r="Q539" s="171">
        <f>ROUND(I539*H539,2)</f>
        <v>0</v>
      </c>
      <c r="R539" s="171">
        <f>ROUND(J539*H539,2)</f>
        <v>0</v>
      </c>
      <c r="T539" s="172">
        <f>S539*H539</f>
        <v>0</v>
      </c>
      <c r="U539" s="172">
        <v>2.957e-05</v>
      </c>
      <c r="V539" s="172">
        <f>U539*H539</f>
        <v>5.914e-05</v>
      </c>
      <c r="W539" s="172">
        <v>0</v>
      </c>
      <c r="X539" s="173">
        <f>W539*H539</f>
        <v>0</v>
      </c>
      <c r="AR539" s="174" t="s">
        <v>275</v>
      </c>
      <c r="AT539" s="174" t="s">
        <v>162</v>
      </c>
      <c r="AU539" s="174" t="s">
        <v>84</v>
      </c>
      <c r="AY539" s="3" t="s">
        <v>159</v>
      </c>
      <c r="BE539" s="175">
        <f>IF(O539="základní",K539,0)</f>
        <v>0</v>
      </c>
      <c r="BF539" s="175">
        <f>IF(O539="snížená",K539,0)</f>
        <v>0</v>
      </c>
      <c r="BG539" s="175">
        <f>IF(O539="zákl. přenesená",K539,0)</f>
        <v>0</v>
      </c>
      <c r="BH539" s="175">
        <f>IF(O539="sníž. přenesená",K539,0)</f>
        <v>0</v>
      </c>
      <c r="BI539" s="175">
        <f>IF(O539="nulová",K539,0)</f>
        <v>0</v>
      </c>
      <c r="BJ539" s="3" t="s">
        <v>82</v>
      </c>
      <c r="BK539" s="175">
        <f>ROUND(P539*H539,2)</f>
        <v>0</v>
      </c>
      <c r="BL539" s="3" t="s">
        <v>275</v>
      </c>
      <c r="BM539" s="174" t="s">
        <v>1177</v>
      </c>
    </row>
    <row r="540" s="22" customFormat="1">
      <c r="B540" s="23"/>
      <c r="D540" s="176" t="s">
        <v>168</v>
      </c>
      <c r="F540" s="177" t="s">
        <v>1176</v>
      </c>
      <c r="I540" s="178"/>
      <c r="J540" s="178"/>
      <c r="M540" s="23"/>
      <c r="N540" s="179"/>
      <c r="X540" s="59"/>
      <c r="AT540" s="3" t="s">
        <v>168</v>
      </c>
      <c r="AU540" s="3" t="s">
        <v>84</v>
      </c>
    </row>
    <row r="541" s="22" customFormat="1" ht="16.5" customHeight="1">
      <c r="B541" s="23"/>
      <c r="C541" s="161" t="s">
        <v>1178</v>
      </c>
      <c r="D541" s="161" t="s">
        <v>162</v>
      </c>
      <c r="E541" s="162" t="s">
        <v>1179</v>
      </c>
      <c r="F541" s="163" t="s">
        <v>1180</v>
      </c>
      <c r="G541" s="164" t="s">
        <v>165</v>
      </c>
      <c r="H541" s="165">
        <v>14</v>
      </c>
      <c r="I541" s="166"/>
      <c r="J541" s="166"/>
      <c r="K541" s="167">
        <f>ROUND(P541*H541,2)</f>
        <v>0</v>
      </c>
      <c r="L541" s="168"/>
      <c r="M541" s="23"/>
      <c r="N541" s="169" t="s">
        <v>20</v>
      </c>
      <c r="O541" s="170" t="s">
        <v>44</v>
      </c>
      <c r="P541" s="171">
        <f>I541+J541</f>
        <v>0</v>
      </c>
      <c r="Q541" s="171">
        <f>ROUND(I541*H541,2)</f>
        <v>0</v>
      </c>
      <c r="R541" s="171">
        <f>ROUND(J541*H541,2)</f>
        <v>0</v>
      </c>
      <c r="T541" s="172">
        <f>S541*H541</f>
        <v>0</v>
      </c>
      <c r="U541" s="172">
        <v>0.00024000000000000001</v>
      </c>
      <c r="V541" s="172">
        <f>U541*H541</f>
        <v>0.0033600000000000001</v>
      </c>
      <c r="W541" s="172">
        <v>0</v>
      </c>
      <c r="X541" s="173">
        <f>W541*H541</f>
        <v>0</v>
      </c>
      <c r="AR541" s="174" t="s">
        <v>275</v>
      </c>
      <c r="AT541" s="174" t="s">
        <v>162</v>
      </c>
      <c r="AU541" s="174" t="s">
        <v>84</v>
      </c>
      <c r="AY541" s="3" t="s">
        <v>159</v>
      </c>
      <c r="BE541" s="175">
        <f>IF(O541="základní",K541,0)</f>
        <v>0</v>
      </c>
      <c r="BF541" s="175">
        <f>IF(O541="snížená",K541,0)</f>
        <v>0</v>
      </c>
      <c r="BG541" s="175">
        <f>IF(O541="zákl. přenesená",K541,0)</f>
        <v>0</v>
      </c>
      <c r="BH541" s="175">
        <f>IF(O541="sníž. přenesená",K541,0)</f>
        <v>0</v>
      </c>
      <c r="BI541" s="175">
        <f>IF(O541="nulová",K541,0)</f>
        <v>0</v>
      </c>
      <c r="BJ541" s="3" t="s">
        <v>82</v>
      </c>
      <c r="BK541" s="175">
        <f>ROUND(P541*H541,2)</f>
        <v>0</v>
      </c>
      <c r="BL541" s="3" t="s">
        <v>275</v>
      </c>
      <c r="BM541" s="174" t="s">
        <v>1181</v>
      </c>
    </row>
    <row r="542" s="22" customFormat="1">
      <c r="B542" s="23"/>
      <c r="D542" s="176" t="s">
        <v>168</v>
      </c>
      <c r="F542" s="177" t="s">
        <v>1182</v>
      </c>
      <c r="I542" s="178"/>
      <c r="J542" s="178"/>
      <c r="M542" s="23"/>
      <c r="N542" s="179"/>
      <c r="X542" s="59"/>
      <c r="AT542" s="3" t="s">
        <v>168</v>
      </c>
      <c r="AU542" s="3" t="s">
        <v>84</v>
      </c>
    </row>
    <row r="543" s="22" customFormat="1">
      <c r="B543" s="23"/>
      <c r="D543" s="180" t="s">
        <v>170</v>
      </c>
      <c r="F543" s="181" t="s">
        <v>1183</v>
      </c>
      <c r="I543" s="178"/>
      <c r="J543" s="178"/>
      <c r="M543" s="23"/>
      <c r="N543" s="179"/>
      <c r="X543" s="59"/>
      <c r="AT543" s="3" t="s">
        <v>170</v>
      </c>
      <c r="AU543" s="3" t="s">
        <v>84</v>
      </c>
    </row>
    <row r="544" s="22" customFormat="1" ht="16.5" customHeight="1">
      <c r="B544" s="23"/>
      <c r="C544" s="161" t="s">
        <v>1184</v>
      </c>
      <c r="D544" s="161" t="s">
        <v>162</v>
      </c>
      <c r="E544" s="162" t="s">
        <v>1185</v>
      </c>
      <c r="F544" s="163" t="s">
        <v>1186</v>
      </c>
      <c r="G544" s="164" t="s">
        <v>165</v>
      </c>
      <c r="H544" s="165">
        <v>8</v>
      </c>
      <c r="I544" s="166"/>
      <c r="J544" s="166"/>
      <c r="K544" s="167">
        <f>ROUND(P544*H544,2)</f>
        <v>0</v>
      </c>
      <c r="L544" s="168"/>
      <c r="M544" s="23"/>
      <c r="N544" s="169" t="s">
        <v>20</v>
      </c>
      <c r="O544" s="170" t="s">
        <v>44</v>
      </c>
      <c r="P544" s="171">
        <f>I544+J544</f>
        <v>0</v>
      </c>
      <c r="Q544" s="171">
        <f>ROUND(I544*H544,2)</f>
        <v>0</v>
      </c>
      <c r="R544" s="171">
        <f>ROUND(J544*H544,2)</f>
        <v>0</v>
      </c>
      <c r="T544" s="172">
        <f>S544*H544</f>
        <v>0</v>
      </c>
      <c r="U544" s="172">
        <v>0.00024000000000000001</v>
      </c>
      <c r="V544" s="172">
        <f>U544*H544</f>
        <v>0.00192</v>
      </c>
      <c r="W544" s="172">
        <v>0</v>
      </c>
      <c r="X544" s="173">
        <f>W544*H544</f>
        <v>0</v>
      </c>
      <c r="AR544" s="174" t="s">
        <v>275</v>
      </c>
      <c r="AT544" s="174" t="s">
        <v>162</v>
      </c>
      <c r="AU544" s="174" t="s">
        <v>84</v>
      </c>
      <c r="AY544" s="3" t="s">
        <v>159</v>
      </c>
      <c r="BE544" s="175">
        <f>IF(O544="základní",K544,0)</f>
        <v>0</v>
      </c>
      <c r="BF544" s="175">
        <f>IF(O544="snížená",K544,0)</f>
        <v>0</v>
      </c>
      <c r="BG544" s="175">
        <f>IF(O544="zákl. přenesená",K544,0)</f>
        <v>0</v>
      </c>
      <c r="BH544" s="175">
        <f>IF(O544="sníž. přenesená",K544,0)</f>
        <v>0</v>
      </c>
      <c r="BI544" s="175">
        <f>IF(O544="nulová",K544,0)</f>
        <v>0</v>
      </c>
      <c r="BJ544" s="3" t="s">
        <v>82</v>
      </c>
      <c r="BK544" s="175">
        <f>ROUND(P544*H544,2)</f>
        <v>0</v>
      </c>
      <c r="BL544" s="3" t="s">
        <v>275</v>
      </c>
      <c r="BM544" s="174" t="s">
        <v>1187</v>
      </c>
    </row>
    <row r="545" s="22" customFormat="1">
      <c r="B545" s="23"/>
      <c r="D545" s="176" t="s">
        <v>168</v>
      </c>
      <c r="F545" s="177" t="s">
        <v>1188</v>
      </c>
      <c r="I545" s="178"/>
      <c r="J545" s="178"/>
      <c r="M545" s="23"/>
      <c r="N545" s="179"/>
      <c r="X545" s="59"/>
      <c r="AT545" s="3" t="s">
        <v>168</v>
      </c>
      <c r="AU545" s="3" t="s">
        <v>84</v>
      </c>
    </row>
    <row r="546" s="22" customFormat="1">
      <c r="B546" s="23"/>
      <c r="D546" s="180" t="s">
        <v>170</v>
      </c>
      <c r="F546" s="181" t="s">
        <v>1189</v>
      </c>
      <c r="I546" s="178"/>
      <c r="J546" s="178"/>
      <c r="M546" s="23"/>
      <c r="N546" s="179"/>
      <c r="X546" s="59"/>
      <c r="AT546" s="3" t="s">
        <v>170</v>
      </c>
      <c r="AU546" s="3" t="s">
        <v>84</v>
      </c>
    </row>
    <row r="547" s="22" customFormat="1" ht="16.5" customHeight="1">
      <c r="B547" s="23"/>
      <c r="C547" s="161" t="s">
        <v>1190</v>
      </c>
      <c r="D547" s="161" t="s">
        <v>162</v>
      </c>
      <c r="E547" s="162" t="s">
        <v>1191</v>
      </c>
      <c r="F547" s="163" t="s">
        <v>1192</v>
      </c>
      <c r="G547" s="164" t="s">
        <v>174</v>
      </c>
      <c r="H547" s="165">
        <v>0.627</v>
      </c>
      <c r="I547" s="166"/>
      <c r="J547" s="166"/>
      <c r="K547" s="167">
        <f>ROUND(P547*H547,2)</f>
        <v>0</v>
      </c>
      <c r="L547" s="168"/>
      <c r="M547" s="23"/>
      <c r="N547" s="169" t="s">
        <v>20</v>
      </c>
      <c r="O547" s="170" t="s">
        <v>44</v>
      </c>
      <c r="P547" s="171">
        <f>I547+J547</f>
        <v>0</v>
      </c>
      <c r="Q547" s="171">
        <f>ROUND(I547*H547,2)</f>
        <v>0</v>
      </c>
      <c r="R547" s="171">
        <f>ROUND(J547*H547,2)</f>
        <v>0</v>
      </c>
      <c r="T547" s="172">
        <f>S547*H547</f>
        <v>0</v>
      </c>
      <c r="U547" s="172">
        <v>0</v>
      </c>
      <c r="V547" s="172">
        <f>U547*H547</f>
        <v>0</v>
      </c>
      <c r="W547" s="172">
        <v>0</v>
      </c>
      <c r="X547" s="173">
        <f>W547*H547</f>
        <v>0</v>
      </c>
      <c r="AR547" s="174" t="s">
        <v>275</v>
      </c>
      <c r="AT547" s="174" t="s">
        <v>162</v>
      </c>
      <c r="AU547" s="174" t="s">
        <v>84</v>
      </c>
      <c r="AY547" s="3" t="s">
        <v>159</v>
      </c>
      <c r="BE547" s="175">
        <f>IF(O547="základní",K547,0)</f>
        <v>0</v>
      </c>
      <c r="BF547" s="175">
        <f>IF(O547="snížená",K547,0)</f>
        <v>0</v>
      </c>
      <c r="BG547" s="175">
        <f>IF(O547="zákl. přenesená",K547,0)</f>
        <v>0</v>
      </c>
      <c r="BH547" s="175">
        <f>IF(O547="sníž. přenesená",K547,0)</f>
        <v>0</v>
      </c>
      <c r="BI547" s="175">
        <f>IF(O547="nulová",K547,0)</f>
        <v>0</v>
      </c>
      <c r="BJ547" s="3" t="s">
        <v>82</v>
      </c>
      <c r="BK547" s="175">
        <f>ROUND(P547*H547,2)</f>
        <v>0</v>
      </c>
      <c r="BL547" s="3" t="s">
        <v>275</v>
      </c>
      <c r="BM547" s="174" t="s">
        <v>1193</v>
      </c>
    </row>
    <row r="548" s="22" customFormat="1" ht="19.5">
      <c r="B548" s="23"/>
      <c r="D548" s="176" t="s">
        <v>168</v>
      </c>
      <c r="F548" s="177" t="s">
        <v>1194</v>
      </c>
      <c r="I548" s="178"/>
      <c r="J548" s="178"/>
      <c r="M548" s="23"/>
      <c r="N548" s="179"/>
      <c r="X548" s="59"/>
      <c r="AT548" s="3" t="s">
        <v>168</v>
      </c>
      <c r="AU548" s="3" t="s">
        <v>84</v>
      </c>
    </row>
    <row r="549" s="22" customFormat="1">
      <c r="B549" s="23"/>
      <c r="D549" s="180" t="s">
        <v>170</v>
      </c>
      <c r="F549" s="181" t="s">
        <v>1195</v>
      </c>
      <c r="I549" s="178"/>
      <c r="J549" s="178"/>
      <c r="M549" s="23"/>
      <c r="N549" s="179"/>
      <c r="X549" s="59"/>
      <c r="AT549" s="3" t="s">
        <v>170</v>
      </c>
      <c r="AU549" s="3" t="s">
        <v>84</v>
      </c>
    </row>
    <row r="550" s="22" customFormat="1" ht="16.5" customHeight="1">
      <c r="B550" s="23"/>
      <c r="C550" s="161" t="s">
        <v>1196</v>
      </c>
      <c r="D550" s="161" t="s">
        <v>162</v>
      </c>
      <c r="E550" s="162" t="s">
        <v>1197</v>
      </c>
      <c r="F550" s="163" t="s">
        <v>1198</v>
      </c>
      <c r="G550" s="164" t="s">
        <v>165</v>
      </c>
      <c r="H550" s="165">
        <v>16</v>
      </c>
      <c r="I550" s="166"/>
      <c r="J550" s="166"/>
      <c r="K550" s="167">
        <f>ROUND(P550*H550,2)</f>
        <v>0</v>
      </c>
      <c r="L550" s="168"/>
      <c r="M550" s="23"/>
      <c r="N550" s="169" t="s">
        <v>20</v>
      </c>
      <c r="O550" s="170" t="s">
        <v>44</v>
      </c>
      <c r="P550" s="171">
        <f>I550+J550</f>
        <v>0</v>
      </c>
      <c r="Q550" s="171">
        <f>ROUND(I550*H550,2)</f>
        <v>0</v>
      </c>
      <c r="R550" s="171">
        <f>ROUND(J550*H550,2)</f>
        <v>0</v>
      </c>
      <c r="T550" s="172">
        <f>S550*H550</f>
        <v>0</v>
      </c>
      <c r="U550" s="172">
        <v>2.957e-05</v>
      </c>
      <c r="V550" s="172">
        <f>U550*H550</f>
        <v>0.00047312</v>
      </c>
      <c r="W550" s="172">
        <v>0</v>
      </c>
      <c r="X550" s="173">
        <f>W550*H550</f>
        <v>0</v>
      </c>
      <c r="AR550" s="174" t="s">
        <v>275</v>
      </c>
      <c r="AT550" s="174" t="s">
        <v>162</v>
      </c>
      <c r="AU550" s="174" t="s">
        <v>84</v>
      </c>
      <c r="AY550" s="3" t="s">
        <v>159</v>
      </c>
      <c r="BE550" s="175">
        <f>IF(O550="základní",K550,0)</f>
        <v>0</v>
      </c>
      <c r="BF550" s="175">
        <f>IF(O550="snížená",K550,0)</f>
        <v>0</v>
      </c>
      <c r="BG550" s="175">
        <f>IF(O550="zákl. přenesená",K550,0)</f>
        <v>0</v>
      </c>
      <c r="BH550" s="175">
        <f>IF(O550="sníž. přenesená",K550,0)</f>
        <v>0</v>
      </c>
      <c r="BI550" s="175">
        <f>IF(O550="nulová",K550,0)</f>
        <v>0</v>
      </c>
      <c r="BJ550" s="3" t="s">
        <v>82</v>
      </c>
      <c r="BK550" s="175">
        <f>ROUND(P550*H550,2)</f>
        <v>0</v>
      </c>
      <c r="BL550" s="3" t="s">
        <v>275</v>
      </c>
      <c r="BM550" s="174" t="s">
        <v>1199</v>
      </c>
    </row>
    <row r="551" s="22" customFormat="1">
      <c r="B551" s="23"/>
      <c r="D551" s="176" t="s">
        <v>168</v>
      </c>
      <c r="F551" s="177" t="s">
        <v>1198</v>
      </c>
      <c r="I551" s="178"/>
      <c r="J551" s="178"/>
      <c r="M551" s="23"/>
      <c r="N551" s="179"/>
      <c r="X551" s="59"/>
      <c r="AT551" s="3" t="s">
        <v>168</v>
      </c>
      <c r="AU551" s="3" t="s">
        <v>84</v>
      </c>
    </row>
    <row r="552" s="147" customFormat="1" ht="22.899999999999999" customHeight="1">
      <c r="B552" s="148"/>
      <c r="D552" s="149" t="s">
        <v>74</v>
      </c>
      <c r="E552" s="159" t="s">
        <v>1200</v>
      </c>
      <c r="F552" s="159" t="s">
        <v>1201</v>
      </c>
      <c r="I552" s="151"/>
      <c r="J552" s="151"/>
      <c r="K552" s="160">
        <f>BK552</f>
        <v>0</v>
      </c>
      <c r="M552" s="148"/>
      <c r="N552" s="153"/>
      <c r="Q552" s="154">
        <f>SUM(Q553:Q558)</f>
        <v>0</v>
      </c>
      <c r="R552" s="154">
        <f>SUM(R553:R558)</f>
        <v>0</v>
      </c>
      <c r="T552" s="155">
        <f>SUM(T553:T558)</f>
        <v>0</v>
      </c>
      <c r="V552" s="155">
        <f>SUM(V553:V558)</f>
        <v>0.0023600000000000001</v>
      </c>
      <c r="X552" s="156">
        <f>SUM(X553:X558)</f>
        <v>0</v>
      </c>
      <c r="AR552" s="149" t="s">
        <v>84</v>
      </c>
      <c r="AT552" s="157" t="s">
        <v>74</v>
      </c>
      <c r="AU552" s="157" t="s">
        <v>82</v>
      </c>
      <c r="AY552" s="149" t="s">
        <v>159</v>
      </c>
      <c r="BK552" s="158">
        <f>SUM(BK553:BK558)</f>
        <v>0</v>
      </c>
    </row>
    <row r="553" s="22" customFormat="1" ht="16.5" customHeight="1">
      <c r="B553" s="23"/>
      <c r="C553" s="161" t="s">
        <v>1202</v>
      </c>
      <c r="D553" s="161" t="s">
        <v>162</v>
      </c>
      <c r="E553" s="162" t="s">
        <v>1203</v>
      </c>
      <c r="F553" s="163" t="s">
        <v>1204</v>
      </c>
      <c r="G553" s="164" t="s">
        <v>248</v>
      </c>
      <c r="H553" s="165">
        <v>46</v>
      </c>
      <c r="I553" s="166"/>
      <c r="J553" s="166"/>
      <c r="K553" s="167">
        <f>ROUND(P553*H553,2)</f>
        <v>0</v>
      </c>
      <c r="L553" s="168"/>
      <c r="M553" s="23"/>
      <c r="N553" s="169" t="s">
        <v>20</v>
      </c>
      <c r="O553" s="170" t="s">
        <v>44</v>
      </c>
      <c r="P553" s="171">
        <f>I553+J553</f>
        <v>0</v>
      </c>
      <c r="Q553" s="171">
        <f>ROUND(I553*H553,2)</f>
        <v>0</v>
      </c>
      <c r="R553" s="171">
        <f>ROUND(J553*H553,2)</f>
        <v>0</v>
      </c>
      <c r="T553" s="172">
        <f>S553*H553</f>
        <v>0</v>
      </c>
      <c r="U553" s="172">
        <v>2.0000000000000002e-05</v>
      </c>
      <c r="V553" s="172">
        <f>U553*H553</f>
        <v>0.00092000000000000003</v>
      </c>
      <c r="W553" s="172">
        <v>0</v>
      </c>
      <c r="X553" s="173">
        <f>W553*H553</f>
        <v>0</v>
      </c>
      <c r="AR553" s="174" t="s">
        <v>275</v>
      </c>
      <c r="AT553" s="174" t="s">
        <v>162</v>
      </c>
      <c r="AU553" s="174" t="s">
        <v>84</v>
      </c>
      <c r="AY553" s="3" t="s">
        <v>159</v>
      </c>
      <c r="BE553" s="175">
        <f>IF(O553="základní",K553,0)</f>
        <v>0</v>
      </c>
      <c r="BF553" s="175">
        <f>IF(O553="snížená",K553,0)</f>
        <v>0</v>
      </c>
      <c r="BG553" s="175">
        <f>IF(O553="zákl. přenesená",K553,0)</f>
        <v>0</v>
      </c>
      <c r="BH553" s="175">
        <f>IF(O553="sníž. přenesená",K553,0)</f>
        <v>0</v>
      </c>
      <c r="BI553" s="175">
        <f>IF(O553="nulová",K553,0)</f>
        <v>0</v>
      </c>
      <c r="BJ553" s="3" t="s">
        <v>82</v>
      </c>
      <c r="BK553" s="175">
        <f>ROUND(P553*H553,2)</f>
        <v>0</v>
      </c>
      <c r="BL553" s="3" t="s">
        <v>275</v>
      </c>
      <c r="BM553" s="174" t="s">
        <v>1205</v>
      </c>
    </row>
    <row r="554" s="22" customFormat="1">
      <c r="B554" s="23"/>
      <c r="D554" s="176" t="s">
        <v>168</v>
      </c>
      <c r="F554" s="177" t="s">
        <v>1206</v>
      </c>
      <c r="I554" s="178"/>
      <c r="J554" s="178"/>
      <c r="M554" s="23"/>
      <c r="N554" s="179"/>
      <c r="X554" s="59"/>
      <c r="AT554" s="3" t="s">
        <v>168</v>
      </c>
      <c r="AU554" s="3" t="s">
        <v>84</v>
      </c>
    </row>
    <row r="555" s="22" customFormat="1">
      <c r="B555" s="23"/>
      <c r="D555" s="180" t="s">
        <v>170</v>
      </c>
      <c r="F555" s="181" t="s">
        <v>1207</v>
      </c>
      <c r="I555" s="178"/>
      <c r="J555" s="178"/>
      <c r="M555" s="23"/>
      <c r="N555" s="179"/>
      <c r="X555" s="59"/>
      <c r="AT555" s="3" t="s">
        <v>170</v>
      </c>
      <c r="AU555" s="3" t="s">
        <v>84</v>
      </c>
    </row>
    <row r="556" s="22" customFormat="1" ht="16.5" customHeight="1">
      <c r="B556" s="23"/>
      <c r="C556" s="161" t="s">
        <v>1208</v>
      </c>
      <c r="D556" s="161" t="s">
        <v>162</v>
      </c>
      <c r="E556" s="162" t="s">
        <v>1209</v>
      </c>
      <c r="F556" s="163" t="s">
        <v>1210</v>
      </c>
      <c r="G556" s="164" t="s">
        <v>248</v>
      </c>
      <c r="H556" s="165">
        <v>36</v>
      </c>
      <c r="I556" s="166"/>
      <c r="J556" s="166"/>
      <c r="K556" s="167">
        <f>ROUND(P556*H556,2)</f>
        <v>0</v>
      </c>
      <c r="L556" s="168"/>
      <c r="M556" s="23"/>
      <c r="N556" s="169" t="s">
        <v>20</v>
      </c>
      <c r="O556" s="170" t="s">
        <v>44</v>
      </c>
      <c r="P556" s="171">
        <f>I556+J556</f>
        <v>0</v>
      </c>
      <c r="Q556" s="171">
        <f>ROUND(I556*H556,2)</f>
        <v>0</v>
      </c>
      <c r="R556" s="171">
        <f>ROUND(J556*H556,2)</f>
        <v>0</v>
      </c>
      <c r="T556" s="172">
        <f>S556*H556</f>
        <v>0</v>
      </c>
      <c r="U556" s="172">
        <v>4.0000000000000003e-05</v>
      </c>
      <c r="V556" s="172">
        <f>U556*H556</f>
        <v>0.0014400000000000001</v>
      </c>
      <c r="W556" s="172">
        <v>0</v>
      </c>
      <c r="X556" s="173">
        <f>W556*H556</f>
        <v>0</v>
      </c>
      <c r="AR556" s="174" t="s">
        <v>275</v>
      </c>
      <c r="AT556" s="174" t="s">
        <v>162</v>
      </c>
      <c r="AU556" s="174" t="s">
        <v>84</v>
      </c>
      <c r="AY556" s="3" t="s">
        <v>159</v>
      </c>
      <c r="BE556" s="175">
        <f>IF(O556="základní",K556,0)</f>
        <v>0</v>
      </c>
      <c r="BF556" s="175">
        <f>IF(O556="snížená",K556,0)</f>
        <v>0</v>
      </c>
      <c r="BG556" s="175">
        <f>IF(O556="zákl. přenesená",K556,0)</f>
        <v>0</v>
      </c>
      <c r="BH556" s="175">
        <f>IF(O556="sníž. přenesená",K556,0)</f>
        <v>0</v>
      </c>
      <c r="BI556" s="175">
        <f>IF(O556="nulová",K556,0)</f>
        <v>0</v>
      </c>
      <c r="BJ556" s="3" t="s">
        <v>82</v>
      </c>
      <c r="BK556" s="175">
        <f>ROUND(P556*H556,2)</f>
        <v>0</v>
      </c>
      <c r="BL556" s="3" t="s">
        <v>275</v>
      </c>
      <c r="BM556" s="174" t="s">
        <v>1211</v>
      </c>
    </row>
    <row r="557" s="22" customFormat="1">
      <c r="B557" s="23"/>
      <c r="D557" s="176" t="s">
        <v>168</v>
      </c>
      <c r="F557" s="177" t="s">
        <v>1212</v>
      </c>
      <c r="I557" s="178"/>
      <c r="J557" s="178"/>
      <c r="M557" s="23"/>
      <c r="N557" s="179"/>
      <c r="X557" s="59"/>
      <c r="AT557" s="3" t="s">
        <v>168</v>
      </c>
      <c r="AU557" s="3" t="s">
        <v>84</v>
      </c>
    </row>
    <row r="558" s="22" customFormat="1">
      <c r="B558" s="23"/>
      <c r="D558" s="180" t="s">
        <v>170</v>
      </c>
      <c r="F558" s="181" t="s">
        <v>1213</v>
      </c>
      <c r="I558" s="178"/>
      <c r="J558" s="178"/>
      <c r="M558" s="23"/>
      <c r="N558" s="179"/>
      <c r="X558" s="59"/>
      <c r="AT558" s="3" t="s">
        <v>170</v>
      </c>
      <c r="AU558" s="3" t="s">
        <v>84</v>
      </c>
    </row>
    <row r="559" s="147" customFormat="1" ht="22.899999999999999" customHeight="1">
      <c r="B559" s="148"/>
      <c r="D559" s="149" t="s">
        <v>74</v>
      </c>
      <c r="E559" s="159" t="s">
        <v>1214</v>
      </c>
      <c r="F559" s="159" t="s">
        <v>1215</v>
      </c>
      <c r="I559" s="151"/>
      <c r="J559" s="151"/>
      <c r="K559" s="160">
        <f>BK559</f>
        <v>0</v>
      </c>
      <c r="M559" s="148"/>
      <c r="N559" s="153"/>
      <c r="Q559" s="154">
        <f>SUM(Q560:Q572)</f>
        <v>0</v>
      </c>
      <c r="R559" s="154">
        <f>SUM(R560:R572)</f>
        <v>0</v>
      </c>
      <c r="T559" s="155">
        <f>SUM(T560:T572)</f>
        <v>0</v>
      </c>
      <c r="V559" s="155">
        <f>SUM(V560:V572)</f>
        <v>0</v>
      </c>
      <c r="X559" s="156">
        <f>SUM(X560:X572)</f>
        <v>0</v>
      </c>
      <c r="AR559" s="149" t="s">
        <v>166</v>
      </c>
      <c r="AT559" s="157" t="s">
        <v>74</v>
      </c>
      <c r="AU559" s="157" t="s">
        <v>82</v>
      </c>
      <c r="AY559" s="149" t="s">
        <v>159</v>
      </c>
      <c r="BK559" s="158">
        <f>SUM(BK560:BK572)</f>
        <v>0</v>
      </c>
    </row>
    <row r="560" s="22" customFormat="1" ht="16.5" customHeight="1">
      <c r="B560" s="23"/>
      <c r="C560" s="161" t="s">
        <v>1216</v>
      </c>
      <c r="D560" s="161" t="s">
        <v>162</v>
      </c>
      <c r="E560" s="162" t="s">
        <v>1217</v>
      </c>
      <c r="F560" s="163" t="s">
        <v>1218</v>
      </c>
      <c r="G560" s="164" t="s">
        <v>248</v>
      </c>
      <c r="H560" s="165">
        <v>46</v>
      </c>
      <c r="I560" s="166"/>
      <c r="J560" s="166"/>
      <c r="K560" s="167">
        <f>ROUND(P560*H560,2)</f>
        <v>0</v>
      </c>
      <c r="L560" s="168"/>
      <c r="M560" s="23"/>
      <c r="N560" s="169" t="s">
        <v>20</v>
      </c>
      <c r="O560" s="170" t="s">
        <v>44</v>
      </c>
      <c r="P560" s="171">
        <f>I560+J560</f>
        <v>0</v>
      </c>
      <c r="Q560" s="171">
        <f>ROUND(I560*H560,2)</f>
        <v>0</v>
      </c>
      <c r="R560" s="171">
        <f>ROUND(J560*H560,2)</f>
        <v>0</v>
      </c>
      <c r="T560" s="172">
        <f>S560*H560</f>
        <v>0</v>
      </c>
      <c r="U560" s="172">
        <v>0</v>
      </c>
      <c r="V560" s="172">
        <f>U560*H560</f>
        <v>0</v>
      </c>
      <c r="W560" s="172">
        <v>0</v>
      </c>
      <c r="X560" s="173">
        <f>W560*H560</f>
        <v>0</v>
      </c>
      <c r="AR560" s="174" t="s">
        <v>1219</v>
      </c>
      <c r="AT560" s="174" t="s">
        <v>162</v>
      </c>
      <c r="AU560" s="174" t="s">
        <v>84</v>
      </c>
      <c r="AY560" s="3" t="s">
        <v>159</v>
      </c>
      <c r="BE560" s="175">
        <f>IF(O560="základní",K560,0)</f>
        <v>0</v>
      </c>
      <c r="BF560" s="175">
        <f>IF(O560="snížená",K560,0)</f>
        <v>0</v>
      </c>
      <c r="BG560" s="175">
        <f>IF(O560="zákl. přenesená",K560,0)</f>
        <v>0</v>
      </c>
      <c r="BH560" s="175">
        <f>IF(O560="sníž. přenesená",K560,0)</f>
        <v>0</v>
      </c>
      <c r="BI560" s="175">
        <f>IF(O560="nulová",K560,0)</f>
        <v>0</v>
      </c>
      <c r="BJ560" s="3" t="s">
        <v>82</v>
      </c>
      <c r="BK560" s="175">
        <f>ROUND(P560*H560,2)</f>
        <v>0</v>
      </c>
      <c r="BL560" s="3" t="s">
        <v>1219</v>
      </c>
      <c r="BM560" s="174" t="s">
        <v>1220</v>
      </c>
    </row>
    <row r="561" s="22" customFormat="1" ht="19.5">
      <c r="B561" s="23"/>
      <c r="D561" s="176" t="s">
        <v>168</v>
      </c>
      <c r="F561" s="177" t="s">
        <v>1221</v>
      </c>
      <c r="I561" s="178"/>
      <c r="J561" s="178"/>
      <c r="M561" s="23"/>
      <c r="N561" s="179"/>
      <c r="X561" s="59"/>
      <c r="AT561" s="3" t="s">
        <v>168</v>
      </c>
      <c r="AU561" s="3" t="s">
        <v>84</v>
      </c>
    </row>
    <row r="562" s="22" customFormat="1">
      <c r="B562" s="23"/>
      <c r="D562" s="180" t="s">
        <v>170</v>
      </c>
      <c r="F562" s="181" t="s">
        <v>1222</v>
      </c>
      <c r="I562" s="178"/>
      <c r="J562" s="178"/>
      <c r="M562" s="23"/>
      <c r="N562" s="179"/>
      <c r="X562" s="59"/>
      <c r="AT562" s="3" t="s">
        <v>170</v>
      </c>
      <c r="AU562" s="3" t="s">
        <v>84</v>
      </c>
    </row>
    <row r="563" s="22" customFormat="1" ht="16.5" customHeight="1">
      <c r="B563" s="23"/>
      <c r="C563" s="161" t="s">
        <v>1223</v>
      </c>
      <c r="D563" s="161" t="s">
        <v>162</v>
      </c>
      <c r="E563" s="162" t="s">
        <v>1224</v>
      </c>
      <c r="F563" s="163" t="s">
        <v>1225</v>
      </c>
      <c r="G563" s="164" t="s">
        <v>248</v>
      </c>
      <c r="H563" s="165">
        <v>25</v>
      </c>
      <c r="I563" s="166"/>
      <c r="J563" s="166"/>
      <c r="K563" s="167">
        <f>ROUND(P563*H563,2)</f>
        <v>0</v>
      </c>
      <c r="L563" s="168"/>
      <c r="M563" s="23"/>
      <c r="N563" s="169" t="s">
        <v>20</v>
      </c>
      <c r="O563" s="170" t="s">
        <v>44</v>
      </c>
      <c r="P563" s="171">
        <f>I563+J563</f>
        <v>0</v>
      </c>
      <c r="Q563" s="171">
        <f>ROUND(I563*H563,2)</f>
        <v>0</v>
      </c>
      <c r="R563" s="171">
        <f>ROUND(J563*H563,2)</f>
        <v>0</v>
      </c>
      <c r="T563" s="172">
        <f>S563*H563</f>
        <v>0</v>
      </c>
      <c r="U563" s="172">
        <v>0</v>
      </c>
      <c r="V563" s="172">
        <f>U563*H563</f>
        <v>0</v>
      </c>
      <c r="W563" s="172">
        <v>0</v>
      </c>
      <c r="X563" s="173">
        <f>W563*H563</f>
        <v>0</v>
      </c>
      <c r="AR563" s="174" t="s">
        <v>1219</v>
      </c>
      <c r="AT563" s="174" t="s">
        <v>162</v>
      </c>
      <c r="AU563" s="174" t="s">
        <v>84</v>
      </c>
      <c r="AY563" s="3" t="s">
        <v>159</v>
      </c>
      <c r="BE563" s="175">
        <f>IF(O563="základní",K563,0)</f>
        <v>0</v>
      </c>
      <c r="BF563" s="175">
        <f>IF(O563="snížená",K563,0)</f>
        <v>0</v>
      </c>
      <c r="BG563" s="175">
        <f>IF(O563="zákl. přenesená",K563,0)</f>
        <v>0</v>
      </c>
      <c r="BH563" s="175">
        <f>IF(O563="sníž. přenesená",K563,0)</f>
        <v>0</v>
      </c>
      <c r="BI563" s="175">
        <f>IF(O563="nulová",K563,0)</f>
        <v>0</v>
      </c>
      <c r="BJ563" s="3" t="s">
        <v>82</v>
      </c>
      <c r="BK563" s="175">
        <f>ROUND(P563*H563,2)</f>
        <v>0</v>
      </c>
      <c r="BL563" s="3" t="s">
        <v>1219</v>
      </c>
      <c r="BM563" s="174" t="s">
        <v>1226</v>
      </c>
    </row>
    <row r="564" s="22" customFormat="1" ht="19.5">
      <c r="B564" s="23"/>
      <c r="D564" s="176" t="s">
        <v>168</v>
      </c>
      <c r="F564" s="177" t="s">
        <v>1227</v>
      </c>
      <c r="I564" s="178"/>
      <c r="J564" s="178"/>
      <c r="M564" s="23"/>
      <c r="N564" s="179"/>
      <c r="X564" s="59"/>
      <c r="AT564" s="3" t="s">
        <v>168</v>
      </c>
      <c r="AU564" s="3" t="s">
        <v>84</v>
      </c>
    </row>
    <row r="565" s="22" customFormat="1">
      <c r="B565" s="23"/>
      <c r="D565" s="180" t="s">
        <v>170</v>
      </c>
      <c r="F565" s="181" t="s">
        <v>1228</v>
      </c>
      <c r="I565" s="178"/>
      <c r="J565" s="178"/>
      <c r="M565" s="23"/>
      <c r="N565" s="179"/>
      <c r="X565" s="59"/>
      <c r="AT565" s="3" t="s">
        <v>170</v>
      </c>
      <c r="AU565" s="3" t="s">
        <v>84</v>
      </c>
    </row>
    <row r="566" s="22" customFormat="1" ht="16.5" customHeight="1">
      <c r="B566" s="23"/>
      <c r="C566" s="161" t="s">
        <v>1229</v>
      </c>
      <c r="D566" s="161" t="s">
        <v>162</v>
      </c>
      <c r="E566" s="162" t="s">
        <v>1230</v>
      </c>
      <c r="F566" s="163" t="s">
        <v>1231</v>
      </c>
      <c r="G566" s="164" t="s">
        <v>248</v>
      </c>
      <c r="H566" s="165">
        <v>11</v>
      </c>
      <c r="I566" s="166"/>
      <c r="J566" s="166"/>
      <c r="K566" s="167">
        <f>ROUND(P566*H566,2)</f>
        <v>0</v>
      </c>
      <c r="L566" s="168"/>
      <c r="M566" s="23"/>
      <c r="N566" s="169" t="s">
        <v>20</v>
      </c>
      <c r="O566" s="170" t="s">
        <v>44</v>
      </c>
      <c r="P566" s="171">
        <f>I566+J566</f>
        <v>0</v>
      </c>
      <c r="Q566" s="171">
        <f>ROUND(I566*H566,2)</f>
        <v>0</v>
      </c>
      <c r="R566" s="171">
        <f>ROUND(J566*H566,2)</f>
        <v>0</v>
      </c>
      <c r="T566" s="172">
        <f>S566*H566</f>
        <v>0</v>
      </c>
      <c r="U566" s="172">
        <v>0</v>
      </c>
      <c r="V566" s="172">
        <f>U566*H566</f>
        <v>0</v>
      </c>
      <c r="W566" s="172">
        <v>0</v>
      </c>
      <c r="X566" s="173">
        <f>W566*H566</f>
        <v>0</v>
      </c>
      <c r="AR566" s="174" t="s">
        <v>1219</v>
      </c>
      <c r="AT566" s="174" t="s">
        <v>162</v>
      </c>
      <c r="AU566" s="174" t="s">
        <v>84</v>
      </c>
      <c r="AY566" s="3" t="s">
        <v>159</v>
      </c>
      <c r="BE566" s="175">
        <f>IF(O566="základní",K566,0)</f>
        <v>0</v>
      </c>
      <c r="BF566" s="175">
        <f>IF(O566="snížená",K566,0)</f>
        <v>0</v>
      </c>
      <c r="BG566" s="175">
        <f>IF(O566="zákl. přenesená",K566,0)</f>
        <v>0</v>
      </c>
      <c r="BH566" s="175">
        <f>IF(O566="sníž. přenesená",K566,0)</f>
        <v>0</v>
      </c>
      <c r="BI566" s="175">
        <f>IF(O566="nulová",K566,0)</f>
        <v>0</v>
      </c>
      <c r="BJ566" s="3" t="s">
        <v>82</v>
      </c>
      <c r="BK566" s="175">
        <f>ROUND(P566*H566,2)</f>
        <v>0</v>
      </c>
      <c r="BL566" s="3" t="s">
        <v>1219</v>
      </c>
      <c r="BM566" s="174" t="s">
        <v>1232</v>
      </c>
    </row>
    <row r="567" s="22" customFormat="1" ht="19.5">
      <c r="B567" s="23"/>
      <c r="D567" s="176" t="s">
        <v>168</v>
      </c>
      <c r="F567" s="177" t="s">
        <v>1233</v>
      </c>
      <c r="I567" s="178"/>
      <c r="J567" s="178"/>
      <c r="M567" s="23"/>
      <c r="N567" s="179"/>
      <c r="X567" s="59"/>
      <c r="AT567" s="3" t="s">
        <v>168</v>
      </c>
      <c r="AU567" s="3" t="s">
        <v>84</v>
      </c>
    </row>
    <row r="568" s="22" customFormat="1">
      <c r="B568" s="23"/>
      <c r="D568" s="180" t="s">
        <v>170</v>
      </c>
      <c r="F568" s="181" t="s">
        <v>1234</v>
      </c>
      <c r="I568" s="178"/>
      <c r="J568" s="178"/>
      <c r="M568" s="23"/>
      <c r="N568" s="179"/>
      <c r="X568" s="59"/>
      <c r="AT568" s="3" t="s">
        <v>170</v>
      </c>
      <c r="AU568" s="3" t="s">
        <v>84</v>
      </c>
    </row>
    <row r="569" s="22" customFormat="1" ht="16.5" customHeight="1">
      <c r="B569" s="23"/>
      <c r="C569" s="161" t="s">
        <v>1235</v>
      </c>
      <c r="D569" s="161" t="s">
        <v>162</v>
      </c>
      <c r="E569" s="162" t="s">
        <v>1236</v>
      </c>
      <c r="F569" s="163" t="s">
        <v>1237</v>
      </c>
      <c r="G569" s="164" t="s">
        <v>481</v>
      </c>
      <c r="H569" s="165">
        <v>1</v>
      </c>
      <c r="I569" s="166"/>
      <c r="J569" s="166"/>
      <c r="K569" s="167">
        <f>ROUND(P569*H569,2)</f>
        <v>0</v>
      </c>
      <c r="L569" s="168"/>
      <c r="M569" s="23"/>
      <c r="N569" s="169" t="s">
        <v>20</v>
      </c>
      <c r="O569" s="170" t="s">
        <v>44</v>
      </c>
      <c r="P569" s="171">
        <f>I569+J569</f>
        <v>0</v>
      </c>
      <c r="Q569" s="171">
        <f>ROUND(I569*H569,2)</f>
        <v>0</v>
      </c>
      <c r="R569" s="171">
        <f>ROUND(J569*H569,2)</f>
        <v>0</v>
      </c>
      <c r="T569" s="172">
        <f>S569*H569</f>
        <v>0</v>
      </c>
      <c r="U569" s="172">
        <v>0</v>
      </c>
      <c r="V569" s="172">
        <f>U569*H569</f>
        <v>0</v>
      </c>
      <c r="W569" s="172">
        <v>0</v>
      </c>
      <c r="X569" s="173">
        <f>W569*H569</f>
        <v>0</v>
      </c>
      <c r="AR569" s="174" t="s">
        <v>1238</v>
      </c>
      <c r="AT569" s="174" t="s">
        <v>162</v>
      </c>
      <c r="AU569" s="174" t="s">
        <v>84</v>
      </c>
      <c r="AY569" s="3" t="s">
        <v>159</v>
      </c>
      <c r="BE569" s="175">
        <f>IF(O569="základní",K569,0)</f>
        <v>0</v>
      </c>
      <c r="BF569" s="175">
        <f>IF(O569="snížená",K569,0)</f>
        <v>0</v>
      </c>
      <c r="BG569" s="175">
        <f>IF(O569="zákl. přenesená",K569,0)</f>
        <v>0</v>
      </c>
      <c r="BH569" s="175">
        <f>IF(O569="sníž. přenesená",K569,0)</f>
        <v>0</v>
      </c>
      <c r="BI569" s="175">
        <f>IF(O569="nulová",K569,0)</f>
        <v>0</v>
      </c>
      <c r="BJ569" s="3" t="s">
        <v>82</v>
      </c>
      <c r="BK569" s="175">
        <f>ROUND(P569*H569,2)</f>
        <v>0</v>
      </c>
      <c r="BL569" s="3" t="s">
        <v>1238</v>
      </c>
      <c r="BM569" s="174" t="s">
        <v>1239</v>
      </c>
    </row>
    <row r="570" s="22" customFormat="1">
      <c r="B570" s="23"/>
      <c r="D570" s="176" t="s">
        <v>168</v>
      </c>
      <c r="F570" s="177" t="s">
        <v>1237</v>
      </c>
      <c r="I570" s="178"/>
      <c r="J570" s="178"/>
      <c r="M570" s="23"/>
      <c r="N570" s="179"/>
      <c r="X570" s="59"/>
      <c r="AT570" s="3" t="s">
        <v>168</v>
      </c>
      <c r="AU570" s="3" t="s">
        <v>84</v>
      </c>
    </row>
    <row r="571" s="22" customFormat="1" ht="16.5" customHeight="1">
      <c r="B571" s="23"/>
      <c r="C571" s="161" t="s">
        <v>1240</v>
      </c>
      <c r="D571" s="161" t="s">
        <v>162</v>
      </c>
      <c r="E571" s="162" t="s">
        <v>1241</v>
      </c>
      <c r="F571" s="163" t="s">
        <v>1242</v>
      </c>
      <c r="G571" s="164" t="s">
        <v>481</v>
      </c>
      <c r="H571" s="165">
        <v>1</v>
      </c>
      <c r="I571" s="166"/>
      <c r="J571" s="166"/>
      <c r="K571" s="167">
        <f>ROUND(P571*H571,2)</f>
        <v>0</v>
      </c>
      <c r="L571" s="168"/>
      <c r="M571" s="23"/>
      <c r="N571" s="169" t="s">
        <v>20</v>
      </c>
      <c r="O571" s="170" t="s">
        <v>44</v>
      </c>
      <c r="P571" s="171">
        <f>I571+J571</f>
        <v>0</v>
      </c>
      <c r="Q571" s="171">
        <f>ROUND(I571*H571,2)</f>
        <v>0</v>
      </c>
      <c r="R571" s="171">
        <f>ROUND(J571*H571,2)</f>
        <v>0</v>
      </c>
      <c r="T571" s="172">
        <f>S571*H571</f>
        <v>0</v>
      </c>
      <c r="U571" s="172">
        <v>0</v>
      </c>
      <c r="V571" s="172">
        <f>U571*H571</f>
        <v>0</v>
      </c>
      <c r="W571" s="172">
        <v>0</v>
      </c>
      <c r="X571" s="173">
        <f>W571*H571</f>
        <v>0</v>
      </c>
      <c r="AR571" s="174" t="s">
        <v>1238</v>
      </c>
      <c r="AT571" s="174" t="s">
        <v>162</v>
      </c>
      <c r="AU571" s="174" t="s">
        <v>84</v>
      </c>
      <c r="AY571" s="3" t="s">
        <v>159</v>
      </c>
      <c r="BE571" s="175">
        <f>IF(O571="základní",K571,0)</f>
        <v>0</v>
      </c>
      <c r="BF571" s="175">
        <f>IF(O571="snížená",K571,0)</f>
        <v>0</v>
      </c>
      <c r="BG571" s="175">
        <f>IF(O571="zákl. přenesená",K571,0)</f>
        <v>0</v>
      </c>
      <c r="BH571" s="175">
        <f>IF(O571="sníž. přenesená",K571,0)</f>
        <v>0</v>
      </c>
      <c r="BI571" s="175">
        <f>IF(O571="nulová",K571,0)</f>
        <v>0</v>
      </c>
      <c r="BJ571" s="3" t="s">
        <v>82</v>
      </c>
      <c r="BK571" s="175">
        <f>ROUND(P571*H571,2)</f>
        <v>0</v>
      </c>
      <c r="BL571" s="3" t="s">
        <v>1238</v>
      </c>
      <c r="BM571" s="174" t="s">
        <v>1243</v>
      </c>
    </row>
    <row r="572" s="22" customFormat="1">
      <c r="B572" s="23"/>
      <c r="D572" s="176" t="s">
        <v>168</v>
      </c>
      <c r="F572" s="177" t="s">
        <v>1242</v>
      </c>
      <c r="I572" s="178"/>
      <c r="J572" s="178"/>
      <c r="M572" s="23"/>
      <c r="N572" s="193"/>
      <c r="O572" s="194"/>
      <c r="P572" s="194"/>
      <c r="Q572" s="194"/>
      <c r="R572" s="194"/>
      <c r="S572" s="194"/>
      <c r="T572" s="194"/>
      <c r="U572" s="194"/>
      <c r="V572" s="194"/>
      <c r="W572" s="194"/>
      <c r="X572" s="195"/>
      <c r="AT572" s="3" t="s">
        <v>168</v>
      </c>
      <c r="AU572" s="3" t="s">
        <v>84</v>
      </c>
    </row>
    <row r="573" s="22" customFormat="1" ht="6.9500000000000002" customHeight="1">
      <c r="B573" s="40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23"/>
    </row>
  </sheetData>
  <sheetProtection algorithmName="SHA-512" hashValue="myHDeK/bxLRYqTYZxnxhRbB/2R75r2v4PmOCF+cyvUBc5m55XXrxeaYsGbCCMoKsV9AIaOuhAoDq4g+iiy7wUw==" saltValue="J29aT7fL6nsXyhSqsO8RWfbbq//CFsdDhlMPXMjkb1RmAivnsXnz8nFk8Rgci4r8FwfO9xi03OhXSGBVqCnwLg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8:L572"/>
  <mergeCells count="12">
    <mergeCell ref="E91:H91"/>
    <mergeCell ref="M2:Z2"/>
    <mergeCell ref="E52:H52"/>
    <mergeCell ref="E54:H54"/>
    <mergeCell ref="E56:H56"/>
    <mergeCell ref="E87:H87"/>
    <mergeCell ref="E89:H89"/>
    <mergeCell ref="E7:H7"/>
    <mergeCell ref="E9:H9"/>
    <mergeCell ref="E11:H11"/>
    <mergeCell ref="E20:H20"/>
    <mergeCell ref="E29:H29"/>
  </mergeCells>
  <hyperlinks>
    <hyperlink r:id="rId1" ref="F116"/>
    <hyperlink r:id="rId2" ref="F119"/>
    <hyperlink r:id="rId3" ref="F122"/>
    <hyperlink r:id="rId4" ref="F156"/>
    <hyperlink r:id="rId5" ref="F160"/>
    <hyperlink r:id="rId6" ref="F163"/>
    <hyperlink r:id="rId7" ref="F176"/>
    <hyperlink r:id="rId8" ref="F189"/>
    <hyperlink r:id="rId9" ref="F196"/>
    <hyperlink r:id="rId10" ref="F202"/>
    <hyperlink r:id="rId11" ref="F205"/>
    <hyperlink r:id="rId12" ref="F211"/>
    <hyperlink r:id="rId13" ref="F216"/>
    <hyperlink r:id="rId14" ref="F221"/>
    <hyperlink r:id="rId15" ref="F226"/>
    <hyperlink r:id="rId15" ref="F230"/>
    <hyperlink r:id="rId16" ref="F319"/>
    <hyperlink r:id="rId17" ref="F322"/>
    <hyperlink r:id="rId18" ref="F325"/>
    <hyperlink r:id="rId19" ref="F328"/>
    <hyperlink r:id="rId20" ref="F332"/>
    <hyperlink r:id="rId21" ref="F336"/>
    <hyperlink r:id="rId22" ref="F340"/>
    <hyperlink r:id="rId23" ref="F343"/>
    <hyperlink r:id="rId24" ref="F347"/>
    <hyperlink r:id="rId25" ref="F350"/>
    <hyperlink r:id="rId26" ref="F353"/>
    <hyperlink r:id="rId27" ref="F356"/>
    <hyperlink r:id="rId28" ref="F359"/>
    <hyperlink r:id="rId29" ref="F362"/>
    <hyperlink r:id="rId30" ref="F365"/>
    <hyperlink r:id="rId31" ref="F368"/>
    <hyperlink r:id="rId32" ref="F371"/>
    <hyperlink r:id="rId33" ref="F374"/>
    <hyperlink r:id="rId34" ref="F377"/>
    <hyperlink r:id="rId35" ref="F380"/>
    <hyperlink r:id="rId36" ref="F383"/>
    <hyperlink r:id="rId37" ref="F386"/>
    <hyperlink r:id="rId38" ref="F389"/>
    <hyperlink r:id="rId39" ref="F392"/>
    <hyperlink r:id="rId40" ref="F400"/>
    <hyperlink r:id="rId41" ref="F403"/>
    <hyperlink r:id="rId42" ref="F406"/>
    <hyperlink r:id="rId43" ref="F409"/>
    <hyperlink r:id="rId44" ref="F414"/>
    <hyperlink r:id="rId45" ref="F419"/>
    <hyperlink r:id="rId46" ref="F438"/>
    <hyperlink r:id="rId47" ref="F441"/>
    <hyperlink r:id="rId48" ref="F444"/>
    <hyperlink r:id="rId49" ref="F448"/>
    <hyperlink r:id="rId50" ref="F451"/>
    <hyperlink r:id="rId51" ref="F454"/>
    <hyperlink r:id="rId52" ref="F457"/>
    <hyperlink r:id="rId53" ref="F460"/>
    <hyperlink r:id="rId54" ref="F463"/>
    <hyperlink r:id="rId55" ref="F466"/>
    <hyperlink r:id="rId56" ref="F469"/>
    <hyperlink r:id="rId57" ref="F474"/>
    <hyperlink r:id="rId58" ref="F479"/>
    <hyperlink r:id="rId59" ref="F486"/>
    <hyperlink r:id="rId13" ref="F491"/>
    <hyperlink r:id="rId60" ref="F496"/>
    <hyperlink r:id="rId61" ref="F499"/>
    <hyperlink r:id="rId62" ref="F502"/>
    <hyperlink r:id="rId63" ref="F505"/>
    <hyperlink r:id="rId64" ref="F508"/>
    <hyperlink r:id="rId65" ref="F511"/>
    <hyperlink r:id="rId66" ref="F514"/>
    <hyperlink r:id="rId67" ref="F517"/>
    <hyperlink r:id="rId68" ref="F520"/>
    <hyperlink r:id="rId69" ref="F525"/>
    <hyperlink r:id="rId70" ref="F528"/>
    <hyperlink r:id="rId71" ref="F531"/>
    <hyperlink r:id="rId72" ref="F538"/>
    <hyperlink r:id="rId73" ref="F543"/>
    <hyperlink r:id="rId74" ref="F546"/>
    <hyperlink r:id="rId75" ref="F549"/>
    <hyperlink r:id="rId76" ref="F555"/>
    <hyperlink r:id="rId77" ref="F558"/>
    <hyperlink r:id="rId78" ref="F562"/>
    <hyperlink r:id="rId79" ref="F565"/>
    <hyperlink r:id="rId80" ref="F568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8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95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117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1244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">
        <v>20</v>
      </c>
      <c r="M22" s="23"/>
    </row>
    <row r="23" s="22" customFormat="1" ht="18" customHeight="1">
      <c r="B23" s="23"/>
      <c r="E23" s="11" t="s">
        <v>34</v>
      </c>
      <c r="I23" s="16" t="s">
        <v>30</v>
      </c>
      <c r="J23" s="11" t="s">
        <v>20</v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">
        <v>20</v>
      </c>
      <c r="M25" s="23"/>
    </row>
    <row r="26" s="22" customFormat="1" ht="18" customHeight="1">
      <c r="B26" s="23"/>
      <c r="E26" s="11" t="s">
        <v>1245</v>
      </c>
      <c r="I26" s="16" t="s">
        <v>30</v>
      </c>
      <c r="J26" s="11" t="s">
        <v>20</v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ROUND(K92,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ROUND((SUM(BE92:BE156)),  2)</f>
        <v>0</v>
      </c>
      <c r="I37" s="117">
        <v>0.20999999999999999</v>
      </c>
      <c r="K37" s="104">
        <f>ROUND(((SUM(BE92:BE156))*I37),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ROUND((SUM(BF92:BF156)),  2)</f>
        <v>0</v>
      </c>
      <c r="I38" s="117">
        <v>0.12</v>
      </c>
      <c r="K38" s="104">
        <f>ROUND(((SUM(BF92:BF156))*I38),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ROUND((SUM(BG92:BG156)),  2)</f>
        <v>0</v>
      </c>
      <c r="I39" s="117">
        <v>0.20999999999999999</v>
      </c>
      <c r="K39" s="104">
        <f t="shared" ref="K39:K41" si="13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ROUND((SUM(BH92:BH156)),  2)</f>
        <v>0</v>
      </c>
      <c r="I40" s="117">
        <v>0.12</v>
      </c>
      <c r="K40" s="104">
        <f t="shared" si="13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ROUND((SUM(BI92:BI156)),  2)</f>
        <v>0</v>
      </c>
      <c r="I41" s="117">
        <v>0</v>
      </c>
      <c r="K41" s="104">
        <f t="shared" si="13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117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D.1.2.3 - Plyn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Ing. Pavel Kubica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 t="shared" ref="I65:I67" si="14">Q92</f>
        <v>0</v>
      </c>
      <c r="J65" s="75">
        <f t="shared" ref="J65:J67" si="15">R92</f>
        <v>0</v>
      </c>
      <c r="K65" s="75">
        <f t="shared" ref="K65:K67" si="16">K92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379</v>
      </c>
      <c r="E66" s="130"/>
      <c r="F66" s="130"/>
      <c r="G66" s="130"/>
      <c r="H66" s="130"/>
      <c r="I66" s="131">
        <f t="shared" si="14"/>
        <v>0</v>
      </c>
      <c r="J66" s="131">
        <f t="shared" si="15"/>
        <v>0</v>
      </c>
      <c r="K66" s="131">
        <f t="shared" si="16"/>
        <v>0</v>
      </c>
      <c r="M66" s="128"/>
    </row>
    <row r="67" s="99" customFormat="1" ht="19.899999999999999" customHeight="1">
      <c r="B67" s="132"/>
      <c r="D67" s="133" t="s">
        <v>1246</v>
      </c>
      <c r="E67" s="134"/>
      <c r="F67" s="134"/>
      <c r="G67" s="134"/>
      <c r="H67" s="134"/>
      <c r="I67" s="135">
        <f t="shared" si="14"/>
        <v>0</v>
      </c>
      <c r="J67" s="135">
        <f t="shared" si="15"/>
        <v>0</v>
      </c>
      <c r="K67" s="135">
        <f t="shared" si="16"/>
        <v>0</v>
      </c>
      <c r="M67" s="132"/>
    </row>
    <row r="68" s="99" customFormat="1" ht="19.899999999999999" customHeight="1">
      <c r="B68" s="132"/>
      <c r="D68" s="133" t="s">
        <v>1247</v>
      </c>
      <c r="E68" s="134"/>
      <c r="F68" s="134"/>
      <c r="G68" s="134"/>
      <c r="H68" s="134"/>
      <c r="I68" s="135">
        <f>Q115</f>
        <v>0</v>
      </c>
      <c r="J68" s="135">
        <f>R115</f>
        <v>0</v>
      </c>
      <c r="K68" s="135">
        <f>K115</f>
        <v>0</v>
      </c>
      <c r="M68" s="132"/>
    </row>
    <row r="69" s="99" customFormat="1" ht="19.899999999999999" customHeight="1">
      <c r="B69" s="132"/>
      <c r="D69" s="133" t="s">
        <v>389</v>
      </c>
      <c r="E69" s="134"/>
      <c r="F69" s="134"/>
      <c r="G69" s="134"/>
      <c r="H69" s="134"/>
      <c r="I69" s="135">
        <f>Q127</f>
        <v>0</v>
      </c>
      <c r="J69" s="135">
        <f>R127</f>
        <v>0</v>
      </c>
      <c r="K69" s="135">
        <f>K127</f>
        <v>0</v>
      </c>
      <c r="M69" s="132"/>
    </row>
    <row r="70" s="99" customFormat="1" ht="19.899999999999999" customHeight="1">
      <c r="B70" s="132"/>
      <c r="D70" s="133" t="s">
        <v>1248</v>
      </c>
      <c r="E70" s="134"/>
      <c r="F70" s="134"/>
      <c r="G70" s="134"/>
      <c r="H70" s="134"/>
      <c r="I70" s="135">
        <f>Q146</f>
        <v>0</v>
      </c>
      <c r="J70" s="135">
        <f>R146</f>
        <v>0</v>
      </c>
      <c r="K70" s="135">
        <f>K146</f>
        <v>0</v>
      </c>
      <c r="M70" s="132"/>
    </row>
    <row r="71" s="22" customFormat="1" ht="21.75" customHeight="1">
      <c r="B71" s="23"/>
      <c r="M71" s="23"/>
    </row>
    <row r="72" s="22" customFormat="1" ht="6.9500000000000002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23"/>
    </row>
    <row r="76" s="22" customFormat="1" ht="6.9500000000000002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23"/>
    </row>
    <row r="77" s="22" customFormat="1" ht="24.949999999999999" customHeight="1">
      <c r="B77" s="23"/>
      <c r="C77" s="7" t="s">
        <v>140</v>
      </c>
      <c r="M77" s="23"/>
    </row>
    <row r="78" s="22" customFormat="1" ht="6.9500000000000002" customHeight="1">
      <c r="B78" s="23"/>
      <c r="M78" s="23"/>
    </row>
    <row r="79" s="22" customFormat="1" ht="12" customHeight="1">
      <c r="B79" s="23"/>
      <c r="C79" s="16" t="s">
        <v>17</v>
      </c>
      <c r="M79" s="23"/>
    </row>
    <row r="80" s="22" customFormat="1" ht="16.5" customHeight="1">
      <c r="B80" s="23"/>
      <c r="E80" s="113" t="str">
        <f>E7</f>
        <v>PD_Beskydské_divadlo_Nový_Jičín</v>
      </c>
      <c r="F80" s="16"/>
      <c r="G80" s="16"/>
      <c r="H80" s="16"/>
      <c r="M80" s="23"/>
    </row>
    <row r="81" ht="12" customHeight="1">
      <c r="B81" s="6"/>
      <c r="C81" s="16" t="s">
        <v>116</v>
      </c>
      <c r="M81" s="6"/>
    </row>
    <row r="82" s="22" customFormat="1" ht="16.5" customHeight="1">
      <c r="B82" s="23"/>
      <c r="E82" s="113" t="s">
        <v>117</v>
      </c>
      <c r="F82" s="22"/>
      <c r="G82" s="22"/>
      <c r="H82" s="22"/>
      <c r="M82" s="23"/>
    </row>
    <row r="83" s="22" customFormat="1" ht="12" customHeight="1">
      <c r="B83" s="23"/>
      <c r="C83" s="16" t="s">
        <v>118</v>
      </c>
      <c r="M83" s="23"/>
    </row>
    <row r="84" s="22" customFormat="1" ht="16.5" customHeight="1">
      <c r="B84" s="23"/>
      <c r="E84" s="49" t="str">
        <f>E11</f>
        <v xml:space="preserve">D.1.2.3 - Plyn</v>
      </c>
      <c r="F84" s="22"/>
      <c r="G84" s="22"/>
      <c r="H84" s="22"/>
      <c r="M84" s="23"/>
    </row>
    <row r="85" s="22" customFormat="1" ht="6.9500000000000002" customHeight="1">
      <c r="B85" s="23"/>
      <c r="M85" s="23"/>
    </row>
    <row r="86" s="22" customFormat="1" ht="12" customHeight="1">
      <c r="B86" s="23"/>
      <c r="C86" s="16" t="s">
        <v>22</v>
      </c>
      <c r="F86" s="11" t="str">
        <f>F14</f>
        <v xml:space="preserve">Beskydské divadlo Nový Jičín, Divadelní 873/5</v>
      </c>
      <c r="I86" s="16" t="s">
        <v>24</v>
      </c>
      <c r="J86" s="51" t="str">
        <f>IF(J14="","",J14)</f>
        <v xml:space="preserve">19. 3. 2025</v>
      </c>
      <c r="M86" s="23"/>
    </row>
    <row r="87" s="22" customFormat="1" ht="6.9500000000000002" customHeight="1">
      <c r="B87" s="23"/>
      <c r="M87" s="23"/>
    </row>
    <row r="88" s="22" customFormat="1" ht="15.199999999999999" customHeight="1">
      <c r="B88" s="23"/>
      <c r="C88" s="16" t="s">
        <v>26</v>
      </c>
      <c r="F88" s="11" t="str">
        <f>E17</f>
        <v xml:space="preserve">Město Nový Jičín, Masarykovo nám. 1/1, Nový Jičín</v>
      </c>
      <c r="I88" s="16" t="s">
        <v>33</v>
      </c>
      <c r="J88" s="20" t="str">
        <f>E23</f>
        <v xml:space="preserve">Ing. Jonáš Ženatý</v>
      </c>
      <c r="M88" s="23"/>
    </row>
    <row r="89" s="22" customFormat="1" ht="15.199999999999999" customHeight="1">
      <c r="B89" s="23"/>
      <c r="C89" s="16" t="s">
        <v>31</v>
      </c>
      <c r="F89" s="11" t="str">
        <f>IF(E20="","",E20)</f>
        <v xml:space="preserve">Vyplň údaj</v>
      </c>
      <c r="I89" s="16" t="s">
        <v>35</v>
      </c>
      <c r="J89" s="20" t="str">
        <f>E26</f>
        <v xml:space="preserve">Ing. Pavel Kubica</v>
      </c>
      <c r="M89" s="23"/>
    </row>
    <row r="90" s="22" customFormat="1" ht="10.35" customHeight="1">
      <c r="B90" s="23"/>
      <c r="M90" s="23"/>
    </row>
    <row r="91" s="136" customFormat="1" ht="29.25" customHeight="1">
      <c r="B91" s="137"/>
      <c r="C91" s="138" t="s">
        <v>141</v>
      </c>
      <c r="D91" s="139" t="s">
        <v>58</v>
      </c>
      <c r="E91" s="139" t="s">
        <v>54</v>
      </c>
      <c r="F91" s="139" t="s">
        <v>55</v>
      </c>
      <c r="G91" s="139" t="s">
        <v>142</v>
      </c>
      <c r="H91" s="139" t="s">
        <v>143</v>
      </c>
      <c r="I91" s="139" t="s">
        <v>144</v>
      </c>
      <c r="J91" s="139" t="s">
        <v>145</v>
      </c>
      <c r="K91" s="140" t="s">
        <v>127</v>
      </c>
      <c r="L91" s="141" t="s">
        <v>146</v>
      </c>
      <c r="M91" s="137"/>
      <c r="N91" s="66" t="s">
        <v>20</v>
      </c>
      <c r="O91" s="67" t="s">
        <v>43</v>
      </c>
      <c r="P91" s="67" t="s">
        <v>147</v>
      </c>
      <c r="Q91" s="67" t="s">
        <v>148</v>
      </c>
      <c r="R91" s="67" t="s">
        <v>149</v>
      </c>
      <c r="S91" s="67" t="s">
        <v>150</v>
      </c>
      <c r="T91" s="67" t="s">
        <v>151</v>
      </c>
      <c r="U91" s="67" t="s">
        <v>152</v>
      </c>
      <c r="V91" s="67" t="s">
        <v>153</v>
      </c>
      <c r="W91" s="67" t="s">
        <v>154</v>
      </c>
      <c r="X91" s="68" t="s">
        <v>155</v>
      </c>
    </row>
    <row r="92" s="22" customFormat="1" ht="22.899999999999999" customHeight="1">
      <c r="B92" s="23"/>
      <c r="C92" s="72" t="s">
        <v>156</v>
      </c>
      <c r="K92" s="142">
        <f t="shared" ref="K92:K94" si="17">BK92</f>
        <v>0</v>
      </c>
      <c r="M92" s="23"/>
      <c r="N92" s="69"/>
      <c r="O92" s="55"/>
      <c r="P92" s="55"/>
      <c r="Q92" s="143">
        <f>Q93</f>
        <v>0</v>
      </c>
      <c r="R92" s="143">
        <f>R93</f>
        <v>0</v>
      </c>
      <c r="S92" s="55"/>
      <c r="T92" s="144">
        <f>T93</f>
        <v>0</v>
      </c>
      <c r="U92" s="55"/>
      <c r="V92" s="144">
        <f>V93</f>
        <v>0.17156500000000002</v>
      </c>
      <c r="W92" s="55"/>
      <c r="X92" s="145">
        <f>X93</f>
        <v>0</v>
      </c>
      <c r="AT92" s="3" t="s">
        <v>74</v>
      </c>
      <c r="AU92" s="3" t="s">
        <v>128</v>
      </c>
      <c r="BK92" s="146">
        <f>BK93</f>
        <v>0</v>
      </c>
    </row>
    <row r="93" s="147" customFormat="1" ht="25.899999999999999" customHeight="1">
      <c r="B93" s="148"/>
      <c r="D93" s="149" t="s">
        <v>74</v>
      </c>
      <c r="E93" s="150" t="s">
        <v>391</v>
      </c>
      <c r="F93" s="150" t="s">
        <v>392</v>
      </c>
      <c r="I93" s="151"/>
      <c r="J93" s="151"/>
      <c r="K93" s="152">
        <f t="shared" si="17"/>
        <v>0</v>
      </c>
      <c r="M93" s="148"/>
      <c r="N93" s="153"/>
      <c r="Q93" s="154">
        <f>Q94+Q115+Q127+Q146</f>
        <v>0</v>
      </c>
      <c r="R93" s="154">
        <f>R94+R115+R127+R146</f>
        <v>0</v>
      </c>
      <c r="T93" s="155">
        <f>T94+T115+T127+T146</f>
        <v>0</v>
      </c>
      <c r="V93" s="155">
        <f>V94+V115+V127+V146</f>
        <v>0.17156500000000002</v>
      </c>
      <c r="X93" s="156">
        <f>X94+X115+X127+X146</f>
        <v>0</v>
      </c>
      <c r="AR93" s="149" t="s">
        <v>84</v>
      </c>
      <c r="AT93" s="157" t="s">
        <v>74</v>
      </c>
      <c r="AU93" s="157" t="s">
        <v>75</v>
      </c>
      <c r="AY93" s="149" t="s">
        <v>159</v>
      </c>
      <c r="BK93" s="158">
        <f>BK94+BK115+BK127+BK146</f>
        <v>0</v>
      </c>
    </row>
    <row r="94" s="147" customFormat="1" ht="22.899999999999999" customHeight="1">
      <c r="B94" s="148"/>
      <c r="D94" s="149" t="s">
        <v>74</v>
      </c>
      <c r="E94" s="159" t="s">
        <v>1249</v>
      </c>
      <c r="F94" s="159" t="s">
        <v>1250</v>
      </c>
      <c r="I94" s="151"/>
      <c r="J94" s="151"/>
      <c r="K94" s="160">
        <f t="shared" si="17"/>
        <v>0</v>
      </c>
      <c r="M94" s="148"/>
      <c r="N94" s="153"/>
      <c r="Q94" s="154">
        <f>SUM(Q95:Q114)</f>
        <v>0</v>
      </c>
      <c r="R94" s="154">
        <f>SUM(R95:R114)</f>
        <v>0</v>
      </c>
      <c r="T94" s="155">
        <f>SUM(T95:T114)</f>
        <v>0</v>
      </c>
      <c r="V94" s="155">
        <f>SUM(V95:V114)</f>
        <v>0.16406500000000002</v>
      </c>
      <c r="X94" s="156">
        <f>SUM(X95:X114)</f>
        <v>0</v>
      </c>
      <c r="AR94" s="149" t="s">
        <v>84</v>
      </c>
      <c r="AT94" s="157" t="s">
        <v>74</v>
      </c>
      <c r="AU94" s="157" t="s">
        <v>82</v>
      </c>
      <c r="AY94" s="149" t="s">
        <v>159</v>
      </c>
      <c r="BK94" s="158">
        <f>SUM(BK95:BK114)</f>
        <v>0</v>
      </c>
    </row>
    <row r="95" s="22" customFormat="1" ht="16.5" customHeight="1">
      <c r="B95" s="23"/>
      <c r="C95" s="161" t="s">
        <v>197</v>
      </c>
      <c r="D95" s="161" t="s">
        <v>162</v>
      </c>
      <c r="E95" s="162" t="s">
        <v>1251</v>
      </c>
      <c r="F95" s="163" t="s">
        <v>1252</v>
      </c>
      <c r="G95" s="164" t="s">
        <v>248</v>
      </c>
      <c r="H95" s="165">
        <v>14</v>
      </c>
      <c r="I95" s="166"/>
      <c r="J95" s="166"/>
      <c r="K95" s="167">
        <f>ROUND(P95*H95,2)</f>
        <v>0</v>
      </c>
      <c r="L95" s="168"/>
      <c r="M95" s="23"/>
      <c r="N95" s="169" t="s">
        <v>20</v>
      </c>
      <c r="O95" s="170" t="s">
        <v>44</v>
      </c>
      <c r="P95" s="171">
        <f>I95+J95</f>
        <v>0</v>
      </c>
      <c r="Q95" s="171">
        <f>ROUND(I95*H95,2)</f>
        <v>0</v>
      </c>
      <c r="R95" s="171">
        <f>ROUND(J95*H95,2)</f>
        <v>0</v>
      </c>
      <c r="T95" s="172">
        <f>S95*H95</f>
        <v>0</v>
      </c>
      <c r="U95" s="172">
        <v>0.00147</v>
      </c>
      <c r="V95" s="172">
        <f>U95*H95</f>
        <v>0.020580000000000001</v>
      </c>
      <c r="W95" s="172">
        <v>0</v>
      </c>
      <c r="X95" s="173">
        <f>W95*H95</f>
        <v>0</v>
      </c>
      <c r="AR95" s="174" t="s">
        <v>275</v>
      </c>
      <c r="AT95" s="174" t="s">
        <v>162</v>
      </c>
      <c r="AU95" s="174" t="s">
        <v>84</v>
      </c>
      <c r="AY95" s="3" t="s">
        <v>159</v>
      </c>
      <c r="BE95" s="175">
        <f>IF(O95="základní",K95,0)</f>
        <v>0</v>
      </c>
      <c r="BF95" s="175">
        <f>IF(O95="snížená",K95,0)</f>
        <v>0</v>
      </c>
      <c r="BG95" s="175">
        <f>IF(O95="zákl. přenesená",K95,0)</f>
        <v>0</v>
      </c>
      <c r="BH95" s="175">
        <f>IF(O95="sníž. přenesená",K95,0)</f>
        <v>0</v>
      </c>
      <c r="BI95" s="175">
        <f>IF(O95="nulová",K95,0)</f>
        <v>0</v>
      </c>
      <c r="BJ95" s="3" t="s">
        <v>82</v>
      </c>
      <c r="BK95" s="175">
        <f>ROUND(P95*H95,2)</f>
        <v>0</v>
      </c>
      <c r="BL95" s="3" t="s">
        <v>275</v>
      </c>
      <c r="BM95" s="174" t="s">
        <v>1253</v>
      </c>
    </row>
    <row r="96" s="22" customFormat="1">
      <c r="B96" s="23"/>
      <c r="D96" s="176" t="s">
        <v>168</v>
      </c>
      <c r="F96" s="177" t="s">
        <v>1254</v>
      </c>
      <c r="I96" s="178"/>
      <c r="J96" s="178"/>
      <c r="M96" s="23"/>
      <c r="N96" s="179"/>
      <c r="X96" s="59"/>
      <c r="AT96" s="3" t="s">
        <v>168</v>
      </c>
      <c r="AU96" s="3" t="s">
        <v>84</v>
      </c>
    </row>
    <row r="97" s="22" customFormat="1">
      <c r="B97" s="23"/>
      <c r="D97" s="180" t="s">
        <v>170</v>
      </c>
      <c r="F97" s="181" t="s">
        <v>1255</v>
      </c>
      <c r="I97" s="178"/>
      <c r="J97" s="178"/>
      <c r="M97" s="23"/>
      <c r="N97" s="179"/>
      <c r="X97" s="59"/>
      <c r="AT97" s="3" t="s">
        <v>170</v>
      </c>
      <c r="AU97" s="3" t="s">
        <v>84</v>
      </c>
    </row>
    <row r="98" s="22" customFormat="1" ht="16.5" customHeight="1">
      <c r="B98" s="23"/>
      <c r="C98" s="161" t="s">
        <v>166</v>
      </c>
      <c r="D98" s="161" t="s">
        <v>162</v>
      </c>
      <c r="E98" s="162" t="s">
        <v>1256</v>
      </c>
      <c r="F98" s="163" t="s">
        <v>1257</v>
      </c>
      <c r="G98" s="164" t="s">
        <v>248</v>
      </c>
      <c r="H98" s="165">
        <v>5</v>
      </c>
      <c r="I98" s="166"/>
      <c r="J98" s="166"/>
      <c r="K98" s="167">
        <f>ROUND(P98*H98,2)</f>
        <v>0</v>
      </c>
      <c r="L98" s="168"/>
      <c r="M98" s="23"/>
      <c r="N98" s="169" t="s">
        <v>20</v>
      </c>
      <c r="O98" s="170" t="s">
        <v>44</v>
      </c>
      <c r="P98" s="171">
        <f>I98+J98</f>
        <v>0</v>
      </c>
      <c r="Q98" s="171">
        <f>ROUND(I98*H98,2)</f>
        <v>0</v>
      </c>
      <c r="R98" s="171">
        <f>ROUND(J98*H98,2)</f>
        <v>0</v>
      </c>
      <c r="T98" s="172">
        <f>S98*H98</f>
        <v>0</v>
      </c>
      <c r="U98" s="172">
        <v>0.0022000000000000001</v>
      </c>
      <c r="V98" s="172">
        <f>U98*H98</f>
        <v>0.011000000000000001</v>
      </c>
      <c r="W98" s="172">
        <v>0</v>
      </c>
      <c r="X98" s="173">
        <f>W98*H98</f>
        <v>0</v>
      </c>
      <c r="AR98" s="174" t="s">
        <v>275</v>
      </c>
      <c r="AT98" s="174" t="s">
        <v>162</v>
      </c>
      <c r="AU98" s="174" t="s">
        <v>84</v>
      </c>
      <c r="AY98" s="3" t="s">
        <v>159</v>
      </c>
      <c r="BE98" s="175">
        <f>IF(O98="základní",K98,0)</f>
        <v>0</v>
      </c>
      <c r="BF98" s="175">
        <f>IF(O98="snížená",K98,0)</f>
        <v>0</v>
      </c>
      <c r="BG98" s="175">
        <f>IF(O98="zákl. přenesená",K98,0)</f>
        <v>0</v>
      </c>
      <c r="BH98" s="175">
        <f>IF(O98="sníž. přenesená",K98,0)</f>
        <v>0</v>
      </c>
      <c r="BI98" s="175">
        <f>IF(O98="nulová",K98,0)</f>
        <v>0</v>
      </c>
      <c r="BJ98" s="3" t="s">
        <v>82</v>
      </c>
      <c r="BK98" s="175">
        <f>ROUND(P98*H98,2)</f>
        <v>0</v>
      </c>
      <c r="BL98" s="3" t="s">
        <v>275</v>
      </c>
      <c r="BM98" s="174" t="s">
        <v>1258</v>
      </c>
    </row>
    <row r="99" s="22" customFormat="1">
      <c r="B99" s="23"/>
      <c r="D99" s="176" t="s">
        <v>168</v>
      </c>
      <c r="F99" s="177" t="s">
        <v>1259</v>
      </c>
      <c r="I99" s="178"/>
      <c r="J99" s="178"/>
      <c r="M99" s="23"/>
      <c r="N99" s="179"/>
      <c r="X99" s="59"/>
      <c r="AT99" s="3" t="s">
        <v>168</v>
      </c>
      <c r="AU99" s="3" t="s">
        <v>84</v>
      </c>
    </row>
    <row r="100" s="22" customFormat="1">
      <c r="B100" s="23"/>
      <c r="D100" s="180" t="s">
        <v>170</v>
      </c>
      <c r="F100" s="181" t="s">
        <v>1260</v>
      </c>
      <c r="I100" s="178"/>
      <c r="J100" s="178"/>
      <c r="M100" s="23"/>
      <c r="N100" s="179"/>
      <c r="X100" s="59"/>
      <c r="AT100" s="3" t="s">
        <v>170</v>
      </c>
      <c r="AU100" s="3" t="s">
        <v>84</v>
      </c>
    </row>
    <row r="101" s="22" customFormat="1" ht="16.5" customHeight="1">
      <c r="B101" s="23"/>
      <c r="C101" s="161" t="s">
        <v>180</v>
      </c>
      <c r="D101" s="161" t="s">
        <v>162</v>
      </c>
      <c r="E101" s="162" t="s">
        <v>1261</v>
      </c>
      <c r="F101" s="163" t="s">
        <v>1262</v>
      </c>
      <c r="G101" s="164" t="s">
        <v>248</v>
      </c>
      <c r="H101" s="165">
        <v>6</v>
      </c>
      <c r="I101" s="166"/>
      <c r="J101" s="166"/>
      <c r="K101" s="167">
        <f>ROUND(P101*H101,2)</f>
        <v>0</v>
      </c>
      <c r="L101" s="168"/>
      <c r="M101" s="23"/>
      <c r="N101" s="169" t="s">
        <v>20</v>
      </c>
      <c r="O101" s="170" t="s">
        <v>44</v>
      </c>
      <c r="P101" s="171">
        <f>I101+J101</f>
        <v>0</v>
      </c>
      <c r="Q101" s="171">
        <f>ROUND(I101*H101,2)</f>
        <v>0</v>
      </c>
      <c r="R101" s="171">
        <f>ROUND(J101*H101,2)</f>
        <v>0</v>
      </c>
      <c r="T101" s="172">
        <f>S101*H101</f>
        <v>0</v>
      </c>
      <c r="U101" s="172">
        <v>0.0024199999999999998</v>
      </c>
      <c r="V101" s="172">
        <f>U101*H101</f>
        <v>0.014519999999999998</v>
      </c>
      <c r="W101" s="172">
        <v>0</v>
      </c>
      <c r="X101" s="173">
        <f>W101*H101</f>
        <v>0</v>
      </c>
      <c r="AR101" s="174" t="s">
        <v>275</v>
      </c>
      <c r="AT101" s="174" t="s">
        <v>162</v>
      </c>
      <c r="AU101" s="174" t="s">
        <v>84</v>
      </c>
      <c r="AY101" s="3" t="s">
        <v>159</v>
      </c>
      <c r="BE101" s="175">
        <f>IF(O101="základní",K101,0)</f>
        <v>0</v>
      </c>
      <c r="BF101" s="175">
        <f>IF(O101="snížená",K101,0)</f>
        <v>0</v>
      </c>
      <c r="BG101" s="175">
        <f>IF(O101="zákl. přenesená",K101,0)</f>
        <v>0</v>
      </c>
      <c r="BH101" s="175">
        <f>IF(O101="sníž. přenesená",K101,0)</f>
        <v>0</v>
      </c>
      <c r="BI101" s="175">
        <f>IF(O101="nulová",K101,0)</f>
        <v>0</v>
      </c>
      <c r="BJ101" s="3" t="s">
        <v>82</v>
      </c>
      <c r="BK101" s="175">
        <f>ROUND(P101*H101,2)</f>
        <v>0</v>
      </c>
      <c r="BL101" s="3" t="s">
        <v>275</v>
      </c>
      <c r="BM101" s="174" t="s">
        <v>1263</v>
      </c>
    </row>
    <row r="102" s="22" customFormat="1">
      <c r="B102" s="23"/>
      <c r="D102" s="176" t="s">
        <v>168</v>
      </c>
      <c r="F102" s="177" t="s">
        <v>1264</v>
      </c>
      <c r="I102" s="178"/>
      <c r="J102" s="178"/>
      <c r="M102" s="23"/>
      <c r="N102" s="179"/>
      <c r="X102" s="59"/>
      <c r="AT102" s="3" t="s">
        <v>168</v>
      </c>
      <c r="AU102" s="3" t="s">
        <v>84</v>
      </c>
    </row>
    <row r="103" s="22" customFormat="1">
      <c r="B103" s="23"/>
      <c r="D103" s="180" t="s">
        <v>170</v>
      </c>
      <c r="F103" s="181" t="s">
        <v>1265</v>
      </c>
      <c r="I103" s="178"/>
      <c r="J103" s="178"/>
      <c r="M103" s="23"/>
      <c r="N103" s="179"/>
      <c r="X103" s="59"/>
      <c r="AT103" s="3" t="s">
        <v>170</v>
      </c>
      <c r="AU103" s="3" t="s">
        <v>84</v>
      </c>
    </row>
    <row r="104" s="22" customFormat="1" ht="16.5" customHeight="1">
      <c r="B104" s="23"/>
      <c r="C104" s="161" t="s">
        <v>84</v>
      </c>
      <c r="D104" s="161" t="s">
        <v>162</v>
      </c>
      <c r="E104" s="162" t="s">
        <v>1266</v>
      </c>
      <c r="F104" s="163" t="s">
        <v>1267</v>
      </c>
      <c r="G104" s="164" t="s">
        <v>248</v>
      </c>
      <c r="H104" s="165">
        <v>13</v>
      </c>
      <c r="I104" s="166"/>
      <c r="J104" s="166"/>
      <c r="K104" s="167">
        <f>ROUND(P104*H104,2)</f>
        <v>0</v>
      </c>
      <c r="L104" s="168"/>
      <c r="M104" s="23"/>
      <c r="N104" s="169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0.0040699999999999998</v>
      </c>
      <c r="V104" s="172">
        <f>U104*H104</f>
        <v>0.052909999999999999</v>
      </c>
      <c r="W104" s="172">
        <v>0</v>
      </c>
      <c r="X104" s="173">
        <f>W104*H104</f>
        <v>0</v>
      </c>
      <c r="AR104" s="174" t="s">
        <v>275</v>
      </c>
      <c r="AT104" s="174" t="s">
        <v>162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275</v>
      </c>
      <c r="BM104" s="174" t="s">
        <v>1268</v>
      </c>
    </row>
    <row r="105" s="22" customFormat="1">
      <c r="B105" s="23"/>
      <c r="D105" s="176" t="s">
        <v>168</v>
      </c>
      <c r="F105" s="177" t="s">
        <v>1269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>
      <c r="B106" s="23"/>
      <c r="D106" s="180" t="s">
        <v>170</v>
      </c>
      <c r="F106" s="181" t="s">
        <v>1270</v>
      </c>
      <c r="I106" s="178"/>
      <c r="J106" s="178"/>
      <c r="M106" s="23"/>
      <c r="N106" s="179"/>
      <c r="X106" s="59"/>
      <c r="AT106" s="3" t="s">
        <v>170</v>
      </c>
      <c r="AU106" s="3" t="s">
        <v>84</v>
      </c>
    </row>
    <row r="107" s="22" customFormat="1" ht="16.5" customHeight="1">
      <c r="B107" s="23"/>
      <c r="C107" s="161" t="s">
        <v>82</v>
      </c>
      <c r="D107" s="161" t="s">
        <v>162</v>
      </c>
      <c r="E107" s="162" t="s">
        <v>1271</v>
      </c>
      <c r="F107" s="163" t="s">
        <v>1272</v>
      </c>
      <c r="G107" s="164" t="s">
        <v>248</v>
      </c>
      <c r="H107" s="165">
        <v>5.5</v>
      </c>
      <c r="I107" s="166"/>
      <c r="J107" s="166"/>
      <c r="K107" s="167">
        <f>ROUND(P107*H107,2)</f>
        <v>0</v>
      </c>
      <c r="L107" s="168"/>
      <c r="M107" s="23"/>
      <c r="N107" s="169" t="s">
        <v>20</v>
      </c>
      <c r="O107" s="170" t="s">
        <v>44</v>
      </c>
      <c r="P107" s="171">
        <f>I107+J107</f>
        <v>0</v>
      </c>
      <c r="Q107" s="171">
        <f>ROUND(I107*H107,2)</f>
        <v>0</v>
      </c>
      <c r="R107" s="171">
        <f>ROUND(J107*H107,2)</f>
        <v>0</v>
      </c>
      <c r="T107" s="172">
        <f>S107*H107</f>
        <v>0</v>
      </c>
      <c r="U107" s="172">
        <v>0.01171</v>
      </c>
      <c r="V107" s="172">
        <f>U107*H107</f>
        <v>0.064405000000000004</v>
      </c>
      <c r="W107" s="172">
        <v>0</v>
      </c>
      <c r="X107" s="173">
        <f>W107*H107</f>
        <v>0</v>
      </c>
      <c r="AR107" s="174" t="s">
        <v>275</v>
      </c>
      <c r="AT107" s="174" t="s">
        <v>162</v>
      </c>
      <c r="AU107" s="174" t="s">
        <v>84</v>
      </c>
      <c r="AY107" s="3" t="s">
        <v>159</v>
      </c>
      <c r="BE107" s="175">
        <f>IF(O107="základní",K107,0)</f>
        <v>0</v>
      </c>
      <c r="BF107" s="175">
        <f>IF(O107="snížená",K107,0)</f>
        <v>0</v>
      </c>
      <c r="BG107" s="175">
        <f>IF(O107="zákl. přenesená",K107,0)</f>
        <v>0</v>
      </c>
      <c r="BH107" s="175">
        <f>IF(O107="sníž. přenesená",K107,0)</f>
        <v>0</v>
      </c>
      <c r="BI107" s="175">
        <f>IF(O107="nulová",K107,0)</f>
        <v>0</v>
      </c>
      <c r="BJ107" s="3" t="s">
        <v>82</v>
      </c>
      <c r="BK107" s="175">
        <f>ROUND(P107*H107,2)</f>
        <v>0</v>
      </c>
      <c r="BL107" s="3" t="s">
        <v>275</v>
      </c>
      <c r="BM107" s="174" t="s">
        <v>1273</v>
      </c>
    </row>
    <row r="108" s="22" customFormat="1">
      <c r="B108" s="23"/>
      <c r="D108" s="176" t="s">
        <v>168</v>
      </c>
      <c r="F108" s="177" t="s">
        <v>1274</v>
      </c>
      <c r="I108" s="178"/>
      <c r="J108" s="178"/>
      <c r="M108" s="23"/>
      <c r="N108" s="179"/>
      <c r="X108" s="59"/>
      <c r="AT108" s="3" t="s">
        <v>168</v>
      </c>
      <c r="AU108" s="3" t="s">
        <v>84</v>
      </c>
    </row>
    <row r="109" s="22" customFormat="1">
      <c r="B109" s="23"/>
      <c r="D109" s="180" t="s">
        <v>170</v>
      </c>
      <c r="F109" s="181" t="s">
        <v>1275</v>
      </c>
      <c r="I109" s="178"/>
      <c r="J109" s="178"/>
      <c r="M109" s="23"/>
      <c r="N109" s="179"/>
      <c r="X109" s="59"/>
      <c r="AT109" s="3" t="s">
        <v>170</v>
      </c>
      <c r="AU109" s="3" t="s">
        <v>84</v>
      </c>
    </row>
    <row r="110" s="22" customFormat="1" ht="16.5" customHeight="1">
      <c r="B110" s="23"/>
      <c r="C110" s="183" t="s">
        <v>204</v>
      </c>
      <c r="D110" s="183" t="s">
        <v>269</v>
      </c>
      <c r="E110" s="184" t="s">
        <v>1276</v>
      </c>
      <c r="F110" s="185" t="s">
        <v>1277</v>
      </c>
      <c r="G110" s="186" t="s">
        <v>165</v>
      </c>
      <c r="H110" s="187">
        <v>1</v>
      </c>
      <c r="I110" s="188"/>
      <c r="J110" s="189"/>
      <c r="K110" s="190">
        <f>ROUND(P110*H110,2)</f>
        <v>0</v>
      </c>
      <c r="L110" s="189"/>
      <c r="M110" s="191"/>
      <c r="N110" s="192" t="s">
        <v>20</v>
      </c>
      <c r="O110" s="170" t="s">
        <v>44</v>
      </c>
      <c r="P110" s="171">
        <f>I110+J110</f>
        <v>0</v>
      </c>
      <c r="Q110" s="171">
        <f>ROUND(I110*H110,2)</f>
        <v>0</v>
      </c>
      <c r="R110" s="171">
        <f>ROUND(J110*H110,2)</f>
        <v>0</v>
      </c>
      <c r="T110" s="172">
        <f>S110*H110</f>
        <v>0</v>
      </c>
      <c r="U110" s="172">
        <v>0.00064999999999999997</v>
      </c>
      <c r="V110" s="172">
        <f>U110*H110</f>
        <v>0.00064999999999999997</v>
      </c>
      <c r="W110" s="172">
        <v>0</v>
      </c>
      <c r="X110" s="173">
        <f>W110*H110</f>
        <v>0</v>
      </c>
      <c r="AR110" s="174" t="s">
        <v>397</v>
      </c>
      <c r="AT110" s="174" t="s">
        <v>269</v>
      </c>
      <c r="AU110" s="174" t="s">
        <v>84</v>
      </c>
      <c r="AY110" s="3" t="s">
        <v>159</v>
      </c>
      <c r="BE110" s="175">
        <f>IF(O110="základní",K110,0)</f>
        <v>0</v>
      </c>
      <c r="BF110" s="175">
        <f>IF(O110="snížená",K110,0)</f>
        <v>0</v>
      </c>
      <c r="BG110" s="175">
        <f>IF(O110="zákl. přenesená",K110,0)</f>
        <v>0</v>
      </c>
      <c r="BH110" s="175">
        <f>IF(O110="sníž. přenesená",K110,0)</f>
        <v>0</v>
      </c>
      <c r="BI110" s="175">
        <f>IF(O110="nulová",K110,0)</f>
        <v>0</v>
      </c>
      <c r="BJ110" s="3" t="s">
        <v>82</v>
      </c>
      <c r="BK110" s="175">
        <f>ROUND(P110*H110,2)</f>
        <v>0</v>
      </c>
      <c r="BL110" s="3" t="s">
        <v>275</v>
      </c>
      <c r="BM110" s="174" t="s">
        <v>1278</v>
      </c>
    </row>
    <row r="111" s="22" customFormat="1">
      <c r="B111" s="23"/>
      <c r="D111" s="176" t="s">
        <v>168</v>
      </c>
      <c r="F111" s="177" t="s">
        <v>1277</v>
      </c>
      <c r="I111" s="178"/>
      <c r="J111" s="178"/>
      <c r="M111" s="23"/>
      <c r="N111" s="179"/>
      <c r="X111" s="59"/>
      <c r="AT111" s="3" t="s">
        <v>168</v>
      </c>
      <c r="AU111" s="3" t="s">
        <v>84</v>
      </c>
    </row>
    <row r="112" s="22" customFormat="1" ht="16.5" customHeight="1">
      <c r="B112" s="23"/>
      <c r="C112" s="161" t="s">
        <v>318</v>
      </c>
      <c r="D112" s="161" t="s">
        <v>162</v>
      </c>
      <c r="E112" s="162" t="s">
        <v>1279</v>
      </c>
      <c r="F112" s="163" t="s">
        <v>1280</v>
      </c>
      <c r="G112" s="164" t="s">
        <v>174</v>
      </c>
      <c r="H112" s="165">
        <v>0.16400000000000001</v>
      </c>
      <c r="I112" s="166"/>
      <c r="J112" s="166"/>
      <c r="K112" s="167">
        <f>ROUND(P112*H112,2)</f>
        <v>0</v>
      </c>
      <c r="L112" s="168"/>
      <c r="M112" s="23"/>
      <c r="N112" s="169" t="s">
        <v>20</v>
      </c>
      <c r="O112" s="170" t="s">
        <v>44</v>
      </c>
      <c r="P112" s="171">
        <f>I112+J112</f>
        <v>0</v>
      </c>
      <c r="Q112" s="171">
        <f>ROUND(I112*H112,2)</f>
        <v>0</v>
      </c>
      <c r="R112" s="171">
        <f>ROUND(J112*H112,2)</f>
        <v>0</v>
      </c>
      <c r="T112" s="172">
        <f>S112*H112</f>
        <v>0</v>
      </c>
      <c r="U112" s="172">
        <v>0</v>
      </c>
      <c r="V112" s="172">
        <f>U112*H112</f>
        <v>0</v>
      </c>
      <c r="W112" s="172">
        <v>0</v>
      </c>
      <c r="X112" s="173">
        <f>W112*H112</f>
        <v>0</v>
      </c>
      <c r="AR112" s="174" t="s">
        <v>275</v>
      </c>
      <c r="AT112" s="174" t="s">
        <v>162</v>
      </c>
      <c r="AU112" s="174" t="s">
        <v>84</v>
      </c>
      <c r="AY112" s="3" t="s">
        <v>159</v>
      </c>
      <c r="BE112" s="175">
        <f>IF(O112="základní",K112,0)</f>
        <v>0</v>
      </c>
      <c r="BF112" s="175">
        <f>IF(O112="snížená",K112,0)</f>
        <v>0</v>
      </c>
      <c r="BG112" s="175">
        <f>IF(O112="zákl. přenesená",K112,0)</f>
        <v>0</v>
      </c>
      <c r="BH112" s="175">
        <f>IF(O112="sníž. přenesená",K112,0)</f>
        <v>0</v>
      </c>
      <c r="BI112" s="175">
        <f>IF(O112="nulová",K112,0)</f>
        <v>0</v>
      </c>
      <c r="BJ112" s="3" t="s">
        <v>82</v>
      </c>
      <c r="BK112" s="175">
        <f>ROUND(P112*H112,2)</f>
        <v>0</v>
      </c>
      <c r="BL112" s="3" t="s">
        <v>275</v>
      </c>
      <c r="BM112" s="174" t="s">
        <v>1281</v>
      </c>
    </row>
    <row r="113" s="22" customFormat="1" ht="19.5">
      <c r="B113" s="23"/>
      <c r="D113" s="176" t="s">
        <v>168</v>
      </c>
      <c r="F113" s="177" t="s">
        <v>1282</v>
      </c>
      <c r="I113" s="178"/>
      <c r="J113" s="178"/>
      <c r="M113" s="23"/>
      <c r="N113" s="179"/>
      <c r="X113" s="59"/>
      <c r="AT113" s="3" t="s">
        <v>168</v>
      </c>
      <c r="AU113" s="3" t="s">
        <v>84</v>
      </c>
    </row>
    <row r="114" s="22" customFormat="1">
      <c r="B114" s="23"/>
      <c r="D114" s="180" t="s">
        <v>170</v>
      </c>
      <c r="F114" s="181" t="s">
        <v>1283</v>
      </c>
      <c r="I114" s="178"/>
      <c r="J114" s="178"/>
      <c r="M114" s="23"/>
      <c r="N114" s="179"/>
      <c r="X114" s="59"/>
      <c r="AT114" s="3" t="s">
        <v>170</v>
      </c>
      <c r="AU114" s="3" t="s">
        <v>84</v>
      </c>
    </row>
    <row r="115" s="147" customFormat="1" ht="22.899999999999999" customHeight="1">
      <c r="B115" s="148"/>
      <c r="D115" s="149" t="s">
        <v>74</v>
      </c>
      <c r="E115" s="159" t="s">
        <v>1284</v>
      </c>
      <c r="F115" s="159" t="s">
        <v>1285</v>
      </c>
      <c r="I115" s="151"/>
      <c r="J115" s="151"/>
      <c r="K115" s="160">
        <f>BK115</f>
        <v>0</v>
      </c>
      <c r="M115" s="148"/>
      <c r="N115" s="153"/>
      <c r="Q115" s="154">
        <f>SUM(Q116:Q126)</f>
        <v>0</v>
      </c>
      <c r="R115" s="154">
        <f>SUM(R116:R126)</f>
        <v>0</v>
      </c>
      <c r="T115" s="155">
        <f>SUM(T116:T126)</f>
        <v>0</v>
      </c>
      <c r="V115" s="155">
        <f>SUM(V116:V126)</f>
        <v>0.0045599999999999998</v>
      </c>
      <c r="X115" s="156">
        <f>SUM(X116:X126)</f>
        <v>0</v>
      </c>
      <c r="AR115" s="149" t="s">
        <v>84</v>
      </c>
      <c r="AT115" s="157" t="s">
        <v>74</v>
      </c>
      <c r="AU115" s="157" t="s">
        <v>82</v>
      </c>
      <c r="AY115" s="149" t="s">
        <v>159</v>
      </c>
      <c r="BK115" s="158">
        <f>SUM(BK116:BK126)</f>
        <v>0</v>
      </c>
    </row>
    <row r="116" s="22" customFormat="1" ht="16.5" customHeight="1">
      <c r="B116" s="23"/>
      <c r="C116" s="161" t="s">
        <v>218</v>
      </c>
      <c r="D116" s="161" t="s">
        <v>162</v>
      </c>
      <c r="E116" s="162" t="s">
        <v>1286</v>
      </c>
      <c r="F116" s="163" t="s">
        <v>1287</v>
      </c>
      <c r="G116" s="164" t="s">
        <v>165</v>
      </c>
      <c r="H116" s="165">
        <v>8</v>
      </c>
      <c r="I116" s="166"/>
      <c r="J116" s="166"/>
      <c r="K116" s="167">
        <f>ROUND(P116*H116,2)</f>
        <v>0</v>
      </c>
      <c r="L116" s="168"/>
      <c r="M116" s="23"/>
      <c r="N116" s="169" t="s">
        <v>20</v>
      </c>
      <c r="O116" s="170" t="s">
        <v>44</v>
      </c>
      <c r="P116" s="171">
        <f>I116+J116</f>
        <v>0</v>
      </c>
      <c r="Q116" s="171">
        <f>ROUND(I116*H116,2)</f>
        <v>0</v>
      </c>
      <c r="R116" s="171">
        <f>ROUND(J116*H116,2)</f>
        <v>0</v>
      </c>
      <c r="T116" s="172">
        <f>S116*H116</f>
        <v>0</v>
      </c>
      <c r="U116" s="172">
        <v>0.00024000000000000001</v>
      </c>
      <c r="V116" s="172">
        <f>U116*H116</f>
        <v>0.00192</v>
      </c>
      <c r="W116" s="172">
        <v>0</v>
      </c>
      <c r="X116" s="173">
        <f>W116*H116</f>
        <v>0</v>
      </c>
      <c r="AR116" s="174" t="s">
        <v>275</v>
      </c>
      <c r="AT116" s="174" t="s">
        <v>162</v>
      </c>
      <c r="AU116" s="174" t="s">
        <v>84</v>
      </c>
      <c r="AY116" s="3" t="s">
        <v>159</v>
      </c>
      <c r="BE116" s="175">
        <f>IF(O116="základní",K116,0)</f>
        <v>0</v>
      </c>
      <c r="BF116" s="175">
        <f>IF(O116="snížená",K116,0)</f>
        <v>0</v>
      </c>
      <c r="BG116" s="175">
        <f>IF(O116="zákl. přenesená",K116,0)</f>
        <v>0</v>
      </c>
      <c r="BH116" s="175">
        <f>IF(O116="sníž. přenesená",K116,0)</f>
        <v>0</v>
      </c>
      <c r="BI116" s="175">
        <f>IF(O116="nulová",K116,0)</f>
        <v>0</v>
      </c>
      <c r="BJ116" s="3" t="s">
        <v>82</v>
      </c>
      <c r="BK116" s="175">
        <f>ROUND(P116*H116,2)</f>
        <v>0</v>
      </c>
      <c r="BL116" s="3" t="s">
        <v>275</v>
      </c>
      <c r="BM116" s="174" t="s">
        <v>1288</v>
      </c>
    </row>
    <row r="117" s="22" customFormat="1">
      <c r="B117" s="23"/>
      <c r="D117" s="176" t="s">
        <v>168</v>
      </c>
      <c r="F117" s="177" t="s">
        <v>1289</v>
      </c>
      <c r="I117" s="178"/>
      <c r="J117" s="178"/>
      <c r="M117" s="23"/>
      <c r="N117" s="179"/>
      <c r="X117" s="59"/>
      <c r="AT117" s="3" t="s">
        <v>168</v>
      </c>
      <c r="AU117" s="3" t="s">
        <v>84</v>
      </c>
    </row>
    <row r="118" s="22" customFormat="1">
      <c r="B118" s="23"/>
      <c r="D118" s="180" t="s">
        <v>170</v>
      </c>
      <c r="F118" s="181" t="s">
        <v>1290</v>
      </c>
      <c r="I118" s="178"/>
      <c r="J118" s="178"/>
      <c r="M118" s="23"/>
      <c r="N118" s="179"/>
      <c r="X118" s="59"/>
      <c r="AT118" s="3" t="s">
        <v>170</v>
      </c>
      <c r="AU118" s="3" t="s">
        <v>84</v>
      </c>
    </row>
    <row r="119" s="22" customFormat="1" ht="16.5" customHeight="1">
      <c r="B119" s="23"/>
      <c r="C119" s="161" t="s">
        <v>211</v>
      </c>
      <c r="D119" s="161" t="s">
        <v>162</v>
      </c>
      <c r="E119" s="162" t="s">
        <v>1291</v>
      </c>
      <c r="F119" s="163" t="s">
        <v>1292</v>
      </c>
      <c r="G119" s="164" t="s">
        <v>165</v>
      </c>
      <c r="H119" s="165">
        <v>4</v>
      </c>
      <c r="I119" s="166"/>
      <c r="J119" s="166"/>
      <c r="K119" s="167">
        <f>ROUND(P119*H119,2)</f>
        <v>0</v>
      </c>
      <c r="L119" s="168"/>
      <c r="M119" s="23"/>
      <c r="N119" s="169" t="s">
        <v>20</v>
      </c>
      <c r="O119" s="170" t="s">
        <v>44</v>
      </c>
      <c r="P119" s="171">
        <f>I119+J119</f>
        <v>0</v>
      </c>
      <c r="Q119" s="171">
        <f>ROUND(I119*H119,2)</f>
        <v>0</v>
      </c>
      <c r="R119" s="171">
        <f>ROUND(J119*H119,2)</f>
        <v>0</v>
      </c>
      <c r="T119" s="172">
        <f>S119*H119</f>
        <v>0</v>
      </c>
      <c r="U119" s="172">
        <v>0.00060999999999999997</v>
      </c>
      <c r="V119" s="172">
        <f>U119*H119</f>
        <v>0.0024399999999999999</v>
      </c>
      <c r="W119" s="172">
        <v>0</v>
      </c>
      <c r="X119" s="173">
        <f>W119*H119</f>
        <v>0</v>
      </c>
      <c r="AR119" s="174" t="s">
        <v>275</v>
      </c>
      <c r="AT119" s="174" t="s">
        <v>162</v>
      </c>
      <c r="AU119" s="174" t="s">
        <v>84</v>
      </c>
      <c r="AY119" s="3" t="s">
        <v>159</v>
      </c>
      <c r="BE119" s="175">
        <f>IF(O119="základní",K119,0)</f>
        <v>0</v>
      </c>
      <c r="BF119" s="175">
        <f>IF(O119="snížená",K119,0)</f>
        <v>0</v>
      </c>
      <c r="BG119" s="175">
        <f>IF(O119="zákl. přenesená",K119,0)</f>
        <v>0</v>
      </c>
      <c r="BH119" s="175">
        <f>IF(O119="sníž. přenesená",K119,0)</f>
        <v>0</v>
      </c>
      <c r="BI119" s="175">
        <f>IF(O119="nulová",K119,0)</f>
        <v>0</v>
      </c>
      <c r="BJ119" s="3" t="s">
        <v>82</v>
      </c>
      <c r="BK119" s="175">
        <f>ROUND(P119*H119,2)</f>
        <v>0</v>
      </c>
      <c r="BL119" s="3" t="s">
        <v>275</v>
      </c>
      <c r="BM119" s="174" t="s">
        <v>1293</v>
      </c>
    </row>
    <row r="120" s="22" customFormat="1">
      <c r="B120" s="23"/>
      <c r="D120" s="176" t="s">
        <v>168</v>
      </c>
      <c r="F120" s="177" t="s">
        <v>1294</v>
      </c>
      <c r="I120" s="178"/>
      <c r="J120" s="178"/>
      <c r="M120" s="23"/>
      <c r="N120" s="179"/>
      <c r="X120" s="59"/>
      <c r="AT120" s="3" t="s">
        <v>168</v>
      </c>
      <c r="AU120" s="3" t="s">
        <v>84</v>
      </c>
    </row>
    <row r="121" s="22" customFormat="1">
      <c r="B121" s="23"/>
      <c r="D121" s="180" t="s">
        <v>170</v>
      </c>
      <c r="F121" s="181" t="s">
        <v>1295</v>
      </c>
      <c r="I121" s="178"/>
      <c r="J121" s="178"/>
      <c r="M121" s="23"/>
      <c r="N121" s="179"/>
      <c r="X121" s="59"/>
      <c r="AT121" s="3" t="s">
        <v>170</v>
      </c>
      <c r="AU121" s="3" t="s">
        <v>84</v>
      </c>
    </row>
    <row r="122" s="22" customFormat="1" ht="16.5" customHeight="1">
      <c r="B122" s="23"/>
      <c r="C122" s="183" t="s">
        <v>238</v>
      </c>
      <c r="D122" s="183" t="s">
        <v>269</v>
      </c>
      <c r="E122" s="184" t="s">
        <v>1296</v>
      </c>
      <c r="F122" s="185" t="s">
        <v>1297</v>
      </c>
      <c r="G122" s="186" t="s">
        <v>165</v>
      </c>
      <c r="H122" s="187">
        <v>4</v>
      </c>
      <c r="I122" s="188"/>
      <c r="J122" s="189"/>
      <c r="K122" s="190">
        <f>ROUND(P122*H122,2)</f>
        <v>0</v>
      </c>
      <c r="L122" s="189"/>
      <c r="M122" s="191"/>
      <c r="N122" s="192" t="s">
        <v>20</v>
      </c>
      <c r="O122" s="170" t="s">
        <v>44</v>
      </c>
      <c r="P122" s="171">
        <f>I122+J122</f>
        <v>0</v>
      </c>
      <c r="Q122" s="171">
        <f>ROUND(I122*H122,2)</f>
        <v>0</v>
      </c>
      <c r="R122" s="171">
        <f>ROUND(J122*H122,2)</f>
        <v>0</v>
      </c>
      <c r="T122" s="172">
        <f>S122*H122</f>
        <v>0</v>
      </c>
      <c r="U122" s="172">
        <v>5.0000000000000002e-05</v>
      </c>
      <c r="V122" s="172">
        <f>U122*H122</f>
        <v>0.00020000000000000001</v>
      </c>
      <c r="W122" s="172">
        <v>0</v>
      </c>
      <c r="X122" s="173">
        <f>W122*H122</f>
        <v>0</v>
      </c>
      <c r="AR122" s="174" t="s">
        <v>397</v>
      </c>
      <c r="AT122" s="174" t="s">
        <v>269</v>
      </c>
      <c r="AU122" s="174" t="s">
        <v>84</v>
      </c>
      <c r="AY122" s="3" t="s">
        <v>159</v>
      </c>
      <c r="BE122" s="175">
        <f>IF(O122="základní",K122,0)</f>
        <v>0</v>
      </c>
      <c r="BF122" s="175">
        <f>IF(O122="snížená",K122,0)</f>
        <v>0</v>
      </c>
      <c r="BG122" s="175">
        <f>IF(O122="zákl. přenesená",K122,0)</f>
        <v>0</v>
      </c>
      <c r="BH122" s="175">
        <f>IF(O122="sníž. přenesená",K122,0)</f>
        <v>0</v>
      </c>
      <c r="BI122" s="175">
        <f>IF(O122="nulová",K122,0)</f>
        <v>0</v>
      </c>
      <c r="BJ122" s="3" t="s">
        <v>82</v>
      </c>
      <c r="BK122" s="175">
        <f>ROUND(P122*H122,2)</f>
        <v>0</v>
      </c>
      <c r="BL122" s="3" t="s">
        <v>275</v>
      </c>
      <c r="BM122" s="174" t="s">
        <v>1298</v>
      </c>
    </row>
    <row r="123" s="22" customFormat="1">
      <c r="B123" s="23"/>
      <c r="D123" s="176" t="s">
        <v>168</v>
      </c>
      <c r="F123" s="177" t="s">
        <v>1297</v>
      </c>
      <c r="I123" s="178"/>
      <c r="J123" s="178"/>
      <c r="M123" s="23"/>
      <c r="N123" s="179"/>
      <c r="X123" s="59"/>
      <c r="AT123" s="3" t="s">
        <v>168</v>
      </c>
      <c r="AU123" s="3" t="s">
        <v>84</v>
      </c>
    </row>
    <row r="124" s="22" customFormat="1" ht="16.5" customHeight="1">
      <c r="B124" s="23"/>
      <c r="C124" s="161" t="s">
        <v>324</v>
      </c>
      <c r="D124" s="161" t="s">
        <v>162</v>
      </c>
      <c r="E124" s="162" t="s">
        <v>1279</v>
      </c>
      <c r="F124" s="163" t="s">
        <v>1280</v>
      </c>
      <c r="G124" s="164" t="s">
        <v>174</v>
      </c>
      <c r="H124" s="165">
        <v>0.0050000000000000001</v>
      </c>
      <c r="I124" s="166"/>
      <c r="J124" s="166"/>
      <c r="K124" s="167">
        <f>ROUND(P124*H124,2)</f>
        <v>0</v>
      </c>
      <c r="L124" s="168"/>
      <c r="M124" s="23"/>
      <c r="N124" s="169" t="s">
        <v>20</v>
      </c>
      <c r="O124" s="170" t="s">
        <v>44</v>
      </c>
      <c r="P124" s="171">
        <f>I124+J124</f>
        <v>0</v>
      </c>
      <c r="Q124" s="171">
        <f>ROUND(I124*H124,2)</f>
        <v>0</v>
      </c>
      <c r="R124" s="171">
        <f>ROUND(J124*H124,2)</f>
        <v>0</v>
      </c>
      <c r="T124" s="172">
        <f>S124*H124</f>
        <v>0</v>
      </c>
      <c r="U124" s="172">
        <v>0</v>
      </c>
      <c r="V124" s="172">
        <f>U124*H124</f>
        <v>0</v>
      </c>
      <c r="W124" s="172">
        <v>0</v>
      </c>
      <c r="X124" s="173">
        <f>W124*H124</f>
        <v>0</v>
      </c>
      <c r="AR124" s="174" t="s">
        <v>275</v>
      </c>
      <c r="AT124" s="174" t="s">
        <v>162</v>
      </c>
      <c r="AU124" s="174" t="s">
        <v>84</v>
      </c>
      <c r="AY124" s="3" t="s">
        <v>159</v>
      </c>
      <c r="BE124" s="175">
        <f>IF(O124="základní",K124,0)</f>
        <v>0</v>
      </c>
      <c r="BF124" s="175">
        <f>IF(O124="snížená",K124,0)</f>
        <v>0</v>
      </c>
      <c r="BG124" s="175">
        <f>IF(O124="zákl. přenesená",K124,0)</f>
        <v>0</v>
      </c>
      <c r="BH124" s="175">
        <f>IF(O124="sníž. přenesená",K124,0)</f>
        <v>0</v>
      </c>
      <c r="BI124" s="175">
        <f>IF(O124="nulová",K124,0)</f>
        <v>0</v>
      </c>
      <c r="BJ124" s="3" t="s">
        <v>82</v>
      </c>
      <c r="BK124" s="175">
        <f>ROUND(P124*H124,2)</f>
        <v>0</v>
      </c>
      <c r="BL124" s="3" t="s">
        <v>275</v>
      </c>
      <c r="BM124" s="174" t="s">
        <v>1299</v>
      </c>
    </row>
    <row r="125" s="22" customFormat="1" ht="19.5">
      <c r="B125" s="23"/>
      <c r="D125" s="176" t="s">
        <v>168</v>
      </c>
      <c r="F125" s="177" t="s">
        <v>1282</v>
      </c>
      <c r="I125" s="178"/>
      <c r="J125" s="178"/>
      <c r="M125" s="23"/>
      <c r="N125" s="179"/>
      <c r="X125" s="59"/>
      <c r="AT125" s="3" t="s">
        <v>168</v>
      </c>
      <c r="AU125" s="3" t="s">
        <v>84</v>
      </c>
    </row>
    <row r="126" s="22" customFormat="1">
      <c r="B126" s="23"/>
      <c r="D126" s="180" t="s">
        <v>170</v>
      </c>
      <c r="F126" s="181" t="s">
        <v>1283</v>
      </c>
      <c r="I126" s="178"/>
      <c r="J126" s="178"/>
      <c r="M126" s="23"/>
      <c r="N126" s="179"/>
      <c r="X126" s="59"/>
      <c r="AT126" s="3" t="s">
        <v>170</v>
      </c>
      <c r="AU126" s="3" t="s">
        <v>84</v>
      </c>
    </row>
    <row r="127" s="147" customFormat="1" ht="22.899999999999999" customHeight="1">
      <c r="B127" s="148"/>
      <c r="D127" s="149" t="s">
        <v>74</v>
      </c>
      <c r="E127" s="159" t="s">
        <v>1200</v>
      </c>
      <c r="F127" s="159" t="s">
        <v>1201</v>
      </c>
      <c r="I127" s="151"/>
      <c r="J127" s="151"/>
      <c r="K127" s="160">
        <f>BK127</f>
        <v>0</v>
      </c>
      <c r="M127" s="148"/>
      <c r="N127" s="153"/>
      <c r="Q127" s="154">
        <f>SUM(Q128:Q145)</f>
        <v>0</v>
      </c>
      <c r="R127" s="154">
        <f>SUM(R128:R145)</f>
        <v>0</v>
      </c>
      <c r="T127" s="155">
        <f>SUM(T128:T145)</f>
        <v>0</v>
      </c>
      <c r="V127" s="155">
        <f>SUM(V128:V145)</f>
        <v>0.0029400000000000003</v>
      </c>
      <c r="X127" s="156">
        <f>SUM(X128:X145)</f>
        <v>0</v>
      </c>
      <c r="AR127" s="149" t="s">
        <v>84</v>
      </c>
      <c r="AT127" s="157" t="s">
        <v>74</v>
      </c>
      <c r="AU127" s="157" t="s">
        <v>82</v>
      </c>
      <c r="AY127" s="149" t="s">
        <v>159</v>
      </c>
      <c r="BK127" s="158">
        <f>SUM(BK128:BK145)</f>
        <v>0</v>
      </c>
    </row>
    <row r="128" s="22" customFormat="1" ht="16.5" customHeight="1">
      <c r="B128" s="23"/>
      <c r="C128" s="161" t="s">
        <v>254</v>
      </c>
      <c r="D128" s="161" t="s">
        <v>162</v>
      </c>
      <c r="E128" s="162" t="s">
        <v>1203</v>
      </c>
      <c r="F128" s="163" t="s">
        <v>1204</v>
      </c>
      <c r="G128" s="164" t="s">
        <v>248</v>
      </c>
      <c r="H128" s="165">
        <v>38</v>
      </c>
      <c r="I128" s="166"/>
      <c r="J128" s="166"/>
      <c r="K128" s="167">
        <f>ROUND(P128*H128,2)</f>
        <v>0</v>
      </c>
      <c r="L128" s="168"/>
      <c r="M128" s="23"/>
      <c r="N128" s="169" t="s">
        <v>20</v>
      </c>
      <c r="O128" s="170" t="s">
        <v>44</v>
      </c>
      <c r="P128" s="171">
        <f>I128+J128</f>
        <v>0</v>
      </c>
      <c r="Q128" s="171">
        <f>ROUND(I128*H128,2)</f>
        <v>0</v>
      </c>
      <c r="R128" s="171">
        <f>ROUND(J128*H128,2)</f>
        <v>0</v>
      </c>
      <c r="T128" s="172">
        <f>S128*H128</f>
        <v>0</v>
      </c>
      <c r="U128" s="172">
        <v>2.0000000000000002e-05</v>
      </c>
      <c r="V128" s="172">
        <f>U128*H128</f>
        <v>0.00076000000000000004</v>
      </c>
      <c r="W128" s="172">
        <v>0</v>
      </c>
      <c r="X128" s="173">
        <f>W128*H128</f>
        <v>0</v>
      </c>
      <c r="AR128" s="174" t="s">
        <v>275</v>
      </c>
      <c r="AT128" s="174" t="s">
        <v>162</v>
      </c>
      <c r="AU128" s="174" t="s">
        <v>84</v>
      </c>
      <c r="AY128" s="3" t="s">
        <v>159</v>
      </c>
      <c r="BE128" s="175">
        <f>IF(O128="základní",K128,0)</f>
        <v>0</v>
      </c>
      <c r="BF128" s="175">
        <f>IF(O128="snížená",K128,0)</f>
        <v>0</v>
      </c>
      <c r="BG128" s="175">
        <f>IF(O128="zákl. přenesená",K128,0)</f>
        <v>0</v>
      </c>
      <c r="BH128" s="175">
        <f>IF(O128="sníž. přenesená",K128,0)</f>
        <v>0</v>
      </c>
      <c r="BI128" s="175">
        <f>IF(O128="nulová",K128,0)</f>
        <v>0</v>
      </c>
      <c r="BJ128" s="3" t="s">
        <v>82</v>
      </c>
      <c r="BK128" s="175">
        <f>ROUND(P128*H128,2)</f>
        <v>0</v>
      </c>
      <c r="BL128" s="3" t="s">
        <v>275</v>
      </c>
      <c r="BM128" s="174" t="s">
        <v>1300</v>
      </c>
    </row>
    <row r="129" s="22" customFormat="1">
      <c r="B129" s="23"/>
      <c r="D129" s="176" t="s">
        <v>168</v>
      </c>
      <c r="F129" s="177" t="s">
        <v>1206</v>
      </c>
      <c r="I129" s="178"/>
      <c r="J129" s="178"/>
      <c r="M129" s="23"/>
      <c r="N129" s="179"/>
      <c r="X129" s="59"/>
      <c r="AT129" s="3" t="s">
        <v>168</v>
      </c>
      <c r="AU129" s="3" t="s">
        <v>84</v>
      </c>
    </row>
    <row r="130" s="22" customFormat="1">
      <c r="B130" s="23"/>
      <c r="D130" s="180" t="s">
        <v>170</v>
      </c>
      <c r="F130" s="181" t="s">
        <v>1207</v>
      </c>
      <c r="I130" s="178"/>
      <c r="J130" s="178"/>
      <c r="M130" s="23"/>
      <c r="N130" s="179"/>
      <c r="X130" s="59"/>
      <c r="AT130" s="3" t="s">
        <v>170</v>
      </c>
      <c r="AU130" s="3" t="s">
        <v>84</v>
      </c>
    </row>
    <row r="131" s="22" customFormat="1" ht="16.5" customHeight="1">
      <c r="B131" s="23"/>
      <c r="C131" s="161" t="s">
        <v>261</v>
      </c>
      <c r="D131" s="161" t="s">
        <v>162</v>
      </c>
      <c r="E131" s="162" t="s">
        <v>1209</v>
      </c>
      <c r="F131" s="163" t="s">
        <v>1210</v>
      </c>
      <c r="G131" s="164" t="s">
        <v>248</v>
      </c>
      <c r="H131" s="165">
        <v>5.5</v>
      </c>
      <c r="I131" s="166"/>
      <c r="J131" s="166"/>
      <c r="K131" s="167">
        <f>ROUND(P131*H131,2)</f>
        <v>0</v>
      </c>
      <c r="L131" s="168"/>
      <c r="M131" s="23"/>
      <c r="N131" s="169" t="s">
        <v>20</v>
      </c>
      <c r="O131" s="170" t="s">
        <v>44</v>
      </c>
      <c r="P131" s="171">
        <f>I131+J131</f>
        <v>0</v>
      </c>
      <c r="Q131" s="171">
        <f>ROUND(I131*H131,2)</f>
        <v>0</v>
      </c>
      <c r="R131" s="171">
        <f>ROUND(J131*H131,2)</f>
        <v>0</v>
      </c>
      <c r="T131" s="172">
        <f>S131*H131</f>
        <v>0</v>
      </c>
      <c r="U131" s="172">
        <v>4.0000000000000003e-05</v>
      </c>
      <c r="V131" s="172">
        <f>U131*H131</f>
        <v>0.00022000000000000001</v>
      </c>
      <c r="W131" s="172">
        <v>0</v>
      </c>
      <c r="X131" s="173">
        <f>W131*H131</f>
        <v>0</v>
      </c>
      <c r="AR131" s="174" t="s">
        <v>275</v>
      </c>
      <c r="AT131" s="174" t="s">
        <v>162</v>
      </c>
      <c r="AU131" s="174" t="s">
        <v>84</v>
      </c>
      <c r="AY131" s="3" t="s">
        <v>159</v>
      </c>
      <c r="BE131" s="175">
        <f>IF(O131="základní",K131,0)</f>
        <v>0</v>
      </c>
      <c r="BF131" s="175">
        <f>IF(O131="snížená",K131,0)</f>
        <v>0</v>
      </c>
      <c r="BG131" s="175">
        <f>IF(O131="zákl. přenesená",K131,0)</f>
        <v>0</v>
      </c>
      <c r="BH131" s="175">
        <f>IF(O131="sníž. přenesená",K131,0)</f>
        <v>0</v>
      </c>
      <c r="BI131" s="175">
        <f>IF(O131="nulová",K131,0)</f>
        <v>0</v>
      </c>
      <c r="BJ131" s="3" t="s">
        <v>82</v>
      </c>
      <c r="BK131" s="175">
        <f>ROUND(P131*H131,2)</f>
        <v>0</v>
      </c>
      <c r="BL131" s="3" t="s">
        <v>275</v>
      </c>
      <c r="BM131" s="174" t="s">
        <v>1301</v>
      </c>
    </row>
    <row r="132" s="22" customFormat="1">
      <c r="B132" s="23"/>
      <c r="D132" s="176" t="s">
        <v>168</v>
      </c>
      <c r="F132" s="177" t="s">
        <v>1212</v>
      </c>
      <c r="I132" s="178"/>
      <c r="J132" s="178"/>
      <c r="M132" s="23"/>
      <c r="N132" s="179"/>
      <c r="X132" s="59"/>
      <c r="AT132" s="3" t="s">
        <v>168</v>
      </c>
      <c r="AU132" s="3" t="s">
        <v>84</v>
      </c>
    </row>
    <row r="133" s="22" customFormat="1">
      <c r="B133" s="23"/>
      <c r="D133" s="180" t="s">
        <v>170</v>
      </c>
      <c r="F133" s="181" t="s">
        <v>1213</v>
      </c>
      <c r="I133" s="178"/>
      <c r="J133" s="178"/>
      <c r="M133" s="23"/>
      <c r="N133" s="179"/>
      <c r="X133" s="59"/>
      <c r="AT133" s="3" t="s">
        <v>170</v>
      </c>
      <c r="AU133" s="3" t="s">
        <v>84</v>
      </c>
    </row>
    <row r="134" s="22" customFormat="1" ht="16.5" customHeight="1">
      <c r="B134" s="23"/>
      <c r="C134" s="161" t="s">
        <v>268</v>
      </c>
      <c r="D134" s="161" t="s">
        <v>162</v>
      </c>
      <c r="E134" s="162" t="s">
        <v>1302</v>
      </c>
      <c r="F134" s="163" t="s">
        <v>1303</v>
      </c>
      <c r="G134" s="164" t="s">
        <v>248</v>
      </c>
      <c r="H134" s="165">
        <v>38</v>
      </c>
      <c r="I134" s="166"/>
      <c r="J134" s="166"/>
      <c r="K134" s="167">
        <f>ROUND(P134*H134,2)</f>
        <v>0</v>
      </c>
      <c r="L134" s="168"/>
      <c r="M134" s="23"/>
      <c r="N134" s="169" t="s">
        <v>20</v>
      </c>
      <c r="O134" s="170" t="s">
        <v>44</v>
      </c>
      <c r="P134" s="171">
        <f>I134+J134</f>
        <v>0</v>
      </c>
      <c r="Q134" s="171">
        <f>ROUND(I134*H134,2)</f>
        <v>0</v>
      </c>
      <c r="R134" s="171">
        <f>ROUND(J134*H134,2)</f>
        <v>0</v>
      </c>
      <c r="T134" s="172">
        <f>S134*H134</f>
        <v>0</v>
      </c>
      <c r="U134" s="172">
        <v>2.0000000000000002e-05</v>
      </c>
      <c r="V134" s="172">
        <f>U134*H134</f>
        <v>0.00076000000000000004</v>
      </c>
      <c r="W134" s="172">
        <v>0</v>
      </c>
      <c r="X134" s="173">
        <f>W134*H134</f>
        <v>0</v>
      </c>
      <c r="AR134" s="174" t="s">
        <v>275</v>
      </c>
      <c r="AT134" s="174" t="s">
        <v>162</v>
      </c>
      <c r="AU134" s="174" t="s">
        <v>84</v>
      </c>
      <c r="AY134" s="3" t="s">
        <v>159</v>
      </c>
      <c r="BE134" s="175">
        <f>IF(O134="základní",K134,0)</f>
        <v>0</v>
      </c>
      <c r="BF134" s="175">
        <f>IF(O134="snížená",K134,0)</f>
        <v>0</v>
      </c>
      <c r="BG134" s="175">
        <f>IF(O134="zákl. přenesená",K134,0)</f>
        <v>0</v>
      </c>
      <c r="BH134" s="175">
        <f>IF(O134="sníž. přenesená",K134,0)</f>
        <v>0</v>
      </c>
      <c r="BI134" s="175">
        <f>IF(O134="nulová",K134,0)</f>
        <v>0</v>
      </c>
      <c r="BJ134" s="3" t="s">
        <v>82</v>
      </c>
      <c r="BK134" s="175">
        <f>ROUND(P134*H134,2)</f>
        <v>0</v>
      </c>
      <c r="BL134" s="3" t="s">
        <v>275</v>
      </c>
      <c r="BM134" s="174" t="s">
        <v>1304</v>
      </c>
    </row>
    <row r="135" s="22" customFormat="1">
      <c r="B135" s="23"/>
      <c r="D135" s="176" t="s">
        <v>168</v>
      </c>
      <c r="F135" s="177" t="s">
        <v>1305</v>
      </c>
      <c r="I135" s="178"/>
      <c r="J135" s="178"/>
      <c r="M135" s="23"/>
      <c r="N135" s="179"/>
      <c r="X135" s="59"/>
      <c r="AT135" s="3" t="s">
        <v>168</v>
      </c>
      <c r="AU135" s="3" t="s">
        <v>84</v>
      </c>
    </row>
    <row r="136" s="22" customFormat="1">
      <c r="B136" s="23"/>
      <c r="D136" s="180" t="s">
        <v>170</v>
      </c>
      <c r="F136" s="181" t="s">
        <v>1306</v>
      </c>
      <c r="I136" s="178"/>
      <c r="J136" s="178"/>
      <c r="M136" s="23"/>
      <c r="N136" s="179"/>
      <c r="X136" s="59"/>
      <c r="AT136" s="3" t="s">
        <v>170</v>
      </c>
      <c r="AU136" s="3" t="s">
        <v>84</v>
      </c>
    </row>
    <row r="137" s="22" customFormat="1" ht="16.5" customHeight="1">
      <c r="B137" s="23"/>
      <c r="C137" s="161" t="s">
        <v>281</v>
      </c>
      <c r="D137" s="161" t="s">
        <v>162</v>
      </c>
      <c r="E137" s="162" t="s">
        <v>1307</v>
      </c>
      <c r="F137" s="163" t="s">
        <v>1308</v>
      </c>
      <c r="G137" s="164" t="s">
        <v>248</v>
      </c>
      <c r="H137" s="165">
        <v>5.5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4.0000000000000003e-05</v>
      </c>
      <c r="V137" s="172">
        <f>U137*H137</f>
        <v>0.00022000000000000001</v>
      </c>
      <c r="W137" s="172">
        <v>0</v>
      </c>
      <c r="X137" s="173">
        <f>W137*H137</f>
        <v>0</v>
      </c>
      <c r="AR137" s="174" t="s">
        <v>275</v>
      </c>
      <c r="AT137" s="174" t="s">
        <v>162</v>
      </c>
      <c r="AU137" s="174" t="s">
        <v>84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275</v>
      </c>
      <c r="BM137" s="174" t="s">
        <v>1309</v>
      </c>
    </row>
    <row r="138" s="22" customFormat="1">
      <c r="B138" s="23"/>
      <c r="D138" s="176" t="s">
        <v>168</v>
      </c>
      <c r="F138" s="177" t="s">
        <v>1310</v>
      </c>
      <c r="I138" s="178"/>
      <c r="J138" s="178"/>
      <c r="M138" s="23"/>
      <c r="N138" s="179"/>
      <c r="X138" s="59"/>
      <c r="AT138" s="3" t="s">
        <v>168</v>
      </c>
      <c r="AU138" s="3" t="s">
        <v>84</v>
      </c>
    </row>
    <row r="139" s="22" customFormat="1">
      <c r="B139" s="23"/>
      <c r="D139" s="180" t="s">
        <v>170</v>
      </c>
      <c r="F139" s="181" t="s">
        <v>1311</v>
      </c>
      <c r="I139" s="178"/>
      <c r="J139" s="178"/>
      <c r="M139" s="23"/>
      <c r="N139" s="179"/>
      <c r="X139" s="59"/>
      <c r="AT139" s="3" t="s">
        <v>170</v>
      </c>
      <c r="AU139" s="3" t="s">
        <v>84</v>
      </c>
    </row>
    <row r="140" s="22" customFormat="1" ht="16.5" customHeight="1">
      <c r="B140" s="23"/>
      <c r="C140" s="161" t="s">
        <v>275</v>
      </c>
      <c r="D140" s="161" t="s">
        <v>162</v>
      </c>
      <c r="E140" s="162" t="s">
        <v>1312</v>
      </c>
      <c r="F140" s="163" t="s">
        <v>1313</v>
      </c>
      <c r="G140" s="164" t="s">
        <v>248</v>
      </c>
      <c r="H140" s="165">
        <v>38</v>
      </c>
      <c r="I140" s="166"/>
      <c r="J140" s="166"/>
      <c r="K140" s="167">
        <f>ROUND(P140*H140,2)</f>
        <v>0</v>
      </c>
      <c r="L140" s="168"/>
      <c r="M140" s="23"/>
      <c r="N140" s="169" t="s">
        <v>20</v>
      </c>
      <c r="O140" s="170" t="s">
        <v>44</v>
      </c>
      <c r="P140" s="171">
        <f>I140+J140</f>
        <v>0</v>
      </c>
      <c r="Q140" s="171">
        <f>ROUND(I140*H140,2)</f>
        <v>0</v>
      </c>
      <c r="R140" s="171">
        <f>ROUND(J140*H140,2)</f>
        <v>0</v>
      </c>
      <c r="T140" s="172">
        <f>S140*H140</f>
        <v>0</v>
      </c>
      <c r="U140" s="172">
        <v>2.0000000000000002e-05</v>
      </c>
      <c r="V140" s="172">
        <f>U140*H140</f>
        <v>0.00076000000000000004</v>
      </c>
      <c r="W140" s="172">
        <v>0</v>
      </c>
      <c r="X140" s="173">
        <f>W140*H140</f>
        <v>0</v>
      </c>
      <c r="AR140" s="174" t="s">
        <v>275</v>
      </c>
      <c r="AT140" s="174" t="s">
        <v>162</v>
      </c>
      <c r="AU140" s="174" t="s">
        <v>84</v>
      </c>
      <c r="AY140" s="3" t="s">
        <v>159</v>
      </c>
      <c r="BE140" s="175">
        <f>IF(O140="základní",K140,0)</f>
        <v>0</v>
      </c>
      <c r="BF140" s="175">
        <f>IF(O140="snížená",K140,0)</f>
        <v>0</v>
      </c>
      <c r="BG140" s="175">
        <f>IF(O140="zákl. přenesená",K140,0)</f>
        <v>0</v>
      </c>
      <c r="BH140" s="175">
        <f>IF(O140="sníž. přenesená",K140,0)</f>
        <v>0</v>
      </c>
      <c r="BI140" s="175">
        <f>IF(O140="nulová",K140,0)</f>
        <v>0</v>
      </c>
      <c r="BJ140" s="3" t="s">
        <v>82</v>
      </c>
      <c r="BK140" s="175">
        <f>ROUND(P140*H140,2)</f>
        <v>0</v>
      </c>
      <c r="BL140" s="3" t="s">
        <v>275</v>
      </c>
      <c r="BM140" s="174" t="s">
        <v>1314</v>
      </c>
    </row>
    <row r="141" s="22" customFormat="1">
      <c r="B141" s="23"/>
      <c r="D141" s="176" t="s">
        <v>168</v>
      </c>
      <c r="F141" s="177" t="s">
        <v>1315</v>
      </c>
      <c r="I141" s="178"/>
      <c r="J141" s="178"/>
      <c r="M141" s="23"/>
      <c r="N141" s="179"/>
      <c r="X141" s="59"/>
      <c r="AT141" s="3" t="s">
        <v>168</v>
      </c>
      <c r="AU141" s="3" t="s">
        <v>84</v>
      </c>
    </row>
    <row r="142" s="22" customFormat="1">
      <c r="B142" s="23"/>
      <c r="D142" s="180" t="s">
        <v>170</v>
      </c>
      <c r="F142" s="181" t="s">
        <v>1316</v>
      </c>
      <c r="I142" s="178"/>
      <c r="J142" s="178"/>
      <c r="M142" s="23"/>
      <c r="N142" s="179"/>
      <c r="X142" s="59"/>
      <c r="AT142" s="3" t="s">
        <v>170</v>
      </c>
      <c r="AU142" s="3" t="s">
        <v>84</v>
      </c>
    </row>
    <row r="143" s="22" customFormat="1" ht="16.5" customHeight="1">
      <c r="B143" s="23"/>
      <c r="C143" s="161" t="s">
        <v>287</v>
      </c>
      <c r="D143" s="161" t="s">
        <v>162</v>
      </c>
      <c r="E143" s="162" t="s">
        <v>1317</v>
      </c>
      <c r="F143" s="163" t="s">
        <v>1318</v>
      </c>
      <c r="G143" s="164" t="s">
        <v>248</v>
      </c>
      <c r="H143" s="165">
        <v>5.5</v>
      </c>
      <c r="I143" s="166"/>
      <c r="J143" s="166"/>
      <c r="K143" s="167">
        <f>ROUND(P143*H143,2)</f>
        <v>0</v>
      </c>
      <c r="L143" s="168"/>
      <c r="M143" s="23"/>
      <c r="N143" s="169" t="s">
        <v>20</v>
      </c>
      <c r="O143" s="170" t="s">
        <v>44</v>
      </c>
      <c r="P143" s="171">
        <f>I143+J143</f>
        <v>0</v>
      </c>
      <c r="Q143" s="171">
        <f>ROUND(I143*H143,2)</f>
        <v>0</v>
      </c>
      <c r="R143" s="171">
        <f>ROUND(J143*H143,2)</f>
        <v>0</v>
      </c>
      <c r="T143" s="172">
        <f>S143*H143</f>
        <v>0</v>
      </c>
      <c r="U143" s="172">
        <v>4.0000000000000003e-05</v>
      </c>
      <c r="V143" s="172">
        <f>U143*H143</f>
        <v>0.00022000000000000001</v>
      </c>
      <c r="W143" s="172">
        <v>0</v>
      </c>
      <c r="X143" s="173">
        <f>W143*H143</f>
        <v>0</v>
      </c>
      <c r="AR143" s="174" t="s">
        <v>275</v>
      </c>
      <c r="AT143" s="174" t="s">
        <v>162</v>
      </c>
      <c r="AU143" s="174" t="s">
        <v>84</v>
      </c>
      <c r="AY143" s="3" t="s">
        <v>159</v>
      </c>
      <c r="BE143" s="175">
        <f>IF(O143="základní",K143,0)</f>
        <v>0</v>
      </c>
      <c r="BF143" s="175">
        <f>IF(O143="snížená",K143,0)</f>
        <v>0</v>
      </c>
      <c r="BG143" s="175">
        <f>IF(O143="zákl. přenesená",K143,0)</f>
        <v>0</v>
      </c>
      <c r="BH143" s="175">
        <f>IF(O143="sníž. přenesená",K143,0)</f>
        <v>0</v>
      </c>
      <c r="BI143" s="175">
        <f>IF(O143="nulová",K143,0)</f>
        <v>0</v>
      </c>
      <c r="BJ143" s="3" t="s">
        <v>82</v>
      </c>
      <c r="BK143" s="175">
        <f>ROUND(P143*H143,2)</f>
        <v>0</v>
      </c>
      <c r="BL143" s="3" t="s">
        <v>275</v>
      </c>
      <c r="BM143" s="174" t="s">
        <v>1319</v>
      </c>
    </row>
    <row r="144" s="22" customFormat="1">
      <c r="B144" s="23"/>
      <c r="D144" s="176" t="s">
        <v>168</v>
      </c>
      <c r="F144" s="177" t="s">
        <v>1320</v>
      </c>
      <c r="I144" s="178"/>
      <c r="J144" s="178"/>
      <c r="M144" s="23"/>
      <c r="N144" s="179"/>
      <c r="X144" s="59"/>
      <c r="AT144" s="3" t="s">
        <v>168</v>
      </c>
      <c r="AU144" s="3" t="s">
        <v>84</v>
      </c>
    </row>
    <row r="145" s="22" customFormat="1">
      <c r="B145" s="23"/>
      <c r="D145" s="180" t="s">
        <v>170</v>
      </c>
      <c r="F145" s="181" t="s">
        <v>1321</v>
      </c>
      <c r="I145" s="178"/>
      <c r="J145" s="178"/>
      <c r="M145" s="23"/>
      <c r="N145" s="179"/>
      <c r="X145" s="59"/>
      <c r="AT145" s="3" t="s">
        <v>170</v>
      </c>
      <c r="AU145" s="3" t="s">
        <v>84</v>
      </c>
    </row>
    <row r="146" s="147" customFormat="1" ht="22.899999999999999" customHeight="1">
      <c r="B146" s="148"/>
      <c r="D146" s="149" t="s">
        <v>74</v>
      </c>
      <c r="E146" s="159" t="s">
        <v>1322</v>
      </c>
      <c r="F146" s="159" t="s">
        <v>1215</v>
      </c>
      <c r="I146" s="151"/>
      <c r="J146" s="151"/>
      <c r="K146" s="160">
        <f>BK146</f>
        <v>0</v>
      </c>
      <c r="M146" s="148"/>
      <c r="N146" s="153"/>
      <c r="Q146" s="154">
        <f>SUM(Q147:Q156)</f>
        <v>0</v>
      </c>
      <c r="R146" s="154">
        <f>SUM(R147:R156)</f>
        <v>0</v>
      </c>
      <c r="T146" s="155">
        <f>SUM(T147:T156)</f>
        <v>0</v>
      </c>
      <c r="V146" s="155">
        <f>SUM(V147:V156)</f>
        <v>0</v>
      </c>
      <c r="X146" s="156">
        <f>SUM(X147:X156)</f>
        <v>0</v>
      </c>
      <c r="AR146" s="149" t="s">
        <v>166</v>
      </c>
      <c r="AT146" s="157" t="s">
        <v>74</v>
      </c>
      <c r="AU146" s="157" t="s">
        <v>82</v>
      </c>
      <c r="AY146" s="149" t="s">
        <v>159</v>
      </c>
      <c r="BK146" s="158">
        <f>SUM(BK147:BK156)</f>
        <v>0</v>
      </c>
    </row>
    <row r="147" s="22" customFormat="1" ht="16.5" customHeight="1">
      <c r="B147" s="23"/>
      <c r="C147" s="161" t="s">
        <v>299</v>
      </c>
      <c r="D147" s="161" t="s">
        <v>162</v>
      </c>
      <c r="E147" s="162" t="s">
        <v>1323</v>
      </c>
      <c r="F147" s="163" t="s">
        <v>1324</v>
      </c>
      <c r="G147" s="164" t="s">
        <v>248</v>
      </c>
      <c r="H147" s="165">
        <v>38</v>
      </c>
      <c r="I147" s="166"/>
      <c r="J147" s="166"/>
      <c r="K147" s="167">
        <f>ROUND(P147*H147,2)</f>
        <v>0</v>
      </c>
      <c r="L147" s="168"/>
      <c r="M147" s="23"/>
      <c r="N147" s="169" t="s">
        <v>20</v>
      </c>
      <c r="O147" s="170" t="s">
        <v>44</v>
      </c>
      <c r="P147" s="171">
        <f>I147+J147</f>
        <v>0</v>
      </c>
      <c r="Q147" s="171">
        <f>ROUND(I147*H147,2)</f>
        <v>0</v>
      </c>
      <c r="R147" s="171">
        <f>ROUND(J147*H147,2)</f>
        <v>0</v>
      </c>
      <c r="T147" s="172">
        <f>S147*H147</f>
        <v>0</v>
      </c>
      <c r="U147" s="172">
        <v>0</v>
      </c>
      <c r="V147" s="172">
        <f>U147*H147</f>
        <v>0</v>
      </c>
      <c r="W147" s="172">
        <v>0</v>
      </c>
      <c r="X147" s="173">
        <f>W147*H147</f>
        <v>0</v>
      </c>
      <c r="AR147" s="174" t="s">
        <v>1325</v>
      </c>
      <c r="AT147" s="174" t="s">
        <v>162</v>
      </c>
      <c r="AU147" s="174" t="s">
        <v>84</v>
      </c>
      <c r="AY147" s="3" t="s">
        <v>159</v>
      </c>
      <c r="BE147" s="175">
        <f>IF(O147="základní",K147,0)</f>
        <v>0</v>
      </c>
      <c r="BF147" s="175">
        <f>IF(O147="snížená",K147,0)</f>
        <v>0</v>
      </c>
      <c r="BG147" s="175">
        <f>IF(O147="zákl. přenesená",K147,0)</f>
        <v>0</v>
      </c>
      <c r="BH147" s="175">
        <f>IF(O147="sníž. přenesená",K147,0)</f>
        <v>0</v>
      </c>
      <c r="BI147" s="175">
        <f>IF(O147="nulová",K147,0)</f>
        <v>0</v>
      </c>
      <c r="BJ147" s="3" t="s">
        <v>82</v>
      </c>
      <c r="BK147" s="175">
        <f>ROUND(P147*H147,2)</f>
        <v>0</v>
      </c>
      <c r="BL147" s="3" t="s">
        <v>1325</v>
      </c>
      <c r="BM147" s="174" t="s">
        <v>1326</v>
      </c>
    </row>
    <row r="148" s="22" customFormat="1">
      <c r="B148" s="23"/>
      <c r="D148" s="176" t="s">
        <v>168</v>
      </c>
      <c r="F148" s="177" t="s">
        <v>1327</v>
      </c>
      <c r="I148" s="178"/>
      <c r="J148" s="178"/>
      <c r="M148" s="23"/>
      <c r="N148" s="179"/>
      <c r="X148" s="59"/>
      <c r="AT148" s="3" t="s">
        <v>168</v>
      </c>
      <c r="AU148" s="3" t="s">
        <v>84</v>
      </c>
    </row>
    <row r="149" s="22" customFormat="1">
      <c r="B149" s="23"/>
      <c r="D149" s="180" t="s">
        <v>170</v>
      </c>
      <c r="F149" s="181" t="s">
        <v>1328</v>
      </c>
      <c r="I149" s="178"/>
      <c r="J149" s="178"/>
      <c r="M149" s="23"/>
      <c r="N149" s="179"/>
      <c r="X149" s="59"/>
      <c r="AT149" s="3" t="s">
        <v>170</v>
      </c>
      <c r="AU149" s="3" t="s">
        <v>84</v>
      </c>
    </row>
    <row r="150" s="22" customFormat="1" ht="16.5" customHeight="1">
      <c r="B150" s="23"/>
      <c r="C150" s="161" t="s">
        <v>312</v>
      </c>
      <c r="D150" s="161" t="s">
        <v>162</v>
      </c>
      <c r="E150" s="162" t="s">
        <v>1329</v>
      </c>
      <c r="F150" s="163" t="s">
        <v>1330</v>
      </c>
      <c r="G150" s="164" t="s">
        <v>248</v>
      </c>
      <c r="H150" s="165">
        <v>5.5</v>
      </c>
      <c r="I150" s="166"/>
      <c r="J150" s="166"/>
      <c r="K150" s="167">
        <f>ROUND(P150*H150,2)</f>
        <v>0</v>
      </c>
      <c r="L150" s="168"/>
      <c r="M150" s="23"/>
      <c r="N150" s="169" t="s">
        <v>20</v>
      </c>
      <c r="O150" s="170" t="s">
        <v>44</v>
      </c>
      <c r="P150" s="171">
        <f>I150+J150</f>
        <v>0</v>
      </c>
      <c r="Q150" s="171">
        <f>ROUND(I150*H150,2)</f>
        <v>0</v>
      </c>
      <c r="R150" s="171">
        <f>ROUND(J150*H150,2)</f>
        <v>0</v>
      </c>
      <c r="T150" s="172">
        <f>S150*H150</f>
        <v>0</v>
      </c>
      <c r="U150" s="172">
        <v>0</v>
      </c>
      <c r="V150" s="172">
        <f>U150*H150</f>
        <v>0</v>
      </c>
      <c r="W150" s="172">
        <v>0</v>
      </c>
      <c r="X150" s="173">
        <f>W150*H150</f>
        <v>0</v>
      </c>
      <c r="AR150" s="174" t="s">
        <v>1325</v>
      </c>
      <c r="AT150" s="174" t="s">
        <v>162</v>
      </c>
      <c r="AU150" s="174" t="s">
        <v>84</v>
      </c>
      <c r="AY150" s="3" t="s">
        <v>159</v>
      </c>
      <c r="BE150" s="175">
        <f>IF(O150="základní",K150,0)</f>
        <v>0</v>
      </c>
      <c r="BF150" s="175">
        <f>IF(O150="snížená",K150,0)</f>
        <v>0</v>
      </c>
      <c r="BG150" s="175">
        <f>IF(O150="zákl. přenesená",K150,0)</f>
        <v>0</v>
      </c>
      <c r="BH150" s="175">
        <f>IF(O150="sníž. přenesená",K150,0)</f>
        <v>0</v>
      </c>
      <c r="BI150" s="175">
        <f>IF(O150="nulová",K150,0)</f>
        <v>0</v>
      </c>
      <c r="BJ150" s="3" t="s">
        <v>82</v>
      </c>
      <c r="BK150" s="175">
        <f>ROUND(P150*H150,2)</f>
        <v>0</v>
      </c>
      <c r="BL150" s="3" t="s">
        <v>1325</v>
      </c>
      <c r="BM150" s="174" t="s">
        <v>1331</v>
      </c>
    </row>
    <row r="151" s="22" customFormat="1">
      <c r="B151" s="23"/>
      <c r="D151" s="176" t="s">
        <v>168</v>
      </c>
      <c r="F151" s="177" t="s">
        <v>1332</v>
      </c>
      <c r="I151" s="178"/>
      <c r="J151" s="178"/>
      <c r="M151" s="23"/>
      <c r="N151" s="179"/>
      <c r="X151" s="59"/>
      <c r="AT151" s="3" t="s">
        <v>168</v>
      </c>
      <c r="AU151" s="3" t="s">
        <v>84</v>
      </c>
    </row>
    <row r="152" s="22" customFormat="1">
      <c r="B152" s="23"/>
      <c r="D152" s="180" t="s">
        <v>170</v>
      </c>
      <c r="F152" s="181" t="s">
        <v>1333</v>
      </c>
      <c r="I152" s="178"/>
      <c r="J152" s="178"/>
      <c r="M152" s="23"/>
      <c r="N152" s="179"/>
      <c r="X152" s="59"/>
      <c r="AT152" s="3" t="s">
        <v>170</v>
      </c>
      <c r="AU152" s="3" t="s">
        <v>84</v>
      </c>
    </row>
    <row r="153" s="22" customFormat="1" ht="16.5" customHeight="1">
      <c r="B153" s="23"/>
      <c r="C153" s="161" t="s">
        <v>293</v>
      </c>
      <c r="D153" s="161" t="s">
        <v>162</v>
      </c>
      <c r="E153" s="162" t="s">
        <v>441</v>
      </c>
      <c r="F153" s="163" t="s">
        <v>1334</v>
      </c>
      <c r="G153" s="164" t="s">
        <v>1335</v>
      </c>
      <c r="H153" s="165">
        <v>1</v>
      </c>
      <c r="I153" s="166"/>
      <c r="J153" s="166"/>
      <c r="K153" s="167">
        <f>ROUND(P153*H153,2)</f>
        <v>0</v>
      </c>
      <c r="L153" s="168"/>
      <c r="M153" s="23"/>
      <c r="N153" s="169" t="s">
        <v>20</v>
      </c>
      <c r="O153" s="170" t="s">
        <v>44</v>
      </c>
      <c r="P153" s="171">
        <f>I153+J153</f>
        <v>0</v>
      </c>
      <c r="Q153" s="171">
        <f>ROUND(I153*H153,2)</f>
        <v>0</v>
      </c>
      <c r="R153" s="171">
        <f>ROUND(J153*H153,2)</f>
        <v>0</v>
      </c>
      <c r="T153" s="172">
        <f>S153*H153</f>
        <v>0</v>
      </c>
      <c r="U153" s="172">
        <v>0</v>
      </c>
      <c r="V153" s="172">
        <f>U153*H153</f>
        <v>0</v>
      </c>
      <c r="W153" s="172">
        <v>0</v>
      </c>
      <c r="X153" s="173">
        <f>W153*H153</f>
        <v>0</v>
      </c>
      <c r="AR153" s="174" t="s">
        <v>1238</v>
      </c>
      <c r="AT153" s="174" t="s">
        <v>162</v>
      </c>
      <c r="AU153" s="174" t="s">
        <v>84</v>
      </c>
      <c r="AY153" s="3" t="s">
        <v>159</v>
      </c>
      <c r="BE153" s="175">
        <f>IF(O153="základní",K153,0)</f>
        <v>0</v>
      </c>
      <c r="BF153" s="175">
        <f>IF(O153="snížená",K153,0)</f>
        <v>0</v>
      </c>
      <c r="BG153" s="175">
        <f>IF(O153="zákl. přenesená",K153,0)</f>
        <v>0</v>
      </c>
      <c r="BH153" s="175">
        <f>IF(O153="sníž. přenesená",K153,0)</f>
        <v>0</v>
      </c>
      <c r="BI153" s="175">
        <f>IF(O153="nulová",K153,0)</f>
        <v>0</v>
      </c>
      <c r="BJ153" s="3" t="s">
        <v>82</v>
      </c>
      <c r="BK153" s="175">
        <f>ROUND(P153*H153,2)</f>
        <v>0</v>
      </c>
      <c r="BL153" s="3" t="s">
        <v>1238</v>
      </c>
      <c r="BM153" s="174" t="s">
        <v>1336</v>
      </c>
    </row>
    <row r="154" s="22" customFormat="1">
      <c r="B154" s="23"/>
      <c r="D154" s="176" t="s">
        <v>168</v>
      </c>
      <c r="F154" s="177" t="s">
        <v>1334</v>
      </c>
      <c r="I154" s="178"/>
      <c r="J154" s="178"/>
      <c r="M154" s="23"/>
      <c r="N154" s="179"/>
      <c r="X154" s="59"/>
      <c r="AT154" s="3" t="s">
        <v>168</v>
      </c>
      <c r="AU154" s="3" t="s">
        <v>84</v>
      </c>
    </row>
    <row r="155" s="22" customFormat="1" ht="16.5" customHeight="1">
      <c r="B155" s="23"/>
      <c r="C155" s="161" t="s">
        <v>8</v>
      </c>
      <c r="D155" s="161" t="s">
        <v>162</v>
      </c>
      <c r="E155" s="162" t="s">
        <v>450</v>
      </c>
      <c r="F155" s="163" t="s">
        <v>1237</v>
      </c>
      <c r="G155" s="164" t="s">
        <v>481</v>
      </c>
      <c r="H155" s="165">
        <v>1</v>
      </c>
      <c r="I155" s="166"/>
      <c r="J155" s="166"/>
      <c r="K155" s="167">
        <f>ROUND(P155*H155,2)</f>
        <v>0</v>
      </c>
      <c r="L155" s="168"/>
      <c r="M155" s="23"/>
      <c r="N155" s="169" t="s">
        <v>20</v>
      </c>
      <c r="O155" s="170" t="s">
        <v>44</v>
      </c>
      <c r="P155" s="171">
        <f>I155+J155</f>
        <v>0</v>
      </c>
      <c r="Q155" s="171">
        <f>ROUND(I155*H155,2)</f>
        <v>0</v>
      </c>
      <c r="R155" s="171">
        <f>ROUND(J155*H155,2)</f>
        <v>0</v>
      </c>
      <c r="T155" s="172">
        <f>S155*H155</f>
        <v>0</v>
      </c>
      <c r="U155" s="172">
        <v>0</v>
      </c>
      <c r="V155" s="172">
        <f>U155*H155</f>
        <v>0</v>
      </c>
      <c r="W155" s="172">
        <v>0</v>
      </c>
      <c r="X155" s="173">
        <f>W155*H155</f>
        <v>0</v>
      </c>
      <c r="AR155" s="174" t="s">
        <v>1238</v>
      </c>
      <c r="AT155" s="174" t="s">
        <v>162</v>
      </c>
      <c r="AU155" s="174" t="s">
        <v>84</v>
      </c>
      <c r="AY155" s="3" t="s">
        <v>159</v>
      </c>
      <c r="BE155" s="175">
        <f>IF(O155="základní",K155,0)</f>
        <v>0</v>
      </c>
      <c r="BF155" s="175">
        <f>IF(O155="snížená",K155,0)</f>
        <v>0</v>
      </c>
      <c r="BG155" s="175">
        <f>IF(O155="zákl. přenesená",K155,0)</f>
        <v>0</v>
      </c>
      <c r="BH155" s="175">
        <f>IF(O155="sníž. přenesená",K155,0)</f>
        <v>0</v>
      </c>
      <c r="BI155" s="175">
        <f>IF(O155="nulová",K155,0)</f>
        <v>0</v>
      </c>
      <c r="BJ155" s="3" t="s">
        <v>82</v>
      </c>
      <c r="BK155" s="175">
        <f>ROUND(P155*H155,2)</f>
        <v>0</v>
      </c>
      <c r="BL155" s="3" t="s">
        <v>1238</v>
      </c>
      <c r="BM155" s="174" t="s">
        <v>1337</v>
      </c>
    </row>
    <row r="156" s="22" customFormat="1">
      <c r="B156" s="23"/>
      <c r="D156" s="176" t="s">
        <v>168</v>
      </c>
      <c r="F156" s="177" t="s">
        <v>1237</v>
      </c>
      <c r="I156" s="178"/>
      <c r="J156" s="178"/>
      <c r="M156" s="23"/>
      <c r="N156" s="193"/>
      <c r="O156" s="194"/>
      <c r="P156" s="194"/>
      <c r="Q156" s="194"/>
      <c r="R156" s="194"/>
      <c r="S156" s="194"/>
      <c r="T156" s="194"/>
      <c r="U156" s="194"/>
      <c r="V156" s="194"/>
      <c r="W156" s="194"/>
      <c r="X156" s="195"/>
      <c r="AT156" s="3" t="s">
        <v>168</v>
      </c>
      <c r="AU156" s="3" t="s">
        <v>84</v>
      </c>
    </row>
    <row r="157" s="22" customFormat="1" ht="6.9500000000000002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23"/>
    </row>
  </sheetData>
  <sheetProtection algorithmName="SHA-512" hashValue="RFOeYI0usxYq62VLCNy+jcFVGkFZAaJuJURBockTbaRyTSFVGoqB4xQ1byWHAqRS+znta4zKHqxj7fBpbAlF6A==" saltValue="Kj1YPc+A7mjcOUqFBP5jaHWK0ZLYHkFJui92mPX9WtGOYx2ksZYkvXfUhUkFKE/9xo6dpot6ddgvp3mABqCFmQ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1:L156"/>
  <mergeCells count="12">
    <mergeCell ref="E84:H84"/>
    <mergeCell ref="M2:Z2"/>
    <mergeCell ref="E52:H52"/>
    <mergeCell ref="E54:H54"/>
    <mergeCell ref="E56:H56"/>
    <mergeCell ref="E80:H80"/>
    <mergeCell ref="E82:H82"/>
    <mergeCell ref="E7:H7"/>
    <mergeCell ref="E9:H9"/>
    <mergeCell ref="E11:H11"/>
    <mergeCell ref="E20:H20"/>
    <mergeCell ref="E29:H29"/>
  </mergeCells>
  <hyperlinks>
    <hyperlink r:id="rId1" ref="F97"/>
    <hyperlink r:id="rId2" ref="F100"/>
    <hyperlink r:id="rId3" ref="F103"/>
    <hyperlink r:id="rId4" ref="F106"/>
    <hyperlink r:id="rId5" ref="F109"/>
    <hyperlink r:id="rId6" ref="F114"/>
    <hyperlink r:id="rId7" ref="F118"/>
    <hyperlink r:id="rId8" ref="F121"/>
    <hyperlink r:id="rId6" ref="F126"/>
    <hyperlink r:id="rId9" ref="F130"/>
    <hyperlink r:id="rId10" ref="F133"/>
    <hyperlink r:id="rId11" ref="F136"/>
    <hyperlink r:id="rId12" ref="F139"/>
    <hyperlink r:id="rId13" ref="F142"/>
    <hyperlink r:id="rId14" ref="F145"/>
    <hyperlink r:id="rId15" ref="F149"/>
    <hyperlink r:id="rId16" ref="F152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44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98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117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1338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">
        <v>20</v>
      </c>
      <c r="M22" s="23"/>
    </row>
    <row r="23" s="22" customFormat="1" ht="18" customHeight="1">
      <c r="B23" s="23"/>
      <c r="E23" s="11" t="s">
        <v>34</v>
      </c>
      <c r="I23" s="16" t="s">
        <v>30</v>
      </c>
      <c r="J23" s="11" t="s">
        <v>20</v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">
        <v>20</v>
      </c>
      <c r="M25" s="23"/>
    </row>
    <row r="26" s="22" customFormat="1" ht="18" customHeight="1">
      <c r="B26" s="23"/>
      <c r="E26" s="11" t="s">
        <v>1245</v>
      </c>
      <c r="I26" s="16" t="s">
        <v>30</v>
      </c>
      <c r="J26" s="11" t="s">
        <v>20</v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ROUND(K94,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ROUND((SUM(BE94:BE186)),  2)</f>
        <v>0</v>
      </c>
      <c r="I37" s="117">
        <v>0.20999999999999999</v>
      </c>
      <c r="K37" s="104">
        <f>ROUND(((SUM(BE94:BE186))*I37),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ROUND((SUM(BF94:BF186)),  2)</f>
        <v>0</v>
      </c>
      <c r="I38" s="117">
        <v>0.12</v>
      </c>
      <c r="K38" s="104">
        <f>ROUND(((SUM(BF94:BF186))*I38),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ROUND((SUM(BG94:BG186)),  2)</f>
        <v>0</v>
      </c>
      <c r="I39" s="117">
        <v>0.20999999999999999</v>
      </c>
      <c r="K39" s="104">
        <f t="shared" ref="K39:K41" si="18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ROUND((SUM(BH94:BH186)),  2)</f>
        <v>0</v>
      </c>
      <c r="I40" s="117">
        <v>0.12</v>
      </c>
      <c r="K40" s="104">
        <f t="shared" si="18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ROUND((SUM(BI94:BI186)),  2)</f>
        <v>0</v>
      </c>
      <c r="I41" s="117">
        <v>0</v>
      </c>
      <c r="K41" s="104">
        <f t="shared" si="18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117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D.1.2.4c - Topná voda pro VZT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Ing. Pavel Kubica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 t="shared" ref="I65:I67" si="19">Q94</f>
        <v>0</v>
      </c>
      <c r="J65" s="75">
        <f t="shared" ref="J65:J67" si="20">R94</f>
        <v>0</v>
      </c>
      <c r="K65" s="75">
        <f t="shared" ref="K65:K67" si="21">K94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379</v>
      </c>
      <c r="E66" s="130"/>
      <c r="F66" s="130"/>
      <c r="G66" s="130"/>
      <c r="H66" s="130"/>
      <c r="I66" s="131">
        <f t="shared" si="19"/>
        <v>0</v>
      </c>
      <c r="J66" s="131">
        <f t="shared" si="20"/>
        <v>0</v>
      </c>
      <c r="K66" s="131">
        <f t="shared" si="21"/>
        <v>0</v>
      </c>
      <c r="M66" s="128"/>
    </row>
    <row r="67" s="99" customFormat="1" ht="19.899999999999999" customHeight="1">
      <c r="B67" s="132"/>
      <c r="D67" s="133" t="s">
        <v>380</v>
      </c>
      <c r="E67" s="134"/>
      <c r="F67" s="134"/>
      <c r="G67" s="134"/>
      <c r="H67" s="134"/>
      <c r="I67" s="135">
        <f t="shared" si="19"/>
        <v>0</v>
      </c>
      <c r="J67" s="135">
        <f t="shared" si="20"/>
        <v>0</v>
      </c>
      <c r="K67" s="135">
        <f t="shared" si="21"/>
        <v>0</v>
      </c>
      <c r="M67" s="132"/>
    </row>
    <row r="68" s="99" customFormat="1" ht="19.899999999999999" customHeight="1">
      <c r="B68" s="132"/>
      <c r="D68" s="133" t="s">
        <v>381</v>
      </c>
      <c r="E68" s="134"/>
      <c r="F68" s="134"/>
      <c r="G68" s="134"/>
      <c r="H68" s="134"/>
      <c r="I68" s="135">
        <f>Q107</f>
        <v>0</v>
      </c>
      <c r="J68" s="135">
        <f>R107</f>
        <v>0</v>
      </c>
      <c r="K68" s="135">
        <f>K107</f>
        <v>0</v>
      </c>
      <c r="M68" s="132"/>
    </row>
    <row r="69" s="99" customFormat="1" ht="19.899999999999999" customHeight="1">
      <c r="B69" s="132"/>
      <c r="D69" s="133" t="s">
        <v>387</v>
      </c>
      <c r="E69" s="134"/>
      <c r="F69" s="134"/>
      <c r="G69" s="134"/>
      <c r="H69" s="134"/>
      <c r="I69" s="135">
        <f>Q119</f>
        <v>0</v>
      </c>
      <c r="J69" s="135">
        <f>R119</f>
        <v>0</v>
      </c>
      <c r="K69" s="135">
        <f>K119</f>
        <v>0</v>
      </c>
      <c r="M69" s="132"/>
    </row>
    <row r="70" s="99" customFormat="1" ht="19.899999999999999" customHeight="1">
      <c r="B70" s="132"/>
      <c r="D70" s="133" t="s">
        <v>388</v>
      </c>
      <c r="E70" s="134"/>
      <c r="F70" s="134"/>
      <c r="G70" s="134"/>
      <c r="H70" s="134"/>
      <c r="I70" s="135">
        <f>Q133</f>
        <v>0</v>
      </c>
      <c r="J70" s="135">
        <f>R133</f>
        <v>0</v>
      </c>
      <c r="K70" s="135">
        <f>K133</f>
        <v>0</v>
      </c>
      <c r="M70" s="132"/>
    </row>
    <row r="71" s="99" customFormat="1" ht="19.899999999999999" customHeight="1">
      <c r="B71" s="132"/>
      <c r="D71" s="133" t="s">
        <v>389</v>
      </c>
      <c r="E71" s="134"/>
      <c r="F71" s="134"/>
      <c r="G71" s="134"/>
      <c r="H71" s="134"/>
      <c r="I71" s="135">
        <f>Q169</f>
        <v>0</v>
      </c>
      <c r="J71" s="135">
        <f>R169</f>
        <v>0</v>
      </c>
      <c r="K71" s="135">
        <f>K169</f>
        <v>0</v>
      </c>
      <c r="M71" s="132"/>
    </row>
    <row r="72" s="99" customFormat="1" ht="19.899999999999999" customHeight="1">
      <c r="B72" s="132"/>
      <c r="D72" s="133" t="s">
        <v>390</v>
      </c>
      <c r="E72" s="134"/>
      <c r="F72" s="134"/>
      <c r="G72" s="134"/>
      <c r="H72" s="134"/>
      <c r="I72" s="135">
        <f>Q179</f>
        <v>0</v>
      </c>
      <c r="J72" s="135">
        <f>R179</f>
        <v>0</v>
      </c>
      <c r="K72" s="135">
        <f>K179</f>
        <v>0</v>
      </c>
      <c r="M72" s="132"/>
    </row>
    <row r="73" s="22" customFormat="1" ht="21.75" customHeight="1">
      <c r="B73" s="23"/>
      <c r="M73" s="23"/>
    </row>
    <row r="74" s="22" customFormat="1" ht="6.9500000000000002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23"/>
    </row>
    <row r="78" s="22" customFormat="1" ht="6.9500000000000002" customHeigh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23"/>
    </row>
    <row r="79" s="22" customFormat="1" ht="24.949999999999999" customHeight="1">
      <c r="B79" s="23"/>
      <c r="C79" s="7" t="s">
        <v>140</v>
      </c>
      <c r="M79" s="23"/>
    </row>
    <row r="80" s="22" customFormat="1" ht="6.9500000000000002" customHeight="1">
      <c r="B80" s="23"/>
      <c r="M80" s="23"/>
    </row>
    <row r="81" s="22" customFormat="1" ht="12" customHeight="1">
      <c r="B81" s="23"/>
      <c r="C81" s="16" t="s">
        <v>17</v>
      </c>
      <c r="M81" s="23"/>
    </row>
    <row r="82" s="22" customFormat="1" ht="16.5" customHeight="1">
      <c r="B82" s="23"/>
      <c r="E82" s="113" t="str">
        <f>E7</f>
        <v>PD_Beskydské_divadlo_Nový_Jičín</v>
      </c>
      <c r="F82" s="16"/>
      <c r="G82" s="16"/>
      <c r="H82" s="16"/>
      <c r="M82" s="23"/>
    </row>
    <row r="83" ht="12" customHeight="1">
      <c r="B83" s="6"/>
      <c r="C83" s="16" t="s">
        <v>116</v>
      </c>
      <c r="M83" s="6"/>
    </row>
    <row r="84" s="22" customFormat="1" ht="16.5" customHeight="1">
      <c r="B84" s="23"/>
      <c r="E84" s="113" t="s">
        <v>117</v>
      </c>
      <c r="F84" s="22"/>
      <c r="G84" s="22"/>
      <c r="H84" s="22"/>
      <c r="M84" s="23"/>
    </row>
    <row r="85" s="22" customFormat="1" ht="12" customHeight="1">
      <c r="B85" s="23"/>
      <c r="C85" s="16" t="s">
        <v>118</v>
      </c>
      <c r="M85" s="23"/>
    </row>
    <row r="86" s="22" customFormat="1" ht="16.5" customHeight="1">
      <c r="B86" s="23"/>
      <c r="E86" s="49" t="str">
        <f>E11</f>
        <v xml:space="preserve">D.1.2.4c - Topná voda pro VZT</v>
      </c>
      <c r="F86" s="22"/>
      <c r="G86" s="22"/>
      <c r="H86" s="22"/>
      <c r="M86" s="23"/>
    </row>
    <row r="87" s="22" customFormat="1" ht="6.9500000000000002" customHeight="1">
      <c r="B87" s="23"/>
      <c r="M87" s="23"/>
    </row>
    <row r="88" s="22" customFormat="1" ht="12" customHeight="1">
      <c r="B88" s="23"/>
      <c r="C88" s="16" t="s">
        <v>22</v>
      </c>
      <c r="F88" s="11" t="str">
        <f>F14</f>
        <v xml:space="preserve">Beskydské divadlo Nový Jičín, Divadelní 873/5</v>
      </c>
      <c r="I88" s="16" t="s">
        <v>24</v>
      </c>
      <c r="J88" s="51" t="str">
        <f>IF(J14="","",J14)</f>
        <v xml:space="preserve">19. 3. 2025</v>
      </c>
      <c r="M88" s="23"/>
    </row>
    <row r="89" s="22" customFormat="1" ht="6.9500000000000002" customHeight="1">
      <c r="B89" s="23"/>
      <c r="M89" s="23"/>
    </row>
    <row r="90" s="22" customFormat="1" ht="15.199999999999999" customHeight="1">
      <c r="B90" s="23"/>
      <c r="C90" s="16" t="s">
        <v>26</v>
      </c>
      <c r="F90" s="11" t="str">
        <f>E17</f>
        <v xml:space="preserve">Město Nový Jičín, Masarykovo nám. 1/1, Nový Jičín</v>
      </c>
      <c r="I90" s="16" t="s">
        <v>33</v>
      </c>
      <c r="J90" s="20" t="str">
        <f>E23</f>
        <v xml:space="preserve">Ing. Jonáš Ženatý</v>
      </c>
      <c r="M90" s="23"/>
    </row>
    <row r="91" s="22" customFormat="1" ht="15.199999999999999" customHeight="1">
      <c r="B91" s="23"/>
      <c r="C91" s="16" t="s">
        <v>31</v>
      </c>
      <c r="F91" s="11" t="str">
        <f>IF(E20="","",E20)</f>
        <v xml:space="preserve">Vyplň údaj</v>
      </c>
      <c r="I91" s="16" t="s">
        <v>35</v>
      </c>
      <c r="J91" s="20" t="str">
        <f>E26</f>
        <v xml:space="preserve">Ing. Pavel Kubica</v>
      </c>
      <c r="M91" s="23"/>
    </row>
    <row r="92" s="22" customFormat="1" ht="10.35" customHeight="1">
      <c r="B92" s="23"/>
      <c r="M92" s="23"/>
    </row>
    <row r="93" s="136" customFormat="1" ht="29.25" customHeight="1">
      <c r="B93" s="137"/>
      <c r="C93" s="138" t="s">
        <v>141</v>
      </c>
      <c r="D93" s="139" t="s">
        <v>58</v>
      </c>
      <c r="E93" s="139" t="s">
        <v>54</v>
      </c>
      <c r="F93" s="139" t="s">
        <v>55</v>
      </c>
      <c r="G93" s="139" t="s">
        <v>142</v>
      </c>
      <c r="H93" s="139" t="s">
        <v>143</v>
      </c>
      <c r="I93" s="139" t="s">
        <v>144</v>
      </c>
      <c r="J93" s="139" t="s">
        <v>145</v>
      </c>
      <c r="K93" s="140" t="s">
        <v>127</v>
      </c>
      <c r="L93" s="141" t="s">
        <v>146</v>
      </c>
      <c r="M93" s="137"/>
      <c r="N93" s="66" t="s">
        <v>20</v>
      </c>
      <c r="O93" s="67" t="s">
        <v>43</v>
      </c>
      <c r="P93" s="67" t="s">
        <v>147</v>
      </c>
      <c r="Q93" s="67" t="s">
        <v>148</v>
      </c>
      <c r="R93" s="67" t="s">
        <v>149</v>
      </c>
      <c r="S93" s="67" t="s">
        <v>150</v>
      </c>
      <c r="T93" s="67" t="s">
        <v>151</v>
      </c>
      <c r="U93" s="67" t="s">
        <v>152</v>
      </c>
      <c r="V93" s="67" t="s">
        <v>153</v>
      </c>
      <c r="W93" s="67" t="s">
        <v>154</v>
      </c>
      <c r="X93" s="68" t="s">
        <v>155</v>
      </c>
    </row>
    <row r="94" s="22" customFormat="1" ht="22.899999999999999" customHeight="1">
      <c r="B94" s="23"/>
      <c r="C94" s="72" t="s">
        <v>156</v>
      </c>
      <c r="K94" s="142">
        <f t="shared" ref="K94:K96" si="22">BK94</f>
        <v>0</v>
      </c>
      <c r="M94" s="23"/>
      <c r="N94" s="69"/>
      <c r="O94" s="55"/>
      <c r="P94" s="55"/>
      <c r="Q94" s="143">
        <f>Q95</f>
        <v>0</v>
      </c>
      <c r="R94" s="143">
        <f>R95</f>
        <v>0</v>
      </c>
      <c r="S94" s="55"/>
      <c r="T94" s="144">
        <f>T95</f>
        <v>0</v>
      </c>
      <c r="U94" s="55"/>
      <c r="V94" s="144">
        <f>V95</f>
        <v>0.17997742</v>
      </c>
      <c r="W94" s="55"/>
      <c r="X94" s="145">
        <f>X95</f>
        <v>0</v>
      </c>
      <c r="AT94" s="3" t="s">
        <v>74</v>
      </c>
      <c r="AU94" s="3" t="s">
        <v>128</v>
      </c>
      <c r="BK94" s="146">
        <f>BK95</f>
        <v>0</v>
      </c>
    </row>
    <row r="95" s="147" customFormat="1" ht="25.899999999999999" customHeight="1">
      <c r="B95" s="148"/>
      <c r="D95" s="149" t="s">
        <v>74</v>
      </c>
      <c r="E95" s="150" t="s">
        <v>391</v>
      </c>
      <c r="F95" s="150" t="s">
        <v>392</v>
      </c>
      <c r="I95" s="151"/>
      <c r="J95" s="151"/>
      <c r="K95" s="152">
        <f t="shared" si="22"/>
        <v>0</v>
      </c>
      <c r="M95" s="148"/>
      <c r="N95" s="153"/>
      <c r="Q95" s="154">
        <f>Q96+Q107+Q119+Q133+Q169+Q179</f>
        <v>0</v>
      </c>
      <c r="R95" s="154">
        <f>R96+R107+R119+R133+R169+R179</f>
        <v>0</v>
      </c>
      <c r="T95" s="155">
        <f>T96+T107+T119+T133+T169+T179</f>
        <v>0</v>
      </c>
      <c r="V95" s="155">
        <f>V96+V107+V119+V133+V169+V179</f>
        <v>0.17997742</v>
      </c>
      <c r="X95" s="156">
        <f>X96+X107+X119+X133+X169+X179</f>
        <v>0</v>
      </c>
      <c r="AR95" s="149" t="s">
        <v>84</v>
      </c>
      <c r="AT95" s="157" t="s">
        <v>74</v>
      </c>
      <c r="AU95" s="157" t="s">
        <v>75</v>
      </c>
      <c r="AY95" s="149" t="s">
        <v>159</v>
      </c>
      <c r="BK95" s="158">
        <f>BK96+BK107+BK119+BK133+BK169+BK179</f>
        <v>0</v>
      </c>
    </row>
    <row r="96" s="147" customFormat="1" ht="22.899999999999999" customHeight="1">
      <c r="B96" s="148"/>
      <c r="D96" s="149" t="s">
        <v>74</v>
      </c>
      <c r="E96" s="159" t="s">
        <v>393</v>
      </c>
      <c r="F96" s="159" t="s">
        <v>394</v>
      </c>
      <c r="I96" s="151"/>
      <c r="J96" s="151"/>
      <c r="K96" s="160">
        <f t="shared" si="22"/>
        <v>0</v>
      </c>
      <c r="M96" s="148"/>
      <c r="N96" s="153"/>
      <c r="Q96" s="154">
        <f>SUM(Q97:Q106)</f>
        <v>0</v>
      </c>
      <c r="R96" s="154">
        <f>SUM(R97:R106)</f>
        <v>0</v>
      </c>
      <c r="T96" s="155">
        <f>SUM(T97:T106)</f>
        <v>0</v>
      </c>
      <c r="V96" s="155">
        <f>SUM(V97:V106)</f>
        <v>0.034450000000000001</v>
      </c>
      <c r="X96" s="156">
        <f>SUM(X97:X106)</f>
        <v>0</v>
      </c>
      <c r="AR96" s="149" t="s">
        <v>84</v>
      </c>
      <c r="AT96" s="157" t="s">
        <v>74</v>
      </c>
      <c r="AU96" s="157" t="s">
        <v>82</v>
      </c>
      <c r="AY96" s="149" t="s">
        <v>159</v>
      </c>
      <c r="BK96" s="158">
        <f>SUM(BK97:BK106)</f>
        <v>0</v>
      </c>
    </row>
    <row r="97" s="22" customFormat="1" ht="16.5" customHeight="1">
      <c r="B97" s="23"/>
      <c r="C97" s="183" t="s">
        <v>180</v>
      </c>
      <c r="D97" s="183" t="s">
        <v>269</v>
      </c>
      <c r="E97" s="184" t="s">
        <v>405</v>
      </c>
      <c r="F97" s="185" t="s">
        <v>406</v>
      </c>
      <c r="G97" s="186" t="s">
        <v>248</v>
      </c>
      <c r="H97" s="187">
        <v>13</v>
      </c>
      <c r="I97" s="188"/>
      <c r="J97" s="189"/>
      <c r="K97" s="190">
        <f>ROUND(P97*H97,2)</f>
        <v>0</v>
      </c>
      <c r="L97" s="189"/>
      <c r="M97" s="191"/>
      <c r="N97" s="192" t="s">
        <v>20</v>
      </c>
      <c r="O97" s="170" t="s">
        <v>44</v>
      </c>
      <c r="P97" s="171">
        <f>I97+J97</f>
        <v>0</v>
      </c>
      <c r="Q97" s="171">
        <f>ROUND(I97*H97,2)</f>
        <v>0</v>
      </c>
      <c r="R97" s="171">
        <f>ROUND(J97*H97,2)</f>
        <v>0</v>
      </c>
      <c r="T97" s="172">
        <f>S97*H97</f>
        <v>0</v>
      </c>
      <c r="U97" s="172">
        <v>0.00077999999999999999</v>
      </c>
      <c r="V97" s="172">
        <f>U97*H97</f>
        <v>0.01014</v>
      </c>
      <c r="W97" s="172">
        <v>0</v>
      </c>
      <c r="X97" s="173">
        <f>W97*H97</f>
        <v>0</v>
      </c>
      <c r="AR97" s="174" t="s">
        <v>397</v>
      </c>
      <c r="AT97" s="174" t="s">
        <v>269</v>
      </c>
      <c r="AU97" s="174" t="s">
        <v>84</v>
      </c>
      <c r="AY97" s="3" t="s">
        <v>159</v>
      </c>
      <c r="BE97" s="175">
        <f>IF(O97="základní",K97,0)</f>
        <v>0</v>
      </c>
      <c r="BF97" s="175">
        <f>IF(O97="snížená",K97,0)</f>
        <v>0</v>
      </c>
      <c r="BG97" s="175">
        <f>IF(O97="zákl. přenesená",K97,0)</f>
        <v>0</v>
      </c>
      <c r="BH97" s="175">
        <f>IF(O97="sníž. přenesená",K97,0)</f>
        <v>0</v>
      </c>
      <c r="BI97" s="175">
        <f>IF(O97="nulová",K97,0)</f>
        <v>0</v>
      </c>
      <c r="BJ97" s="3" t="s">
        <v>82</v>
      </c>
      <c r="BK97" s="175">
        <f>ROUND(P97*H97,2)</f>
        <v>0</v>
      </c>
      <c r="BL97" s="3" t="s">
        <v>275</v>
      </c>
      <c r="BM97" s="174" t="s">
        <v>1339</v>
      </c>
    </row>
    <row r="98" s="22" customFormat="1">
      <c r="B98" s="23"/>
      <c r="D98" s="176" t="s">
        <v>168</v>
      </c>
      <c r="F98" s="177" t="s">
        <v>406</v>
      </c>
      <c r="I98" s="178"/>
      <c r="J98" s="178"/>
      <c r="M98" s="23"/>
      <c r="N98" s="179"/>
      <c r="X98" s="59"/>
      <c r="AT98" s="3" t="s">
        <v>168</v>
      </c>
      <c r="AU98" s="3" t="s">
        <v>84</v>
      </c>
    </row>
    <row r="99" s="22" customFormat="1" ht="16.5" customHeight="1">
      <c r="B99" s="23"/>
      <c r="C99" s="183" t="s">
        <v>84</v>
      </c>
      <c r="D99" s="183" t="s">
        <v>269</v>
      </c>
      <c r="E99" s="184" t="s">
        <v>412</v>
      </c>
      <c r="F99" s="185" t="s">
        <v>413</v>
      </c>
      <c r="G99" s="186" t="s">
        <v>248</v>
      </c>
      <c r="H99" s="187">
        <v>26</v>
      </c>
      <c r="I99" s="188"/>
      <c r="J99" s="189"/>
      <c r="K99" s="190">
        <f>ROUND(P99*H99,2)</f>
        <v>0</v>
      </c>
      <c r="L99" s="189"/>
      <c r="M99" s="191"/>
      <c r="N99" s="192" t="s">
        <v>20</v>
      </c>
      <c r="O99" s="170" t="s">
        <v>44</v>
      </c>
      <c r="P99" s="171">
        <f>I99+J99</f>
        <v>0</v>
      </c>
      <c r="Q99" s="171">
        <f>ROUND(I99*H99,2)</f>
        <v>0</v>
      </c>
      <c r="R99" s="171">
        <f>ROUND(J99*H99,2)</f>
        <v>0</v>
      </c>
      <c r="T99" s="172">
        <f>S99*H99</f>
        <v>0</v>
      </c>
      <c r="U99" s="172">
        <v>0.00064999999999999997</v>
      </c>
      <c r="V99" s="172">
        <f>U99*H99</f>
        <v>0.016899999999999998</v>
      </c>
      <c r="W99" s="172">
        <v>0</v>
      </c>
      <c r="X99" s="173">
        <f>W99*H99</f>
        <v>0</v>
      </c>
      <c r="AR99" s="174" t="s">
        <v>397</v>
      </c>
      <c r="AT99" s="174" t="s">
        <v>269</v>
      </c>
      <c r="AU99" s="174" t="s">
        <v>84</v>
      </c>
      <c r="AY99" s="3" t="s">
        <v>159</v>
      </c>
      <c r="BE99" s="175">
        <f>IF(O99="základní",K99,0)</f>
        <v>0</v>
      </c>
      <c r="BF99" s="175">
        <f>IF(O99="snížená",K99,0)</f>
        <v>0</v>
      </c>
      <c r="BG99" s="175">
        <f>IF(O99="zákl. přenesená",K99,0)</f>
        <v>0</v>
      </c>
      <c r="BH99" s="175">
        <f>IF(O99="sníž. přenesená",K99,0)</f>
        <v>0</v>
      </c>
      <c r="BI99" s="175">
        <f>IF(O99="nulová",K99,0)</f>
        <v>0</v>
      </c>
      <c r="BJ99" s="3" t="s">
        <v>82</v>
      </c>
      <c r="BK99" s="175">
        <f>ROUND(P99*H99,2)</f>
        <v>0</v>
      </c>
      <c r="BL99" s="3" t="s">
        <v>275</v>
      </c>
      <c r="BM99" s="174" t="s">
        <v>1340</v>
      </c>
    </row>
    <row r="100" s="22" customFormat="1">
      <c r="B100" s="23"/>
      <c r="D100" s="176" t="s">
        <v>168</v>
      </c>
      <c r="F100" s="177" t="s">
        <v>413</v>
      </c>
      <c r="I100" s="178"/>
      <c r="J100" s="178"/>
      <c r="M100" s="23"/>
      <c r="N100" s="179"/>
      <c r="X100" s="59"/>
      <c r="AT100" s="3" t="s">
        <v>168</v>
      </c>
      <c r="AU100" s="3" t="s">
        <v>84</v>
      </c>
    </row>
    <row r="101" s="22" customFormat="1" ht="21.75" customHeight="1">
      <c r="B101" s="23"/>
      <c r="C101" s="161" t="s">
        <v>436</v>
      </c>
      <c r="D101" s="161" t="s">
        <v>162</v>
      </c>
      <c r="E101" s="162" t="s">
        <v>415</v>
      </c>
      <c r="F101" s="163" t="s">
        <v>416</v>
      </c>
      <c r="G101" s="164" t="s">
        <v>248</v>
      </c>
      <c r="H101" s="165">
        <v>39</v>
      </c>
      <c r="I101" s="166"/>
      <c r="J101" s="166"/>
      <c r="K101" s="167">
        <f>ROUND(P101*H101,2)</f>
        <v>0</v>
      </c>
      <c r="L101" s="168"/>
      <c r="M101" s="23"/>
      <c r="N101" s="169" t="s">
        <v>20</v>
      </c>
      <c r="O101" s="170" t="s">
        <v>44</v>
      </c>
      <c r="P101" s="171">
        <f>I101+J101</f>
        <v>0</v>
      </c>
      <c r="Q101" s="171">
        <f>ROUND(I101*H101,2)</f>
        <v>0</v>
      </c>
      <c r="R101" s="171">
        <f>ROUND(J101*H101,2)</f>
        <v>0</v>
      </c>
      <c r="T101" s="172">
        <f>S101*H101</f>
        <v>0</v>
      </c>
      <c r="U101" s="172">
        <v>0.00019000000000000001</v>
      </c>
      <c r="V101" s="172">
        <f>U101*H101</f>
        <v>0.0074100000000000008</v>
      </c>
      <c r="W101" s="172">
        <v>0</v>
      </c>
      <c r="X101" s="173">
        <f>W101*H101</f>
        <v>0</v>
      </c>
      <c r="AR101" s="174" t="s">
        <v>275</v>
      </c>
      <c r="AT101" s="174" t="s">
        <v>162</v>
      </c>
      <c r="AU101" s="174" t="s">
        <v>84</v>
      </c>
      <c r="AY101" s="3" t="s">
        <v>159</v>
      </c>
      <c r="BE101" s="175">
        <f>IF(O101="základní",K101,0)</f>
        <v>0</v>
      </c>
      <c r="BF101" s="175">
        <f>IF(O101="snížená",K101,0)</f>
        <v>0</v>
      </c>
      <c r="BG101" s="175">
        <f>IF(O101="zákl. přenesená",K101,0)</f>
        <v>0</v>
      </c>
      <c r="BH101" s="175">
        <f>IF(O101="sníž. přenesená",K101,0)</f>
        <v>0</v>
      </c>
      <c r="BI101" s="175">
        <f>IF(O101="nulová",K101,0)</f>
        <v>0</v>
      </c>
      <c r="BJ101" s="3" t="s">
        <v>82</v>
      </c>
      <c r="BK101" s="175">
        <f>ROUND(P101*H101,2)</f>
        <v>0</v>
      </c>
      <c r="BL101" s="3" t="s">
        <v>275</v>
      </c>
      <c r="BM101" s="174" t="s">
        <v>1341</v>
      </c>
    </row>
    <row r="102" s="22" customFormat="1" ht="19.5">
      <c r="B102" s="23"/>
      <c r="D102" s="176" t="s">
        <v>168</v>
      </c>
      <c r="F102" s="177" t="s">
        <v>418</v>
      </c>
      <c r="I102" s="178"/>
      <c r="J102" s="178"/>
      <c r="M102" s="23"/>
      <c r="N102" s="179"/>
      <c r="X102" s="59"/>
      <c r="AT102" s="3" t="s">
        <v>168</v>
      </c>
      <c r="AU102" s="3" t="s">
        <v>84</v>
      </c>
    </row>
    <row r="103" s="22" customFormat="1">
      <c r="B103" s="23"/>
      <c r="D103" s="180" t="s">
        <v>170</v>
      </c>
      <c r="F103" s="181" t="s">
        <v>419</v>
      </c>
      <c r="I103" s="178"/>
      <c r="J103" s="178"/>
      <c r="M103" s="23"/>
      <c r="N103" s="179"/>
      <c r="X103" s="59"/>
      <c r="AT103" s="3" t="s">
        <v>170</v>
      </c>
      <c r="AU103" s="3" t="s">
        <v>84</v>
      </c>
    </row>
    <row r="104" s="22" customFormat="1" ht="16.5" customHeight="1">
      <c r="B104" s="23"/>
      <c r="C104" s="161" t="s">
        <v>583</v>
      </c>
      <c r="D104" s="161" t="s">
        <v>162</v>
      </c>
      <c r="E104" s="162" t="s">
        <v>426</v>
      </c>
      <c r="F104" s="163" t="s">
        <v>427</v>
      </c>
      <c r="G104" s="164" t="s">
        <v>174</v>
      </c>
      <c r="H104" s="165">
        <v>0.034000000000000002</v>
      </c>
      <c r="I104" s="166"/>
      <c r="J104" s="166"/>
      <c r="K104" s="167">
        <f>ROUND(P104*H104,2)</f>
        <v>0</v>
      </c>
      <c r="L104" s="168"/>
      <c r="M104" s="23"/>
      <c r="N104" s="169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0</v>
      </c>
      <c r="V104" s="172">
        <f>U104*H104</f>
        <v>0</v>
      </c>
      <c r="W104" s="172">
        <v>0</v>
      </c>
      <c r="X104" s="173">
        <f>W104*H104</f>
        <v>0</v>
      </c>
      <c r="AR104" s="174" t="s">
        <v>275</v>
      </c>
      <c r="AT104" s="174" t="s">
        <v>162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275</v>
      </c>
      <c r="BM104" s="174" t="s">
        <v>1342</v>
      </c>
    </row>
    <row r="105" s="22" customFormat="1" ht="19.5">
      <c r="B105" s="23"/>
      <c r="D105" s="176" t="s">
        <v>168</v>
      </c>
      <c r="F105" s="177" t="s">
        <v>429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>
      <c r="B106" s="23"/>
      <c r="D106" s="180" t="s">
        <v>170</v>
      </c>
      <c r="F106" s="181" t="s">
        <v>430</v>
      </c>
      <c r="I106" s="178"/>
      <c r="J106" s="178"/>
      <c r="M106" s="23"/>
      <c r="N106" s="179"/>
      <c r="X106" s="59"/>
      <c r="AT106" s="3" t="s">
        <v>170</v>
      </c>
      <c r="AU106" s="3" t="s">
        <v>84</v>
      </c>
    </row>
    <row r="107" s="147" customFormat="1" ht="22.899999999999999" customHeight="1">
      <c r="B107" s="148"/>
      <c r="D107" s="149" t="s">
        <v>74</v>
      </c>
      <c r="E107" s="159" t="s">
        <v>431</v>
      </c>
      <c r="F107" s="159" t="s">
        <v>432</v>
      </c>
      <c r="I107" s="151"/>
      <c r="J107" s="151"/>
      <c r="K107" s="160">
        <f>BK107</f>
        <v>0</v>
      </c>
      <c r="M107" s="148"/>
      <c r="N107" s="153"/>
      <c r="Q107" s="154">
        <f>SUM(Q108:Q118)</f>
        <v>0</v>
      </c>
      <c r="R107" s="154">
        <f>SUM(R108:R118)</f>
        <v>0</v>
      </c>
      <c r="T107" s="155">
        <f>SUM(T108:T118)</f>
        <v>0</v>
      </c>
      <c r="V107" s="155">
        <f>SUM(V108:V118)</f>
        <v>0.01159</v>
      </c>
      <c r="X107" s="156">
        <f>SUM(X108:X118)</f>
        <v>0</v>
      </c>
      <c r="AR107" s="149" t="s">
        <v>84</v>
      </c>
      <c r="AT107" s="157" t="s">
        <v>74</v>
      </c>
      <c r="AU107" s="157" t="s">
        <v>82</v>
      </c>
      <c r="AY107" s="149" t="s">
        <v>159</v>
      </c>
      <c r="BK107" s="158">
        <f>SUM(BK108:BK118)</f>
        <v>0</v>
      </c>
    </row>
    <row r="108" s="22" customFormat="1" ht="21.75" customHeight="1">
      <c r="B108" s="23"/>
      <c r="C108" s="161" t="s">
        <v>211</v>
      </c>
      <c r="D108" s="161" t="s">
        <v>162</v>
      </c>
      <c r="E108" s="162" t="s">
        <v>1343</v>
      </c>
      <c r="F108" s="163" t="s">
        <v>1344</v>
      </c>
      <c r="G108" s="164" t="s">
        <v>481</v>
      </c>
      <c r="H108" s="165">
        <v>2</v>
      </c>
      <c r="I108" s="166"/>
      <c r="J108" s="166"/>
      <c r="K108" s="167">
        <f>ROUND(P108*H108,2)</f>
        <v>0</v>
      </c>
      <c r="L108" s="168"/>
      <c r="M108" s="23"/>
      <c r="N108" s="169" t="s">
        <v>20</v>
      </c>
      <c r="O108" s="170" t="s">
        <v>44</v>
      </c>
      <c r="P108" s="171">
        <f>I108+J108</f>
        <v>0</v>
      </c>
      <c r="Q108" s="171">
        <f>ROUND(I108*H108,2)</f>
        <v>0</v>
      </c>
      <c r="R108" s="171">
        <f>ROUND(J108*H108,2)</f>
        <v>0</v>
      </c>
      <c r="T108" s="172">
        <f>S108*H108</f>
        <v>0</v>
      </c>
      <c r="U108" s="172">
        <v>0.0032799999999999999</v>
      </c>
      <c r="V108" s="172">
        <f>U108*H108</f>
        <v>0.0065599999999999999</v>
      </c>
      <c r="W108" s="172">
        <v>0</v>
      </c>
      <c r="X108" s="173">
        <f>W108*H108</f>
        <v>0</v>
      </c>
      <c r="AR108" s="174" t="s">
        <v>275</v>
      </c>
      <c r="AT108" s="174" t="s">
        <v>162</v>
      </c>
      <c r="AU108" s="174" t="s">
        <v>84</v>
      </c>
      <c r="AY108" s="3" t="s">
        <v>159</v>
      </c>
      <c r="BE108" s="175">
        <f>IF(O108="základní",K108,0)</f>
        <v>0</v>
      </c>
      <c r="BF108" s="175">
        <f>IF(O108="snížená",K108,0)</f>
        <v>0</v>
      </c>
      <c r="BG108" s="175">
        <f>IF(O108="zákl. přenesená",K108,0)</f>
        <v>0</v>
      </c>
      <c r="BH108" s="175">
        <f>IF(O108="sníž. přenesená",K108,0)</f>
        <v>0</v>
      </c>
      <c r="BI108" s="175">
        <f>IF(O108="nulová",K108,0)</f>
        <v>0</v>
      </c>
      <c r="BJ108" s="3" t="s">
        <v>82</v>
      </c>
      <c r="BK108" s="175">
        <f>ROUND(P108*H108,2)</f>
        <v>0</v>
      </c>
      <c r="BL108" s="3" t="s">
        <v>275</v>
      </c>
      <c r="BM108" s="174" t="s">
        <v>1345</v>
      </c>
    </row>
    <row r="109" s="22" customFormat="1" ht="19.5">
      <c r="B109" s="23"/>
      <c r="D109" s="176" t="s">
        <v>168</v>
      </c>
      <c r="F109" s="177" t="s">
        <v>1346</v>
      </c>
      <c r="I109" s="178"/>
      <c r="J109" s="178"/>
      <c r="M109" s="23"/>
      <c r="N109" s="179"/>
      <c r="X109" s="59"/>
      <c r="AT109" s="3" t="s">
        <v>168</v>
      </c>
      <c r="AU109" s="3" t="s">
        <v>84</v>
      </c>
    </row>
    <row r="110" s="22" customFormat="1">
      <c r="B110" s="23"/>
      <c r="D110" s="180" t="s">
        <v>170</v>
      </c>
      <c r="F110" s="181" t="s">
        <v>1347</v>
      </c>
      <c r="I110" s="178"/>
      <c r="J110" s="178"/>
      <c r="M110" s="23"/>
      <c r="N110" s="179"/>
      <c r="X110" s="59"/>
      <c r="AT110" s="3" t="s">
        <v>170</v>
      </c>
      <c r="AU110" s="3" t="s">
        <v>84</v>
      </c>
    </row>
    <row r="111" s="22" customFormat="1" ht="16.5" customHeight="1">
      <c r="B111" s="23"/>
      <c r="C111" s="183" t="s">
        <v>197</v>
      </c>
      <c r="D111" s="183" t="s">
        <v>269</v>
      </c>
      <c r="E111" s="184" t="s">
        <v>172</v>
      </c>
      <c r="F111" s="185" t="s">
        <v>1348</v>
      </c>
      <c r="G111" s="186" t="s">
        <v>165</v>
      </c>
      <c r="H111" s="187">
        <v>1</v>
      </c>
      <c r="I111" s="188"/>
      <c r="J111" s="189"/>
      <c r="K111" s="190">
        <f>ROUND(P111*H111,2)</f>
        <v>0</v>
      </c>
      <c r="L111" s="189"/>
      <c r="M111" s="191"/>
      <c r="N111" s="192" t="s">
        <v>20</v>
      </c>
      <c r="O111" s="170" t="s">
        <v>44</v>
      </c>
      <c r="P111" s="171">
        <f>I111+J111</f>
        <v>0</v>
      </c>
      <c r="Q111" s="171">
        <f>ROUND(I111*H111,2)</f>
        <v>0</v>
      </c>
      <c r="R111" s="171">
        <f>ROUND(J111*H111,2)</f>
        <v>0</v>
      </c>
      <c r="T111" s="172">
        <f>S111*H111</f>
        <v>0</v>
      </c>
      <c r="U111" s="172">
        <v>0.00479</v>
      </c>
      <c r="V111" s="172">
        <f>U111*H111</f>
        <v>0.00479</v>
      </c>
      <c r="W111" s="172">
        <v>0</v>
      </c>
      <c r="X111" s="173">
        <f>W111*H111</f>
        <v>0</v>
      </c>
      <c r="AR111" s="174" t="s">
        <v>397</v>
      </c>
      <c r="AT111" s="174" t="s">
        <v>269</v>
      </c>
      <c r="AU111" s="174" t="s">
        <v>84</v>
      </c>
      <c r="AY111" s="3" t="s">
        <v>159</v>
      </c>
      <c r="BE111" s="175">
        <f>IF(O111="základní",K111,0)</f>
        <v>0</v>
      </c>
      <c r="BF111" s="175">
        <f>IF(O111="snížená",K111,0)</f>
        <v>0</v>
      </c>
      <c r="BG111" s="175">
        <f>IF(O111="zákl. přenesená",K111,0)</f>
        <v>0</v>
      </c>
      <c r="BH111" s="175">
        <f>IF(O111="sníž. přenesená",K111,0)</f>
        <v>0</v>
      </c>
      <c r="BI111" s="175">
        <f>IF(O111="nulová",K111,0)</f>
        <v>0</v>
      </c>
      <c r="BJ111" s="3" t="s">
        <v>82</v>
      </c>
      <c r="BK111" s="175">
        <f>ROUND(P111*H111,2)</f>
        <v>0</v>
      </c>
      <c r="BL111" s="3" t="s">
        <v>275</v>
      </c>
      <c r="BM111" s="174" t="s">
        <v>1349</v>
      </c>
    </row>
    <row r="112" s="22" customFormat="1">
      <c r="B112" s="23"/>
      <c r="D112" s="176" t="s">
        <v>168</v>
      </c>
      <c r="F112" s="177" t="s">
        <v>1348</v>
      </c>
      <c r="I112" s="178"/>
      <c r="J112" s="178"/>
      <c r="M112" s="23"/>
      <c r="N112" s="179"/>
      <c r="X112" s="59"/>
      <c r="AT112" s="3" t="s">
        <v>168</v>
      </c>
      <c r="AU112" s="3" t="s">
        <v>84</v>
      </c>
    </row>
    <row r="113" s="22" customFormat="1" ht="16.5" customHeight="1">
      <c r="B113" s="23"/>
      <c r="C113" s="161" t="s">
        <v>204</v>
      </c>
      <c r="D113" s="161" t="s">
        <v>162</v>
      </c>
      <c r="E113" s="162" t="s">
        <v>1350</v>
      </c>
      <c r="F113" s="163" t="s">
        <v>1351</v>
      </c>
      <c r="G113" s="164" t="s">
        <v>165</v>
      </c>
      <c r="H113" s="165">
        <v>1</v>
      </c>
      <c r="I113" s="166"/>
      <c r="J113" s="166"/>
      <c r="K113" s="167">
        <f>ROUND(P113*H113,2)</f>
        <v>0</v>
      </c>
      <c r="L113" s="168"/>
      <c r="M113" s="23"/>
      <c r="N113" s="169" t="s">
        <v>20</v>
      </c>
      <c r="O113" s="170" t="s">
        <v>44</v>
      </c>
      <c r="P113" s="171">
        <f>I113+J113</f>
        <v>0</v>
      </c>
      <c r="Q113" s="171">
        <f>ROUND(I113*H113,2)</f>
        <v>0</v>
      </c>
      <c r="R113" s="171">
        <f>ROUND(J113*H113,2)</f>
        <v>0</v>
      </c>
      <c r="T113" s="172">
        <f>S113*H113</f>
        <v>0</v>
      </c>
      <c r="U113" s="172">
        <v>0.00024000000000000001</v>
      </c>
      <c r="V113" s="172">
        <f>U113*H113</f>
        <v>0.00024000000000000001</v>
      </c>
      <c r="W113" s="172">
        <v>0</v>
      </c>
      <c r="X113" s="173">
        <f>W113*H113</f>
        <v>0</v>
      </c>
      <c r="AR113" s="174" t="s">
        <v>275</v>
      </c>
      <c r="AT113" s="174" t="s">
        <v>162</v>
      </c>
      <c r="AU113" s="174" t="s">
        <v>84</v>
      </c>
      <c r="AY113" s="3" t="s">
        <v>159</v>
      </c>
      <c r="BE113" s="175">
        <f>IF(O113="základní",K113,0)</f>
        <v>0</v>
      </c>
      <c r="BF113" s="175">
        <f>IF(O113="snížená",K113,0)</f>
        <v>0</v>
      </c>
      <c r="BG113" s="175">
        <f>IF(O113="zákl. přenesená",K113,0)</f>
        <v>0</v>
      </c>
      <c r="BH113" s="175">
        <f>IF(O113="sníž. přenesená",K113,0)</f>
        <v>0</v>
      </c>
      <c r="BI113" s="175">
        <f>IF(O113="nulová",K113,0)</f>
        <v>0</v>
      </c>
      <c r="BJ113" s="3" t="s">
        <v>82</v>
      </c>
      <c r="BK113" s="175">
        <f>ROUND(P113*H113,2)</f>
        <v>0</v>
      </c>
      <c r="BL113" s="3" t="s">
        <v>275</v>
      </c>
      <c r="BM113" s="174" t="s">
        <v>1352</v>
      </c>
    </row>
    <row r="114" s="22" customFormat="1">
      <c r="B114" s="23"/>
      <c r="D114" s="176" t="s">
        <v>168</v>
      </c>
      <c r="F114" s="177" t="s">
        <v>1353</v>
      </c>
      <c r="I114" s="178"/>
      <c r="J114" s="178"/>
      <c r="M114" s="23"/>
      <c r="N114" s="179"/>
      <c r="X114" s="59"/>
      <c r="AT114" s="3" t="s">
        <v>168</v>
      </c>
      <c r="AU114" s="3" t="s">
        <v>84</v>
      </c>
    </row>
    <row r="115" s="22" customFormat="1">
      <c r="B115" s="23"/>
      <c r="D115" s="180" t="s">
        <v>170</v>
      </c>
      <c r="F115" s="181" t="s">
        <v>1354</v>
      </c>
      <c r="I115" s="178"/>
      <c r="J115" s="178"/>
      <c r="M115" s="23"/>
      <c r="N115" s="179"/>
      <c r="X115" s="59"/>
      <c r="AT115" s="3" t="s">
        <v>170</v>
      </c>
      <c r="AU115" s="3" t="s">
        <v>84</v>
      </c>
    </row>
    <row r="116" s="22" customFormat="1" ht="16.5" customHeight="1">
      <c r="B116" s="23"/>
      <c r="C116" s="161" t="s">
        <v>445</v>
      </c>
      <c r="D116" s="161" t="s">
        <v>162</v>
      </c>
      <c r="E116" s="162" t="s">
        <v>619</v>
      </c>
      <c r="F116" s="163" t="s">
        <v>620</v>
      </c>
      <c r="G116" s="164" t="s">
        <v>174</v>
      </c>
      <c r="H116" s="165">
        <v>0.012</v>
      </c>
      <c r="I116" s="166"/>
      <c r="J116" s="166"/>
      <c r="K116" s="167">
        <f>ROUND(P116*H116,2)</f>
        <v>0</v>
      </c>
      <c r="L116" s="168"/>
      <c r="M116" s="23"/>
      <c r="N116" s="169" t="s">
        <v>20</v>
      </c>
      <c r="O116" s="170" t="s">
        <v>44</v>
      </c>
      <c r="P116" s="171">
        <f>I116+J116</f>
        <v>0</v>
      </c>
      <c r="Q116" s="171">
        <f>ROUND(I116*H116,2)</f>
        <v>0</v>
      </c>
      <c r="R116" s="171">
        <f>ROUND(J116*H116,2)</f>
        <v>0</v>
      </c>
      <c r="T116" s="172">
        <f>S116*H116</f>
        <v>0</v>
      </c>
      <c r="U116" s="172">
        <v>0</v>
      </c>
      <c r="V116" s="172">
        <f>U116*H116</f>
        <v>0</v>
      </c>
      <c r="W116" s="172">
        <v>0</v>
      </c>
      <c r="X116" s="173">
        <f>W116*H116</f>
        <v>0</v>
      </c>
      <c r="AR116" s="174" t="s">
        <v>275</v>
      </c>
      <c r="AT116" s="174" t="s">
        <v>162</v>
      </c>
      <c r="AU116" s="174" t="s">
        <v>84</v>
      </c>
      <c r="AY116" s="3" t="s">
        <v>159</v>
      </c>
      <c r="BE116" s="175">
        <f>IF(O116="základní",K116,0)</f>
        <v>0</v>
      </c>
      <c r="BF116" s="175">
        <f>IF(O116="snížená",K116,0)</f>
        <v>0</v>
      </c>
      <c r="BG116" s="175">
        <f>IF(O116="zákl. přenesená",K116,0)</f>
        <v>0</v>
      </c>
      <c r="BH116" s="175">
        <f>IF(O116="sníž. přenesená",K116,0)</f>
        <v>0</v>
      </c>
      <c r="BI116" s="175">
        <f>IF(O116="nulová",K116,0)</f>
        <v>0</v>
      </c>
      <c r="BJ116" s="3" t="s">
        <v>82</v>
      </c>
      <c r="BK116" s="175">
        <f>ROUND(P116*H116,2)</f>
        <v>0</v>
      </c>
      <c r="BL116" s="3" t="s">
        <v>275</v>
      </c>
      <c r="BM116" s="174" t="s">
        <v>1355</v>
      </c>
    </row>
    <row r="117" s="22" customFormat="1" ht="19.5">
      <c r="B117" s="23"/>
      <c r="D117" s="176" t="s">
        <v>168</v>
      </c>
      <c r="F117" s="177" t="s">
        <v>622</v>
      </c>
      <c r="I117" s="178"/>
      <c r="J117" s="178"/>
      <c r="M117" s="23"/>
      <c r="N117" s="179"/>
      <c r="X117" s="59"/>
      <c r="AT117" s="3" t="s">
        <v>168</v>
      </c>
      <c r="AU117" s="3" t="s">
        <v>84</v>
      </c>
    </row>
    <row r="118" s="22" customFormat="1">
      <c r="B118" s="23"/>
      <c r="D118" s="180" t="s">
        <v>170</v>
      </c>
      <c r="F118" s="181" t="s">
        <v>623</v>
      </c>
      <c r="I118" s="178"/>
      <c r="J118" s="178"/>
      <c r="M118" s="23"/>
      <c r="N118" s="179"/>
      <c r="X118" s="59"/>
      <c r="AT118" s="3" t="s">
        <v>170</v>
      </c>
      <c r="AU118" s="3" t="s">
        <v>84</v>
      </c>
    </row>
    <row r="119" s="147" customFormat="1" ht="22.899999999999999" customHeight="1">
      <c r="B119" s="148"/>
      <c r="D119" s="149" t="s">
        <v>74</v>
      </c>
      <c r="E119" s="159" t="s">
        <v>897</v>
      </c>
      <c r="F119" s="159" t="s">
        <v>898</v>
      </c>
      <c r="I119" s="151"/>
      <c r="J119" s="151"/>
      <c r="K119" s="160">
        <f>BK119</f>
        <v>0</v>
      </c>
      <c r="M119" s="148"/>
      <c r="N119" s="153"/>
      <c r="Q119" s="154">
        <f>SUM(Q120:Q132)</f>
        <v>0</v>
      </c>
      <c r="R119" s="154">
        <f>SUM(R120:R132)</f>
        <v>0</v>
      </c>
      <c r="T119" s="155">
        <f>SUM(T120:T132)</f>
        <v>0</v>
      </c>
      <c r="V119" s="155">
        <f>SUM(V120:V132)</f>
        <v>0.11452999999999999</v>
      </c>
      <c r="X119" s="156">
        <f>SUM(X120:X132)</f>
        <v>0</v>
      </c>
      <c r="AR119" s="149" t="s">
        <v>84</v>
      </c>
      <c r="AT119" s="157" t="s">
        <v>74</v>
      </c>
      <c r="AU119" s="157" t="s">
        <v>82</v>
      </c>
      <c r="AY119" s="149" t="s">
        <v>159</v>
      </c>
      <c r="BK119" s="158">
        <f>SUM(BK120:BK132)</f>
        <v>0</v>
      </c>
    </row>
    <row r="120" s="22" customFormat="1" ht="16.5" customHeight="1">
      <c r="B120" s="23"/>
      <c r="C120" s="161" t="s">
        <v>238</v>
      </c>
      <c r="D120" s="161" t="s">
        <v>162</v>
      </c>
      <c r="E120" s="162" t="s">
        <v>900</v>
      </c>
      <c r="F120" s="163" t="s">
        <v>901</v>
      </c>
      <c r="G120" s="164" t="s">
        <v>248</v>
      </c>
      <c r="H120" s="165">
        <v>26</v>
      </c>
      <c r="I120" s="166"/>
      <c r="J120" s="166"/>
      <c r="K120" s="167">
        <f>ROUND(P120*H120,2)</f>
        <v>0</v>
      </c>
      <c r="L120" s="168"/>
      <c r="M120" s="23"/>
      <c r="N120" s="169" t="s">
        <v>20</v>
      </c>
      <c r="O120" s="170" t="s">
        <v>44</v>
      </c>
      <c r="P120" s="171">
        <f>I120+J120</f>
        <v>0</v>
      </c>
      <c r="Q120" s="171">
        <f>ROUND(I120*H120,2)</f>
        <v>0</v>
      </c>
      <c r="R120" s="171">
        <f>ROUND(J120*H120,2)</f>
        <v>0</v>
      </c>
      <c r="T120" s="172">
        <f>S120*H120</f>
        <v>0</v>
      </c>
      <c r="U120" s="172">
        <v>0.0020799999999999998</v>
      </c>
      <c r="V120" s="172">
        <f>U120*H120</f>
        <v>0.054079999999999996</v>
      </c>
      <c r="W120" s="172">
        <v>0</v>
      </c>
      <c r="X120" s="173">
        <f>W120*H120</f>
        <v>0</v>
      </c>
      <c r="AR120" s="174" t="s">
        <v>275</v>
      </c>
      <c r="AT120" s="174" t="s">
        <v>162</v>
      </c>
      <c r="AU120" s="174" t="s">
        <v>84</v>
      </c>
      <c r="AY120" s="3" t="s">
        <v>159</v>
      </c>
      <c r="BE120" s="175">
        <f>IF(O120="základní",K120,0)</f>
        <v>0</v>
      </c>
      <c r="BF120" s="175">
        <f>IF(O120="snížená",K120,0)</f>
        <v>0</v>
      </c>
      <c r="BG120" s="175">
        <f>IF(O120="zákl. přenesená",K120,0)</f>
        <v>0</v>
      </c>
      <c r="BH120" s="175">
        <f>IF(O120="sníž. přenesená",K120,0)</f>
        <v>0</v>
      </c>
      <c r="BI120" s="175">
        <f>IF(O120="nulová",K120,0)</f>
        <v>0</v>
      </c>
      <c r="BJ120" s="3" t="s">
        <v>82</v>
      </c>
      <c r="BK120" s="175">
        <f>ROUND(P120*H120,2)</f>
        <v>0</v>
      </c>
      <c r="BL120" s="3" t="s">
        <v>275</v>
      </c>
      <c r="BM120" s="174" t="s">
        <v>1356</v>
      </c>
    </row>
    <row r="121" s="22" customFormat="1">
      <c r="B121" s="23"/>
      <c r="D121" s="176" t="s">
        <v>168</v>
      </c>
      <c r="F121" s="177" t="s">
        <v>903</v>
      </c>
      <c r="I121" s="178"/>
      <c r="J121" s="178"/>
      <c r="M121" s="23"/>
      <c r="N121" s="179"/>
      <c r="X121" s="59"/>
      <c r="AT121" s="3" t="s">
        <v>168</v>
      </c>
      <c r="AU121" s="3" t="s">
        <v>84</v>
      </c>
    </row>
    <row r="122" s="22" customFormat="1">
      <c r="B122" s="23"/>
      <c r="D122" s="180" t="s">
        <v>170</v>
      </c>
      <c r="F122" s="181" t="s">
        <v>904</v>
      </c>
      <c r="I122" s="178"/>
      <c r="J122" s="178"/>
      <c r="M122" s="23"/>
      <c r="N122" s="179"/>
      <c r="X122" s="59"/>
      <c r="AT122" s="3" t="s">
        <v>170</v>
      </c>
      <c r="AU122" s="3" t="s">
        <v>84</v>
      </c>
    </row>
    <row r="123" s="22" customFormat="1" ht="16.5" customHeight="1">
      <c r="B123" s="23"/>
      <c r="C123" s="161" t="s">
        <v>218</v>
      </c>
      <c r="D123" s="161" t="s">
        <v>162</v>
      </c>
      <c r="E123" s="162" t="s">
        <v>912</v>
      </c>
      <c r="F123" s="163" t="s">
        <v>913</v>
      </c>
      <c r="G123" s="164" t="s">
        <v>248</v>
      </c>
      <c r="H123" s="165">
        <v>13</v>
      </c>
      <c r="I123" s="166"/>
      <c r="J123" s="166"/>
      <c r="K123" s="167">
        <f>ROUND(P123*H123,2)</f>
        <v>0</v>
      </c>
      <c r="L123" s="168"/>
      <c r="M123" s="23"/>
      <c r="N123" s="169" t="s">
        <v>20</v>
      </c>
      <c r="O123" s="170" t="s">
        <v>44</v>
      </c>
      <c r="P123" s="171">
        <f>I123+J123</f>
        <v>0</v>
      </c>
      <c r="Q123" s="171">
        <f>ROUND(I123*H123,2)</f>
        <v>0</v>
      </c>
      <c r="R123" s="171">
        <f>ROUND(J123*H123,2)</f>
        <v>0</v>
      </c>
      <c r="T123" s="172">
        <f>S123*H123</f>
        <v>0</v>
      </c>
      <c r="U123" s="172">
        <v>0.0046499999999999996</v>
      </c>
      <c r="V123" s="172">
        <f>U123*H123</f>
        <v>0.060449999999999997</v>
      </c>
      <c r="W123" s="172">
        <v>0</v>
      </c>
      <c r="X123" s="173">
        <f>W123*H123</f>
        <v>0</v>
      </c>
      <c r="AR123" s="174" t="s">
        <v>275</v>
      </c>
      <c r="AT123" s="174" t="s">
        <v>162</v>
      </c>
      <c r="AU123" s="174" t="s">
        <v>84</v>
      </c>
      <c r="AY123" s="3" t="s">
        <v>159</v>
      </c>
      <c r="BE123" s="175">
        <f>IF(O123="základní",K123,0)</f>
        <v>0</v>
      </c>
      <c r="BF123" s="175">
        <f>IF(O123="snížená",K123,0)</f>
        <v>0</v>
      </c>
      <c r="BG123" s="175">
        <f>IF(O123="zákl. přenesená",K123,0)</f>
        <v>0</v>
      </c>
      <c r="BH123" s="175">
        <f>IF(O123="sníž. přenesená",K123,0)</f>
        <v>0</v>
      </c>
      <c r="BI123" s="175">
        <f>IF(O123="nulová",K123,0)</f>
        <v>0</v>
      </c>
      <c r="BJ123" s="3" t="s">
        <v>82</v>
      </c>
      <c r="BK123" s="175">
        <f>ROUND(P123*H123,2)</f>
        <v>0</v>
      </c>
      <c r="BL123" s="3" t="s">
        <v>275</v>
      </c>
      <c r="BM123" s="174" t="s">
        <v>1357</v>
      </c>
    </row>
    <row r="124" s="22" customFormat="1">
      <c r="B124" s="23"/>
      <c r="D124" s="176" t="s">
        <v>168</v>
      </c>
      <c r="F124" s="177" t="s">
        <v>915</v>
      </c>
      <c r="I124" s="178"/>
      <c r="J124" s="178"/>
      <c r="M124" s="23"/>
      <c r="N124" s="179"/>
      <c r="X124" s="59"/>
      <c r="AT124" s="3" t="s">
        <v>168</v>
      </c>
      <c r="AU124" s="3" t="s">
        <v>84</v>
      </c>
    </row>
    <row r="125" s="22" customFormat="1">
      <c r="B125" s="23"/>
      <c r="D125" s="180" t="s">
        <v>170</v>
      </c>
      <c r="F125" s="181" t="s">
        <v>916</v>
      </c>
      <c r="I125" s="178"/>
      <c r="J125" s="178"/>
      <c r="M125" s="23"/>
      <c r="N125" s="179"/>
      <c r="X125" s="59"/>
      <c r="AT125" s="3" t="s">
        <v>170</v>
      </c>
      <c r="AU125" s="3" t="s">
        <v>84</v>
      </c>
    </row>
    <row r="126" s="22" customFormat="1" ht="16.5" customHeight="1">
      <c r="B126" s="23"/>
      <c r="C126" s="183" t="s">
        <v>245</v>
      </c>
      <c r="D126" s="183" t="s">
        <v>269</v>
      </c>
      <c r="E126" s="184" t="s">
        <v>441</v>
      </c>
      <c r="F126" s="185" t="s">
        <v>1358</v>
      </c>
      <c r="G126" s="186" t="s">
        <v>165</v>
      </c>
      <c r="H126" s="187">
        <v>2</v>
      </c>
      <c r="I126" s="188"/>
      <c r="J126" s="189"/>
      <c r="K126" s="190">
        <f>ROUND(P126*H126,2)</f>
        <v>0</v>
      </c>
      <c r="L126" s="189"/>
      <c r="M126" s="191"/>
      <c r="N126" s="192" t="s">
        <v>20</v>
      </c>
      <c r="O126" s="170" t="s">
        <v>44</v>
      </c>
      <c r="P126" s="171">
        <f>I126+J126</f>
        <v>0</v>
      </c>
      <c r="Q126" s="171">
        <f>ROUND(I126*H126,2)</f>
        <v>0</v>
      </c>
      <c r="R126" s="171">
        <f>ROUND(J126*H126,2)</f>
        <v>0</v>
      </c>
      <c r="T126" s="172">
        <f>S126*H126</f>
        <v>0</v>
      </c>
      <c r="U126" s="172">
        <v>0</v>
      </c>
      <c r="V126" s="172">
        <f>U126*H126</f>
        <v>0</v>
      </c>
      <c r="W126" s="172">
        <v>0</v>
      </c>
      <c r="X126" s="173">
        <f>W126*H126</f>
        <v>0</v>
      </c>
      <c r="AR126" s="174" t="s">
        <v>397</v>
      </c>
      <c r="AT126" s="174" t="s">
        <v>269</v>
      </c>
      <c r="AU126" s="174" t="s">
        <v>84</v>
      </c>
      <c r="AY126" s="3" t="s">
        <v>159</v>
      </c>
      <c r="BE126" s="175">
        <f>IF(O126="základní",K126,0)</f>
        <v>0</v>
      </c>
      <c r="BF126" s="175">
        <f>IF(O126="snížená",K126,0)</f>
        <v>0</v>
      </c>
      <c r="BG126" s="175">
        <f>IF(O126="zákl. přenesená",K126,0)</f>
        <v>0</v>
      </c>
      <c r="BH126" s="175">
        <f>IF(O126="sníž. přenesená",K126,0)</f>
        <v>0</v>
      </c>
      <c r="BI126" s="175">
        <f>IF(O126="nulová",K126,0)</f>
        <v>0</v>
      </c>
      <c r="BJ126" s="3" t="s">
        <v>82</v>
      </c>
      <c r="BK126" s="175">
        <f>ROUND(P126*H126,2)</f>
        <v>0</v>
      </c>
      <c r="BL126" s="3" t="s">
        <v>275</v>
      </c>
      <c r="BM126" s="174" t="s">
        <v>1359</v>
      </c>
    </row>
    <row r="127" s="22" customFormat="1">
      <c r="B127" s="23"/>
      <c r="D127" s="176" t="s">
        <v>168</v>
      </c>
      <c r="F127" s="177" t="s">
        <v>1358</v>
      </c>
      <c r="I127" s="178"/>
      <c r="J127" s="178"/>
      <c r="M127" s="23"/>
      <c r="N127" s="179"/>
      <c r="X127" s="59"/>
      <c r="AT127" s="3" t="s">
        <v>168</v>
      </c>
      <c r="AU127" s="3" t="s">
        <v>84</v>
      </c>
    </row>
    <row r="128" s="22" customFormat="1" ht="16.5" customHeight="1">
      <c r="B128" s="23"/>
      <c r="C128" s="183" t="s">
        <v>226</v>
      </c>
      <c r="D128" s="183" t="s">
        <v>269</v>
      </c>
      <c r="E128" s="184" t="s">
        <v>450</v>
      </c>
      <c r="F128" s="185" t="s">
        <v>1360</v>
      </c>
      <c r="G128" s="186" t="s">
        <v>165</v>
      </c>
      <c r="H128" s="187">
        <v>2</v>
      </c>
      <c r="I128" s="188"/>
      <c r="J128" s="189"/>
      <c r="K128" s="190">
        <f>ROUND(P128*H128,2)</f>
        <v>0</v>
      </c>
      <c r="L128" s="189"/>
      <c r="M128" s="191"/>
      <c r="N128" s="192" t="s">
        <v>20</v>
      </c>
      <c r="O128" s="170" t="s">
        <v>44</v>
      </c>
      <c r="P128" s="171">
        <f>I128+J128</f>
        <v>0</v>
      </c>
      <c r="Q128" s="171">
        <f>ROUND(I128*H128,2)</f>
        <v>0</v>
      </c>
      <c r="R128" s="171">
        <f>ROUND(J128*H128,2)</f>
        <v>0</v>
      </c>
      <c r="T128" s="172">
        <f>S128*H128</f>
        <v>0</v>
      </c>
      <c r="U128" s="172">
        <v>0</v>
      </c>
      <c r="V128" s="172">
        <f>U128*H128</f>
        <v>0</v>
      </c>
      <c r="W128" s="172">
        <v>0</v>
      </c>
      <c r="X128" s="173">
        <f>W128*H128</f>
        <v>0</v>
      </c>
      <c r="AR128" s="174" t="s">
        <v>397</v>
      </c>
      <c r="AT128" s="174" t="s">
        <v>269</v>
      </c>
      <c r="AU128" s="174" t="s">
        <v>84</v>
      </c>
      <c r="AY128" s="3" t="s">
        <v>159</v>
      </c>
      <c r="BE128" s="175">
        <f>IF(O128="základní",K128,0)</f>
        <v>0</v>
      </c>
      <c r="BF128" s="175">
        <f>IF(O128="snížená",K128,0)</f>
        <v>0</v>
      </c>
      <c r="BG128" s="175">
        <f>IF(O128="zákl. přenesená",K128,0)</f>
        <v>0</v>
      </c>
      <c r="BH128" s="175">
        <f>IF(O128="sníž. přenesená",K128,0)</f>
        <v>0</v>
      </c>
      <c r="BI128" s="175">
        <f>IF(O128="nulová",K128,0)</f>
        <v>0</v>
      </c>
      <c r="BJ128" s="3" t="s">
        <v>82</v>
      </c>
      <c r="BK128" s="175">
        <f>ROUND(P128*H128,2)</f>
        <v>0</v>
      </c>
      <c r="BL128" s="3" t="s">
        <v>275</v>
      </c>
      <c r="BM128" s="174" t="s">
        <v>1361</v>
      </c>
    </row>
    <row r="129" s="22" customFormat="1">
      <c r="B129" s="23"/>
      <c r="D129" s="176" t="s">
        <v>168</v>
      </c>
      <c r="F129" s="177" t="s">
        <v>1360</v>
      </c>
      <c r="I129" s="178"/>
      <c r="J129" s="178"/>
      <c r="M129" s="23"/>
      <c r="N129" s="179"/>
      <c r="X129" s="59"/>
      <c r="AT129" s="3" t="s">
        <v>168</v>
      </c>
      <c r="AU129" s="3" t="s">
        <v>84</v>
      </c>
    </row>
    <row r="130" s="22" customFormat="1" ht="16.5" customHeight="1">
      <c r="B130" s="23"/>
      <c r="C130" s="161" t="s">
        <v>594</v>
      </c>
      <c r="D130" s="161" t="s">
        <v>162</v>
      </c>
      <c r="E130" s="162" t="s">
        <v>985</v>
      </c>
      <c r="F130" s="163" t="s">
        <v>986</v>
      </c>
      <c r="G130" s="164" t="s">
        <v>174</v>
      </c>
      <c r="H130" s="165">
        <v>0.115</v>
      </c>
      <c r="I130" s="166"/>
      <c r="J130" s="166"/>
      <c r="K130" s="167">
        <f>ROUND(P130*H130,2)</f>
        <v>0</v>
      </c>
      <c r="L130" s="168"/>
      <c r="M130" s="23"/>
      <c r="N130" s="169" t="s">
        <v>20</v>
      </c>
      <c r="O130" s="170" t="s">
        <v>44</v>
      </c>
      <c r="P130" s="171">
        <f>I130+J130</f>
        <v>0</v>
      </c>
      <c r="Q130" s="171">
        <f>ROUND(I130*H130,2)</f>
        <v>0</v>
      </c>
      <c r="R130" s="171">
        <f>ROUND(J130*H130,2)</f>
        <v>0</v>
      </c>
      <c r="T130" s="172">
        <f>S130*H130</f>
        <v>0</v>
      </c>
      <c r="U130" s="172">
        <v>0</v>
      </c>
      <c r="V130" s="172">
        <f>U130*H130</f>
        <v>0</v>
      </c>
      <c r="W130" s="172">
        <v>0</v>
      </c>
      <c r="X130" s="173">
        <f>W130*H130</f>
        <v>0</v>
      </c>
      <c r="AR130" s="174" t="s">
        <v>275</v>
      </c>
      <c r="AT130" s="174" t="s">
        <v>162</v>
      </c>
      <c r="AU130" s="174" t="s">
        <v>84</v>
      </c>
      <c r="AY130" s="3" t="s">
        <v>159</v>
      </c>
      <c r="BE130" s="175">
        <f>IF(O130="základní",K130,0)</f>
        <v>0</v>
      </c>
      <c r="BF130" s="175">
        <f>IF(O130="snížená",K130,0)</f>
        <v>0</v>
      </c>
      <c r="BG130" s="175">
        <f>IF(O130="zákl. přenesená",K130,0)</f>
        <v>0</v>
      </c>
      <c r="BH130" s="175">
        <f>IF(O130="sníž. přenesená",K130,0)</f>
        <v>0</v>
      </c>
      <c r="BI130" s="175">
        <f>IF(O130="nulová",K130,0)</f>
        <v>0</v>
      </c>
      <c r="BJ130" s="3" t="s">
        <v>82</v>
      </c>
      <c r="BK130" s="175">
        <f>ROUND(P130*H130,2)</f>
        <v>0</v>
      </c>
      <c r="BL130" s="3" t="s">
        <v>275</v>
      </c>
      <c r="BM130" s="174" t="s">
        <v>1362</v>
      </c>
    </row>
    <row r="131" s="22" customFormat="1" ht="19.5">
      <c r="B131" s="23"/>
      <c r="D131" s="176" t="s">
        <v>168</v>
      </c>
      <c r="F131" s="177" t="s">
        <v>988</v>
      </c>
      <c r="I131" s="178"/>
      <c r="J131" s="178"/>
      <c r="M131" s="23"/>
      <c r="N131" s="179"/>
      <c r="X131" s="59"/>
      <c r="AT131" s="3" t="s">
        <v>168</v>
      </c>
      <c r="AU131" s="3" t="s">
        <v>84</v>
      </c>
    </row>
    <row r="132" s="22" customFormat="1">
      <c r="B132" s="23"/>
      <c r="D132" s="180" t="s">
        <v>170</v>
      </c>
      <c r="F132" s="181" t="s">
        <v>989</v>
      </c>
      <c r="I132" s="178"/>
      <c r="J132" s="178"/>
      <c r="M132" s="23"/>
      <c r="N132" s="179"/>
      <c r="X132" s="59"/>
      <c r="AT132" s="3" t="s">
        <v>170</v>
      </c>
      <c r="AU132" s="3" t="s">
        <v>84</v>
      </c>
    </row>
    <row r="133" s="147" customFormat="1" ht="22.899999999999999" customHeight="1">
      <c r="B133" s="148"/>
      <c r="D133" s="149" t="s">
        <v>74</v>
      </c>
      <c r="E133" s="159" t="s">
        <v>990</v>
      </c>
      <c r="F133" s="159" t="s">
        <v>991</v>
      </c>
      <c r="I133" s="151"/>
      <c r="J133" s="151"/>
      <c r="K133" s="160">
        <f>BK133</f>
        <v>0</v>
      </c>
      <c r="M133" s="148"/>
      <c r="N133" s="153"/>
      <c r="Q133" s="154">
        <f>SUM(Q134:Q168)</f>
        <v>0</v>
      </c>
      <c r="R133" s="154">
        <f>SUM(R134:R168)</f>
        <v>0</v>
      </c>
      <c r="T133" s="155">
        <f>SUM(T134:T168)</f>
        <v>0</v>
      </c>
      <c r="V133" s="155">
        <f>SUM(V134:V168)</f>
        <v>0.01706742</v>
      </c>
      <c r="X133" s="156">
        <f>SUM(X134:X168)</f>
        <v>0</v>
      </c>
      <c r="AR133" s="149" t="s">
        <v>84</v>
      </c>
      <c r="AT133" s="157" t="s">
        <v>74</v>
      </c>
      <c r="AU133" s="157" t="s">
        <v>82</v>
      </c>
      <c r="AY133" s="149" t="s">
        <v>159</v>
      </c>
      <c r="BK133" s="158">
        <f>SUM(BK134:BK168)</f>
        <v>0</v>
      </c>
    </row>
    <row r="134" s="22" customFormat="1" ht="16.5" customHeight="1">
      <c r="B134" s="23"/>
      <c r="C134" s="161" t="s">
        <v>287</v>
      </c>
      <c r="D134" s="161" t="s">
        <v>162</v>
      </c>
      <c r="E134" s="162" t="s">
        <v>1155</v>
      </c>
      <c r="F134" s="163" t="s">
        <v>1156</v>
      </c>
      <c r="G134" s="164" t="s">
        <v>165</v>
      </c>
      <c r="H134" s="165">
        <v>2</v>
      </c>
      <c r="I134" s="166"/>
      <c r="J134" s="166"/>
      <c r="K134" s="167">
        <f>ROUND(P134*H134,2)</f>
        <v>0</v>
      </c>
      <c r="L134" s="168"/>
      <c r="M134" s="23"/>
      <c r="N134" s="169" t="s">
        <v>20</v>
      </c>
      <c r="O134" s="170" t="s">
        <v>44</v>
      </c>
      <c r="P134" s="171">
        <f>I134+J134</f>
        <v>0</v>
      </c>
      <c r="Q134" s="171">
        <f>ROUND(I134*H134,2)</f>
        <v>0</v>
      </c>
      <c r="R134" s="171">
        <f>ROUND(J134*H134,2)</f>
        <v>0</v>
      </c>
      <c r="T134" s="172">
        <f>S134*H134</f>
        <v>0</v>
      </c>
      <c r="U134" s="172">
        <v>0.00052999999999999998</v>
      </c>
      <c r="V134" s="172">
        <f>U134*H134</f>
        <v>0.00106</v>
      </c>
      <c r="W134" s="172">
        <v>0</v>
      </c>
      <c r="X134" s="173">
        <f>W134*H134</f>
        <v>0</v>
      </c>
      <c r="AR134" s="174" t="s">
        <v>275</v>
      </c>
      <c r="AT134" s="174" t="s">
        <v>162</v>
      </c>
      <c r="AU134" s="174" t="s">
        <v>84</v>
      </c>
      <c r="AY134" s="3" t="s">
        <v>159</v>
      </c>
      <c r="BE134" s="175">
        <f>IF(O134="základní",K134,0)</f>
        <v>0</v>
      </c>
      <c r="BF134" s="175">
        <f>IF(O134="snížená",K134,0)</f>
        <v>0</v>
      </c>
      <c r="BG134" s="175">
        <f>IF(O134="zákl. přenesená",K134,0)</f>
        <v>0</v>
      </c>
      <c r="BH134" s="175">
        <f>IF(O134="sníž. přenesená",K134,0)</f>
        <v>0</v>
      </c>
      <c r="BI134" s="175">
        <f>IF(O134="nulová",K134,0)</f>
        <v>0</v>
      </c>
      <c r="BJ134" s="3" t="s">
        <v>82</v>
      </c>
      <c r="BK134" s="175">
        <f>ROUND(P134*H134,2)</f>
        <v>0</v>
      </c>
      <c r="BL134" s="3" t="s">
        <v>275</v>
      </c>
      <c r="BM134" s="174" t="s">
        <v>1363</v>
      </c>
    </row>
    <row r="135" s="22" customFormat="1">
      <c r="B135" s="23"/>
      <c r="D135" s="176" t="s">
        <v>168</v>
      </c>
      <c r="F135" s="177" t="s">
        <v>1158</v>
      </c>
      <c r="I135" s="178"/>
      <c r="J135" s="178"/>
      <c r="M135" s="23"/>
      <c r="N135" s="179"/>
      <c r="X135" s="59"/>
      <c r="AT135" s="3" t="s">
        <v>168</v>
      </c>
      <c r="AU135" s="3" t="s">
        <v>84</v>
      </c>
    </row>
    <row r="136" s="22" customFormat="1">
      <c r="B136" s="23"/>
      <c r="D136" s="180" t="s">
        <v>170</v>
      </c>
      <c r="F136" s="181" t="s">
        <v>1159</v>
      </c>
      <c r="I136" s="178"/>
      <c r="J136" s="178"/>
      <c r="M136" s="23"/>
      <c r="N136" s="179"/>
      <c r="X136" s="59"/>
      <c r="AT136" s="3" t="s">
        <v>170</v>
      </c>
      <c r="AU136" s="3" t="s">
        <v>84</v>
      </c>
    </row>
    <row r="137" s="22" customFormat="1" ht="16.5" customHeight="1">
      <c r="B137" s="23"/>
      <c r="C137" s="161" t="s">
        <v>281</v>
      </c>
      <c r="D137" s="161" t="s">
        <v>162</v>
      </c>
      <c r="E137" s="162" t="s">
        <v>1364</v>
      </c>
      <c r="F137" s="163" t="s">
        <v>1365</v>
      </c>
      <c r="G137" s="164" t="s">
        <v>165</v>
      </c>
      <c r="H137" s="165">
        <v>1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0.00069999999999999999</v>
      </c>
      <c r="V137" s="172">
        <f>U137*H137</f>
        <v>0.00069999999999999999</v>
      </c>
      <c r="W137" s="172">
        <v>0</v>
      </c>
      <c r="X137" s="173">
        <f>W137*H137</f>
        <v>0</v>
      </c>
      <c r="AR137" s="174" t="s">
        <v>275</v>
      </c>
      <c r="AT137" s="174" t="s">
        <v>162</v>
      </c>
      <c r="AU137" s="174" t="s">
        <v>84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275</v>
      </c>
      <c r="BM137" s="174" t="s">
        <v>1366</v>
      </c>
    </row>
    <row r="138" s="22" customFormat="1">
      <c r="B138" s="23"/>
      <c r="D138" s="176" t="s">
        <v>168</v>
      </c>
      <c r="F138" s="177" t="s">
        <v>1367</v>
      </c>
      <c r="I138" s="178"/>
      <c r="J138" s="178"/>
      <c r="M138" s="23"/>
      <c r="N138" s="179"/>
      <c r="X138" s="59"/>
      <c r="AT138" s="3" t="s">
        <v>168</v>
      </c>
      <c r="AU138" s="3" t="s">
        <v>84</v>
      </c>
    </row>
    <row r="139" s="22" customFormat="1">
      <c r="B139" s="23"/>
      <c r="D139" s="180" t="s">
        <v>170</v>
      </c>
      <c r="F139" s="181" t="s">
        <v>1368</v>
      </c>
      <c r="I139" s="178"/>
      <c r="J139" s="178"/>
      <c r="M139" s="23"/>
      <c r="N139" s="179"/>
      <c r="X139" s="59"/>
      <c r="AT139" s="3" t="s">
        <v>170</v>
      </c>
      <c r="AU139" s="3" t="s">
        <v>84</v>
      </c>
    </row>
    <row r="140" s="22" customFormat="1" ht="16.5" customHeight="1">
      <c r="B140" s="23"/>
      <c r="C140" s="161" t="s">
        <v>9</v>
      </c>
      <c r="D140" s="161" t="s">
        <v>162</v>
      </c>
      <c r="E140" s="162" t="s">
        <v>1097</v>
      </c>
      <c r="F140" s="163" t="s">
        <v>1098</v>
      </c>
      <c r="G140" s="164" t="s">
        <v>165</v>
      </c>
      <c r="H140" s="165">
        <v>2</v>
      </c>
      <c r="I140" s="166"/>
      <c r="J140" s="166"/>
      <c r="K140" s="167">
        <f>ROUND(P140*H140,2)</f>
        <v>0</v>
      </c>
      <c r="L140" s="168"/>
      <c r="M140" s="23"/>
      <c r="N140" s="169" t="s">
        <v>20</v>
      </c>
      <c r="O140" s="170" t="s">
        <v>44</v>
      </c>
      <c r="P140" s="171">
        <f>I140+J140</f>
        <v>0</v>
      </c>
      <c r="Q140" s="171">
        <f>ROUND(I140*H140,2)</f>
        <v>0</v>
      </c>
      <c r="R140" s="171">
        <f>ROUND(J140*H140,2)</f>
        <v>0</v>
      </c>
      <c r="T140" s="172">
        <f>S140*H140</f>
        <v>0</v>
      </c>
      <c r="U140" s="172">
        <v>0.00056999999999999998</v>
      </c>
      <c r="V140" s="172">
        <f>U140*H140</f>
        <v>0.00114</v>
      </c>
      <c r="W140" s="172">
        <v>0</v>
      </c>
      <c r="X140" s="173">
        <f>W140*H140</f>
        <v>0</v>
      </c>
      <c r="AR140" s="174" t="s">
        <v>275</v>
      </c>
      <c r="AT140" s="174" t="s">
        <v>162</v>
      </c>
      <c r="AU140" s="174" t="s">
        <v>84</v>
      </c>
      <c r="AY140" s="3" t="s">
        <v>159</v>
      </c>
      <c r="BE140" s="175">
        <f>IF(O140="základní",K140,0)</f>
        <v>0</v>
      </c>
      <c r="BF140" s="175">
        <f>IF(O140="snížená",K140,0)</f>
        <v>0</v>
      </c>
      <c r="BG140" s="175">
        <f>IF(O140="zákl. přenesená",K140,0)</f>
        <v>0</v>
      </c>
      <c r="BH140" s="175">
        <f>IF(O140="sníž. přenesená",K140,0)</f>
        <v>0</v>
      </c>
      <c r="BI140" s="175">
        <f>IF(O140="nulová",K140,0)</f>
        <v>0</v>
      </c>
      <c r="BJ140" s="3" t="s">
        <v>82</v>
      </c>
      <c r="BK140" s="175">
        <f>ROUND(P140*H140,2)</f>
        <v>0</v>
      </c>
      <c r="BL140" s="3" t="s">
        <v>275</v>
      </c>
      <c r="BM140" s="174" t="s">
        <v>1369</v>
      </c>
    </row>
    <row r="141" s="22" customFormat="1">
      <c r="B141" s="23"/>
      <c r="D141" s="176" t="s">
        <v>168</v>
      </c>
      <c r="F141" s="177" t="s">
        <v>1100</v>
      </c>
      <c r="I141" s="178"/>
      <c r="J141" s="178"/>
      <c r="M141" s="23"/>
      <c r="N141" s="179"/>
      <c r="X141" s="59"/>
      <c r="AT141" s="3" t="s">
        <v>168</v>
      </c>
      <c r="AU141" s="3" t="s">
        <v>84</v>
      </c>
    </row>
    <row r="142" s="22" customFormat="1">
      <c r="B142" s="23"/>
      <c r="D142" s="180" t="s">
        <v>170</v>
      </c>
      <c r="F142" s="181" t="s">
        <v>1101</v>
      </c>
      <c r="I142" s="178"/>
      <c r="J142" s="178"/>
      <c r="M142" s="23"/>
      <c r="N142" s="179"/>
      <c r="X142" s="59"/>
      <c r="AT142" s="3" t="s">
        <v>170</v>
      </c>
      <c r="AU142" s="3" t="s">
        <v>84</v>
      </c>
    </row>
    <row r="143" s="22" customFormat="1" ht="16.5" customHeight="1">
      <c r="B143" s="23"/>
      <c r="C143" s="161" t="s">
        <v>254</v>
      </c>
      <c r="D143" s="161" t="s">
        <v>162</v>
      </c>
      <c r="E143" s="162" t="s">
        <v>1109</v>
      </c>
      <c r="F143" s="163" t="s">
        <v>1110</v>
      </c>
      <c r="G143" s="164" t="s">
        <v>165</v>
      </c>
      <c r="H143" s="165">
        <v>1</v>
      </c>
      <c r="I143" s="166"/>
      <c r="J143" s="166"/>
      <c r="K143" s="167">
        <f>ROUND(P143*H143,2)</f>
        <v>0</v>
      </c>
      <c r="L143" s="168"/>
      <c r="M143" s="23"/>
      <c r="N143" s="169" t="s">
        <v>20</v>
      </c>
      <c r="O143" s="170" t="s">
        <v>44</v>
      </c>
      <c r="P143" s="171">
        <f>I143+J143</f>
        <v>0</v>
      </c>
      <c r="Q143" s="171">
        <f>ROUND(I143*H143,2)</f>
        <v>0</v>
      </c>
      <c r="R143" s="171">
        <f>ROUND(J143*H143,2)</f>
        <v>0</v>
      </c>
      <c r="T143" s="172">
        <f>S143*H143</f>
        <v>0</v>
      </c>
      <c r="U143" s="172">
        <v>0.00124</v>
      </c>
      <c r="V143" s="172">
        <f>U143*H143</f>
        <v>0.00124</v>
      </c>
      <c r="W143" s="172">
        <v>0</v>
      </c>
      <c r="X143" s="173">
        <f>W143*H143</f>
        <v>0</v>
      </c>
      <c r="AR143" s="174" t="s">
        <v>275</v>
      </c>
      <c r="AT143" s="174" t="s">
        <v>162</v>
      </c>
      <c r="AU143" s="174" t="s">
        <v>84</v>
      </c>
      <c r="AY143" s="3" t="s">
        <v>159</v>
      </c>
      <c r="BE143" s="175">
        <f>IF(O143="základní",K143,0)</f>
        <v>0</v>
      </c>
      <c r="BF143" s="175">
        <f>IF(O143="snížená",K143,0)</f>
        <v>0</v>
      </c>
      <c r="BG143" s="175">
        <f>IF(O143="zákl. přenesená",K143,0)</f>
        <v>0</v>
      </c>
      <c r="BH143" s="175">
        <f>IF(O143="sníž. přenesená",K143,0)</f>
        <v>0</v>
      </c>
      <c r="BI143" s="175">
        <f>IF(O143="nulová",K143,0)</f>
        <v>0</v>
      </c>
      <c r="BJ143" s="3" t="s">
        <v>82</v>
      </c>
      <c r="BK143" s="175">
        <f>ROUND(P143*H143,2)</f>
        <v>0</v>
      </c>
      <c r="BL143" s="3" t="s">
        <v>275</v>
      </c>
      <c r="BM143" s="174" t="s">
        <v>1370</v>
      </c>
    </row>
    <row r="144" s="22" customFormat="1">
      <c r="B144" s="23"/>
      <c r="D144" s="176" t="s">
        <v>168</v>
      </c>
      <c r="F144" s="177" t="s">
        <v>1112</v>
      </c>
      <c r="I144" s="178"/>
      <c r="J144" s="178"/>
      <c r="M144" s="23"/>
      <c r="N144" s="179"/>
      <c r="X144" s="59"/>
      <c r="AT144" s="3" t="s">
        <v>168</v>
      </c>
      <c r="AU144" s="3" t="s">
        <v>84</v>
      </c>
    </row>
    <row r="145" s="22" customFormat="1">
      <c r="B145" s="23"/>
      <c r="D145" s="180" t="s">
        <v>170</v>
      </c>
      <c r="F145" s="181" t="s">
        <v>1113</v>
      </c>
      <c r="I145" s="178"/>
      <c r="J145" s="178"/>
      <c r="M145" s="23"/>
      <c r="N145" s="179"/>
      <c r="X145" s="59"/>
      <c r="AT145" s="3" t="s">
        <v>170</v>
      </c>
      <c r="AU145" s="3" t="s">
        <v>84</v>
      </c>
    </row>
    <row r="146" s="22" customFormat="1" ht="16.5" customHeight="1">
      <c r="B146" s="23"/>
      <c r="C146" s="161" t="s">
        <v>268</v>
      </c>
      <c r="D146" s="161" t="s">
        <v>162</v>
      </c>
      <c r="E146" s="162" t="s">
        <v>1121</v>
      </c>
      <c r="F146" s="163" t="s">
        <v>1122</v>
      </c>
      <c r="G146" s="164" t="s">
        <v>165</v>
      </c>
      <c r="H146" s="165">
        <v>6</v>
      </c>
      <c r="I146" s="166"/>
      <c r="J146" s="166"/>
      <c r="K146" s="167">
        <f>ROUND(P146*H146,2)</f>
        <v>0</v>
      </c>
      <c r="L146" s="168"/>
      <c r="M146" s="23"/>
      <c r="N146" s="169" t="s">
        <v>20</v>
      </c>
      <c r="O146" s="170" t="s">
        <v>44</v>
      </c>
      <c r="P146" s="171">
        <f>I146+J146</f>
        <v>0</v>
      </c>
      <c r="Q146" s="171">
        <f>ROUND(I146*H146,2)</f>
        <v>0</v>
      </c>
      <c r="R146" s="171">
        <f>ROUND(J146*H146,2)</f>
        <v>0</v>
      </c>
      <c r="T146" s="172">
        <f>S146*H146</f>
        <v>0</v>
      </c>
      <c r="U146" s="172">
        <v>0.00050000000000000001</v>
      </c>
      <c r="V146" s="172">
        <f>U146*H146</f>
        <v>0.0030000000000000001</v>
      </c>
      <c r="W146" s="172">
        <v>0</v>
      </c>
      <c r="X146" s="173">
        <f>W146*H146</f>
        <v>0</v>
      </c>
      <c r="AR146" s="174" t="s">
        <v>275</v>
      </c>
      <c r="AT146" s="174" t="s">
        <v>162</v>
      </c>
      <c r="AU146" s="174" t="s">
        <v>84</v>
      </c>
      <c r="AY146" s="3" t="s">
        <v>159</v>
      </c>
      <c r="BE146" s="175">
        <f>IF(O146="základní",K146,0)</f>
        <v>0</v>
      </c>
      <c r="BF146" s="175">
        <f>IF(O146="snížená",K146,0)</f>
        <v>0</v>
      </c>
      <c r="BG146" s="175">
        <f>IF(O146="zákl. přenesená",K146,0)</f>
        <v>0</v>
      </c>
      <c r="BH146" s="175">
        <f>IF(O146="sníž. přenesená",K146,0)</f>
        <v>0</v>
      </c>
      <c r="BI146" s="175">
        <f>IF(O146="nulová",K146,0)</f>
        <v>0</v>
      </c>
      <c r="BJ146" s="3" t="s">
        <v>82</v>
      </c>
      <c r="BK146" s="175">
        <f>ROUND(P146*H146,2)</f>
        <v>0</v>
      </c>
      <c r="BL146" s="3" t="s">
        <v>275</v>
      </c>
      <c r="BM146" s="174" t="s">
        <v>1371</v>
      </c>
    </row>
    <row r="147" s="22" customFormat="1">
      <c r="B147" s="23"/>
      <c r="D147" s="176" t="s">
        <v>168</v>
      </c>
      <c r="F147" s="177" t="s">
        <v>1124</v>
      </c>
      <c r="I147" s="178"/>
      <c r="J147" s="178"/>
      <c r="M147" s="23"/>
      <c r="N147" s="179"/>
      <c r="X147" s="59"/>
      <c r="AT147" s="3" t="s">
        <v>168</v>
      </c>
      <c r="AU147" s="3" t="s">
        <v>84</v>
      </c>
    </row>
    <row r="148" s="22" customFormat="1">
      <c r="B148" s="23"/>
      <c r="D148" s="180" t="s">
        <v>170</v>
      </c>
      <c r="F148" s="181" t="s">
        <v>1125</v>
      </c>
      <c r="I148" s="178"/>
      <c r="J148" s="178"/>
      <c r="M148" s="23"/>
      <c r="N148" s="179"/>
      <c r="X148" s="59"/>
      <c r="AT148" s="3" t="s">
        <v>170</v>
      </c>
      <c r="AU148" s="3" t="s">
        <v>84</v>
      </c>
    </row>
    <row r="149" s="22" customFormat="1" ht="16.5" customHeight="1">
      <c r="B149" s="23"/>
      <c r="C149" s="161" t="s">
        <v>261</v>
      </c>
      <c r="D149" s="161" t="s">
        <v>162</v>
      </c>
      <c r="E149" s="162" t="s">
        <v>1133</v>
      </c>
      <c r="F149" s="163" t="s">
        <v>1134</v>
      </c>
      <c r="G149" s="164" t="s">
        <v>165</v>
      </c>
      <c r="H149" s="165">
        <v>3</v>
      </c>
      <c r="I149" s="166"/>
      <c r="J149" s="166"/>
      <c r="K149" s="167">
        <f>ROUND(P149*H149,2)</f>
        <v>0</v>
      </c>
      <c r="L149" s="168"/>
      <c r="M149" s="23"/>
      <c r="N149" s="169" t="s">
        <v>20</v>
      </c>
      <c r="O149" s="170" t="s">
        <v>44</v>
      </c>
      <c r="P149" s="171">
        <f>I149+J149</f>
        <v>0</v>
      </c>
      <c r="Q149" s="171">
        <f>ROUND(I149*H149,2)</f>
        <v>0</v>
      </c>
      <c r="R149" s="171">
        <f>ROUND(J149*H149,2)</f>
        <v>0</v>
      </c>
      <c r="T149" s="172">
        <f>S149*H149</f>
        <v>0</v>
      </c>
      <c r="U149" s="172">
        <v>0.00107</v>
      </c>
      <c r="V149" s="172">
        <f>U149*H149</f>
        <v>0.0032100000000000002</v>
      </c>
      <c r="W149" s="172">
        <v>0</v>
      </c>
      <c r="X149" s="173">
        <f>W149*H149</f>
        <v>0</v>
      </c>
      <c r="AR149" s="174" t="s">
        <v>275</v>
      </c>
      <c r="AT149" s="174" t="s">
        <v>162</v>
      </c>
      <c r="AU149" s="174" t="s">
        <v>84</v>
      </c>
      <c r="AY149" s="3" t="s">
        <v>159</v>
      </c>
      <c r="BE149" s="175">
        <f>IF(O149="základní",K149,0)</f>
        <v>0</v>
      </c>
      <c r="BF149" s="175">
        <f>IF(O149="snížená",K149,0)</f>
        <v>0</v>
      </c>
      <c r="BG149" s="175">
        <f>IF(O149="zákl. přenesená",K149,0)</f>
        <v>0</v>
      </c>
      <c r="BH149" s="175">
        <f>IF(O149="sníž. přenesená",K149,0)</f>
        <v>0</v>
      </c>
      <c r="BI149" s="175">
        <f>IF(O149="nulová",K149,0)</f>
        <v>0</v>
      </c>
      <c r="BJ149" s="3" t="s">
        <v>82</v>
      </c>
      <c r="BK149" s="175">
        <f>ROUND(P149*H149,2)</f>
        <v>0</v>
      </c>
      <c r="BL149" s="3" t="s">
        <v>275</v>
      </c>
      <c r="BM149" s="174" t="s">
        <v>1372</v>
      </c>
    </row>
    <row r="150" s="22" customFormat="1">
      <c r="B150" s="23"/>
      <c r="D150" s="176" t="s">
        <v>168</v>
      </c>
      <c r="F150" s="177" t="s">
        <v>1136</v>
      </c>
      <c r="I150" s="178"/>
      <c r="J150" s="178"/>
      <c r="M150" s="23"/>
      <c r="N150" s="179"/>
      <c r="X150" s="59"/>
      <c r="AT150" s="3" t="s">
        <v>168</v>
      </c>
      <c r="AU150" s="3" t="s">
        <v>84</v>
      </c>
    </row>
    <row r="151" s="22" customFormat="1">
      <c r="B151" s="23"/>
      <c r="D151" s="180" t="s">
        <v>170</v>
      </c>
      <c r="F151" s="181" t="s">
        <v>1137</v>
      </c>
      <c r="I151" s="178"/>
      <c r="J151" s="178"/>
      <c r="M151" s="23"/>
      <c r="N151" s="179"/>
      <c r="X151" s="59"/>
      <c r="AT151" s="3" t="s">
        <v>170</v>
      </c>
      <c r="AU151" s="3" t="s">
        <v>84</v>
      </c>
    </row>
    <row r="152" s="22" customFormat="1" ht="16.5" customHeight="1">
      <c r="B152" s="23"/>
      <c r="C152" s="161" t="s">
        <v>299</v>
      </c>
      <c r="D152" s="161" t="s">
        <v>162</v>
      </c>
      <c r="E152" s="162" t="s">
        <v>1373</v>
      </c>
      <c r="F152" s="163" t="s">
        <v>1374</v>
      </c>
      <c r="G152" s="164" t="s">
        <v>165</v>
      </c>
      <c r="H152" s="165">
        <v>2</v>
      </c>
      <c r="I152" s="166"/>
      <c r="J152" s="166"/>
      <c r="K152" s="167">
        <f>ROUND(P152*H152,2)</f>
        <v>0</v>
      </c>
      <c r="L152" s="168"/>
      <c r="M152" s="23"/>
      <c r="N152" s="169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0.0014499999999999999</v>
      </c>
      <c r="V152" s="172">
        <f>U152*H152</f>
        <v>0.0028999999999999998</v>
      </c>
      <c r="W152" s="172">
        <v>0</v>
      </c>
      <c r="X152" s="173">
        <f>W152*H152</f>
        <v>0</v>
      </c>
      <c r="AR152" s="174" t="s">
        <v>275</v>
      </c>
      <c r="AT152" s="174" t="s">
        <v>162</v>
      </c>
      <c r="AU152" s="174" t="s">
        <v>84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275</v>
      </c>
      <c r="BM152" s="174" t="s">
        <v>1375</v>
      </c>
    </row>
    <row r="153" s="22" customFormat="1">
      <c r="B153" s="23"/>
      <c r="D153" s="176" t="s">
        <v>168</v>
      </c>
      <c r="F153" s="177" t="s">
        <v>1376</v>
      </c>
      <c r="I153" s="178"/>
      <c r="J153" s="178"/>
      <c r="M153" s="23"/>
      <c r="N153" s="179"/>
      <c r="X153" s="59"/>
      <c r="AT153" s="3" t="s">
        <v>168</v>
      </c>
      <c r="AU153" s="3" t="s">
        <v>84</v>
      </c>
    </row>
    <row r="154" s="22" customFormat="1">
      <c r="B154" s="23"/>
      <c r="D154" s="180" t="s">
        <v>170</v>
      </c>
      <c r="F154" s="181" t="s">
        <v>1377</v>
      </c>
      <c r="I154" s="178"/>
      <c r="J154" s="178"/>
      <c r="M154" s="23"/>
      <c r="N154" s="179"/>
      <c r="X154" s="59"/>
      <c r="AT154" s="3" t="s">
        <v>170</v>
      </c>
      <c r="AU154" s="3" t="s">
        <v>84</v>
      </c>
    </row>
    <row r="155" s="22" customFormat="1" ht="16.5" customHeight="1">
      <c r="B155" s="23"/>
      <c r="C155" s="161" t="s">
        <v>293</v>
      </c>
      <c r="D155" s="161" t="s">
        <v>162</v>
      </c>
      <c r="E155" s="162" t="s">
        <v>1378</v>
      </c>
      <c r="F155" s="163" t="s">
        <v>1379</v>
      </c>
      <c r="G155" s="164" t="s">
        <v>165</v>
      </c>
      <c r="H155" s="165">
        <v>1</v>
      </c>
      <c r="I155" s="166"/>
      <c r="J155" s="166"/>
      <c r="K155" s="167">
        <f>ROUND(P155*H155,2)</f>
        <v>0</v>
      </c>
      <c r="L155" s="168"/>
      <c r="M155" s="23"/>
      <c r="N155" s="169" t="s">
        <v>20</v>
      </c>
      <c r="O155" s="170" t="s">
        <v>44</v>
      </c>
      <c r="P155" s="171">
        <f>I155+J155</f>
        <v>0</v>
      </c>
      <c r="Q155" s="171">
        <f>ROUND(I155*H155,2)</f>
        <v>0</v>
      </c>
      <c r="R155" s="171">
        <f>ROUND(J155*H155,2)</f>
        <v>0</v>
      </c>
      <c r="T155" s="172">
        <f>S155*H155</f>
        <v>0</v>
      </c>
      <c r="U155" s="172">
        <v>0.00172</v>
      </c>
      <c r="V155" s="172">
        <f>U155*H155</f>
        <v>0.00172</v>
      </c>
      <c r="W155" s="172">
        <v>0</v>
      </c>
      <c r="X155" s="173">
        <f>W155*H155</f>
        <v>0</v>
      </c>
      <c r="AR155" s="174" t="s">
        <v>275</v>
      </c>
      <c r="AT155" s="174" t="s">
        <v>162</v>
      </c>
      <c r="AU155" s="174" t="s">
        <v>84</v>
      </c>
      <c r="AY155" s="3" t="s">
        <v>159</v>
      </c>
      <c r="BE155" s="175">
        <f>IF(O155="základní",K155,0)</f>
        <v>0</v>
      </c>
      <c r="BF155" s="175">
        <f>IF(O155="snížená",K155,0)</f>
        <v>0</v>
      </c>
      <c r="BG155" s="175">
        <f>IF(O155="zákl. přenesená",K155,0)</f>
        <v>0</v>
      </c>
      <c r="BH155" s="175">
        <f>IF(O155="sníž. přenesená",K155,0)</f>
        <v>0</v>
      </c>
      <c r="BI155" s="175">
        <f>IF(O155="nulová",K155,0)</f>
        <v>0</v>
      </c>
      <c r="BJ155" s="3" t="s">
        <v>82</v>
      </c>
      <c r="BK155" s="175">
        <f>ROUND(P155*H155,2)</f>
        <v>0</v>
      </c>
      <c r="BL155" s="3" t="s">
        <v>275</v>
      </c>
      <c r="BM155" s="174" t="s">
        <v>1380</v>
      </c>
    </row>
    <row r="156" s="22" customFormat="1">
      <c r="B156" s="23"/>
      <c r="D156" s="176" t="s">
        <v>168</v>
      </c>
      <c r="F156" s="177" t="s">
        <v>1381</v>
      </c>
      <c r="I156" s="178"/>
      <c r="J156" s="178"/>
      <c r="M156" s="23"/>
      <c r="N156" s="179"/>
      <c r="X156" s="59"/>
      <c r="AT156" s="3" t="s">
        <v>168</v>
      </c>
      <c r="AU156" s="3" t="s">
        <v>84</v>
      </c>
    </row>
    <row r="157" s="22" customFormat="1">
      <c r="B157" s="23"/>
      <c r="D157" s="180" t="s">
        <v>170</v>
      </c>
      <c r="F157" s="181" t="s">
        <v>1382</v>
      </c>
      <c r="I157" s="178"/>
      <c r="J157" s="178"/>
      <c r="M157" s="23"/>
      <c r="N157" s="179"/>
      <c r="X157" s="59"/>
      <c r="AT157" s="3" t="s">
        <v>170</v>
      </c>
      <c r="AU157" s="3" t="s">
        <v>84</v>
      </c>
    </row>
    <row r="158" s="22" customFormat="1" ht="16.5" customHeight="1">
      <c r="B158" s="23"/>
      <c r="C158" s="161" t="s">
        <v>8</v>
      </c>
      <c r="D158" s="161" t="s">
        <v>162</v>
      </c>
      <c r="E158" s="162" t="s">
        <v>1179</v>
      </c>
      <c r="F158" s="163" t="s">
        <v>1180</v>
      </c>
      <c r="G158" s="164" t="s">
        <v>165</v>
      </c>
      <c r="H158" s="165">
        <v>6</v>
      </c>
      <c r="I158" s="166"/>
      <c r="J158" s="166"/>
      <c r="K158" s="167">
        <f>ROUND(P158*H158,2)</f>
        <v>0</v>
      </c>
      <c r="L158" s="168"/>
      <c r="M158" s="23"/>
      <c r="N158" s="169" t="s">
        <v>20</v>
      </c>
      <c r="O158" s="170" t="s">
        <v>44</v>
      </c>
      <c r="P158" s="171">
        <f>I158+J158</f>
        <v>0</v>
      </c>
      <c r="Q158" s="171">
        <f>ROUND(I158*H158,2)</f>
        <v>0</v>
      </c>
      <c r="R158" s="171">
        <f>ROUND(J158*H158,2)</f>
        <v>0</v>
      </c>
      <c r="T158" s="172">
        <f>S158*H158</f>
        <v>0</v>
      </c>
      <c r="U158" s="172">
        <v>0.00024000000000000001</v>
      </c>
      <c r="V158" s="172">
        <f>U158*H158</f>
        <v>0.0014400000000000001</v>
      </c>
      <c r="W158" s="172">
        <v>0</v>
      </c>
      <c r="X158" s="173">
        <f>W158*H158</f>
        <v>0</v>
      </c>
      <c r="AR158" s="174" t="s">
        <v>275</v>
      </c>
      <c r="AT158" s="174" t="s">
        <v>162</v>
      </c>
      <c r="AU158" s="174" t="s">
        <v>84</v>
      </c>
      <c r="AY158" s="3" t="s">
        <v>159</v>
      </c>
      <c r="BE158" s="175">
        <f>IF(O158="základní",K158,0)</f>
        <v>0</v>
      </c>
      <c r="BF158" s="175">
        <f>IF(O158="snížená",K158,0)</f>
        <v>0</v>
      </c>
      <c r="BG158" s="175">
        <f>IF(O158="zákl. přenesená",K158,0)</f>
        <v>0</v>
      </c>
      <c r="BH158" s="175">
        <f>IF(O158="sníž. přenesená",K158,0)</f>
        <v>0</v>
      </c>
      <c r="BI158" s="175">
        <f>IF(O158="nulová",K158,0)</f>
        <v>0</v>
      </c>
      <c r="BJ158" s="3" t="s">
        <v>82</v>
      </c>
      <c r="BK158" s="175">
        <f>ROUND(P158*H158,2)</f>
        <v>0</v>
      </c>
      <c r="BL158" s="3" t="s">
        <v>275</v>
      </c>
      <c r="BM158" s="174" t="s">
        <v>1383</v>
      </c>
    </row>
    <row r="159" s="22" customFormat="1">
      <c r="B159" s="23"/>
      <c r="D159" s="176" t="s">
        <v>168</v>
      </c>
      <c r="F159" s="177" t="s">
        <v>1182</v>
      </c>
      <c r="I159" s="178"/>
      <c r="J159" s="178"/>
      <c r="M159" s="23"/>
      <c r="N159" s="179"/>
      <c r="X159" s="59"/>
      <c r="AT159" s="3" t="s">
        <v>168</v>
      </c>
      <c r="AU159" s="3" t="s">
        <v>84</v>
      </c>
    </row>
    <row r="160" s="22" customFormat="1">
      <c r="B160" s="23"/>
      <c r="D160" s="180" t="s">
        <v>170</v>
      </c>
      <c r="F160" s="181" t="s">
        <v>1183</v>
      </c>
      <c r="I160" s="178"/>
      <c r="J160" s="178"/>
      <c r="M160" s="23"/>
      <c r="N160" s="179"/>
      <c r="X160" s="59"/>
      <c r="AT160" s="3" t="s">
        <v>170</v>
      </c>
      <c r="AU160" s="3" t="s">
        <v>84</v>
      </c>
    </row>
    <row r="161" s="22" customFormat="1" ht="16.5" customHeight="1">
      <c r="B161" s="23"/>
      <c r="C161" s="161" t="s">
        <v>358</v>
      </c>
      <c r="D161" s="161" t="s">
        <v>162</v>
      </c>
      <c r="E161" s="162" t="s">
        <v>1185</v>
      </c>
      <c r="F161" s="163" t="s">
        <v>1186</v>
      </c>
      <c r="G161" s="164" t="s">
        <v>165</v>
      </c>
      <c r="H161" s="165">
        <v>2</v>
      </c>
      <c r="I161" s="166"/>
      <c r="J161" s="166"/>
      <c r="K161" s="167">
        <f>ROUND(P161*H161,2)</f>
        <v>0</v>
      </c>
      <c r="L161" s="168"/>
      <c r="M161" s="23"/>
      <c r="N161" s="169" t="s">
        <v>20</v>
      </c>
      <c r="O161" s="170" t="s">
        <v>44</v>
      </c>
      <c r="P161" s="171">
        <f>I161+J161</f>
        <v>0</v>
      </c>
      <c r="Q161" s="171">
        <f>ROUND(I161*H161,2)</f>
        <v>0</v>
      </c>
      <c r="R161" s="171">
        <f>ROUND(J161*H161,2)</f>
        <v>0</v>
      </c>
      <c r="T161" s="172">
        <f>S161*H161</f>
        <v>0</v>
      </c>
      <c r="U161" s="172">
        <v>0.00024000000000000001</v>
      </c>
      <c r="V161" s="172">
        <f>U161*H161</f>
        <v>0.00048000000000000001</v>
      </c>
      <c r="W161" s="172">
        <v>0</v>
      </c>
      <c r="X161" s="173">
        <f>W161*H161</f>
        <v>0</v>
      </c>
      <c r="AR161" s="174" t="s">
        <v>275</v>
      </c>
      <c r="AT161" s="174" t="s">
        <v>162</v>
      </c>
      <c r="AU161" s="174" t="s">
        <v>84</v>
      </c>
      <c r="AY161" s="3" t="s">
        <v>159</v>
      </c>
      <c r="BE161" s="175">
        <f>IF(O161="základní",K161,0)</f>
        <v>0</v>
      </c>
      <c r="BF161" s="175">
        <f>IF(O161="snížená",K161,0)</f>
        <v>0</v>
      </c>
      <c r="BG161" s="175">
        <f>IF(O161="zákl. přenesená",K161,0)</f>
        <v>0</v>
      </c>
      <c r="BH161" s="175">
        <f>IF(O161="sníž. přenesená",K161,0)</f>
        <v>0</v>
      </c>
      <c r="BI161" s="175">
        <f>IF(O161="nulová",K161,0)</f>
        <v>0</v>
      </c>
      <c r="BJ161" s="3" t="s">
        <v>82</v>
      </c>
      <c r="BK161" s="175">
        <f>ROUND(P161*H161,2)</f>
        <v>0</v>
      </c>
      <c r="BL161" s="3" t="s">
        <v>275</v>
      </c>
      <c r="BM161" s="174" t="s">
        <v>1384</v>
      </c>
    </row>
    <row r="162" s="22" customFormat="1">
      <c r="B162" s="23"/>
      <c r="D162" s="176" t="s">
        <v>168</v>
      </c>
      <c r="F162" s="177" t="s">
        <v>1188</v>
      </c>
      <c r="I162" s="178"/>
      <c r="J162" s="178"/>
      <c r="M162" s="23"/>
      <c r="N162" s="179"/>
      <c r="X162" s="59"/>
      <c r="AT162" s="3" t="s">
        <v>168</v>
      </c>
      <c r="AU162" s="3" t="s">
        <v>84</v>
      </c>
    </row>
    <row r="163" s="22" customFormat="1">
      <c r="B163" s="23"/>
      <c r="D163" s="180" t="s">
        <v>170</v>
      </c>
      <c r="F163" s="181" t="s">
        <v>1189</v>
      </c>
      <c r="I163" s="178"/>
      <c r="J163" s="178"/>
      <c r="M163" s="23"/>
      <c r="N163" s="179"/>
      <c r="X163" s="59"/>
      <c r="AT163" s="3" t="s">
        <v>170</v>
      </c>
      <c r="AU163" s="3" t="s">
        <v>84</v>
      </c>
    </row>
    <row r="164" s="22" customFormat="1" ht="16.5" customHeight="1">
      <c r="B164" s="23"/>
      <c r="C164" s="161" t="s">
        <v>604</v>
      </c>
      <c r="D164" s="161" t="s">
        <v>162</v>
      </c>
      <c r="E164" s="162" t="s">
        <v>1191</v>
      </c>
      <c r="F164" s="163" t="s">
        <v>1192</v>
      </c>
      <c r="G164" s="164" t="s">
        <v>174</v>
      </c>
      <c r="H164" s="165">
        <v>0.017000000000000001</v>
      </c>
      <c r="I164" s="166"/>
      <c r="J164" s="166"/>
      <c r="K164" s="167">
        <f>ROUND(P164*H164,2)</f>
        <v>0</v>
      </c>
      <c r="L164" s="168"/>
      <c r="M164" s="23"/>
      <c r="N164" s="169" t="s">
        <v>20</v>
      </c>
      <c r="O164" s="170" t="s">
        <v>44</v>
      </c>
      <c r="P164" s="171">
        <f>I164+J164</f>
        <v>0</v>
      </c>
      <c r="Q164" s="171">
        <f>ROUND(I164*H164,2)</f>
        <v>0</v>
      </c>
      <c r="R164" s="171">
        <f>ROUND(J164*H164,2)</f>
        <v>0</v>
      </c>
      <c r="T164" s="172">
        <f>S164*H164</f>
        <v>0</v>
      </c>
      <c r="U164" s="172">
        <v>0</v>
      </c>
      <c r="V164" s="172">
        <f>U164*H164</f>
        <v>0</v>
      </c>
      <c r="W164" s="172">
        <v>0</v>
      </c>
      <c r="X164" s="173">
        <f>W164*H164</f>
        <v>0</v>
      </c>
      <c r="AR164" s="174" t="s">
        <v>275</v>
      </c>
      <c r="AT164" s="174" t="s">
        <v>162</v>
      </c>
      <c r="AU164" s="174" t="s">
        <v>84</v>
      </c>
      <c r="AY164" s="3" t="s">
        <v>159</v>
      </c>
      <c r="BE164" s="175">
        <f>IF(O164="základní",K164,0)</f>
        <v>0</v>
      </c>
      <c r="BF164" s="175">
        <f>IF(O164="snížená",K164,0)</f>
        <v>0</v>
      </c>
      <c r="BG164" s="175">
        <f>IF(O164="zákl. přenesená",K164,0)</f>
        <v>0</v>
      </c>
      <c r="BH164" s="175">
        <f>IF(O164="sníž. přenesená",K164,0)</f>
        <v>0</v>
      </c>
      <c r="BI164" s="175">
        <f>IF(O164="nulová",K164,0)</f>
        <v>0</v>
      </c>
      <c r="BJ164" s="3" t="s">
        <v>82</v>
      </c>
      <c r="BK164" s="175">
        <f>ROUND(P164*H164,2)</f>
        <v>0</v>
      </c>
      <c r="BL164" s="3" t="s">
        <v>275</v>
      </c>
      <c r="BM164" s="174" t="s">
        <v>1385</v>
      </c>
    </row>
    <row r="165" s="22" customFormat="1" ht="19.5">
      <c r="B165" s="23"/>
      <c r="D165" s="176" t="s">
        <v>168</v>
      </c>
      <c r="F165" s="177" t="s">
        <v>1194</v>
      </c>
      <c r="I165" s="178"/>
      <c r="J165" s="178"/>
      <c r="M165" s="23"/>
      <c r="N165" s="179"/>
      <c r="X165" s="59"/>
      <c r="AT165" s="3" t="s">
        <v>168</v>
      </c>
      <c r="AU165" s="3" t="s">
        <v>84</v>
      </c>
    </row>
    <row r="166" s="22" customFormat="1">
      <c r="B166" s="23"/>
      <c r="D166" s="180" t="s">
        <v>170</v>
      </c>
      <c r="F166" s="181" t="s">
        <v>1195</v>
      </c>
      <c r="I166" s="178"/>
      <c r="J166" s="178"/>
      <c r="M166" s="23"/>
      <c r="N166" s="179"/>
      <c r="X166" s="59"/>
      <c r="AT166" s="3" t="s">
        <v>170</v>
      </c>
      <c r="AU166" s="3" t="s">
        <v>84</v>
      </c>
    </row>
    <row r="167" s="22" customFormat="1" ht="16.5" customHeight="1">
      <c r="B167" s="23"/>
      <c r="C167" s="161" t="s">
        <v>397</v>
      </c>
      <c r="D167" s="161" t="s">
        <v>162</v>
      </c>
      <c r="E167" s="162" t="s">
        <v>1197</v>
      </c>
      <c r="F167" s="163" t="s">
        <v>1198</v>
      </c>
      <c r="G167" s="164" t="s">
        <v>165</v>
      </c>
      <c r="H167" s="165">
        <v>6</v>
      </c>
      <c r="I167" s="166"/>
      <c r="J167" s="166"/>
      <c r="K167" s="167">
        <f>ROUND(P167*H167,2)</f>
        <v>0</v>
      </c>
      <c r="L167" s="168"/>
      <c r="M167" s="23"/>
      <c r="N167" s="169" t="s">
        <v>20</v>
      </c>
      <c r="O167" s="170" t="s">
        <v>44</v>
      </c>
      <c r="P167" s="171">
        <f>I167+J167</f>
        <v>0</v>
      </c>
      <c r="Q167" s="171">
        <f>ROUND(I167*H167,2)</f>
        <v>0</v>
      </c>
      <c r="R167" s="171">
        <f>ROUND(J167*H167,2)</f>
        <v>0</v>
      </c>
      <c r="T167" s="172">
        <f>S167*H167</f>
        <v>0</v>
      </c>
      <c r="U167" s="172">
        <v>2.957e-05</v>
      </c>
      <c r="V167" s="172">
        <f>U167*H167</f>
        <v>0.00017741999999999999</v>
      </c>
      <c r="W167" s="172">
        <v>0</v>
      </c>
      <c r="X167" s="173">
        <f>W167*H167</f>
        <v>0</v>
      </c>
      <c r="AR167" s="174" t="s">
        <v>275</v>
      </c>
      <c r="AT167" s="174" t="s">
        <v>162</v>
      </c>
      <c r="AU167" s="174" t="s">
        <v>84</v>
      </c>
      <c r="AY167" s="3" t="s">
        <v>159</v>
      </c>
      <c r="BE167" s="175">
        <f>IF(O167="základní",K167,0)</f>
        <v>0</v>
      </c>
      <c r="BF167" s="175">
        <f>IF(O167="snížená",K167,0)</f>
        <v>0</v>
      </c>
      <c r="BG167" s="175">
        <f>IF(O167="zákl. přenesená",K167,0)</f>
        <v>0</v>
      </c>
      <c r="BH167" s="175">
        <f>IF(O167="sníž. přenesená",K167,0)</f>
        <v>0</v>
      </c>
      <c r="BI167" s="175">
        <f>IF(O167="nulová",K167,0)</f>
        <v>0</v>
      </c>
      <c r="BJ167" s="3" t="s">
        <v>82</v>
      </c>
      <c r="BK167" s="175">
        <f>ROUND(P167*H167,2)</f>
        <v>0</v>
      </c>
      <c r="BL167" s="3" t="s">
        <v>275</v>
      </c>
      <c r="BM167" s="174" t="s">
        <v>1386</v>
      </c>
    </row>
    <row r="168" s="22" customFormat="1">
      <c r="B168" s="23"/>
      <c r="D168" s="176" t="s">
        <v>168</v>
      </c>
      <c r="F168" s="177" t="s">
        <v>1198</v>
      </c>
      <c r="I168" s="178"/>
      <c r="J168" s="178"/>
      <c r="M168" s="23"/>
      <c r="N168" s="179"/>
      <c r="X168" s="59"/>
      <c r="AT168" s="3" t="s">
        <v>168</v>
      </c>
      <c r="AU168" s="3" t="s">
        <v>84</v>
      </c>
    </row>
    <row r="169" s="147" customFormat="1" ht="22.899999999999999" customHeight="1">
      <c r="B169" s="148"/>
      <c r="D169" s="149" t="s">
        <v>74</v>
      </c>
      <c r="E169" s="159" t="s">
        <v>1200</v>
      </c>
      <c r="F169" s="159" t="s">
        <v>1201</v>
      </c>
      <c r="I169" s="151"/>
      <c r="J169" s="151"/>
      <c r="K169" s="160">
        <f>BK169</f>
        <v>0</v>
      </c>
      <c r="M169" s="148"/>
      <c r="N169" s="153"/>
      <c r="Q169" s="154">
        <f>SUM(Q170:Q178)</f>
        <v>0</v>
      </c>
      <c r="R169" s="154">
        <f>SUM(R170:R178)</f>
        <v>0</v>
      </c>
      <c r="T169" s="155">
        <f>SUM(T170:T178)</f>
        <v>0</v>
      </c>
      <c r="V169" s="155">
        <f>SUM(V170:V178)</f>
        <v>0.0023400000000000001</v>
      </c>
      <c r="X169" s="156">
        <f>SUM(X170:X178)</f>
        <v>0</v>
      </c>
      <c r="AR169" s="149" t="s">
        <v>84</v>
      </c>
      <c r="AT169" s="157" t="s">
        <v>74</v>
      </c>
      <c r="AU169" s="157" t="s">
        <v>82</v>
      </c>
      <c r="AY169" s="149" t="s">
        <v>159</v>
      </c>
      <c r="BK169" s="158">
        <f>SUM(BK170:BK178)</f>
        <v>0</v>
      </c>
    </row>
    <row r="170" s="22" customFormat="1" ht="16.5" customHeight="1">
      <c r="B170" s="23"/>
      <c r="C170" s="161" t="s">
        <v>332</v>
      </c>
      <c r="D170" s="161" t="s">
        <v>162</v>
      </c>
      <c r="E170" s="162" t="s">
        <v>1203</v>
      </c>
      <c r="F170" s="163" t="s">
        <v>1204</v>
      </c>
      <c r="G170" s="164" t="s">
        <v>248</v>
      </c>
      <c r="H170" s="165">
        <v>39</v>
      </c>
      <c r="I170" s="166"/>
      <c r="J170" s="166"/>
      <c r="K170" s="167">
        <f>ROUND(P170*H170,2)</f>
        <v>0</v>
      </c>
      <c r="L170" s="168"/>
      <c r="M170" s="23"/>
      <c r="N170" s="169" t="s">
        <v>20</v>
      </c>
      <c r="O170" s="170" t="s">
        <v>44</v>
      </c>
      <c r="P170" s="171">
        <f>I170+J170</f>
        <v>0</v>
      </c>
      <c r="Q170" s="171">
        <f>ROUND(I170*H170,2)</f>
        <v>0</v>
      </c>
      <c r="R170" s="171">
        <f>ROUND(J170*H170,2)</f>
        <v>0</v>
      </c>
      <c r="T170" s="172">
        <f>S170*H170</f>
        <v>0</v>
      </c>
      <c r="U170" s="172">
        <v>2.0000000000000002e-05</v>
      </c>
      <c r="V170" s="172">
        <f>U170*H170</f>
        <v>0.00078000000000000009</v>
      </c>
      <c r="W170" s="172">
        <v>0</v>
      </c>
      <c r="X170" s="173">
        <f>W170*H170</f>
        <v>0</v>
      </c>
      <c r="AR170" s="174" t="s">
        <v>275</v>
      </c>
      <c r="AT170" s="174" t="s">
        <v>162</v>
      </c>
      <c r="AU170" s="174" t="s">
        <v>84</v>
      </c>
      <c r="AY170" s="3" t="s">
        <v>159</v>
      </c>
      <c r="BE170" s="175">
        <f>IF(O170="základní",K170,0)</f>
        <v>0</v>
      </c>
      <c r="BF170" s="175">
        <f>IF(O170="snížená",K170,0)</f>
        <v>0</v>
      </c>
      <c r="BG170" s="175">
        <f>IF(O170="zákl. přenesená",K170,0)</f>
        <v>0</v>
      </c>
      <c r="BH170" s="175">
        <f>IF(O170="sníž. přenesená",K170,0)</f>
        <v>0</v>
      </c>
      <c r="BI170" s="175">
        <f>IF(O170="nulová",K170,0)</f>
        <v>0</v>
      </c>
      <c r="BJ170" s="3" t="s">
        <v>82</v>
      </c>
      <c r="BK170" s="175">
        <f>ROUND(P170*H170,2)</f>
        <v>0</v>
      </c>
      <c r="BL170" s="3" t="s">
        <v>275</v>
      </c>
      <c r="BM170" s="174" t="s">
        <v>1387</v>
      </c>
    </row>
    <row r="171" s="22" customFormat="1">
      <c r="B171" s="23"/>
      <c r="D171" s="176" t="s">
        <v>168</v>
      </c>
      <c r="F171" s="177" t="s">
        <v>1206</v>
      </c>
      <c r="I171" s="178"/>
      <c r="J171" s="178"/>
      <c r="M171" s="23"/>
      <c r="N171" s="179"/>
      <c r="X171" s="59"/>
      <c r="AT171" s="3" t="s">
        <v>168</v>
      </c>
      <c r="AU171" s="3" t="s">
        <v>84</v>
      </c>
    </row>
    <row r="172" s="22" customFormat="1">
      <c r="B172" s="23"/>
      <c r="D172" s="180" t="s">
        <v>170</v>
      </c>
      <c r="F172" s="181" t="s">
        <v>1207</v>
      </c>
      <c r="I172" s="178"/>
      <c r="J172" s="178"/>
      <c r="M172" s="23"/>
      <c r="N172" s="179"/>
      <c r="X172" s="59"/>
      <c r="AT172" s="3" t="s">
        <v>170</v>
      </c>
      <c r="AU172" s="3" t="s">
        <v>84</v>
      </c>
    </row>
    <row r="173" s="22" customFormat="1" ht="16.5" customHeight="1">
      <c r="B173" s="23"/>
      <c r="C173" s="161" t="s">
        <v>365</v>
      </c>
      <c r="D173" s="161" t="s">
        <v>162</v>
      </c>
      <c r="E173" s="162" t="s">
        <v>1302</v>
      </c>
      <c r="F173" s="163" t="s">
        <v>1303</v>
      </c>
      <c r="G173" s="164" t="s">
        <v>248</v>
      </c>
      <c r="H173" s="165">
        <v>39</v>
      </c>
      <c r="I173" s="166"/>
      <c r="J173" s="166"/>
      <c r="K173" s="167">
        <f>ROUND(P173*H173,2)</f>
        <v>0</v>
      </c>
      <c r="L173" s="168"/>
      <c r="M173" s="23"/>
      <c r="N173" s="169" t="s">
        <v>20</v>
      </c>
      <c r="O173" s="170" t="s">
        <v>44</v>
      </c>
      <c r="P173" s="171">
        <f>I173+J173</f>
        <v>0</v>
      </c>
      <c r="Q173" s="171">
        <f>ROUND(I173*H173,2)</f>
        <v>0</v>
      </c>
      <c r="R173" s="171">
        <f>ROUND(J173*H173,2)</f>
        <v>0</v>
      </c>
      <c r="T173" s="172">
        <f>S173*H173</f>
        <v>0</v>
      </c>
      <c r="U173" s="172">
        <v>2.0000000000000002e-05</v>
      </c>
      <c r="V173" s="172">
        <f>U173*H173</f>
        <v>0.00078000000000000009</v>
      </c>
      <c r="W173" s="172">
        <v>0</v>
      </c>
      <c r="X173" s="173">
        <f>W173*H173</f>
        <v>0</v>
      </c>
      <c r="AR173" s="174" t="s">
        <v>275</v>
      </c>
      <c r="AT173" s="174" t="s">
        <v>162</v>
      </c>
      <c r="AU173" s="174" t="s">
        <v>84</v>
      </c>
      <c r="AY173" s="3" t="s">
        <v>159</v>
      </c>
      <c r="BE173" s="175">
        <f>IF(O173="základní",K173,0)</f>
        <v>0</v>
      </c>
      <c r="BF173" s="175">
        <f>IF(O173="snížená",K173,0)</f>
        <v>0</v>
      </c>
      <c r="BG173" s="175">
        <f>IF(O173="zákl. přenesená",K173,0)</f>
        <v>0</v>
      </c>
      <c r="BH173" s="175">
        <f>IF(O173="sníž. přenesená",K173,0)</f>
        <v>0</v>
      </c>
      <c r="BI173" s="175">
        <f>IF(O173="nulová",K173,0)</f>
        <v>0</v>
      </c>
      <c r="BJ173" s="3" t="s">
        <v>82</v>
      </c>
      <c r="BK173" s="175">
        <f>ROUND(P173*H173,2)</f>
        <v>0</v>
      </c>
      <c r="BL173" s="3" t="s">
        <v>275</v>
      </c>
      <c r="BM173" s="174" t="s">
        <v>1388</v>
      </c>
    </row>
    <row r="174" s="22" customFormat="1">
      <c r="B174" s="23"/>
      <c r="D174" s="176" t="s">
        <v>168</v>
      </c>
      <c r="F174" s="177" t="s">
        <v>1305</v>
      </c>
      <c r="I174" s="178"/>
      <c r="J174" s="178"/>
      <c r="M174" s="23"/>
      <c r="N174" s="179"/>
      <c r="X174" s="59"/>
      <c r="AT174" s="3" t="s">
        <v>168</v>
      </c>
      <c r="AU174" s="3" t="s">
        <v>84</v>
      </c>
    </row>
    <row r="175" s="22" customFormat="1">
      <c r="B175" s="23"/>
      <c r="D175" s="180" t="s">
        <v>170</v>
      </c>
      <c r="F175" s="181" t="s">
        <v>1306</v>
      </c>
      <c r="I175" s="178"/>
      <c r="J175" s="178"/>
      <c r="M175" s="23"/>
      <c r="N175" s="179"/>
      <c r="X175" s="59"/>
      <c r="AT175" s="3" t="s">
        <v>170</v>
      </c>
      <c r="AU175" s="3" t="s">
        <v>84</v>
      </c>
    </row>
    <row r="176" s="22" customFormat="1" ht="16.5" customHeight="1">
      <c r="B176" s="23"/>
      <c r="C176" s="161" t="s">
        <v>372</v>
      </c>
      <c r="D176" s="161" t="s">
        <v>162</v>
      </c>
      <c r="E176" s="162" t="s">
        <v>1312</v>
      </c>
      <c r="F176" s="163" t="s">
        <v>1313</v>
      </c>
      <c r="G176" s="164" t="s">
        <v>248</v>
      </c>
      <c r="H176" s="165">
        <v>39</v>
      </c>
      <c r="I176" s="166"/>
      <c r="J176" s="166"/>
      <c r="K176" s="167">
        <f>ROUND(P176*H176,2)</f>
        <v>0</v>
      </c>
      <c r="L176" s="168"/>
      <c r="M176" s="23"/>
      <c r="N176" s="169" t="s">
        <v>20</v>
      </c>
      <c r="O176" s="170" t="s">
        <v>44</v>
      </c>
      <c r="P176" s="171">
        <f>I176+J176</f>
        <v>0</v>
      </c>
      <c r="Q176" s="171">
        <f>ROUND(I176*H176,2)</f>
        <v>0</v>
      </c>
      <c r="R176" s="171">
        <f>ROUND(J176*H176,2)</f>
        <v>0</v>
      </c>
      <c r="T176" s="172">
        <f>S176*H176</f>
        <v>0</v>
      </c>
      <c r="U176" s="172">
        <v>2.0000000000000002e-05</v>
      </c>
      <c r="V176" s="172">
        <f>U176*H176</f>
        <v>0.00078000000000000009</v>
      </c>
      <c r="W176" s="172">
        <v>0</v>
      </c>
      <c r="X176" s="173">
        <f>W176*H176</f>
        <v>0</v>
      </c>
      <c r="AR176" s="174" t="s">
        <v>275</v>
      </c>
      <c r="AT176" s="174" t="s">
        <v>162</v>
      </c>
      <c r="AU176" s="174" t="s">
        <v>84</v>
      </c>
      <c r="AY176" s="3" t="s">
        <v>159</v>
      </c>
      <c r="BE176" s="175">
        <f>IF(O176="základní",K176,0)</f>
        <v>0</v>
      </c>
      <c r="BF176" s="175">
        <f>IF(O176="snížená",K176,0)</f>
        <v>0</v>
      </c>
      <c r="BG176" s="175">
        <f>IF(O176="zákl. přenesená",K176,0)</f>
        <v>0</v>
      </c>
      <c r="BH176" s="175">
        <f>IF(O176="sníž. přenesená",K176,0)</f>
        <v>0</v>
      </c>
      <c r="BI176" s="175">
        <f>IF(O176="nulová",K176,0)</f>
        <v>0</v>
      </c>
      <c r="BJ176" s="3" t="s">
        <v>82</v>
      </c>
      <c r="BK176" s="175">
        <f>ROUND(P176*H176,2)</f>
        <v>0</v>
      </c>
      <c r="BL176" s="3" t="s">
        <v>275</v>
      </c>
      <c r="BM176" s="174" t="s">
        <v>1389</v>
      </c>
    </row>
    <row r="177" s="22" customFormat="1">
      <c r="B177" s="23"/>
      <c r="D177" s="176" t="s">
        <v>168</v>
      </c>
      <c r="F177" s="177" t="s">
        <v>1315</v>
      </c>
      <c r="I177" s="178"/>
      <c r="J177" s="178"/>
      <c r="M177" s="23"/>
      <c r="N177" s="179"/>
      <c r="X177" s="59"/>
      <c r="AT177" s="3" t="s">
        <v>168</v>
      </c>
      <c r="AU177" s="3" t="s">
        <v>84</v>
      </c>
    </row>
    <row r="178" s="22" customFormat="1">
      <c r="B178" s="23"/>
      <c r="D178" s="180" t="s">
        <v>170</v>
      </c>
      <c r="F178" s="181" t="s">
        <v>1316</v>
      </c>
      <c r="I178" s="178"/>
      <c r="J178" s="178"/>
      <c r="M178" s="23"/>
      <c r="N178" s="179"/>
      <c r="X178" s="59"/>
      <c r="AT178" s="3" t="s">
        <v>170</v>
      </c>
      <c r="AU178" s="3" t="s">
        <v>84</v>
      </c>
    </row>
    <row r="179" s="147" customFormat="1" ht="22.899999999999999" customHeight="1">
      <c r="B179" s="148"/>
      <c r="D179" s="149" t="s">
        <v>74</v>
      </c>
      <c r="E179" s="159" t="s">
        <v>1214</v>
      </c>
      <c r="F179" s="159" t="s">
        <v>1215</v>
      </c>
      <c r="I179" s="151"/>
      <c r="J179" s="151"/>
      <c r="K179" s="160">
        <f>BK179</f>
        <v>0</v>
      </c>
      <c r="M179" s="148"/>
      <c r="N179" s="153"/>
      <c r="Q179" s="154">
        <f>SUM(Q180:Q186)</f>
        <v>0</v>
      </c>
      <c r="R179" s="154">
        <f>SUM(R180:R186)</f>
        <v>0</v>
      </c>
      <c r="T179" s="155">
        <f>SUM(T180:T186)</f>
        <v>0</v>
      </c>
      <c r="V179" s="155">
        <f>SUM(V180:V186)</f>
        <v>0</v>
      </c>
      <c r="X179" s="156">
        <f>SUM(X180:X186)</f>
        <v>0</v>
      </c>
      <c r="AR179" s="149" t="s">
        <v>166</v>
      </c>
      <c r="AT179" s="157" t="s">
        <v>74</v>
      </c>
      <c r="AU179" s="157" t="s">
        <v>82</v>
      </c>
      <c r="AY179" s="149" t="s">
        <v>159</v>
      </c>
      <c r="BK179" s="158">
        <f>SUM(BK180:BK186)</f>
        <v>0</v>
      </c>
    </row>
    <row r="180" s="22" customFormat="1" ht="16.5" customHeight="1">
      <c r="B180" s="23"/>
      <c r="C180" s="161" t="s">
        <v>338</v>
      </c>
      <c r="D180" s="161" t="s">
        <v>162</v>
      </c>
      <c r="E180" s="162" t="s">
        <v>1224</v>
      </c>
      <c r="F180" s="163" t="s">
        <v>1225</v>
      </c>
      <c r="G180" s="164" t="s">
        <v>248</v>
      </c>
      <c r="H180" s="165">
        <v>39</v>
      </c>
      <c r="I180" s="166"/>
      <c r="J180" s="166"/>
      <c r="K180" s="167">
        <f>ROUND(P180*H180,2)</f>
        <v>0</v>
      </c>
      <c r="L180" s="168"/>
      <c r="M180" s="23"/>
      <c r="N180" s="169" t="s">
        <v>20</v>
      </c>
      <c r="O180" s="170" t="s">
        <v>44</v>
      </c>
      <c r="P180" s="171">
        <f>I180+J180</f>
        <v>0</v>
      </c>
      <c r="Q180" s="171">
        <f>ROUND(I180*H180,2)</f>
        <v>0</v>
      </c>
      <c r="R180" s="171">
        <f>ROUND(J180*H180,2)</f>
        <v>0</v>
      </c>
      <c r="T180" s="172">
        <f>S180*H180</f>
        <v>0</v>
      </c>
      <c r="U180" s="172">
        <v>0</v>
      </c>
      <c r="V180" s="172">
        <f>U180*H180</f>
        <v>0</v>
      </c>
      <c r="W180" s="172">
        <v>0</v>
      </c>
      <c r="X180" s="173">
        <f>W180*H180</f>
        <v>0</v>
      </c>
      <c r="AR180" s="174" t="s">
        <v>1219</v>
      </c>
      <c r="AT180" s="174" t="s">
        <v>162</v>
      </c>
      <c r="AU180" s="174" t="s">
        <v>84</v>
      </c>
      <c r="AY180" s="3" t="s">
        <v>159</v>
      </c>
      <c r="BE180" s="175">
        <f>IF(O180="základní",K180,0)</f>
        <v>0</v>
      </c>
      <c r="BF180" s="175">
        <f>IF(O180="snížená",K180,0)</f>
        <v>0</v>
      </c>
      <c r="BG180" s="175">
        <f>IF(O180="zákl. přenesená",K180,0)</f>
        <v>0</v>
      </c>
      <c r="BH180" s="175">
        <f>IF(O180="sníž. přenesená",K180,0)</f>
        <v>0</v>
      </c>
      <c r="BI180" s="175">
        <f>IF(O180="nulová",K180,0)</f>
        <v>0</v>
      </c>
      <c r="BJ180" s="3" t="s">
        <v>82</v>
      </c>
      <c r="BK180" s="175">
        <f>ROUND(P180*H180,2)</f>
        <v>0</v>
      </c>
      <c r="BL180" s="3" t="s">
        <v>1219</v>
      </c>
      <c r="BM180" s="174" t="s">
        <v>1390</v>
      </c>
    </row>
    <row r="181" s="22" customFormat="1" ht="19.5">
      <c r="B181" s="23"/>
      <c r="D181" s="176" t="s">
        <v>168</v>
      </c>
      <c r="F181" s="177" t="s">
        <v>1227</v>
      </c>
      <c r="I181" s="178"/>
      <c r="J181" s="178"/>
      <c r="M181" s="23"/>
      <c r="N181" s="179"/>
      <c r="X181" s="59"/>
      <c r="AT181" s="3" t="s">
        <v>168</v>
      </c>
      <c r="AU181" s="3" t="s">
        <v>84</v>
      </c>
    </row>
    <row r="182" s="22" customFormat="1">
      <c r="B182" s="23"/>
      <c r="D182" s="180" t="s">
        <v>170</v>
      </c>
      <c r="F182" s="181" t="s">
        <v>1228</v>
      </c>
      <c r="I182" s="178"/>
      <c r="J182" s="178"/>
      <c r="M182" s="23"/>
      <c r="N182" s="179"/>
      <c r="X182" s="59"/>
      <c r="AT182" s="3" t="s">
        <v>170</v>
      </c>
      <c r="AU182" s="3" t="s">
        <v>84</v>
      </c>
    </row>
    <row r="183" s="22" customFormat="1" ht="16.5" customHeight="1">
      <c r="B183" s="23"/>
      <c r="C183" s="161" t="s">
        <v>344</v>
      </c>
      <c r="D183" s="161" t="s">
        <v>162</v>
      </c>
      <c r="E183" s="162" t="s">
        <v>461</v>
      </c>
      <c r="F183" s="163" t="s">
        <v>1237</v>
      </c>
      <c r="G183" s="164" t="s">
        <v>481</v>
      </c>
      <c r="H183" s="165">
        <v>1</v>
      </c>
      <c r="I183" s="166"/>
      <c r="J183" s="166"/>
      <c r="K183" s="167">
        <f>ROUND(P183*H183,2)</f>
        <v>0</v>
      </c>
      <c r="L183" s="168"/>
      <c r="M183" s="23"/>
      <c r="N183" s="169" t="s">
        <v>20</v>
      </c>
      <c r="O183" s="170" t="s">
        <v>44</v>
      </c>
      <c r="P183" s="171">
        <f>I183+J183</f>
        <v>0</v>
      </c>
      <c r="Q183" s="171">
        <f>ROUND(I183*H183,2)</f>
        <v>0</v>
      </c>
      <c r="R183" s="171">
        <f>ROUND(J183*H183,2)</f>
        <v>0</v>
      </c>
      <c r="T183" s="172">
        <f>S183*H183</f>
        <v>0</v>
      </c>
      <c r="U183" s="172">
        <v>0</v>
      </c>
      <c r="V183" s="172">
        <f>U183*H183</f>
        <v>0</v>
      </c>
      <c r="W183" s="172">
        <v>0</v>
      </c>
      <c r="X183" s="173">
        <f>W183*H183</f>
        <v>0</v>
      </c>
      <c r="AR183" s="174" t="s">
        <v>1238</v>
      </c>
      <c r="AT183" s="174" t="s">
        <v>162</v>
      </c>
      <c r="AU183" s="174" t="s">
        <v>84</v>
      </c>
      <c r="AY183" s="3" t="s">
        <v>159</v>
      </c>
      <c r="BE183" s="175">
        <f>IF(O183="základní",K183,0)</f>
        <v>0</v>
      </c>
      <c r="BF183" s="175">
        <f>IF(O183="snížená",K183,0)</f>
        <v>0</v>
      </c>
      <c r="BG183" s="175">
        <f>IF(O183="zákl. přenesená",K183,0)</f>
        <v>0</v>
      </c>
      <c r="BH183" s="175">
        <f>IF(O183="sníž. přenesená",K183,0)</f>
        <v>0</v>
      </c>
      <c r="BI183" s="175">
        <f>IF(O183="nulová",K183,0)</f>
        <v>0</v>
      </c>
      <c r="BJ183" s="3" t="s">
        <v>82</v>
      </c>
      <c r="BK183" s="175">
        <f>ROUND(P183*H183,2)</f>
        <v>0</v>
      </c>
      <c r="BL183" s="3" t="s">
        <v>1238</v>
      </c>
      <c r="BM183" s="174" t="s">
        <v>1391</v>
      </c>
    </row>
    <row r="184" s="22" customFormat="1">
      <c r="B184" s="23"/>
      <c r="D184" s="176" t="s">
        <v>168</v>
      </c>
      <c r="F184" s="177" t="s">
        <v>1237</v>
      </c>
      <c r="I184" s="178"/>
      <c r="J184" s="178"/>
      <c r="M184" s="23"/>
      <c r="N184" s="179"/>
      <c r="X184" s="59"/>
      <c r="AT184" s="3" t="s">
        <v>168</v>
      </c>
      <c r="AU184" s="3" t="s">
        <v>84</v>
      </c>
    </row>
    <row r="185" s="22" customFormat="1" ht="16.5" customHeight="1">
      <c r="B185" s="23"/>
      <c r="C185" s="161" t="s">
        <v>351</v>
      </c>
      <c r="D185" s="161" t="s">
        <v>162</v>
      </c>
      <c r="E185" s="162" t="s">
        <v>464</v>
      </c>
      <c r="F185" s="163" t="s">
        <v>1242</v>
      </c>
      <c r="G185" s="164" t="s">
        <v>481</v>
      </c>
      <c r="H185" s="165">
        <v>1</v>
      </c>
      <c r="I185" s="166"/>
      <c r="J185" s="166"/>
      <c r="K185" s="167">
        <f>ROUND(P185*H185,2)</f>
        <v>0</v>
      </c>
      <c r="L185" s="168"/>
      <c r="M185" s="23"/>
      <c r="N185" s="169" t="s">
        <v>20</v>
      </c>
      <c r="O185" s="170" t="s">
        <v>44</v>
      </c>
      <c r="P185" s="171">
        <f>I185+J185</f>
        <v>0</v>
      </c>
      <c r="Q185" s="171">
        <f>ROUND(I185*H185,2)</f>
        <v>0</v>
      </c>
      <c r="R185" s="171">
        <f>ROUND(J185*H185,2)</f>
        <v>0</v>
      </c>
      <c r="T185" s="172">
        <f>S185*H185</f>
        <v>0</v>
      </c>
      <c r="U185" s="172">
        <v>0</v>
      </c>
      <c r="V185" s="172">
        <f>U185*H185</f>
        <v>0</v>
      </c>
      <c r="W185" s="172">
        <v>0</v>
      </c>
      <c r="X185" s="173">
        <f>W185*H185</f>
        <v>0</v>
      </c>
      <c r="AR185" s="174" t="s">
        <v>1238</v>
      </c>
      <c r="AT185" s="174" t="s">
        <v>162</v>
      </c>
      <c r="AU185" s="174" t="s">
        <v>84</v>
      </c>
      <c r="AY185" s="3" t="s">
        <v>159</v>
      </c>
      <c r="BE185" s="175">
        <f>IF(O185="základní",K185,0)</f>
        <v>0</v>
      </c>
      <c r="BF185" s="175">
        <f>IF(O185="snížená",K185,0)</f>
        <v>0</v>
      </c>
      <c r="BG185" s="175">
        <f>IF(O185="zákl. přenesená",K185,0)</f>
        <v>0</v>
      </c>
      <c r="BH185" s="175">
        <f>IF(O185="sníž. přenesená",K185,0)</f>
        <v>0</v>
      </c>
      <c r="BI185" s="175">
        <f>IF(O185="nulová",K185,0)</f>
        <v>0</v>
      </c>
      <c r="BJ185" s="3" t="s">
        <v>82</v>
      </c>
      <c r="BK185" s="175">
        <f>ROUND(P185*H185,2)</f>
        <v>0</v>
      </c>
      <c r="BL185" s="3" t="s">
        <v>1238</v>
      </c>
      <c r="BM185" s="174" t="s">
        <v>1392</v>
      </c>
    </row>
    <row r="186" s="22" customFormat="1">
      <c r="B186" s="23"/>
      <c r="D186" s="176" t="s">
        <v>168</v>
      </c>
      <c r="F186" s="177" t="s">
        <v>1242</v>
      </c>
      <c r="I186" s="178"/>
      <c r="J186" s="178"/>
      <c r="M186" s="23"/>
      <c r="N186" s="193"/>
      <c r="O186" s="194"/>
      <c r="P186" s="194"/>
      <c r="Q186" s="194"/>
      <c r="R186" s="194"/>
      <c r="S186" s="194"/>
      <c r="T186" s="194"/>
      <c r="U186" s="194"/>
      <c r="V186" s="194"/>
      <c r="W186" s="194"/>
      <c r="X186" s="195"/>
      <c r="AT186" s="3" t="s">
        <v>168</v>
      </c>
      <c r="AU186" s="3" t="s">
        <v>84</v>
      </c>
    </row>
    <row r="187" s="22" customFormat="1" ht="6.9500000000000002" customHeight="1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23"/>
    </row>
  </sheetData>
  <sheetProtection algorithmName="SHA-512" hashValue="CIlZ0uCwAqRYjfdE5ppj4SK8W/xjIwh7Xdpo79JkjiU+Qxisi9FNDeQVD01ONB74RBz8pCwroobY8WNm6lUydg==" saltValue="k6fTaWSksnwUVMYnsBuPb2IChboOh+8VWClNMJu9xT/SAfyd5hw1mJTPID+96wQW4ilANDJGdknj8amxYs3WAw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3:L186"/>
  <mergeCells count="12">
    <mergeCell ref="E86:H86"/>
    <mergeCell ref="M2:Z2"/>
    <mergeCell ref="E52:H52"/>
    <mergeCell ref="E54:H54"/>
    <mergeCell ref="E56:H56"/>
    <mergeCell ref="E82:H82"/>
    <mergeCell ref="E84:H84"/>
    <mergeCell ref="E7:H7"/>
    <mergeCell ref="E9:H9"/>
    <mergeCell ref="E11:H11"/>
    <mergeCell ref="E20:H20"/>
    <mergeCell ref="E29:H29"/>
  </mergeCells>
  <hyperlinks>
    <hyperlink r:id="rId1" ref="F103"/>
    <hyperlink r:id="rId2" ref="F106"/>
    <hyperlink r:id="rId3" ref="F110"/>
    <hyperlink r:id="rId4" ref="F115"/>
    <hyperlink r:id="rId5" ref="F118"/>
    <hyperlink r:id="rId6" ref="F122"/>
    <hyperlink r:id="rId7" ref="F125"/>
    <hyperlink r:id="rId8" ref="F132"/>
    <hyperlink r:id="rId9" ref="F136"/>
    <hyperlink r:id="rId10" ref="F139"/>
    <hyperlink r:id="rId11" ref="F142"/>
    <hyperlink r:id="rId12" ref="F145"/>
    <hyperlink r:id="rId13" ref="F148"/>
    <hyperlink r:id="rId14" ref="F151"/>
    <hyperlink r:id="rId15" ref="F154"/>
    <hyperlink r:id="rId16" ref="F157"/>
    <hyperlink r:id="rId17" ref="F160"/>
    <hyperlink r:id="rId18" ref="F163"/>
    <hyperlink r:id="rId19" ref="F166"/>
    <hyperlink r:id="rId20" ref="F172"/>
    <hyperlink r:id="rId21" ref="F175"/>
    <hyperlink r:id="rId22" ref="F178"/>
    <hyperlink r:id="rId23" ref="F182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2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A133" zoomScale="100" workbookViewId="0">
      <selection activeCell="AB148" activeCellId="0" sqref="AB148:AB149"/>
    </sheetView>
  </sheetViews>
  <sheetFormatPr defaultRowHeight="10.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102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1393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119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tr">
        <f>IF('Rekapitulace stavby'!AN16="","",'Rekapitulace stavby'!AN16)</f>
        <v/>
      </c>
      <c r="M22" s="23"/>
    </row>
    <row r="23" s="22" customFormat="1" ht="18" customHeight="1">
      <c r="B23" s="23"/>
      <c r="E23" s="11" t="str">
        <f>IF('Rekapitulace stavby'!E17="","",'Rekapitulace stavby'!E17)</f>
        <v xml:space="preserve">Ing. Jonáš Ženatý</v>
      </c>
      <c r="I23" s="16" t="s">
        <v>30</v>
      </c>
      <c r="J23" s="11" t="str">
        <f>IF('Rekapitulace stavby'!AN17="","",'Rekapitulace stavby'!AN17)</f>
        <v/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tr">
        <f>IF('Rekapitulace stavby'!AN19="","",'Rekapitulace stavby'!AN19)</f>
        <v/>
      </c>
      <c r="M25" s="23"/>
    </row>
    <row r="26" s="22" customFormat="1" ht="18" customHeight="1">
      <c r="B26" s="23"/>
      <c r="E26" s="11" t="str">
        <f>IF('Rekapitulace stavby'!E20="","",'Rekapitulace stavby'!E20)</f>
        <v xml:space="preserve">Kolektiv autorů</v>
      </c>
      <c r="I26" s="16" t="s">
        <v>30</v>
      </c>
      <c r="J26" s="11" t="str">
        <f>IF('Rekapitulace stavby'!AN20="","",'Rekapitulace stavby'!AN20)</f>
        <v/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ROUND(K96,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ROUND((SUM(BE96:BE173)),  2)</f>
        <v>0</v>
      </c>
      <c r="I37" s="117">
        <v>0.20999999999999999</v>
      </c>
      <c r="K37" s="104">
        <f>ROUND(((SUM(BE96:BE173))*I37),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ROUND((SUM(BF96:BF173)),  2)</f>
        <v>0</v>
      </c>
      <c r="I38" s="117">
        <v>0.12</v>
      </c>
      <c r="K38" s="104">
        <f>ROUND(((SUM(BF96:BF173))*I38),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ROUND((SUM(BG96:BG173)),  2)</f>
        <v>0</v>
      </c>
      <c r="I39" s="117">
        <v>0.20999999999999999</v>
      </c>
      <c r="K39" s="104">
        <f t="shared" ref="K39:K41" si="23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ROUND((SUM(BH96:BH173)),  2)</f>
        <v>0</v>
      </c>
      <c r="I40" s="117">
        <v>0.12</v>
      </c>
      <c r="K40" s="104">
        <f t="shared" si="23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ROUND((SUM(BI96:BI173)),  2)</f>
        <v>0</v>
      </c>
      <c r="I41" s="117">
        <v>0</v>
      </c>
      <c r="K41" s="104">
        <f t="shared" si="23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1393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D.1.1 - Stavební řešení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Kolektiv autorů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 t="shared" ref="I65:I67" si="24">Q96</f>
        <v>0</v>
      </c>
      <c r="J65" s="75">
        <f t="shared" ref="J65:J67" si="25">R96</f>
        <v>0</v>
      </c>
      <c r="K65" s="75">
        <f t="shared" ref="K65:K67" si="26">K96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129</v>
      </c>
      <c r="E66" s="130"/>
      <c r="F66" s="130"/>
      <c r="G66" s="130"/>
      <c r="H66" s="130"/>
      <c r="I66" s="131">
        <f t="shared" si="24"/>
        <v>0</v>
      </c>
      <c r="J66" s="131">
        <f t="shared" si="25"/>
        <v>0</v>
      </c>
      <c r="K66" s="131">
        <f t="shared" si="26"/>
        <v>0</v>
      </c>
      <c r="M66" s="128"/>
    </row>
    <row r="67" s="99" customFormat="1" ht="19.899999999999999" customHeight="1">
      <c r="B67" s="132"/>
      <c r="D67" s="133" t="s">
        <v>1394</v>
      </c>
      <c r="E67" s="134"/>
      <c r="F67" s="134"/>
      <c r="G67" s="134"/>
      <c r="H67" s="134"/>
      <c r="I67" s="135">
        <f t="shared" si="24"/>
        <v>0</v>
      </c>
      <c r="J67" s="135">
        <f t="shared" si="25"/>
        <v>0</v>
      </c>
      <c r="K67" s="135">
        <f t="shared" si="26"/>
        <v>0</v>
      </c>
      <c r="M67" s="132"/>
    </row>
    <row r="68" s="99" customFormat="1" ht="19.899999999999999" customHeight="1">
      <c r="B68" s="132"/>
      <c r="D68" s="133" t="s">
        <v>1395</v>
      </c>
      <c r="E68" s="134"/>
      <c r="F68" s="134"/>
      <c r="G68" s="134"/>
      <c r="H68" s="134"/>
      <c r="I68" s="135">
        <f>Q103</f>
        <v>0</v>
      </c>
      <c r="J68" s="135">
        <f>R103</f>
        <v>0</v>
      </c>
      <c r="K68" s="135">
        <f>K103</f>
        <v>0</v>
      </c>
      <c r="M68" s="132"/>
    </row>
    <row r="69" s="99" customFormat="1" ht="19.899999999999999" customHeight="1">
      <c r="B69" s="132"/>
      <c r="D69" s="133" t="s">
        <v>1396</v>
      </c>
      <c r="E69" s="134"/>
      <c r="F69" s="134"/>
      <c r="G69" s="134"/>
      <c r="H69" s="134"/>
      <c r="I69" s="135">
        <f>Q119</f>
        <v>0</v>
      </c>
      <c r="J69" s="135">
        <f>R119</f>
        <v>0</v>
      </c>
      <c r="K69" s="135">
        <f>K119</f>
        <v>0</v>
      </c>
      <c r="M69" s="132"/>
    </row>
    <row r="70" s="99" customFormat="1" ht="19.899999999999999" customHeight="1">
      <c r="B70" s="132"/>
      <c r="D70" s="133" t="s">
        <v>1397</v>
      </c>
      <c r="E70" s="134"/>
      <c r="F70" s="134"/>
      <c r="G70" s="134"/>
      <c r="H70" s="134"/>
      <c r="I70" s="135">
        <f>Q124</f>
        <v>0</v>
      </c>
      <c r="J70" s="135">
        <f>R124</f>
        <v>0</v>
      </c>
      <c r="K70" s="135">
        <f>K124</f>
        <v>0</v>
      </c>
      <c r="M70" s="132"/>
    </row>
    <row r="71" s="99" customFormat="1" ht="19.899999999999999" customHeight="1">
      <c r="B71" s="132"/>
      <c r="D71" s="133" t="s">
        <v>1398</v>
      </c>
      <c r="E71" s="134"/>
      <c r="F71" s="134"/>
      <c r="G71" s="134"/>
      <c r="H71" s="134"/>
      <c r="I71" s="135">
        <f>Q129</f>
        <v>0</v>
      </c>
      <c r="J71" s="135">
        <f>R129</f>
        <v>0</v>
      </c>
      <c r="K71" s="135">
        <f>K129</f>
        <v>0</v>
      </c>
      <c r="M71" s="132"/>
    </row>
    <row r="72" s="99" customFormat="1" ht="19.899999999999999" customHeight="1">
      <c r="B72" s="132"/>
      <c r="D72" s="133" t="s">
        <v>1399</v>
      </c>
      <c r="E72" s="134"/>
      <c r="F72" s="134"/>
      <c r="G72" s="134"/>
      <c r="H72" s="134"/>
      <c r="I72" s="135">
        <f>Q133</f>
        <v>0</v>
      </c>
      <c r="J72" s="135">
        <f>R133</f>
        <v>0</v>
      </c>
      <c r="K72" s="135">
        <f>K133</f>
        <v>0</v>
      </c>
      <c r="M72" s="132"/>
    </row>
    <row r="73" s="99" customFormat="1" ht="19.899999999999999" customHeight="1">
      <c r="B73" s="132"/>
      <c r="D73" s="133" t="s">
        <v>1400</v>
      </c>
      <c r="E73" s="134"/>
      <c r="F73" s="134"/>
      <c r="G73" s="134"/>
      <c r="H73" s="134"/>
      <c r="I73" s="135">
        <f>Q140</f>
        <v>0</v>
      </c>
      <c r="J73" s="135">
        <f>R140</f>
        <v>0</v>
      </c>
      <c r="K73" s="135">
        <f>K140</f>
        <v>0</v>
      </c>
      <c r="M73" s="132"/>
    </row>
    <row r="74" s="99" customFormat="1" ht="19.899999999999999" customHeight="1">
      <c r="B74" s="132"/>
      <c r="D74" s="133" t="s">
        <v>1401</v>
      </c>
      <c r="E74" s="134"/>
      <c r="F74" s="134"/>
      <c r="G74" s="134"/>
      <c r="H74" s="134"/>
      <c r="I74" s="135">
        <f>Q151</f>
        <v>0</v>
      </c>
      <c r="J74" s="135">
        <f>R151</f>
        <v>0</v>
      </c>
      <c r="K74" s="135">
        <f>K151</f>
        <v>0</v>
      </c>
      <c r="M74" s="132"/>
    </row>
    <row r="75" s="22" customFormat="1" ht="21.75" customHeight="1">
      <c r="B75" s="23"/>
      <c r="M75" s="23"/>
    </row>
    <row r="76" s="22" customFormat="1" ht="6.9500000000000002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23"/>
    </row>
    <row r="80" s="22" customFormat="1" ht="6.9500000000000002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23"/>
    </row>
    <row r="81" s="22" customFormat="1" ht="24.949999999999999" customHeight="1">
      <c r="B81" s="23"/>
      <c r="C81" s="7" t="s">
        <v>140</v>
      </c>
      <c r="M81" s="23"/>
    </row>
    <row r="82" s="22" customFormat="1" ht="6.9500000000000002" customHeight="1">
      <c r="B82" s="23"/>
      <c r="M82" s="23"/>
    </row>
    <row r="83" s="22" customFormat="1" ht="12" customHeight="1">
      <c r="B83" s="23"/>
      <c r="C83" s="16" t="s">
        <v>17</v>
      </c>
      <c r="M83" s="23"/>
    </row>
    <row r="84" s="22" customFormat="1" ht="16.5" customHeight="1">
      <c r="B84" s="23"/>
      <c r="E84" s="113" t="str">
        <f>E7</f>
        <v>PD_Beskydské_divadlo_Nový_Jičín</v>
      </c>
      <c r="F84" s="16"/>
      <c r="G84" s="16"/>
      <c r="H84" s="16"/>
      <c r="M84" s="23"/>
    </row>
    <row r="85" ht="12" customHeight="1">
      <c r="B85" s="6"/>
      <c r="C85" s="16" t="s">
        <v>116</v>
      </c>
      <c r="M85" s="6"/>
    </row>
    <row r="86" s="22" customFormat="1" ht="16.5" customHeight="1">
      <c r="B86" s="23"/>
      <c r="E86" s="113" t="s">
        <v>1393</v>
      </c>
      <c r="F86" s="22"/>
      <c r="G86" s="22"/>
      <c r="H86" s="22"/>
      <c r="M86" s="23"/>
    </row>
    <row r="87" s="22" customFormat="1" ht="12" customHeight="1">
      <c r="B87" s="23"/>
      <c r="C87" s="16" t="s">
        <v>118</v>
      </c>
      <c r="M87" s="23"/>
    </row>
    <row r="88" s="22" customFormat="1" ht="16.5" customHeight="1">
      <c r="B88" s="23"/>
      <c r="E88" s="49" t="str">
        <f>E11</f>
        <v xml:space="preserve">D.1.1 - Stavební řešení</v>
      </c>
      <c r="F88" s="22"/>
      <c r="G88" s="22"/>
      <c r="H88" s="22"/>
      <c r="M88" s="23"/>
    </row>
    <row r="89" s="22" customFormat="1" ht="6.9500000000000002" customHeight="1">
      <c r="B89" s="23"/>
      <c r="M89" s="23"/>
    </row>
    <row r="90" s="22" customFormat="1" ht="12" customHeight="1">
      <c r="B90" s="23"/>
      <c r="C90" s="16" t="s">
        <v>22</v>
      </c>
      <c r="F90" s="11" t="str">
        <f>F14</f>
        <v xml:space="preserve">Beskydské divadlo Nový Jičín, Divadelní 873/5</v>
      </c>
      <c r="I90" s="16" t="s">
        <v>24</v>
      </c>
      <c r="J90" s="51" t="str">
        <f>IF(J14="","",J14)</f>
        <v xml:space="preserve">19. 3. 2025</v>
      </c>
      <c r="M90" s="23"/>
    </row>
    <row r="91" s="22" customFormat="1" ht="6.9500000000000002" customHeight="1">
      <c r="B91" s="23"/>
      <c r="M91" s="23"/>
    </row>
    <row r="92" s="22" customFormat="1" ht="15.199999999999999" customHeight="1">
      <c r="B92" s="23"/>
      <c r="C92" s="16" t="s">
        <v>26</v>
      </c>
      <c r="F92" s="11" t="str">
        <f>E17</f>
        <v xml:space="preserve">Město Nový Jičín, Masarykovo nám. 1/1, Nový Jičín</v>
      </c>
      <c r="I92" s="16" t="s">
        <v>33</v>
      </c>
      <c r="J92" s="20" t="str">
        <f>E23</f>
        <v xml:space="preserve">Ing. Jonáš Ženatý</v>
      </c>
      <c r="M92" s="23"/>
    </row>
    <row r="93" s="22" customFormat="1" ht="15.199999999999999" customHeight="1">
      <c r="B93" s="23"/>
      <c r="C93" s="16" t="s">
        <v>31</v>
      </c>
      <c r="F93" s="11" t="str">
        <f>IF(E20="","",E20)</f>
        <v xml:space="preserve">Vyplň údaj</v>
      </c>
      <c r="I93" s="16" t="s">
        <v>35</v>
      </c>
      <c r="J93" s="20" t="str">
        <f>E26</f>
        <v xml:space="preserve">Kolektiv autorů</v>
      </c>
      <c r="M93" s="23"/>
    </row>
    <row r="94" s="22" customFormat="1" ht="10.35" customHeight="1">
      <c r="B94" s="23"/>
      <c r="M94" s="23"/>
    </row>
    <row r="95" s="136" customFormat="1" ht="29.25" customHeight="1">
      <c r="B95" s="137"/>
      <c r="C95" s="138" t="s">
        <v>141</v>
      </c>
      <c r="D95" s="139" t="s">
        <v>58</v>
      </c>
      <c r="E95" s="139" t="s">
        <v>54</v>
      </c>
      <c r="F95" s="139" t="s">
        <v>55</v>
      </c>
      <c r="G95" s="139" t="s">
        <v>142</v>
      </c>
      <c r="H95" s="139" t="s">
        <v>143</v>
      </c>
      <c r="I95" s="139" t="s">
        <v>144</v>
      </c>
      <c r="J95" s="139" t="s">
        <v>145</v>
      </c>
      <c r="K95" s="140" t="s">
        <v>127</v>
      </c>
      <c r="L95" s="141" t="s">
        <v>146</v>
      </c>
      <c r="M95" s="137"/>
      <c r="N95" s="66" t="s">
        <v>20</v>
      </c>
      <c r="O95" s="67" t="s">
        <v>43</v>
      </c>
      <c r="P95" s="67" t="s">
        <v>147</v>
      </c>
      <c r="Q95" s="67" t="s">
        <v>148</v>
      </c>
      <c r="R95" s="67" t="s">
        <v>149</v>
      </c>
      <c r="S95" s="67" t="s">
        <v>150</v>
      </c>
      <c r="T95" s="67" t="s">
        <v>151</v>
      </c>
      <c r="U95" s="67" t="s">
        <v>152</v>
      </c>
      <c r="V95" s="67" t="s">
        <v>153</v>
      </c>
      <c r="W95" s="67" t="s">
        <v>154</v>
      </c>
      <c r="X95" s="68" t="s">
        <v>155</v>
      </c>
    </row>
    <row r="96" s="22" customFormat="1" ht="22.899999999999999" customHeight="1">
      <c r="B96" s="23"/>
      <c r="C96" s="72" t="s">
        <v>156</v>
      </c>
      <c r="K96" s="142">
        <f t="shared" ref="K96:K98" si="27">BK96</f>
        <v>0</v>
      </c>
      <c r="M96" s="23"/>
      <c r="N96" s="69"/>
      <c r="O96" s="55"/>
      <c r="P96" s="55"/>
      <c r="Q96" s="143">
        <f>Q97</f>
        <v>0</v>
      </c>
      <c r="R96" s="143">
        <f>R97</f>
        <v>0</v>
      </c>
      <c r="S96" s="55"/>
      <c r="T96" s="144">
        <f>T97</f>
        <v>0</v>
      </c>
      <c r="U96" s="55"/>
      <c r="V96" s="144">
        <f>V97</f>
        <v>9.035613979999999</v>
      </c>
      <c r="W96" s="55"/>
      <c r="X96" s="145">
        <f>X97</f>
        <v>0.010167999999999998</v>
      </c>
      <c r="AT96" s="3" t="s">
        <v>74</v>
      </c>
      <c r="AU96" s="3" t="s">
        <v>128</v>
      </c>
      <c r="BK96" s="146">
        <f>BK97</f>
        <v>0</v>
      </c>
    </row>
    <row r="97" s="147" customFormat="1" ht="25.899999999999999" customHeight="1">
      <c r="B97" s="148"/>
      <c r="D97" s="149" t="s">
        <v>74</v>
      </c>
      <c r="E97" s="150" t="s">
        <v>157</v>
      </c>
      <c r="F97" s="150" t="s">
        <v>158</v>
      </c>
      <c r="I97" s="151"/>
      <c r="J97" s="151"/>
      <c r="K97" s="152">
        <f t="shared" si="27"/>
        <v>0</v>
      </c>
      <c r="M97" s="148"/>
      <c r="N97" s="153"/>
      <c r="Q97" s="154">
        <f>Q98+Q103+Q119+Q124+Q129+Q133+Q140+Q151</f>
        <v>0</v>
      </c>
      <c r="R97" s="154">
        <f>R98+R103+R119+R124+R129+R133+R140+R151</f>
        <v>0</v>
      </c>
      <c r="T97" s="155">
        <f>T98+T103+T119+T124+T129+T133+T140+T151</f>
        <v>0</v>
      </c>
      <c r="V97" s="155">
        <f>V98+V103+V119+V124+V129+V133+V140+V151</f>
        <v>9.035613979999999</v>
      </c>
      <c r="X97" s="156">
        <f>X98+X103+X119+X124+X129+X133+X140+X151</f>
        <v>0.010167999999999998</v>
      </c>
      <c r="AR97" s="149" t="s">
        <v>82</v>
      </c>
      <c r="AT97" s="157" t="s">
        <v>74</v>
      </c>
      <c r="AU97" s="157" t="s">
        <v>75</v>
      </c>
      <c r="AY97" s="149" t="s">
        <v>159</v>
      </c>
      <c r="BK97" s="158">
        <f>BK98+BK103+BK119+BK124+BK129+BK133+BK140+BK151</f>
        <v>0</v>
      </c>
    </row>
    <row r="98" s="147" customFormat="1" ht="22.899999999999999" customHeight="1">
      <c r="B98" s="148"/>
      <c r="D98" s="149" t="s">
        <v>74</v>
      </c>
      <c r="E98" s="159" t="s">
        <v>160</v>
      </c>
      <c r="F98" s="159" t="s">
        <v>1402</v>
      </c>
      <c r="I98" s="151"/>
      <c r="J98" s="151"/>
      <c r="K98" s="160">
        <f t="shared" si="27"/>
        <v>0</v>
      </c>
      <c r="M98" s="148"/>
      <c r="N98" s="153"/>
      <c r="Q98" s="154">
        <f>SUM(Q99:Q102)</f>
        <v>0</v>
      </c>
      <c r="R98" s="154">
        <f>SUM(R99:R102)</f>
        <v>0</v>
      </c>
      <c r="T98" s="155">
        <f>SUM(T99:T102)</f>
        <v>0</v>
      </c>
      <c r="V98" s="155">
        <f>SUM(V99:V102)</f>
        <v>0</v>
      </c>
      <c r="X98" s="156">
        <f>SUM(X99:X102)</f>
        <v>0</v>
      </c>
      <c r="AR98" s="149" t="s">
        <v>82</v>
      </c>
      <c r="AT98" s="157" t="s">
        <v>74</v>
      </c>
      <c r="AU98" s="157" t="s">
        <v>82</v>
      </c>
      <c r="AY98" s="149" t="s">
        <v>159</v>
      </c>
      <c r="BK98" s="158">
        <f>SUM(BK99:BK102)</f>
        <v>0</v>
      </c>
    </row>
    <row r="99" s="22" customFormat="1" ht="16.5" customHeight="1">
      <c r="B99" s="23"/>
      <c r="C99" s="161" t="s">
        <v>82</v>
      </c>
      <c r="D99" s="161" t="s">
        <v>162</v>
      </c>
      <c r="E99" s="162" t="s">
        <v>1403</v>
      </c>
      <c r="F99" s="163" t="s">
        <v>1404</v>
      </c>
      <c r="G99" s="164" t="s">
        <v>192</v>
      </c>
      <c r="H99" s="165">
        <v>3.4300000000000002</v>
      </c>
      <c r="I99" s="166"/>
      <c r="J99" s="166"/>
      <c r="K99" s="167">
        <f>ROUND(P99*H99,2)</f>
        <v>0</v>
      </c>
      <c r="L99" s="168"/>
      <c r="M99" s="23"/>
      <c r="N99" s="169" t="s">
        <v>20</v>
      </c>
      <c r="O99" s="170" t="s">
        <v>44</v>
      </c>
      <c r="P99" s="171">
        <f>I99+J99</f>
        <v>0</v>
      </c>
      <c r="Q99" s="171">
        <f>ROUND(I99*H99,2)</f>
        <v>0</v>
      </c>
      <c r="R99" s="171">
        <f>ROUND(J99*H99,2)</f>
        <v>0</v>
      </c>
      <c r="T99" s="172">
        <f>S99*H99</f>
        <v>0</v>
      </c>
      <c r="U99" s="172">
        <v>0</v>
      </c>
      <c r="V99" s="172">
        <f>U99*H99</f>
        <v>0</v>
      </c>
      <c r="W99" s="172">
        <v>0</v>
      </c>
      <c r="X99" s="173">
        <f>W99*H99</f>
        <v>0</v>
      </c>
      <c r="AR99" s="174" t="s">
        <v>166</v>
      </c>
      <c r="AT99" s="174" t="s">
        <v>162</v>
      </c>
      <c r="AU99" s="174" t="s">
        <v>84</v>
      </c>
      <c r="AY99" s="3" t="s">
        <v>159</v>
      </c>
      <c r="BE99" s="175">
        <f>IF(O99="základní",K99,0)</f>
        <v>0</v>
      </c>
      <c r="BF99" s="175">
        <f>IF(O99="snížená",K99,0)</f>
        <v>0</v>
      </c>
      <c r="BG99" s="175">
        <f>IF(O99="zákl. přenesená",K99,0)</f>
        <v>0</v>
      </c>
      <c r="BH99" s="175">
        <f>IF(O99="sníž. přenesená",K99,0)</f>
        <v>0</v>
      </c>
      <c r="BI99" s="175">
        <f>IF(O99="nulová",K99,0)</f>
        <v>0</v>
      </c>
      <c r="BJ99" s="3" t="s">
        <v>82</v>
      </c>
      <c r="BK99" s="175">
        <f>ROUND(P99*H99,2)</f>
        <v>0</v>
      </c>
      <c r="BL99" s="3" t="s">
        <v>166</v>
      </c>
      <c r="BM99" s="174" t="s">
        <v>1405</v>
      </c>
    </row>
    <row r="100" s="22" customFormat="1">
      <c r="B100" s="23"/>
      <c r="D100" s="176" t="s">
        <v>168</v>
      </c>
      <c r="F100" s="177" t="s">
        <v>1406</v>
      </c>
      <c r="I100" s="178"/>
      <c r="J100" s="178"/>
      <c r="M100" s="23"/>
      <c r="N100" s="179"/>
      <c r="X100" s="59"/>
      <c r="AT100" s="3" t="s">
        <v>168</v>
      </c>
      <c r="AU100" s="3" t="s">
        <v>84</v>
      </c>
    </row>
    <row r="101" s="22" customFormat="1">
      <c r="B101" s="23"/>
      <c r="D101" s="180" t="s">
        <v>170</v>
      </c>
      <c r="F101" s="181" t="s">
        <v>1407</v>
      </c>
      <c r="I101" s="178"/>
      <c r="J101" s="178"/>
      <c r="M101" s="23"/>
      <c r="N101" s="179"/>
      <c r="X101" s="59"/>
      <c r="AT101" s="3" t="s">
        <v>170</v>
      </c>
      <c r="AU101" s="3" t="s">
        <v>84</v>
      </c>
    </row>
    <row r="102" s="22" customFormat="1" ht="19.5">
      <c r="B102" s="23"/>
      <c r="D102" s="176" t="s">
        <v>176</v>
      </c>
      <c r="F102" s="182" t="s">
        <v>1408</v>
      </c>
      <c r="I102" s="178"/>
      <c r="J102" s="178"/>
      <c r="M102" s="23"/>
      <c r="N102" s="179"/>
      <c r="X102" s="59"/>
      <c r="AT102" s="3" t="s">
        <v>176</v>
      </c>
      <c r="AU102" s="3" t="s">
        <v>84</v>
      </c>
    </row>
    <row r="103" s="147" customFormat="1" ht="22.899999999999999" customHeight="1">
      <c r="B103" s="148"/>
      <c r="D103" s="149" t="s">
        <v>74</v>
      </c>
      <c r="E103" s="159" t="s">
        <v>178</v>
      </c>
      <c r="F103" s="159" t="s">
        <v>161</v>
      </c>
      <c r="I103" s="151"/>
      <c r="J103" s="151"/>
      <c r="K103" s="160">
        <f>BK103</f>
        <v>0</v>
      </c>
      <c r="M103" s="148"/>
      <c r="N103" s="153"/>
      <c r="Q103" s="154">
        <f>SUM(Q104:Q118)</f>
        <v>0</v>
      </c>
      <c r="R103" s="154">
        <f>SUM(R104:R118)</f>
        <v>0</v>
      </c>
      <c r="T103" s="155">
        <f>SUM(T104:T118)</f>
        <v>0</v>
      </c>
      <c r="V103" s="155">
        <f>SUM(V104:V118)</f>
        <v>8.5850302999999997</v>
      </c>
      <c r="X103" s="156">
        <f>SUM(X104:X118)</f>
        <v>0</v>
      </c>
      <c r="AR103" s="149" t="s">
        <v>82</v>
      </c>
      <c r="AT103" s="157" t="s">
        <v>74</v>
      </c>
      <c r="AU103" s="157" t="s">
        <v>82</v>
      </c>
      <c r="AY103" s="149" t="s">
        <v>159</v>
      </c>
      <c r="BK103" s="158">
        <f>SUM(BK104:BK118)</f>
        <v>0</v>
      </c>
    </row>
    <row r="104" s="22" customFormat="1" ht="16.5" customHeight="1">
      <c r="B104" s="23"/>
      <c r="C104" s="161" t="s">
        <v>84</v>
      </c>
      <c r="D104" s="161" t="s">
        <v>162</v>
      </c>
      <c r="E104" s="162" t="s">
        <v>1409</v>
      </c>
      <c r="F104" s="163" t="s">
        <v>1410</v>
      </c>
      <c r="G104" s="164" t="s">
        <v>192</v>
      </c>
      <c r="H104" s="165">
        <v>3.4300000000000002</v>
      </c>
      <c r="I104" s="166"/>
      <c r="J104" s="166"/>
      <c r="K104" s="167">
        <f>ROUND(P104*H104,2)</f>
        <v>0</v>
      </c>
      <c r="L104" s="168"/>
      <c r="M104" s="23"/>
      <c r="N104" s="169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2.5018699999999998</v>
      </c>
      <c r="V104" s="172">
        <f>U104*H104</f>
        <v>8.5814140999999999</v>
      </c>
      <c r="W104" s="172">
        <v>0</v>
      </c>
      <c r="X104" s="173">
        <f>W104*H104</f>
        <v>0</v>
      </c>
      <c r="AR104" s="174" t="s">
        <v>166</v>
      </c>
      <c r="AT104" s="174" t="s">
        <v>162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166</v>
      </c>
      <c r="BM104" s="174" t="s">
        <v>1411</v>
      </c>
    </row>
    <row r="105" s="22" customFormat="1">
      <c r="B105" s="23"/>
      <c r="D105" s="176" t="s">
        <v>168</v>
      </c>
      <c r="F105" s="177" t="s">
        <v>1412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>
      <c r="B106" s="23"/>
      <c r="D106" s="180" t="s">
        <v>170</v>
      </c>
      <c r="F106" s="181" t="s">
        <v>1413</v>
      </c>
      <c r="I106" s="178"/>
      <c r="J106" s="178"/>
      <c r="M106" s="23"/>
      <c r="N106" s="179"/>
      <c r="X106" s="59"/>
      <c r="AT106" s="3" t="s">
        <v>170</v>
      </c>
      <c r="AU106" s="3" t="s">
        <v>84</v>
      </c>
    </row>
    <row r="107" s="22" customFormat="1" ht="19.5">
      <c r="B107" s="23"/>
      <c r="D107" s="176" t="s">
        <v>176</v>
      </c>
      <c r="F107" s="182" t="s">
        <v>1414</v>
      </c>
      <c r="I107" s="178"/>
      <c r="J107" s="178"/>
      <c r="M107" s="23"/>
      <c r="N107" s="179"/>
      <c r="X107" s="59"/>
      <c r="AT107" s="3" t="s">
        <v>176</v>
      </c>
      <c r="AU107" s="3" t="s">
        <v>84</v>
      </c>
    </row>
    <row r="108" s="22" customFormat="1" ht="16.5" customHeight="1">
      <c r="B108" s="23"/>
      <c r="C108" s="161" t="s">
        <v>180</v>
      </c>
      <c r="D108" s="161" t="s">
        <v>162</v>
      </c>
      <c r="E108" s="162" t="s">
        <v>1415</v>
      </c>
      <c r="F108" s="163" t="s">
        <v>1416</v>
      </c>
      <c r="G108" s="164" t="s">
        <v>183</v>
      </c>
      <c r="H108" s="165">
        <v>1.23</v>
      </c>
      <c r="I108" s="166"/>
      <c r="J108" s="166"/>
      <c r="K108" s="167">
        <f>ROUND(P108*H108,2)</f>
        <v>0</v>
      </c>
      <c r="L108" s="168"/>
      <c r="M108" s="23"/>
      <c r="N108" s="169" t="s">
        <v>20</v>
      </c>
      <c r="O108" s="170" t="s">
        <v>44</v>
      </c>
      <c r="P108" s="171">
        <f>I108+J108</f>
        <v>0</v>
      </c>
      <c r="Q108" s="171">
        <f>ROUND(I108*H108,2)</f>
        <v>0</v>
      </c>
      <c r="R108" s="171">
        <f>ROUND(J108*H108,2)</f>
        <v>0</v>
      </c>
      <c r="T108" s="172">
        <f>S108*H108</f>
        <v>0</v>
      </c>
      <c r="U108" s="172">
        <v>0.0029399999999999999</v>
      </c>
      <c r="V108" s="172">
        <f>U108*H108</f>
        <v>0.0036162</v>
      </c>
      <c r="W108" s="172">
        <v>0</v>
      </c>
      <c r="X108" s="173">
        <f>W108*H108</f>
        <v>0</v>
      </c>
      <c r="AR108" s="174" t="s">
        <v>166</v>
      </c>
      <c r="AT108" s="174" t="s">
        <v>162</v>
      </c>
      <c r="AU108" s="174" t="s">
        <v>84</v>
      </c>
      <c r="AY108" s="3" t="s">
        <v>159</v>
      </c>
      <c r="BE108" s="175">
        <f>IF(O108="základní",K108,0)</f>
        <v>0</v>
      </c>
      <c r="BF108" s="175">
        <f>IF(O108="snížená",K108,0)</f>
        <v>0</v>
      </c>
      <c r="BG108" s="175">
        <f>IF(O108="zákl. přenesená",K108,0)</f>
        <v>0</v>
      </c>
      <c r="BH108" s="175">
        <f>IF(O108="sníž. přenesená",K108,0)</f>
        <v>0</v>
      </c>
      <c r="BI108" s="175">
        <f>IF(O108="nulová",K108,0)</f>
        <v>0</v>
      </c>
      <c r="BJ108" s="3" t="s">
        <v>82</v>
      </c>
      <c r="BK108" s="175">
        <f>ROUND(P108*H108,2)</f>
        <v>0</v>
      </c>
      <c r="BL108" s="3" t="s">
        <v>166</v>
      </c>
      <c r="BM108" s="174" t="s">
        <v>1417</v>
      </c>
    </row>
    <row r="109" s="22" customFormat="1">
      <c r="B109" s="23"/>
      <c r="D109" s="176" t="s">
        <v>168</v>
      </c>
      <c r="F109" s="177" t="s">
        <v>1418</v>
      </c>
      <c r="I109" s="178"/>
      <c r="J109" s="178"/>
      <c r="M109" s="23"/>
      <c r="N109" s="179"/>
      <c r="X109" s="59"/>
      <c r="AT109" s="3" t="s">
        <v>168</v>
      </c>
      <c r="AU109" s="3" t="s">
        <v>84</v>
      </c>
    </row>
    <row r="110" s="22" customFormat="1">
      <c r="B110" s="23"/>
      <c r="D110" s="180" t="s">
        <v>170</v>
      </c>
      <c r="F110" s="181" t="s">
        <v>1419</v>
      </c>
      <c r="I110" s="178"/>
      <c r="J110" s="178"/>
      <c r="M110" s="23"/>
      <c r="N110" s="179"/>
      <c r="X110" s="59"/>
      <c r="AT110" s="3" t="s">
        <v>170</v>
      </c>
      <c r="AU110" s="3" t="s">
        <v>84</v>
      </c>
    </row>
    <row r="111" s="22" customFormat="1" ht="29.25">
      <c r="B111" s="23"/>
      <c r="D111" s="176" t="s">
        <v>176</v>
      </c>
      <c r="F111" s="182" t="s">
        <v>1420</v>
      </c>
      <c r="I111" s="178"/>
      <c r="J111" s="178"/>
      <c r="M111" s="23"/>
      <c r="N111" s="179"/>
      <c r="X111" s="59"/>
      <c r="AT111" s="3" t="s">
        <v>176</v>
      </c>
      <c r="AU111" s="3" t="s">
        <v>84</v>
      </c>
    </row>
    <row r="112" s="22" customFormat="1" ht="16.5" customHeight="1">
      <c r="B112" s="23"/>
      <c r="C112" s="161" t="s">
        <v>166</v>
      </c>
      <c r="D112" s="161" t="s">
        <v>162</v>
      </c>
      <c r="E112" s="162" t="s">
        <v>1421</v>
      </c>
      <c r="F112" s="163" t="s">
        <v>1422</v>
      </c>
      <c r="G112" s="164" t="s">
        <v>183</v>
      </c>
      <c r="H112" s="165">
        <v>1.23</v>
      </c>
      <c r="I112" s="166"/>
      <c r="J112" s="166"/>
      <c r="K112" s="167">
        <f>ROUND(P112*H112,2)</f>
        <v>0</v>
      </c>
      <c r="L112" s="168"/>
      <c r="M112" s="23"/>
      <c r="N112" s="169" t="s">
        <v>20</v>
      </c>
      <c r="O112" s="170" t="s">
        <v>44</v>
      </c>
      <c r="P112" s="171">
        <f>I112+J112</f>
        <v>0</v>
      </c>
      <c r="Q112" s="171">
        <f>ROUND(I112*H112,2)</f>
        <v>0</v>
      </c>
      <c r="R112" s="171">
        <f>ROUND(J112*H112,2)</f>
        <v>0</v>
      </c>
      <c r="T112" s="172">
        <f>S112*H112</f>
        <v>0</v>
      </c>
      <c r="U112" s="172">
        <v>0</v>
      </c>
      <c r="V112" s="172">
        <f>U112*H112</f>
        <v>0</v>
      </c>
      <c r="W112" s="172">
        <v>0</v>
      </c>
      <c r="X112" s="173">
        <f>W112*H112</f>
        <v>0</v>
      </c>
      <c r="AR112" s="174" t="s">
        <v>166</v>
      </c>
      <c r="AT112" s="174" t="s">
        <v>162</v>
      </c>
      <c r="AU112" s="174" t="s">
        <v>84</v>
      </c>
      <c r="AY112" s="3" t="s">
        <v>159</v>
      </c>
      <c r="BE112" s="175">
        <f>IF(O112="základní",K112,0)</f>
        <v>0</v>
      </c>
      <c r="BF112" s="175">
        <f>IF(O112="snížená",K112,0)</f>
        <v>0</v>
      </c>
      <c r="BG112" s="175">
        <f>IF(O112="zákl. přenesená",K112,0)</f>
        <v>0</v>
      </c>
      <c r="BH112" s="175">
        <f>IF(O112="sníž. přenesená",K112,0)</f>
        <v>0</v>
      </c>
      <c r="BI112" s="175">
        <f>IF(O112="nulová",K112,0)</f>
        <v>0</v>
      </c>
      <c r="BJ112" s="3" t="s">
        <v>82</v>
      </c>
      <c r="BK112" s="175">
        <f>ROUND(P112*H112,2)</f>
        <v>0</v>
      </c>
      <c r="BL112" s="3" t="s">
        <v>166</v>
      </c>
      <c r="BM112" s="174" t="s">
        <v>1423</v>
      </c>
    </row>
    <row r="113" s="22" customFormat="1">
      <c r="B113" s="23"/>
      <c r="D113" s="176" t="s">
        <v>168</v>
      </c>
      <c r="F113" s="177" t="s">
        <v>1424</v>
      </c>
      <c r="I113" s="178"/>
      <c r="J113" s="178"/>
      <c r="M113" s="23"/>
      <c r="N113" s="179"/>
      <c r="X113" s="59"/>
      <c r="AT113" s="3" t="s">
        <v>168</v>
      </c>
      <c r="AU113" s="3" t="s">
        <v>84</v>
      </c>
    </row>
    <row r="114" s="22" customFormat="1">
      <c r="B114" s="23"/>
      <c r="D114" s="180" t="s">
        <v>170</v>
      </c>
      <c r="F114" s="181" t="s">
        <v>1425</v>
      </c>
      <c r="I114" s="178"/>
      <c r="J114" s="178"/>
      <c r="M114" s="23"/>
      <c r="N114" s="179"/>
      <c r="X114" s="59"/>
      <c r="AT114" s="3" t="s">
        <v>170</v>
      </c>
      <c r="AU114" s="3" t="s">
        <v>84</v>
      </c>
    </row>
    <row r="115" s="22" customFormat="1" ht="39">
      <c r="B115" s="23"/>
      <c r="D115" s="176" t="s">
        <v>176</v>
      </c>
      <c r="F115" s="182" t="s">
        <v>1426</v>
      </c>
      <c r="I115" s="178"/>
      <c r="J115" s="178"/>
      <c r="M115" s="23"/>
      <c r="N115" s="179"/>
      <c r="X115" s="59"/>
      <c r="AT115" s="3" t="s">
        <v>176</v>
      </c>
      <c r="AU115" s="3" t="s">
        <v>84</v>
      </c>
    </row>
    <row r="116" s="22" customFormat="1" ht="16.5" customHeight="1">
      <c r="B116" s="23"/>
      <c r="C116" s="161" t="s">
        <v>197</v>
      </c>
      <c r="D116" s="161" t="s">
        <v>162</v>
      </c>
      <c r="E116" s="162" t="s">
        <v>1427</v>
      </c>
      <c r="F116" s="163" t="s">
        <v>173</v>
      </c>
      <c r="G116" s="164" t="s">
        <v>174</v>
      </c>
      <c r="H116" s="165">
        <v>0.094</v>
      </c>
      <c r="I116" s="166"/>
      <c r="J116" s="166"/>
      <c r="K116" s="167">
        <f>ROUND(P116*H116,2)</f>
        <v>0</v>
      </c>
      <c r="L116" s="168"/>
      <c r="M116" s="23"/>
      <c r="N116" s="169" t="s">
        <v>20</v>
      </c>
      <c r="O116" s="170" t="s">
        <v>44</v>
      </c>
      <c r="P116" s="171">
        <f>I116+J116</f>
        <v>0</v>
      </c>
      <c r="Q116" s="171">
        <f>ROUND(I116*H116,2)</f>
        <v>0</v>
      </c>
      <c r="R116" s="171">
        <f>ROUND(J116*H116,2)</f>
        <v>0</v>
      </c>
      <c r="T116" s="172">
        <f>S116*H116</f>
        <v>0</v>
      </c>
      <c r="U116" s="172">
        <v>0</v>
      </c>
      <c r="V116" s="172">
        <f>U116*H116</f>
        <v>0</v>
      </c>
      <c r="W116" s="172">
        <v>0</v>
      </c>
      <c r="X116" s="173">
        <f>W116*H116</f>
        <v>0</v>
      </c>
      <c r="AR116" s="174" t="s">
        <v>166</v>
      </c>
      <c r="AT116" s="174" t="s">
        <v>162</v>
      </c>
      <c r="AU116" s="174" t="s">
        <v>84</v>
      </c>
      <c r="AY116" s="3" t="s">
        <v>159</v>
      </c>
      <c r="BE116" s="175">
        <f>IF(O116="základní",K116,0)</f>
        <v>0</v>
      </c>
      <c r="BF116" s="175">
        <f>IF(O116="snížená",K116,0)</f>
        <v>0</v>
      </c>
      <c r="BG116" s="175">
        <f>IF(O116="zákl. přenesená",K116,0)</f>
        <v>0</v>
      </c>
      <c r="BH116" s="175">
        <f>IF(O116="sníž. přenesená",K116,0)</f>
        <v>0</v>
      </c>
      <c r="BI116" s="175">
        <f>IF(O116="nulová",K116,0)</f>
        <v>0</v>
      </c>
      <c r="BJ116" s="3" t="s">
        <v>82</v>
      </c>
      <c r="BK116" s="175">
        <f>ROUND(P116*H116,2)</f>
        <v>0</v>
      </c>
      <c r="BL116" s="3" t="s">
        <v>166</v>
      </c>
      <c r="BM116" s="174" t="s">
        <v>1428</v>
      </c>
    </row>
    <row r="117" s="22" customFormat="1">
      <c r="B117" s="23"/>
      <c r="D117" s="176" t="s">
        <v>168</v>
      </c>
      <c r="F117" s="177" t="s">
        <v>173</v>
      </c>
      <c r="I117" s="178"/>
      <c r="J117" s="178"/>
      <c r="M117" s="23"/>
      <c r="N117" s="179"/>
      <c r="X117" s="59"/>
      <c r="AT117" s="3" t="s">
        <v>168</v>
      </c>
      <c r="AU117" s="3" t="s">
        <v>84</v>
      </c>
    </row>
    <row r="118" s="22" customFormat="1" ht="19.5">
      <c r="B118" s="23"/>
      <c r="D118" s="176" t="s">
        <v>176</v>
      </c>
      <c r="F118" s="182" t="s">
        <v>177</v>
      </c>
      <c r="I118" s="178"/>
      <c r="J118" s="178"/>
      <c r="M118" s="23"/>
      <c r="N118" s="179"/>
      <c r="X118" s="59"/>
      <c r="AT118" s="3" t="s">
        <v>176</v>
      </c>
      <c r="AU118" s="3" t="s">
        <v>84</v>
      </c>
    </row>
    <row r="119" s="147" customFormat="1" ht="22.899999999999999" customHeight="1">
      <c r="B119" s="148"/>
      <c r="D119" s="149" t="s">
        <v>74</v>
      </c>
      <c r="E119" s="159" t="s">
        <v>188</v>
      </c>
      <c r="F119" s="159" t="s">
        <v>1429</v>
      </c>
      <c r="I119" s="151"/>
      <c r="J119" s="151"/>
      <c r="K119" s="160">
        <f>BK119</f>
        <v>0</v>
      </c>
      <c r="M119" s="148"/>
      <c r="N119" s="153"/>
      <c r="Q119" s="154">
        <f>SUM(Q120:Q123)</f>
        <v>0</v>
      </c>
      <c r="R119" s="154">
        <f>SUM(R120:R123)</f>
        <v>0</v>
      </c>
      <c r="T119" s="155">
        <f>SUM(T120:T123)</f>
        <v>0</v>
      </c>
      <c r="V119" s="155">
        <f>SUM(V120:V123)</f>
        <v>0.033000000000000002</v>
      </c>
      <c r="X119" s="156">
        <f>SUM(X120:X123)</f>
        <v>0</v>
      </c>
      <c r="AR119" s="149" t="s">
        <v>82</v>
      </c>
      <c r="AT119" s="157" t="s">
        <v>74</v>
      </c>
      <c r="AU119" s="157" t="s">
        <v>82</v>
      </c>
      <c r="AY119" s="149" t="s">
        <v>159</v>
      </c>
      <c r="BK119" s="158">
        <f>SUM(BK120:BK123)</f>
        <v>0</v>
      </c>
    </row>
    <row r="120" s="22" customFormat="1" ht="16.5" customHeight="1">
      <c r="B120" s="23"/>
      <c r="C120" s="161" t="s">
        <v>204</v>
      </c>
      <c r="D120" s="161" t="s">
        <v>162</v>
      </c>
      <c r="E120" s="162" t="s">
        <v>255</v>
      </c>
      <c r="F120" s="163" t="s">
        <v>1430</v>
      </c>
      <c r="G120" s="164" t="s">
        <v>165</v>
      </c>
      <c r="H120" s="165">
        <v>2</v>
      </c>
      <c r="I120" s="166"/>
      <c r="J120" s="166"/>
      <c r="K120" s="167">
        <f>ROUND(P120*H120,2)</f>
        <v>0</v>
      </c>
      <c r="L120" s="168"/>
      <c r="M120" s="23"/>
      <c r="N120" s="169" t="s">
        <v>20</v>
      </c>
      <c r="O120" s="170" t="s">
        <v>44</v>
      </c>
      <c r="P120" s="171">
        <f>I120+J120</f>
        <v>0</v>
      </c>
      <c r="Q120" s="171">
        <f>ROUND(I120*H120,2)</f>
        <v>0</v>
      </c>
      <c r="R120" s="171">
        <f>ROUND(J120*H120,2)</f>
        <v>0</v>
      </c>
      <c r="T120" s="172">
        <f>S120*H120</f>
        <v>0</v>
      </c>
      <c r="U120" s="172">
        <v>0</v>
      </c>
      <c r="V120" s="172">
        <f>U120*H120</f>
        <v>0</v>
      </c>
      <c r="W120" s="172">
        <v>0</v>
      </c>
      <c r="X120" s="173">
        <f>W120*H120</f>
        <v>0</v>
      </c>
      <c r="AR120" s="174" t="s">
        <v>166</v>
      </c>
      <c r="AT120" s="174" t="s">
        <v>162</v>
      </c>
      <c r="AU120" s="174" t="s">
        <v>84</v>
      </c>
      <c r="AY120" s="3" t="s">
        <v>159</v>
      </c>
      <c r="BE120" s="175">
        <f>IF(O120="základní",K120,0)</f>
        <v>0</v>
      </c>
      <c r="BF120" s="175">
        <f>IF(O120="snížená",K120,0)</f>
        <v>0</v>
      </c>
      <c r="BG120" s="175">
        <f>IF(O120="zákl. přenesená",K120,0)</f>
        <v>0</v>
      </c>
      <c r="BH120" s="175">
        <f>IF(O120="sníž. přenesená",K120,0)</f>
        <v>0</v>
      </c>
      <c r="BI120" s="175">
        <f>IF(O120="nulová",K120,0)</f>
        <v>0</v>
      </c>
      <c r="BJ120" s="3" t="s">
        <v>82</v>
      </c>
      <c r="BK120" s="175">
        <f>ROUND(P120*H120,2)</f>
        <v>0</v>
      </c>
      <c r="BL120" s="3" t="s">
        <v>166</v>
      </c>
      <c r="BM120" s="174" t="s">
        <v>1431</v>
      </c>
    </row>
    <row r="121" s="22" customFormat="1">
      <c r="B121" s="23"/>
      <c r="D121" s="176" t="s">
        <v>168</v>
      </c>
      <c r="F121" s="177" t="s">
        <v>1432</v>
      </c>
      <c r="I121" s="178"/>
      <c r="J121" s="178"/>
      <c r="M121" s="23"/>
      <c r="N121" s="179"/>
      <c r="X121" s="59"/>
      <c r="AT121" s="3" t="s">
        <v>168</v>
      </c>
      <c r="AU121" s="3" t="s">
        <v>84</v>
      </c>
    </row>
    <row r="122" s="22" customFormat="1" ht="16.5" customHeight="1">
      <c r="B122" s="23"/>
      <c r="C122" s="183" t="s">
        <v>211</v>
      </c>
      <c r="D122" s="183" t="s">
        <v>269</v>
      </c>
      <c r="E122" s="184" t="s">
        <v>1433</v>
      </c>
      <c r="F122" s="185" t="s">
        <v>1434</v>
      </c>
      <c r="G122" s="186" t="s">
        <v>174</v>
      </c>
      <c r="H122" s="187">
        <v>0.033000000000000002</v>
      </c>
      <c r="I122" s="188"/>
      <c r="J122" s="189"/>
      <c r="K122" s="190">
        <f>ROUND(P122*H122,2)</f>
        <v>0</v>
      </c>
      <c r="L122" s="189"/>
      <c r="M122" s="191"/>
      <c r="N122" s="192" t="s">
        <v>20</v>
      </c>
      <c r="O122" s="170" t="s">
        <v>44</v>
      </c>
      <c r="P122" s="171">
        <f>I122+J122</f>
        <v>0</v>
      </c>
      <c r="Q122" s="171">
        <f>ROUND(I122*H122,2)</f>
        <v>0</v>
      </c>
      <c r="R122" s="171">
        <f>ROUND(J122*H122,2)</f>
        <v>0</v>
      </c>
      <c r="T122" s="172">
        <f>S122*H122</f>
        <v>0</v>
      </c>
      <c r="U122" s="172">
        <v>1</v>
      </c>
      <c r="V122" s="172">
        <f>U122*H122</f>
        <v>0.033000000000000002</v>
      </c>
      <c r="W122" s="172">
        <v>0</v>
      </c>
      <c r="X122" s="173">
        <f>W122*H122</f>
        <v>0</v>
      </c>
      <c r="AR122" s="174" t="s">
        <v>218</v>
      </c>
      <c r="AT122" s="174" t="s">
        <v>269</v>
      </c>
      <c r="AU122" s="174" t="s">
        <v>84</v>
      </c>
      <c r="AY122" s="3" t="s">
        <v>159</v>
      </c>
      <c r="BE122" s="175">
        <f>IF(O122="základní",K122,0)</f>
        <v>0</v>
      </c>
      <c r="BF122" s="175">
        <f>IF(O122="snížená",K122,0)</f>
        <v>0</v>
      </c>
      <c r="BG122" s="175">
        <f>IF(O122="zákl. přenesená",K122,0)</f>
        <v>0</v>
      </c>
      <c r="BH122" s="175">
        <f>IF(O122="sníž. přenesená",K122,0)</f>
        <v>0</v>
      </c>
      <c r="BI122" s="175">
        <f>IF(O122="nulová",K122,0)</f>
        <v>0</v>
      </c>
      <c r="BJ122" s="3" t="s">
        <v>82</v>
      </c>
      <c r="BK122" s="175">
        <f>ROUND(P122*H122,2)</f>
        <v>0</v>
      </c>
      <c r="BL122" s="3" t="s">
        <v>166</v>
      </c>
      <c r="BM122" s="174" t="s">
        <v>1435</v>
      </c>
    </row>
    <row r="123" s="22" customFormat="1">
      <c r="B123" s="23"/>
      <c r="D123" s="176" t="s">
        <v>168</v>
      </c>
      <c r="F123" s="177" t="s">
        <v>1434</v>
      </c>
      <c r="I123" s="178"/>
      <c r="J123" s="178"/>
      <c r="M123" s="23"/>
      <c r="N123" s="179"/>
      <c r="X123" s="59"/>
      <c r="AT123" s="3" t="s">
        <v>168</v>
      </c>
      <c r="AU123" s="3" t="s">
        <v>84</v>
      </c>
    </row>
    <row r="124" s="147" customFormat="1" ht="22.899999999999999" customHeight="1">
      <c r="B124" s="148"/>
      <c r="D124" s="149" t="s">
        <v>74</v>
      </c>
      <c r="E124" s="159" t="s">
        <v>224</v>
      </c>
      <c r="F124" s="159" t="s">
        <v>1436</v>
      </c>
      <c r="I124" s="151"/>
      <c r="J124" s="151"/>
      <c r="K124" s="160">
        <f>BK124</f>
        <v>0</v>
      </c>
      <c r="M124" s="148"/>
      <c r="N124" s="153"/>
      <c r="Q124" s="154">
        <f>SUM(Q125:Q128)</f>
        <v>0</v>
      </c>
      <c r="R124" s="154">
        <f>SUM(R125:R128)</f>
        <v>0</v>
      </c>
      <c r="T124" s="155">
        <f>SUM(T125:T128)</f>
        <v>0</v>
      </c>
      <c r="V124" s="155">
        <f>SUM(V125:V128)</f>
        <v>0</v>
      </c>
      <c r="X124" s="156">
        <f>SUM(X125:X128)</f>
        <v>0</v>
      </c>
      <c r="AR124" s="149" t="s">
        <v>82</v>
      </c>
      <c r="AT124" s="157" t="s">
        <v>74</v>
      </c>
      <c r="AU124" s="157" t="s">
        <v>82</v>
      </c>
      <c r="AY124" s="149" t="s">
        <v>159</v>
      </c>
      <c r="BK124" s="158">
        <f>SUM(BK125:BK128)</f>
        <v>0</v>
      </c>
    </row>
    <row r="125" s="22" customFormat="1" ht="16.5" customHeight="1">
      <c r="B125" s="23"/>
      <c r="C125" s="161" t="s">
        <v>218</v>
      </c>
      <c r="D125" s="161" t="s">
        <v>162</v>
      </c>
      <c r="E125" s="162" t="s">
        <v>1437</v>
      </c>
      <c r="F125" s="163" t="s">
        <v>1438</v>
      </c>
      <c r="G125" s="164" t="s">
        <v>183</v>
      </c>
      <c r="H125" s="165">
        <v>3.4300000000000002</v>
      </c>
      <c r="I125" s="166"/>
      <c r="J125" s="166"/>
      <c r="K125" s="167">
        <f>ROUND(P125*H125,2)</f>
        <v>0</v>
      </c>
      <c r="L125" s="168"/>
      <c r="M125" s="23"/>
      <c r="N125" s="169" t="s">
        <v>20</v>
      </c>
      <c r="O125" s="170" t="s">
        <v>44</v>
      </c>
      <c r="P125" s="171">
        <f>I125+J125</f>
        <v>0</v>
      </c>
      <c r="Q125" s="171">
        <f>ROUND(I125*H125,2)</f>
        <v>0</v>
      </c>
      <c r="R125" s="171">
        <f>ROUND(J125*H125,2)</f>
        <v>0</v>
      </c>
      <c r="T125" s="172">
        <f>S125*H125</f>
        <v>0</v>
      </c>
      <c r="U125" s="172">
        <v>0</v>
      </c>
      <c r="V125" s="172">
        <f>U125*H125</f>
        <v>0</v>
      </c>
      <c r="W125" s="172">
        <v>0</v>
      </c>
      <c r="X125" s="173">
        <f>W125*H125</f>
        <v>0</v>
      </c>
      <c r="AR125" s="174" t="s">
        <v>166</v>
      </c>
      <c r="AT125" s="174" t="s">
        <v>162</v>
      </c>
      <c r="AU125" s="174" t="s">
        <v>84</v>
      </c>
      <c r="AY125" s="3" t="s">
        <v>159</v>
      </c>
      <c r="BE125" s="175">
        <f>IF(O125="základní",K125,0)</f>
        <v>0</v>
      </c>
      <c r="BF125" s="175">
        <f>IF(O125="snížená",K125,0)</f>
        <v>0</v>
      </c>
      <c r="BG125" s="175">
        <f>IF(O125="zákl. přenesená",K125,0)</f>
        <v>0</v>
      </c>
      <c r="BH125" s="175">
        <f>IF(O125="sníž. přenesená",K125,0)</f>
        <v>0</v>
      </c>
      <c r="BI125" s="175">
        <f>IF(O125="nulová",K125,0)</f>
        <v>0</v>
      </c>
      <c r="BJ125" s="3" t="s">
        <v>82</v>
      </c>
      <c r="BK125" s="175">
        <f>ROUND(P125*H125,2)</f>
        <v>0</v>
      </c>
      <c r="BL125" s="3" t="s">
        <v>166</v>
      </c>
      <c r="BM125" s="174" t="s">
        <v>1439</v>
      </c>
    </row>
    <row r="126" s="22" customFormat="1">
      <c r="B126" s="23"/>
      <c r="D126" s="176" t="s">
        <v>168</v>
      </c>
      <c r="F126" s="177" t="s">
        <v>1440</v>
      </c>
      <c r="I126" s="178"/>
      <c r="J126" s="178"/>
      <c r="M126" s="23"/>
      <c r="N126" s="179"/>
      <c r="X126" s="59"/>
      <c r="AT126" s="3" t="s">
        <v>168</v>
      </c>
      <c r="AU126" s="3" t="s">
        <v>84</v>
      </c>
    </row>
    <row r="127" s="22" customFormat="1">
      <c r="B127" s="23"/>
      <c r="D127" s="180" t="s">
        <v>170</v>
      </c>
      <c r="F127" s="181" t="s">
        <v>1441</v>
      </c>
      <c r="I127" s="178"/>
      <c r="J127" s="178"/>
      <c r="M127" s="23"/>
      <c r="N127" s="179"/>
      <c r="X127" s="59"/>
      <c r="AT127" s="3" t="s">
        <v>170</v>
      </c>
      <c r="AU127" s="3" t="s">
        <v>84</v>
      </c>
    </row>
    <row r="128" s="22" customFormat="1" ht="19.5">
      <c r="B128" s="23"/>
      <c r="D128" s="176" t="s">
        <v>176</v>
      </c>
      <c r="F128" s="182" t="s">
        <v>1442</v>
      </c>
      <c r="I128" s="178"/>
      <c r="J128" s="178"/>
      <c r="M128" s="23"/>
      <c r="N128" s="179"/>
      <c r="X128" s="59"/>
      <c r="AT128" s="3" t="s">
        <v>176</v>
      </c>
      <c r="AU128" s="3" t="s">
        <v>84</v>
      </c>
    </row>
    <row r="129" s="147" customFormat="1" ht="22.899999999999999" customHeight="1">
      <c r="B129" s="148"/>
      <c r="D129" s="149" t="s">
        <v>74</v>
      </c>
      <c r="E129" s="159" t="s">
        <v>252</v>
      </c>
      <c r="F129" s="159" t="s">
        <v>1443</v>
      </c>
      <c r="I129" s="151"/>
      <c r="J129" s="151"/>
      <c r="K129" s="160">
        <f>BK129</f>
        <v>0</v>
      </c>
      <c r="M129" s="148"/>
      <c r="N129" s="153"/>
      <c r="Q129" s="154">
        <f>SUM(Q130:Q132)</f>
        <v>0</v>
      </c>
      <c r="R129" s="154">
        <f>SUM(R130:R132)</f>
        <v>0</v>
      </c>
      <c r="T129" s="155">
        <f>SUM(T130:T132)</f>
        <v>0</v>
      </c>
      <c r="V129" s="155">
        <f>SUM(V130:V132)</f>
        <v>0.00032000000000000003</v>
      </c>
      <c r="X129" s="156">
        <f>SUM(X130:X132)</f>
        <v>0</v>
      </c>
      <c r="AR129" s="149" t="s">
        <v>82</v>
      </c>
      <c r="AT129" s="157" t="s">
        <v>74</v>
      </c>
      <c r="AU129" s="157" t="s">
        <v>82</v>
      </c>
      <c r="AY129" s="149" t="s">
        <v>159</v>
      </c>
      <c r="BK129" s="158">
        <f>SUM(BK130:BK132)</f>
        <v>0</v>
      </c>
    </row>
    <row r="130" s="22" customFormat="1" ht="16.5" customHeight="1">
      <c r="B130" s="23"/>
      <c r="C130" s="161" t="s">
        <v>238</v>
      </c>
      <c r="D130" s="161" t="s">
        <v>162</v>
      </c>
      <c r="E130" s="162" t="s">
        <v>1444</v>
      </c>
      <c r="F130" s="163" t="s">
        <v>1445</v>
      </c>
      <c r="G130" s="164" t="s">
        <v>165</v>
      </c>
      <c r="H130" s="165">
        <v>16</v>
      </c>
      <c r="I130" s="166"/>
      <c r="J130" s="166"/>
      <c r="K130" s="167">
        <f>ROUND(P130*H130,2)</f>
        <v>0</v>
      </c>
      <c r="L130" s="168"/>
      <c r="M130" s="23"/>
      <c r="N130" s="169" t="s">
        <v>20</v>
      </c>
      <c r="O130" s="170" t="s">
        <v>44</v>
      </c>
      <c r="P130" s="171">
        <f>I130+J130</f>
        <v>0</v>
      </c>
      <c r="Q130" s="171">
        <f>ROUND(I130*H130,2)</f>
        <v>0</v>
      </c>
      <c r="R130" s="171">
        <f>ROUND(J130*H130,2)</f>
        <v>0</v>
      </c>
      <c r="T130" s="172">
        <f>S130*H130</f>
        <v>0</v>
      </c>
      <c r="U130" s="172">
        <v>2.0000000000000002e-05</v>
      </c>
      <c r="V130" s="172">
        <f>U130*H130</f>
        <v>0.00032000000000000003</v>
      </c>
      <c r="W130" s="172">
        <v>0</v>
      </c>
      <c r="X130" s="173">
        <f>W130*H130</f>
        <v>0</v>
      </c>
      <c r="AR130" s="174" t="s">
        <v>166</v>
      </c>
      <c r="AT130" s="174" t="s">
        <v>162</v>
      </c>
      <c r="AU130" s="174" t="s">
        <v>84</v>
      </c>
      <c r="AY130" s="3" t="s">
        <v>159</v>
      </c>
      <c r="BE130" s="175">
        <f>IF(O130="základní",K130,0)</f>
        <v>0</v>
      </c>
      <c r="BF130" s="175">
        <f>IF(O130="snížená",K130,0)</f>
        <v>0</v>
      </c>
      <c r="BG130" s="175">
        <f>IF(O130="zákl. přenesená",K130,0)</f>
        <v>0</v>
      </c>
      <c r="BH130" s="175">
        <f>IF(O130="sníž. přenesená",K130,0)</f>
        <v>0</v>
      </c>
      <c r="BI130" s="175">
        <f>IF(O130="nulová",K130,0)</f>
        <v>0</v>
      </c>
      <c r="BJ130" s="3" t="s">
        <v>82</v>
      </c>
      <c r="BK130" s="175">
        <f>ROUND(P130*H130,2)</f>
        <v>0</v>
      </c>
      <c r="BL130" s="3" t="s">
        <v>166</v>
      </c>
      <c r="BM130" s="174" t="s">
        <v>1446</v>
      </c>
    </row>
    <row r="131" s="22" customFormat="1">
      <c r="B131" s="23"/>
      <c r="D131" s="176" t="s">
        <v>168</v>
      </c>
      <c r="F131" s="177" t="s">
        <v>1447</v>
      </c>
      <c r="I131" s="178"/>
      <c r="J131" s="178"/>
      <c r="M131" s="23"/>
      <c r="N131" s="179"/>
      <c r="X131" s="59"/>
      <c r="AT131" s="3" t="s">
        <v>168</v>
      </c>
      <c r="AU131" s="3" t="s">
        <v>84</v>
      </c>
    </row>
    <row r="132" s="22" customFormat="1">
      <c r="B132" s="23"/>
      <c r="D132" s="180" t="s">
        <v>170</v>
      </c>
      <c r="F132" s="181" t="s">
        <v>1448</v>
      </c>
      <c r="I132" s="178"/>
      <c r="J132" s="178"/>
      <c r="M132" s="23"/>
      <c r="N132" s="179"/>
      <c r="X132" s="59"/>
      <c r="AT132" s="3" t="s">
        <v>170</v>
      </c>
      <c r="AU132" s="3" t="s">
        <v>84</v>
      </c>
    </row>
    <row r="133" s="147" customFormat="1" ht="22.899999999999999" customHeight="1">
      <c r="B133" s="148"/>
      <c r="D133" s="149" t="s">
        <v>74</v>
      </c>
      <c r="E133" s="159" t="s">
        <v>259</v>
      </c>
      <c r="F133" s="159" t="s">
        <v>225</v>
      </c>
      <c r="I133" s="151"/>
      <c r="J133" s="151"/>
      <c r="K133" s="160">
        <f>BK133</f>
        <v>0</v>
      </c>
      <c r="M133" s="148"/>
      <c r="N133" s="153"/>
      <c r="Q133" s="154">
        <f>SUM(Q134:Q139)</f>
        <v>0</v>
      </c>
      <c r="R133" s="154">
        <f>SUM(R134:R139)</f>
        <v>0</v>
      </c>
      <c r="T133" s="155">
        <f>SUM(T134:T139)</f>
        <v>0</v>
      </c>
      <c r="V133" s="155">
        <f>SUM(V134:V139)</f>
        <v>0.0020536799999999996</v>
      </c>
      <c r="X133" s="156">
        <f>SUM(X134:X139)</f>
        <v>0.010167999999999998</v>
      </c>
      <c r="AR133" s="149" t="s">
        <v>82</v>
      </c>
      <c r="AT133" s="157" t="s">
        <v>74</v>
      </c>
      <c r="AU133" s="157" t="s">
        <v>82</v>
      </c>
      <c r="AY133" s="149" t="s">
        <v>159</v>
      </c>
      <c r="BK133" s="158">
        <f>SUM(BK134:BK139)</f>
        <v>0</v>
      </c>
    </row>
    <row r="134" s="22" customFormat="1" ht="16.5" customHeight="1">
      <c r="B134" s="23"/>
      <c r="C134" s="161" t="s">
        <v>245</v>
      </c>
      <c r="D134" s="161" t="s">
        <v>162</v>
      </c>
      <c r="E134" s="162" t="s">
        <v>1449</v>
      </c>
      <c r="F134" s="163" t="s">
        <v>1450</v>
      </c>
      <c r="G134" s="164" t="s">
        <v>248</v>
      </c>
      <c r="H134" s="165">
        <v>1.6399999999999999</v>
      </c>
      <c r="I134" s="166"/>
      <c r="J134" s="166"/>
      <c r="K134" s="167">
        <f>ROUND(P134*H134,2)</f>
        <v>0</v>
      </c>
      <c r="L134" s="168"/>
      <c r="M134" s="23"/>
      <c r="N134" s="169" t="s">
        <v>20</v>
      </c>
      <c r="O134" s="170" t="s">
        <v>44</v>
      </c>
      <c r="P134" s="171">
        <f>I134+J134</f>
        <v>0</v>
      </c>
      <c r="Q134" s="171">
        <f>ROUND(I134*H134,2)</f>
        <v>0</v>
      </c>
      <c r="R134" s="171">
        <f>ROUND(J134*H134,2)</f>
        <v>0</v>
      </c>
      <c r="T134" s="172">
        <f>S134*H134</f>
        <v>0</v>
      </c>
      <c r="U134" s="172">
        <v>0.0010499999999999999</v>
      </c>
      <c r="V134" s="172">
        <f>U134*H134</f>
        <v>0.0017219999999999998</v>
      </c>
      <c r="W134" s="172">
        <v>0.0061999999999999998</v>
      </c>
      <c r="X134" s="173">
        <f>W134*H134</f>
        <v>0.010167999999999998</v>
      </c>
      <c r="AR134" s="174" t="s">
        <v>166</v>
      </c>
      <c r="AT134" s="174" t="s">
        <v>162</v>
      </c>
      <c r="AU134" s="174" t="s">
        <v>84</v>
      </c>
      <c r="AY134" s="3" t="s">
        <v>159</v>
      </c>
      <c r="BE134" s="175">
        <f>IF(O134="základní",K134,0)</f>
        <v>0</v>
      </c>
      <c r="BF134" s="175">
        <f>IF(O134="snížená",K134,0)</f>
        <v>0</v>
      </c>
      <c r="BG134" s="175">
        <f>IF(O134="zákl. přenesená",K134,0)</f>
        <v>0</v>
      </c>
      <c r="BH134" s="175">
        <f>IF(O134="sníž. přenesená",K134,0)</f>
        <v>0</v>
      </c>
      <c r="BI134" s="175">
        <f>IF(O134="nulová",K134,0)</f>
        <v>0</v>
      </c>
      <c r="BJ134" s="3" t="s">
        <v>82</v>
      </c>
      <c r="BK134" s="175">
        <f>ROUND(P134*H134,2)</f>
        <v>0</v>
      </c>
      <c r="BL134" s="3" t="s">
        <v>166</v>
      </c>
      <c r="BM134" s="174" t="s">
        <v>1451</v>
      </c>
    </row>
    <row r="135" s="22" customFormat="1" ht="18">
      <c r="B135" s="23"/>
      <c r="D135" s="176" t="s">
        <v>168</v>
      </c>
      <c r="F135" s="177" t="s">
        <v>1452</v>
      </c>
      <c r="I135" s="178"/>
      <c r="J135" s="178"/>
      <c r="M135" s="23"/>
      <c r="N135" s="179"/>
      <c r="X135" s="59"/>
      <c r="AT135" s="3" t="s">
        <v>168</v>
      </c>
      <c r="AU135" s="3" t="s">
        <v>84</v>
      </c>
    </row>
    <row r="136" s="22" customFormat="1">
      <c r="B136" s="23"/>
      <c r="D136" s="180" t="s">
        <v>170</v>
      </c>
      <c r="F136" s="181" t="s">
        <v>1453</v>
      </c>
      <c r="I136" s="178"/>
      <c r="J136" s="178"/>
      <c r="M136" s="23"/>
      <c r="N136" s="179"/>
      <c r="X136" s="59"/>
      <c r="AT136" s="3" t="s">
        <v>170</v>
      </c>
      <c r="AU136" s="3" t="s">
        <v>84</v>
      </c>
    </row>
    <row r="137" s="22" customFormat="1" ht="16.5" customHeight="1">
      <c r="B137" s="23"/>
      <c r="C137" s="161" t="s">
        <v>226</v>
      </c>
      <c r="D137" s="161" t="s">
        <v>162</v>
      </c>
      <c r="E137" s="162" t="s">
        <v>1454</v>
      </c>
      <c r="F137" s="163" t="s">
        <v>1455</v>
      </c>
      <c r="G137" s="164" t="s">
        <v>248</v>
      </c>
      <c r="H137" s="165">
        <v>4.1459999999999999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8.0000000000000007e-05</v>
      </c>
      <c r="V137" s="172">
        <f>U137*H137</f>
        <v>0.00033168</v>
      </c>
      <c r="W137" s="172">
        <v>0</v>
      </c>
      <c r="X137" s="173">
        <f>W137*H137</f>
        <v>0</v>
      </c>
      <c r="AR137" s="174" t="s">
        <v>166</v>
      </c>
      <c r="AT137" s="174" t="s">
        <v>162</v>
      </c>
      <c r="AU137" s="174" t="s">
        <v>84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166</v>
      </c>
      <c r="BM137" s="174" t="s">
        <v>1456</v>
      </c>
    </row>
    <row r="138" s="22" customFormat="1">
      <c r="B138" s="23"/>
      <c r="D138" s="176" t="s">
        <v>168</v>
      </c>
      <c r="F138" s="177" t="s">
        <v>1457</v>
      </c>
      <c r="I138" s="178"/>
      <c r="J138" s="178"/>
      <c r="M138" s="23"/>
      <c r="N138" s="179"/>
      <c r="X138" s="59"/>
      <c r="AT138" s="3" t="s">
        <v>168</v>
      </c>
      <c r="AU138" s="3" t="s">
        <v>84</v>
      </c>
    </row>
    <row r="139" s="22" customFormat="1">
      <c r="B139" s="23"/>
      <c r="D139" s="180" t="s">
        <v>170</v>
      </c>
      <c r="F139" s="181" t="s">
        <v>1458</v>
      </c>
      <c r="I139" s="178"/>
      <c r="J139" s="178"/>
      <c r="M139" s="23"/>
      <c r="N139" s="179"/>
      <c r="X139" s="59"/>
      <c r="AT139" s="3" t="s">
        <v>170</v>
      </c>
      <c r="AU139" s="3" t="s">
        <v>84</v>
      </c>
    </row>
    <row r="140" s="147" customFormat="1" ht="22.899999999999999" customHeight="1">
      <c r="B140" s="148"/>
      <c r="D140" s="149" t="s">
        <v>74</v>
      </c>
      <c r="E140" s="159" t="s">
        <v>273</v>
      </c>
      <c r="F140" s="159" t="s">
        <v>260</v>
      </c>
      <c r="I140" s="151"/>
      <c r="J140" s="151"/>
      <c r="K140" s="160">
        <f>BK140</f>
        <v>0</v>
      </c>
      <c r="M140" s="148"/>
      <c r="N140" s="153"/>
      <c r="Q140" s="154">
        <f>SUM(Q141:Q150)</f>
        <v>0</v>
      </c>
      <c r="R140" s="154">
        <f>SUM(R141:R150)</f>
        <v>0</v>
      </c>
      <c r="T140" s="155">
        <f>SUM(T141:T150)</f>
        <v>0</v>
      </c>
      <c r="V140" s="155">
        <f>SUM(V141:V150)</f>
        <v>0.41521000000000002</v>
      </c>
      <c r="X140" s="156">
        <f>SUM(X141:X150)</f>
        <v>0</v>
      </c>
      <c r="AR140" s="149" t="s">
        <v>82</v>
      </c>
      <c r="AT140" s="157" t="s">
        <v>74</v>
      </c>
      <c r="AU140" s="157" t="s">
        <v>82</v>
      </c>
      <c r="AY140" s="149" t="s">
        <v>159</v>
      </c>
      <c r="BK140" s="158">
        <f>SUM(BK141:BK150)</f>
        <v>0</v>
      </c>
    </row>
    <row r="141" s="22" customFormat="1" ht="16.5" customHeight="1">
      <c r="B141" s="23"/>
      <c r="C141" s="161" t="s">
        <v>9</v>
      </c>
      <c r="D141" s="161" t="s">
        <v>162</v>
      </c>
      <c r="E141" s="162" t="s">
        <v>1459</v>
      </c>
      <c r="F141" s="163" t="s">
        <v>1460</v>
      </c>
      <c r="G141" s="164" t="s">
        <v>264</v>
      </c>
      <c r="H141" s="165">
        <v>377.45999999999998</v>
      </c>
      <c r="I141" s="166"/>
      <c r="J141" s="166"/>
      <c r="K141" s="167">
        <f>ROUND(P141*H141,2)</f>
        <v>0</v>
      </c>
      <c r="L141" s="168"/>
      <c r="M141" s="23"/>
      <c r="N141" s="169" t="s">
        <v>20</v>
      </c>
      <c r="O141" s="170" t="s">
        <v>44</v>
      </c>
      <c r="P141" s="171">
        <f>I141+J141</f>
        <v>0</v>
      </c>
      <c r="Q141" s="171">
        <f>ROUND(I141*H141,2)</f>
        <v>0</v>
      </c>
      <c r="R141" s="171">
        <f>ROUND(J141*H141,2)</f>
        <v>0</v>
      </c>
      <c r="T141" s="172">
        <f>S141*H141</f>
        <v>0</v>
      </c>
      <c r="U141" s="172">
        <v>0</v>
      </c>
      <c r="V141" s="172">
        <f>U141*H141</f>
        <v>0</v>
      </c>
      <c r="W141" s="172">
        <v>0</v>
      </c>
      <c r="X141" s="173">
        <f>W141*H141</f>
        <v>0</v>
      </c>
      <c r="AR141" s="174" t="s">
        <v>166</v>
      </c>
      <c r="AT141" s="174" t="s">
        <v>162</v>
      </c>
      <c r="AU141" s="174" t="s">
        <v>84</v>
      </c>
      <c r="AY141" s="3" t="s">
        <v>159</v>
      </c>
      <c r="BE141" s="175">
        <f>IF(O141="základní",K141,0)</f>
        <v>0</v>
      </c>
      <c r="BF141" s="175">
        <f>IF(O141="snížená",K141,0)</f>
        <v>0</v>
      </c>
      <c r="BG141" s="175">
        <f>IF(O141="zákl. přenesená",K141,0)</f>
        <v>0</v>
      </c>
      <c r="BH141" s="175">
        <f>IF(O141="sníž. přenesená",K141,0)</f>
        <v>0</v>
      </c>
      <c r="BI141" s="175">
        <f>IF(O141="nulová",K141,0)</f>
        <v>0</v>
      </c>
      <c r="BJ141" s="3" t="s">
        <v>82</v>
      </c>
      <c r="BK141" s="175">
        <f>ROUND(P141*H141,2)</f>
        <v>0</v>
      </c>
      <c r="BL141" s="3" t="s">
        <v>166</v>
      </c>
      <c r="BM141" s="174" t="s">
        <v>1461</v>
      </c>
    </row>
    <row r="142" s="22" customFormat="1">
      <c r="B142" s="23"/>
      <c r="D142" s="176" t="s">
        <v>168</v>
      </c>
      <c r="F142" s="177" t="s">
        <v>1460</v>
      </c>
      <c r="I142" s="178"/>
      <c r="J142" s="178"/>
      <c r="M142" s="23"/>
      <c r="N142" s="179"/>
      <c r="X142" s="59"/>
      <c r="AT142" s="3" t="s">
        <v>168</v>
      </c>
      <c r="AU142" s="3" t="s">
        <v>84</v>
      </c>
    </row>
    <row r="143" s="22" customFormat="1" ht="16.5" customHeight="1">
      <c r="B143" s="23"/>
      <c r="C143" s="161" t="s">
        <v>254</v>
      </c>
      <c r="D143" s="161" t="s">
        <v>162</v>
      </c>
      <c r="E143" s="162" t="s">
        <v>1462</v>
      </c>
      <c r="F143" s="163" t="s">
        <v>1463</v>
      </c>
      <c r="G143" s="164" t="s">
        <v>481</v>
      </c>
      <c r="H143" s="165">
        <v>1</v>
      </c>
      <c r="I143" s="166"/>
      <c r="J143" s="166"/>
      <c r="K143" s="167">
        <f>ROUND(P143*H143,2)</f>
        <v>0</v>
      </c>
      <c r="L143" s="168"/>
      <c r="M143" s="23"/>
      <c r="N143" s="169" t="s">
        <v>20</v>
      </c>
      <c r="O143" s="170" t="s">
        <v>44</v>
      </c>
      <c r="P143" s="171">
        <f>I143+J143</f>
        <v>0</v>
      </c>
      <c r="Q143" s="171">
        <f>ROUND(I143*H143,2)</f>
        <v>0</v>
      </c>
      <c r="R143" s="171">
        <f>ROUND(J143*H143,2)</f>
        <v>0</v>
      </c>
      <c r="T143" s="172">
        <f>S143*H143</f>
        <v>0</v>
      </c>
      <c r="U143" s="172">
        <v>0</v>
      </c>
      <c r="V143" s="172">
        <f>U143*H143</f>
        <v>0</v>
      </c>
      <c r="W143" s="172">
        <v>0</v>
      </c>
      <c r="X143" s="173">
        <f>W143*H143</f>
        <v>0</v>
      </c>
      <c r="AR143" s="174" t="s">
        <v>166</v>
      </c>
      <c r="AT143" s="174" t="s">
        <v>162</v>
      </c>
      <c r="AU143" s="174" t="s">
        <v>84</v>
      </c>
      <c r="AY143" s="3" t="s">
        <v>159</v>
      </c>
      <c r="BE143" s="175">
        <f>IF(O143="základní",K143,0)</f>
        <v>0</v>
      </c>
      <c r="BF143" s="175">
        <f>IF(O143="snížená",K143,0)</f>
        <v>0</v>
      </c>
      <c r="BG143" s="175">
        <f>IF(O143="zákl. přenesená",K143,0)</f>
        <v>0</v>
      </c>
      <c r="BH143" s="175">
        <f>IF(O143="sníž. přenesená",K143,0)</f>
        <v>0</v>
      </c>
      <c r="BI143" s="175">
        <f>IF(O143="nulová",K143,0)</f>
        <v>0</v>
      </c>
      <c r="BJ143" s="3" t="s">
        <v>82</v>
      </c>
      <c r="BK143" s="175">
        <f>ROUND(P143*H143,2)</f>
        <v>0</v>
      </c>
      <c r="BL143" s="3" t="s">
        <v>166</v>
      </c>
      <c r="BM143" s="174" t="s">
        <v>1464</v>
      </c>
    </row>
    <row r="144" s="22" customFormat="1">
      <c r="B144" s="23"/>
      <c r="D144" s="176" t="s">
        <v>168</v>
      </c>
      <c r="F144" s="177" t="s">
        <v>1463</v>
      </c>
      <c r="I144" s="178"/>
      <c r="J144" s="178"/>
      <c r="M144" s="23"/>
      <c r="N144" s="179"/>
      <c r="X144" s="59"/>
      <c r="AT144" s="3" t="s">
        <v>168</v>
      </c>
      <c r="AU144" s="3" t="s">
        <v>84</v>
      </c>
    </row>
    <row r="145" s="22" customFormat="1" ht="16.5" customHeight="1">
      <c r="B145" s="23"/>
      <c r="C145" s="161" t="s">
        <v>261</v>
      </c>
      <c r="D145" s="161" t="s">
        <v>162</v>
      </c>
      <c r="E145" s="162" t="s">
        <v>1465</v>
      </c>
      <c r="F145" s="163" t="s">
        <v>1466</v>
      </c>
      <c r="G145" s="164" t="s">
        <v>264</v>
      </c>
      <c r="H145" s="165">
        <v>377.45999999999998</v>
      </c>
      <c r="I145" s="166"/>
      <c r="J145" s="166"/>
      <c r="K145" s="167">
        <f>ROUND(P145*H145,2)</f>
        <v>0</v>
      </c>
      <c r="L145" s="168"/>
      <c r="M145" s="23"/>
      <c r="N145" s="169" t="s">
        <v>20</v>
      </c>
      <c r="O145" s="170" t="s">
        <v>44</v>
      </c>
      <c r="P145" s="171">
        <f>I145+J145</f>
        <v>0</v>
      </c>
      <c r="Q145" s="171">
        <f>ROUND(I145*H145,2)</f>
        <v>0</v>
      </c>
      <c r="R145" s="171">
        <f>ROUND(J145*H145,2)</f>
        <v>0</v>
      </c>
      <c r="T145" s="172">
        <f>S145*H145</f>
        <v>0</v>
      </c>
      <c r="U145" s="172">
        <v>0</v>
      </c>
      <c r="V145" s="172">
        <f>U145*H145</f>
        <v>0</v>
      </c>
      <c r="W145" s="172">
        <v>0</v>
      </c>
      <c r="X145" s="173">
        <f>W145*H145</f>
        <v>0</v>
      </c>
      <c r="AR145" s="174" t="s">
        <v>166</v>
      </c>
      <c r="AT145" s="174" t="s">
        <v>162</v>
      </c>
      <c r="AU145" s="174" t="s">
        <v>84</v>
      </c>
      <c r="AY145" s="3" t="s">
        <v>159</v>
      </c>
      <c r="BE145" s="175">
        <f>IF(O145="základní",K145,0)</f>
        <v>0</v>
      </c>
      <c r="BF145" s="175">
        <f>IF(O145="snížená",K145,0)</f>
        <v>0</v>
      </c>
      <c r="BG145" s="175">
        <f>IF(O145="zákl. přenesená",K145,0)</f>
        <v>0</v>
      </c>
      <c r="BH145" s="175">
        <f>IF(O145="sníž. přenesená",K145,0)</f>
        <v>0</v>
      </c>
      <c r="BI145" s="175">
        <f>IF(O145="nulová",K145,0)</f>
        <v>0</v>
      </c>
      <c r="BJ145" s="3" t="s">
        <v>82</v>
      </c>
      <c r="BK145" s="175">
        <f>ROUND(P145*H145,2)</f>
        <v>0</v>
      </c>
      <c r="BL145" s="3" t="s">
        <v>166</v>
      </c>
      <c r="BM145" s="174" t="s">
        <v>1467</v>
      </c>
    </row>
    <row r="146" s="22" customFormat="1">
      <c r="B146" s="23"/>
      <c r="D146" s="176" t="s">
        <v>168</v>
      </c>
      <c r="F146" s="177" t="s">
        <v>1466</v>
      </c>
      <c r="I146" s="178"/>
      <c r="J146" s="178"/>
      <c r="M146" s="23"/>
      <c r="N146" s="179"/>
      <c r="X146" s="59"/>
      <c r="AT146" s="3" t="s">
        <v>168</v>
      </c>
      <c r="AU146" s="3" t="s">
        <v>84</v>
      </c>
    </row>
    <row r="147" s="22" customFormat="1" ht="16.5" customHeight="1">
      <c r="B147" s="23"/>
      <c r="C147" s="161" t="s">
        <v>268</v>
      </c>
      <c r="D147" s="161" t="s">
        <v>162</v>
      </c>
      <c r="E147" s="162" t="s">
        <v>1468</v>
      </c>
      <c r="F147" s="163" t="s">
        <v>1469</v>
      </c>
      <c r="G147" s="164" t="s">
        <v>1470</v>
      </c>
      <c r="H147" s="165">
        <v>1</v>
      </c>
      <c r="I147" s="166"/>
      <c r="J147" s="166"/>
      <c r="K147" s="167">
        <f>ROUND(P147*H147,2)</f>
        <v>0</v>
      </c>
      <c r="L147" s="168"/>
      <c r="M147" s="23"/>
      <c r="N147" s="169" t="s">
        <v>20</v>
      </c>
      <c r="O147" s="170" t="s">
        <v>44</v>
      </c>
      <c r="P147" s="171">
        <f>I147+J147</f>
        <v>0</v>
      </c>
      <c r="Q147" s="171">
        <f>ROUND(I147*H147,2)</f>
        <v>0</v>
      </c>
      <c r="R147" s="171">
        <f>ROUND(J147*H147,2)</f>
        <v>0</v>
      </c>
      <c r="T147" s="172">
        <f>S147*H147</f>
        <v>0</v>
      </c>
      <c r="U147" s="172">
        <v>0</v>
      </c>
      <c r="V147" s="172">
        <f>U147*H147</f>
        <v>0</v>
      </c>
      <c r="W147" s="172">
        <v>0</v>
      </c>
      <c r="X147" s="173">
        <f>W147*H147</f>
        <v>0</v>
      </c>
      <c r="AR147" s="174" t="s">
        <v>166</v>
      </c>
      <c r="AT147" s="174" t="s">
        <v>162</v>
      </c>
      <c r="AU147" s="174" t="s">
        <v>84</v>
      </c>
      <c r="AY147" s="3" t="s">
        <v>159</v>
      </c>
      <c r="BE147" s="175">
        <f>IF(O147="základní",K147,0)</f>
        <v>0</v>
      </c>
      <c r="BF147" s="175">
        <f>IF(O147="snížená",K147,0)</f>
        <v>0</v>
      </c>
      <c r="BG147" s="175">
        <f>IF(O147="zákl. přenesená",K147,0)</f>
        <v>0</v>
      </c>
      <c r="BH147" s="175">
        <f>IF(O147="sníž. přenesená",K147,0)</f>
        <v>0</v>
      </c>
      <c r="BI147" s="175">
        <f>IF(O147="nulová",K147,0)</f>
        <v>0</v>
      </c>
      <c r="BJ147" s="3" t="s">
        <v>82</v>
      </c>
      <c r="BK147" s="175">
        <f>ROUND(P147*H147,2)</f>
        <v>0</v>
      </c>
      <c r="BL147" s="3" t="s">
        <v>166</v>
      </c>
      <c r="BM147" s="174" t="s">
        <v>1471</v>
      </c>
    </row>
    <row r="148" s="22" customFormat="1">
      <c r="B148" s="23"/>
      <c r="D148" s="176" t="s">
        <v>168</v>
      </c>
      <c r="F148" s="177" t="s">
        <v>1469</v>
      </c>
      <c r="I148" s="178"/>
      <c r="J148" s="178"/>
      <c r="M148" s="23"/>
      <c r="N148" s="179"/>
      <c r="X148" s="59"/>
      <c r="AT148" s="3" t="s">
        <v>168</v>
      </c>
      <c r="AU148" s="3" t="s">
        <v>84</v>
      </c>
    </row>
    <row r="149" s="22" customFormat="1" ht="16.5" customHeight="1">
      <c r="B149" s="23"/>
      <c r="C149" s="183" t="s">
        <v>275</v>
      </c>
      <c r="D149" s="183" t="s">
        <v>269</v>
      </c>
      <c r="E149" s="184" t="s">
        <v>1472</v>
      </c>
      <c r="F149" s="185" t="s">
        <v>1473</v>
      </c>
      <c r="G149" s="186" t="s">
        <v>174</v>
      </c>
      <c r="H149" s="187">
        <v>0.41521000000000002</v>
      </c>
      <c r="I149" s="188"/>
      <c r="J149" s="189"/>
      <c r="K149" s="190">
        <f>ROUND(P149*H149,2)</f>
        <v>0</v>
      </c>
      <c r="L149" s="189"/>
      <c r="M149" s="191"/>
      <c r="N149" s="192" t="s">
        <v>20</v>
      </c>
      <c r="O149" s="170" t="s">
        <v>44</v>
      </c>
      <c r="P149" s="171">
        <f>I149+J149</f>
        <v>0</v>
      </c>
      <c r="Q149" s="171">
        <f>ROUND(I149*H149,2)</f>
        <v>0</v>
      </c>
      <c r="R149" s="171">
        <f>ROUND(J149*H149,2)</f>
        <v>0</v>
      </c>
      <c r="T149" s="172">
        <f>S149*H149</f>
        <v>0</v>
      </c>
      <c r="U149" s="172">
        <v>1</v>
      </c>
      <c r="V149" s="172">
        <f>U149*H149</f>
        <v>0.41521000000000002</v>
      </c>
      <c r="W149" s="172">
        <v>0</v>
      </c>
      <c r="X149" s="173">
        <f>W149*H149</f>
        <v>0</v>
      </c>
      <c r="AR149" s="174" t="s">
        <v>218</v>
      </c>
      <c r="AT149" s="174" t="s">
        <v>269</v>
      </c>
      <c r="AU149" s="174" t="s">
        <v>84</v>
      </c>
      <c r="AY149" s="3" t="s">
        <v>159</v>
      </c>
      <c r="BE149" s="175">
        <f>IF(O149="základní",K149,0)</f>
        <v>0</v>
      </c>
      <c r="BF149" s="175">
        <f>IF(O149="snížená",K149,0)</f>
        <v>0</v>
      </c>
      <c r="BG149" s="175">
        <f>IF(O149="zákl. přenesená",K149,0)</f>
        <v>0</v>
      </c>
      <c r="BH149" s="175">
        <f>IF(O149="sníž. přenesená",K149,0)</f>
        <v>0</v>
      </c>
      <c r="BI149" s="175">
        <f>IF(O149="nulová",K149,0)</f>
        <v>0</v>
      </c>
      <c r="BJ149" s="3" t="s">
        <v>82</v>
      </c>
      <c r="BK149" s="175">
        <f>ROUND(P149*H149,2)</f>
        <v>0</v>
      </c>
      <c r="BL149" s="3" t="s">
        <v>166</v>
      </c>
      <c r="BM149" s="174" t="s">
        <v>1474</v>
      </c>
    </row>
    <row r="150" s="22" customFormat="1">
      <c r="B150" s="23"/>
      <c r="D150" s="176" t="s">
        <v>168</v>
      </c>
      <c r="F150" s="177" t="s">
        <v>1473</v>
      </c>
      <c r="I150" s="178"/>
      <c r="J150" s="178"/>
      <c r="M150" s="23"/>
      <c r="N150" s="179"/>
      <c r="X150" s="59"/>
      <c r="AT150" s="3" t="s">
        <v>168</v>
      </c>
      <c r="AU150" s="3" t="s">
        <v>84</v>
      </c>
    </row>
    <row r="151" s="147" customFormat="1" ht="22.899999999999999" customHeight="1">
      <c r="B151" s="148"/>
      <c r="D151" s="149" t="s">
        <v>74</v>
      </c>
      <c r="E151" s="159" t="s">
        <v>297</v>
      </c>
      <c r="F151" s="159" t="s">
        <v>331</v>
      </c>
      <c r="I151" s="151"/>
      <c r="J151" s="151"/>
      <c r="K151" s="160">
        <f>BK151</f>
        <v>0</v>
      </c>
      <c r="M151" s="148"/>
      <c r="N151" s="153"/>
      <c r="Q151" s="154">
        <f>SUM(Q152:Q173)</f>
        <v>0</v>
      </c>
      <c r="R151" s="154">
        <f>SUM(R152:R173)</f>
        <v>0</v>
      </c>
      <c r="T151" s="155">
        <f>SUM(T152:T173)</f>
        <v>0</v>
      </c>
      <c r="V151" s="155">
        <f>SUM(V152:V173)</f>
        <v>0</v>
      </c>
      <c r="X151" s="156">
        <f>SUM(X152:X173)</f>
        <v>0</v>
      </c>
      <c r="AR151" s="149" t="s">
        <v>82</v>
      </c>
      <c r="AT151" s="157" t="s">
        <v>74</v>
      </c>
      <c r="AU151" s="157" t="s">
        <v>82</v>
      </c>
      <c r="AY151" s="149" t="s">
        <v>159</v>
      </c>
      <c r="BK151" s="158">
        <f>SUM(BK152:BK173)</f>
        <v>0</v>
      </c>
    </row>
    <row r="152" s="22" customFormat="1" ht="24.199999999999999" customHeight="1">
      <c r="B152" s="23"/>
      <c r="C152" s="161" t="s">
        <v>293</v>
      </c>
      <c r="D152" s="161" t="s">
        <v>162</v>
      </c>
      <c r="E152" s="162" t="s">
        <v>339</v>
      </c>
      <c r="F152" s="163" t="s">
        <v>340</v>
      </c>
      <c r="G152" s="164" t="s">
        <v>174</v>
      </c>
      <c r="H152" s="165">
        <v>0.01</v>
      </c>
      <c r="I152" s="166"/>
      <c r="J152" s="166"/>
      <c r="K152" s="167">
        <f>ROUND(P152*H152,2)</f>
        <v>0</v>
      </c>
      <c r="L152" s="168"/>
      <c r="M152" s="23"/>
      <c r="N152" s="169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</v>
      </c>
      <c r="V152" s="172">
        <f>U152*H152</f>
        <v>0</v>
      </c>
      <c r="W152" s="172">
        <v>0</v>
      </c>
      <c r="X152" s="173">
        <f>W152*H152</f>
        <v>0</v>
      </c>
      <c r="AR152" s="174" t="s">
        <v>166</v>
      </c>
      <c r="AT152" s="174" t="s">
        <v>162</v>
      </c>
      <c r="AU152" s="174" t="s">
        <v>84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166</v>
      </c>
      <c r="BM152" s="174" t="s">
        <v>1475</v>
      </c>
    </row>
    <row r="153" s="22" customFormat="1" ht="18">
      <c r="B153" s="23"/>
      <c r="D153" s="176" t="s">
        <v>168</v>
      </c>
      <c r="F153" s="177" t="s">
        <v>342</v>
      </c>
      <c r="I153" s="178"/>
      <c r="J153" s="178"/>
      <c r="M153" s="23"/>
      <c r="N153" s="179"/>
      <c r="X153" s="59"/>
      <c r="AT153" s="3" t="s">
        <v>168</v>
      </c>
      <c r="AU153" s="3" t="s">
        <v>84</v>
      </c>
    </row>
    <row r="154" s="22" customFormat="1">
      <c r="B154" s="23"/>
      <c r="D154" s="180" t="s">
        <v>170</v>
      </c>
      <c r="F154" s="181" t="s">
        <v>343</v>
      </c>
      <c r="I154" s="178"/>
      <c r="J154" s="178"/>
      <c r="M154" s="23"/>
      <c r="N154" s="179"/>
      <c r="X154" s="59"/>
      <c r="AT154" s="3" t="s">
        <v>170</v>
      </c>
      <c r="AU154" s="3" t="s">
        <v>84</v>
      </c>
    </row>
    <row r="155" s="22" customFormat="1" ht="16.5" customHeight="1">
      <c r="B155" s="23"/>
      <c r="C155" s="161" t="s">
        <v>312</v>
      </c>
      <c r="D155" s="161" t="s">
        <v>162</v>
      </c>
      <c r="E155" s="162" t="s">
        <v>359</v>
      </c>
      <c r="F155" s="163" t="s">
        <v>360</v>
      </c>
      <c r="G155" s="164" t="s">
        <v>174</v>
      </c>
      <c r="H155" s="165">
        <v>0.01</v>
      </c>
      <c r="I155" s="166"/>
      <c r="J155" s="166"/>
      <c r="K155" s="167">
        <f>ROUND(P155*H155,2)</f>
        <v>0</v>
      </c>
      <c r="L155" s="168"/>
      <c r="M155" s="23"/>
      <c r="N155" s="169" t="s">
        <v>20</v>
      </c>
      <c r="O155" s="170" t="s">
        <v>44</v>
      </c>
      <c r="P155" s="171">
        <f>I155+J155</f>
        <v>0</v>
      </c>
      <c r="Q155" s="171">
        <f>ROUND(I155*H155,2)</f>
        <v>0</v>
      </c>
      <c r="R155" s="171">
        <f>ROUND(J155*H155,2)</f>
        <v>0</v>
      </c>
      <c r="T155" s="172">
        <f>S155*H155</f>
        <v>0</v>
      </c>
      <c r="U155" s="172">
        <v>0</v>
      </c>
      <c r="V155" s="172">
        <f>U155*H155</f>
        <v>0</v>
      </c>
      <c r="W155" s="172">
        <v>0</v>
      </c>
      <c r="X155" s="173">
        <f>W155*H155</f>
        <v>0</v>
      </c>
      <c r="AR155" s="174" t="s">
        <v>166</v>
      </c>
      <c r="AT155" s="174" t="s">
        <v>162</v>
      </c>
      <c r="AU155" s="174" t="s">
        <v>84</v>
      </c>
      <c r="AY155" s="3" t="s">
        <v>159</v>
      </c>
      <c r="BE155" s="175">
        <f>IF(O155="základní",K155,0)</f>
        <v>0</v>
      </c>
      <c r="BF155" s="175">
        <f>IF(O155="snížená",K155,0)</f>
        <v>0</v>
      </c>
      <c r="BG155" s="175">
        <f>IF(O155="zákl. přenesená",K155,0)</f>
        <v>0</v>
      </c>
      <c r="BH155" s="175">
        <f>IF(O155="sníž. přenesená",K155,0)</f>
        <v>0</v>
      </c>
      <c r="BI155" s="175">
        <f>IF(O155="nulová",K155,0)</f>
        <v>0</v>
      </c>
      <c r="BJ155" s="3" t="s">
        <v>82</v>
      </c>
      <c r="BK155" s="175">
        <f>ROUND(P155*H155,2)</f>
        <v>0</v>
      </c>
      <c r="BL155" s="3" t="s">
        <v>166</v>
      </c>
      <c r="BM155" s="174" t="s">
        <v>1476</v>
      </c>
    </row>
    <row r="156" s="22" customFormat="1">
      <c r="B156" s="23"/>
      <c r="D156" s="176" t="s">
        <v>168</v>
      </c>
      <c r="F156" s="177" t="s">
        <v>362</v>
      </c>
      <c r="I156" s="178"/>
      <c r="J156" s="178"/>
      <c r="M156" s="23"/>
      <c r="N156" s="179"/>
      <c r="X156" s="59"/>
      <c r="AT156" s="3" t="s">
        <v>168</v>
      </c>
      <c r="AU156" s="3" t="s">
        <v>84</v>
      </c>
    </row>
    <row r="157" s="22" customFormat="1">
      <c r="B157" s="23"/>
      <c r="D157" s="180" t="s">
        <v>170</v>
      </c>
      <c r="F157" s="181" t="s">
        <v>363</v>
      </c>
      <c r="I157" s="178"/>
      <c r="J157" s="178"/>
      <c r="M157" s="23"/>
      <c r="N157" s="179"/>
      <c r="X157" s="59"/>
      <c r="AT157" s="3" t="s">
        <v>170</v>
      </c>
      <c r="AU157" s="3" t="s">
        <v>84</v>
      </c>
    </row>
    <row r="158" s="22" customFormat="1" ht="18">
      <c r="B158" s="23"/>
      <c r="D158" s="176" t="s">
        <v>176</v>
      </c>
      <c r="F158" s="182" t="s">
        <v>364</v>
      </c>
      <c r="I158" s="178"/>
      <c r="J158" s="178"/>
      <c r="M158" s="23"/>
      <c r="N158" s="179"/>
      <c r="X158" s="59"/>
      <c r="AT158" s="3" t="s">
        <v>176</v>
      </c>
      <c r="AU158" s="3" t="s">
        <v>84</v>
      </c>
    </row>
    <row r="159" s="22" customFormat="1" ht="16.5" customHeight="1">
      <c r="B159" s="23"/>
      <c r="C159" s="161" t="s">
        <v>281</v>
      </c>
      <c r="D159" s="161" t="s">
        <v>162</v>
      </c>
      <c r="E159" s="162" t="s">
        <v>366</v>
      </c>
      <c r="F159" s="163" t="s">
        <v>367</v>
      </c>
      <c r="G159" s="164" t="s">
        <v>174</v>
      </c>
      <c r="H159" s="165">
        <v>0.01</v>
      </c>
      <c r="I159" s="166"/>
      <c r="J159" s="166"/>
      <c r="K159" s="167">
        <f>ROUND(P159*H159,2)</f>
        <v>0</v>
      </c>
      <c r="L159" s="168"/>
      <c r="M159" s="23"/>
      <c r="N159" s="169" t="s">
        <v>20</v>
      </c>
      <c r="O159" s="170" t="s">
        <v>44</v>
      </c>
      <c r="P159" s="171">
        <f>I159+J159</f>
        <v>0</v>
      </c>
      <c r="Q159" s="171">
        <f>ROUND(I159*H159,2)</f>
        <v>0</v>
      </c>
      <c r="R159" s="171">
        <f>ROUND(J159*H159,2)</f>
        <v>0</v>
      </c>
      <c r="T159" s="172">
        <f>S159*H159</f>
        <v>0</v>
      </c>
      <c r="U159" s="172">
        <v>0</v>
      </c>
      <c r="V159" s="172">
        <f>U159*H159</f>
        <v>0</v>
      </c>
      <c r="W159" s="172">
        <v>0</v>
      </c>
      <c r="X159" s="173">
        <f>W159*H159</f>
        <v>0</v>
      </c>
      <c r="AR159" s="174" t="s">
        <v>166</v>
      </c>
      <c r="AT159" s="174" t="s">
        <v>162</v>
      </c>
      <c r="AU159" s="174" t="s">
        <v>84</v>
      </c>
      <c r="AY159" s="3" t="s">
        <v>159</v>
      </c>
      <c r="BE159" s="175">
        <f>IF(O159="základní",K159,0)</f>
        <v>0</v>
      </c>
      <c r="BF159" s="175">
        <f>IF(O159="snížená",K159,0)</f>
        <v>0</v>
      </c>
      <c r="BG159" s="175">
        <f>IF(O159="zákl. přenesená",K159,0)</f>
        <v>0</v>
      </c>
      <c r="BH159" s="175">
        <f>IF(O159="sníž. přenesená",K159,0)</f>
        <v>0</v>
      </c>
      <c r="BI159" s="175">
        <f>IF(O159="nulová",K159,0)</f>
        <v>0</v>
      </c>
      <c r="BJ159" s="3" t="s">
        <v>82</v>
      </c>
      <c r="BK159" s="175">
        <f>ROUND(P159*H159,2)</f>
        <v>0</v>
      </c>
      <c r="BL159" s="3" t="s">
        <v>166</v>
      </c>
      <c r="BM159" s="174" t="s">
        <v>1477</v>
      </c>
    </row>
    <row r="160" s="22" customFormat="1">
      <c r="B160" s="23"/>
      <c r="D160" s="176" t="s">
        <v>168</v>
      </c>
      <c r="F160" s="177" t="s">
        <v>369</v>
      </c>
      <c r="I160" s="178"/>
      <c r="J160" s="178"/>
      <c r="M160" s="23"/>
      <c r="N160" s="179"/>
      <c r="X160" s="59"/>
      <c r="AT160" s="3" t="s">
        <v>168</v>
      </c>
      <c r="AU160" s="3" t="s">
        <v>84</v>
      </c>
    </row>
    <row r="161" s="22" customFormat="1">
      <c r="B161" s="23"/>
      <c r="D161" s="180" t="s">
        <v>170</v>
      </c>
      <c r="F161" s="181" t="s">
        <v>370</v>
      </c>
      <c r="I161" s="178"/>
      <c r="J161" s="178"/>
      <c r="M161" s="23"/>
      <c r="N161" s="179"/>
      <c r="X161" s="59"/>
      <c r="AT161" s="3" t="s">
        <v>170</v>
      </c>
      <c r="AU161" s="3" t="s">
        <v>84</v>
      </c>
    </row>
    <row r="162" s="22" customFormat="1" ht="18">
      <c r="B162" s="23"/>
      <c r="D162" s="176" t="s">
        <v>176</v>
      </c>
      <c r="F162" s="182" t="s">
        <v>371</v>
      </c>
      <c r="I162" s="178"/>
      <c r="J162" s="178"/>
      <c r="M162" s="23"/>
      <c r="N162" s="179"/>
      <c r="X162" s="59"/>
      <c r="AT162" s="3" t="s">
        <v>176</v>
      </c>
      <c r="AU162" s="3" t="s">
        <v>84</v>
      </c>
    </row>
    <row r="163" s="22" customFormat="1" ht="16.5" customHeight="1">
      <c r="B163" s="23"/>
      <c r="C163" s="161" t="s">
        <v>287</v>
      </c>
      <c r="D163" s="161" t="s">
        <v>162</v>
      </c>
      <c r="E163" s="162" t="s">
        <v>373</v>
      </c>
      <c r="F163" s="163" t="s">
        <v>374</v>
      </c>
      <c r="G163" s="164" t="s">
        <v>174</v>
      </c>
      <c r="H163" s="165">
        <v>0.25600000000000001</v>
      </c>
      <c r="I163" s="166"/>
      <c r="J163" s="166"/>
      <c r="K163" s="167">
        <f>ROUND(P163*H163,2)</f>
        <v>0</v>
      </c>
      <c r="L163" s="168"/>
      <c r="M163" s="23"/>
      <c r="N163" s="169" t="s">
        <v>20</v>
      </c>
      <c r="O163" s="170" t="s">
        <v>44</v>
      </c>
      <c r="P163" s="171">
        <f>I163+J163</f>
        <v>0</v>
      </c>
      <c r="Q163" s="171">
        <f>ROUND(I163*H163,2)</f>
        <v>0</v>
      </c>
      <c r="R163" s="171">
        <f>ROUND(J163*H163,2)</f>
        <v>0</v>
      </c>
      <c r="T163" s="172">
        <f>S163*H163</f>
        <v>0</v>
      </c>
      <c r="U163" s="172">
        <v>0</v>
      </c>
      <c r="V163" s="172">
        <f>U163*H163</f>
        <v>0</v>
      </c>
      <c r="W163" s="172">
        <v>0</v>
      </c>
      <c r="X163" s="173">
        <f>W163*H163</f>
        <v>0</v>
      </c>
      <c r="AR163" s="174" t="s">
        <v>166</v>
      </c>
      <c r="AT163" s="174" t="s">
        <v>162</v>
      </c>
      <c r="AU163" s="174" t="s">
        <v>84</v>
      </c>
      <c r="AY163" s="3" t="s">
        <v>159</v>
      </c>
      <c r="BE163" s="175">
        <f>IF(O163="základní",K163,0)</f>
        <v>0</v>
      </c>
      <c r="BF163" s="175">
        <f>IF(O163="snížená",K163,0)</f>
        <v>0</v>
      </c>
      <c r="BG163" s="175">
        <f>IF(O163="zákl. přenesená",K163,0)</f>
        <v>0</v>
      </c>
      <c r="BH163" s="175">
        <f>IF(O163="sníž. přenesená",K163,0)</f>
        <v>0</v>
      </c>
      <c r="BI163" s="175">
        <f>IF(O163="nulová",K163,0)</f>
        <v>0</v>
      </c>
      <c r="BJ163" s="3" t="s">
        <v>82</v>
      </c>
      <c r="BK163" s="175">
        <f>ROUND(P163*H163,2)</f>
        <v>0</v>
      </c>
      <c r="BL163" s="3" t="s">
        <v>166</v>
      </c>
      <c r="BM163" s="174" t="s">
        <v>1478</v>
      </c>
    </row>
    <row r="164" s="22" customFormat="1" ht="18">
      <c r="B164" s="23"/>
      <c r="D164" s="176" t="s">
        <v>168</v>
      </c>
      <c r="F164" s="177" t="s">
        <v>376</v>
      </c>
      <c r="I164" s="178"/>
      <c r="J164" s="178"/>
      <c r="M164" s="23"/>
      <c r="N164" s="179"/>
      <c r="X164" s="59"/>
      <c r="AT164" s="3" t="s">
        <v>168</v>
      </c>
      <c r="AU164" s="3" t="s">
        <v>84</v>
      </c>
    </row>
    <row r="165" s="22" customFormat="1">
      <c r="B165" s="23"/>
      <c r="D165" s="180" t="s">
        <v>170</v>
      </c>
      <c r="F165" s="181" t="s">
        <v>377</v>
      </c>
      <c r="I165" s="178"/>
      <c r="J165" s="178"/>
      <c r="M165" s="23"/>
      <c r="N165" s="179"/>
      <c r="X165" s="59"/>
      <c r="AT165" s="3" t="s">
        <v>170</v>
      </c>
      <c r="AU165" s="3" t="s">
        <v>84</v>
      </c>
    </row>
    <row r="166" s="22" customFormat="1" ht="24.199999999999999" customHeight="1">
      <c r="B166" s="23"/>
      <c r="C166" s="161" t="s">
        <v>299</v>
      </c>
      <c r="D166" s="161" t="s">
        <v>162</v>
      </c>
      <c r="E166" s="162" t="s">
        <v>1479</v>
      </c>
      <c r="F166" s="163" t="s">
        <v>1480</v>
      </c>
      <c r="G166" s="164" t="s">
        <v>174</v>
      </c>
      <c r="H166" s="165">
        <v>0.01</v>
      </c>
      <c r="I166" s="166"/>
      <c r="J166" s="166"/>
      <c r="K166" s="167">
        <f>ROUND(P166*H166,2)</f>
        <v>0</v>
      </c>
      <c r="L166" s="168"/>
      <c r="M166" s="23"/>
      <c r="N166" s="169" t="s">
        <v>20</v>
      </c>
      <c r="O166" s="170" t="s">
        <v>44</v>
      </c>
      <c r="P166" s="171">
        <f>I166+J166</f>
        <v>0</v>
      </c>
      <c r="Q166" s="171">
        <f>ROUND(I166*H166,2)</f>
        <v>0</v>
      </c>
      <c r="R166" s="171">
        <f>ROUND(J166*H166,2)</f>
        <v>0</v>
      </c>
      <c r="T166" s="172">
        <f>S166*H166</f>
        <v>0</v>
      </c>
      <c r="U166" s="172">
        <v>0</v>
      </c>
      <c r="V166" s="172">
        <f>U166*H166</f>
        <v>0</v>
      </c>
      <c r="W166" s="172">
        <v>0</v>
      </c>
      <c r="X166" s="173">
        <f>W166*H166</f>
        <v>0</v>
      </c>
      <c r="AR166" s="174" t="s">
        <v>166</v>
      </c>
      <c r="AT166" s="174" t="s">
        <v>162</v>
      </c>
      <c r="AU166" s="174" t="s">
        <v>84</v>
      </c>
      <c r="AY166" s="3" t="s">
        <v>159</v>
      </c>
      <c r="BE166" s="175">
        <f>IF(O166="základní",K166,0)</f>
        <v>0</v>
      </c>
      <c r="BF166" s="175">
        <f>IF(O166="snížená",K166,0)</f>
        <v>0</v>
      </c>
      <c r="BG166" s="175">
        <f>IF(O166="zákl. přenesená",K166,0)</f>
        <v>0</v>
      </c>
      <c r="BH166" s="175">
        <f>IF(O166="sníž. přenesená",K166,0)</f>
        <v>0</v>
      </c>
      <c r="BI166" s="175">
        <f>IF(O166="nulová",K166,0)</f>
        <v>0</v>
      </c>
      <c r="BJ166" s="3" t="s">
        <v>82</v>
      </c>
      <c r="BK166" s="175">
        <f>ROUND(P166*H166,2)</f>
        <v>0</v>
      </c>
      <c r="BL166" s="3" t="s">
        <v>166</v>
      </c>
      <c r="BM166" s="174" t="s">
        <v>1481</v>
      </c>
    </row>
    <row r="167" s="22" customFormat="1">
      <c r="B167" s="23"/>
      <c r="D167" s="176" t="s">
        <v>168</v>
      </c>
      <c r="F167" s="177" t="s">
        <v>1480</v>
      </c>
      <c r="I167" s="178"/>
      <c r="J167" s="178"/>
      <c r="M167" s="23"/>
      <c r="N167" s="179"/>
      <c r="X167" s="59"/>
      <c r="AT167" s="3" t="s">
        <v>168</v>
      </c>
      <c r="AU167" s="3" t="s">
        <v>84</v>
      </c>
    </row>
    <row r="168" s="22" customFormat="1" ht="36">
      <c r="B168" s="23"/>
      <c r="D168" s="176" t="s">
        <v>176</v>
      </c>
      <c r="F168" s="182" t="s">
        <v>350</v>
      </c>
      <c r="I168" s="178"/>
      <c r="J168" s="178"/>
      <c r="M168" s="23"/>
      <c r="N168" s="179"/>
      <c r="X168" s="59"/>
      <c r="AT168" s="3" t="s">
        <v>176</v>
      </c>
      <c r="AU168" s="3" t="s">
        <v>84</v>
      </c>
    </row>
    <row r="169" s="22" customFormat="1" ht="24.199999999999999" customHeight="1">
      <c r="B169" s="23"/>
      <c r="C169" s="161" t="s">
        <v>8</v>
      </c>
      <c r="D169" s="161" t="s">
        <v>162</v>
      </c>
      <c r="E169" s="162" t="s">
        <v>1482</v>
      </c>
      <c r="F169" s="163" t="s">
        <v>1483</v>
      </c>
      <c r="G169" s="164" t="s">
        <v>174</v>
      </c>
      <c r="H169" s="165">
        <v>0.021000000000000001</v>
      </c>
      <c r="I169" s="166"/>
      <c r="J169" s="166"/>
      <c r="K169" s="167">
        <f>ROUND(P169*H169,2)</f>
        <v>0</v>
      </c>
      <c r="L169" s="168"/>
      <c r="M169" s="23"/>
      <c r="N169" s="169" t="s">
        <v>20</v>
      </c>
      <c r="O169" s="170" t="s">
        <v>44</v>
      </c>
      <c r="P169" s="171">
        <f>I169+J169</f>
        <v>0</v>
      </c>
      <c r="Q169" s="171">
        <f>ROUND(I169*H169,2)</f>
        <v>0</v>
      </c>
      <c r="R169" s="171">
        <f>ROUND(J169*H169,2)</f>
        <v>0</v>
      </c>
      <c r="T169" s="172">
        <f>S169*H169</f>
        <v>0</v>
      </c>
      <c r="U169" s="172">
        <v>0</v>
      </c>
      <c r="V169" s="172">
        <f>U169*H169</f>
        <v>0</v>
      </c>
      <c r="W169" s="172">
        <v>0</v>
      </c>
      <c r="X169" s="173">
        <f>W169*H169</f>
        <v>0</v>
      </c>
      <c r="AR169" s="174" t="s">
        <v>166</v>
      </c>
      <c r="AT169" s="174" t="s">
        <v>162</v>
      </c>
      <c r="AU169" s="174" t="s">
        <v>84</v>
      </c>
      <c r="AY169" s="3" t="s">
        <v>159</v>
      </c>
      <c r="BE169" s="175">
        <f>IF(O169="základní",K169,0)</f>
        <v>0</v>
      </c>
      <c r="BF169" s="175">
        <f>IF(O169="snížená",K169,0)</f>
        <v>0</v>
      </c>
      <c r="BG169" s="175">
        <f>IF(O169="zákl. přenesená",K169,0)</f>
        <v>0</v>
      </c>
      <c r="BH169" s="175">
        <f>IF(O169="sníž. přenesená",K169,0)</f>
        <v>0</v>
      </c>
      <c r="BI169" s="175">
        <f>IF(O169="nulová",K169,0)</f>
        <v>0</v>
      </c>
      <c r="BJ169" s="3" t="s">
        <v>82</v>
      </c>
      <c r="BK169" s="175">
        <f>ROUND(P169*H169,2)</f>
        <v>0</v>
      </c>
      <c r="BL169" s="3" t="s">
        <v>166</v>
      </c>
      <c r="BM169" s="174" t="s">
        <v>1484</v>
      </c>
    </row>
    <row r="170" s="22" customFormat="1">
      <c r="B170" s="23"/>
      <c r="D170" s="176" t="s">
        <v>168</v>
      </c>
      <c r="F170" s="177" t="s">
        <v>1483</v>
      </c>
      <c r="I170" s="178"/>
      <c r="J170" s="178"/>
      <c r="M170" s="23"/>
      <c r="N170" s="179"/>
      <c r="X170" s="59"/>
      <c r="AT170" s="3" t="s">
        <v>168</v>
      </c>
      <c r="AU170" s="3" t="s">
        <v>84</v>
      </c>
    </row>
    <row r="171" s="22" customFormat="1" ht="18">
      <c r="B171" s="23"/>
      <c r="D171" s="176" t="s">
        <v>176</v>
      </c>
      <c r="F171" s="182" t="s">
        <v>357</v>
      </c>
      <c r="I171" s="178"/>
      <c r="J171" s="178"/>
      <c r="M171" s="23"/>
      <c r="N171" s="179"/>
      <c r="X171" s="59"/>
      <c r="AT171" s="3" t="s">
        <v>176</v>
      </c>
      <c r="AU171" s="3" t="s">
        <v>84</v>
      </c>
    </row>
    <row r="172" s="22" customFormat="1" ht="16.5" customHeight="1">
      <c r="B172" s="23"/>
      <c r="C172" s="161" t="s">
        <v>318</v>
      </c>
      <c r="D172" s="161" t="s">
        <v>162</v>
      </c>
      <c r="E172" s="162" t="s">
        <v>1485</v>
      </c>
      <c r="F172" s="163" t="s">
        <v>1486</v>
      </c>
      <c r="G172" s="164" t="s">
        <v>174</v>
      </c>
      <c r="H172" s="165">
        <v>0.01</v>
      </c>
      <c r="I172" s="166"/>
      <c r="J172" s="166"/>
      <c r="K172" s="167">
        <f>ROUND(P172*H172,2)</f>
        <v>0</v>
      </c>
      <c r="L172" s="168"/>
      <c r="M172" s="23"/>
      <c r="N172" s="169" t="s">
        <v>20</v>
      </c>
      <c r="O172" s="170" t="s">
        <v>44</v>
      </c>
      <c r="P172" s="171">
        <f>I172+J172</f>
        <v>0</v>
      </c>
      <c r="Q172" s="171">
        <f>ROUND(I172*H172,2)</f>
        <v>0</v>
      </c>
      <c r="R172" s="171">
        <f>ROUND(J172*H172,2)</f>
        <v>0</v>
      </c>
      <c r="T172" s="172">
        <f>S172*H172</f>
        <v>0</v>
      </c>
      <c r="U172" s="172">
        <v>0</v>
      </c>
      <c r="V172" s="172">
        <f>U172*H172</f>
        <v>0</v>
      </c>
      <c r="W172" s="172">
        <v>0</v>
      </c>
      <c r="X172" s="173">
        <f>W172*H172</f>
        <v>0</v>
      </c>
      <c r="AR172" s="174" t="s">
        <v>166</v>
      </c>
      <c r="AT172" s="174" t="s">
        <v>162</v>
      </c>
      <c r="AU172" s="174" t="s">
        <v>84</v>
      </c>
      <c r="AY172" s="3" t="s">
        <v>159</v>
      </c>
      <c r="BE172" s="175">
        <f>IF(O172="základní",K172,0)</f>
        <v>0</v>
      </c>
      <c r="BF172" s="175">
        <f>IF(O172="snížená",K172,0)</f>
        <v>0</v>
      </c>
      <c r="BG172" s="175">
        <f>IF(O172="zákl. přenesená",K172,0)</f>
        <v>0</v>
      </c>
      <c r="BH172" s="175">
        <f>IF(O172="sníž. přenesená",K172,0)</f>
        <v>0</v>
      </c>
      <c r="BI172" s="175">
        <f>IF(O172="nulová",K172,0)</f>
        <v>0</v>
      </c>
      <c r="BJ172" s="3" t="s">
        <v>82</v>
      </c>
      <c r="BK172" s="175">
        <f>ROUND(P172*H172,2)</f>
        <v>0</v>
      </c>
      <c r="BL172" s="3" t="s">
        <v>166</v>
      </c>
      <c r="BM172" s="174" t="s">
        <v>1487</v>
      </c>
    </row>
    <row r="173" s="22" customFormat="1">
      <c r="B173" s="23"/>
      <c r="D173" s="176" t="s">
        <v>168</v>
      </c>
      <c r="F173" s="177" t="s">
        <v>1486</v>
      </c>
      <c r="I173" s="178"/>
      <c r="J173" s="178"/>
      <c r="M173" s="23"/>
      <c r="N173" s="193"/>
      <c r="O173" s="194"/>
      <c r="P173" s="194"/>
      <c r="Q173" s="194"/>
      <c r="R173" s="194"/>
      <c r="S173" s="194"/>
      <c r="T173" s="194"/>
      <c r="U173" s="194"/>
      <c r="V173" s="194"/>
      <c r="W173" s="194"/>
      <c r="X173" s="195"/>
      <c r="AT173" s="3" t="s">
        <v>168</v>
      </c>
      <c r="AU173" s="3" t="s">
        <v>84</v>
      </c>
    </row>
    <row r="174" s="22" customFormat="1" ht="6.9500000000000002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23"/>
    </row>
  </sheetData>
  <sheetProtection algorithmName="SHA-512" hashValue="ODXNyKm6KIaI5hv+lstSYvU0s4u0Tq8fg+/nvZxjRH/ID/DFLmjbHhKGCFK+O9VdDHgm62CxlwpVstSapWTF5w==" saltValue="A5Slj6wIMVJlfOu6AHSkAQ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5:L173"/>
  <mergeCells count="12">
    <mergeCell ref="M2:Z2"/>
    <mergeCell ref="E7:H7"/>
    <mergeCell ref="E9:H9"/>
    <mergeCell ref="E11:H11"/>
    <mergeCell ref="E20:H20"/>
    <mergeCell ref="E29:H29"/>
    <mergeCell ref="E52:H52"/>
    <mergeCell ref="E54:H54"/>
    <mergeCell ref="E56:H56"/>
    <mergeCell ref="E84:H84"/>
    <mergeCell ref="E86:H86"/>
    <mergeCell ref="E88:H88"/>
  </mergeCells>
  <hyperlinks>
    <hyperlink r:id="rId1" ref="F101"/>
    <hyperlink r:id="rId2" ref="F106"/>
    <hyperlink r:id="rId3" ref="F110"/>
    <hyperlink r:id="rId4" ref="F114"/>
    <hyperlink r:id="rId5" ref="F127"/>
    <hyperlink r:id="rId6" ref="F132"/>
    <hyperlink r:id="rId7" ref="F136"/>
    <hyperlink r:id="rId8" ref="F139"/>
    <hyperlink r:id="rId9" ref="F154"/>
    <hyperlink r:id="rId10" ref="F157"/>
    <hyperlink r:id="rId11" ref="F161"/>
    <hyperlink r:id="rId12" ref="F165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105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ht="12" customHeight="1">
      <c r="B8" s="6"/>
      <c r="D8" s="16" t="s">
        <v>116</v>
      </c>
      <c r="M8" s="6"/>
    </row>
    <row r="9" s="22" customFormat="1" ht="16.5" customHeight="1">
      <c r="B9" s="23"/>
      <c r="E9" s="113" t="s">
        <v>1393</v>
      </c>
      <c r="F9" s="22"/>
      <c r="G9" s="22"/>
      <c r="H9" s="22"/>
      <c r="M9" s="23"/>
    </row>
    <row r="10" s="22" customFormat="1" ht="12" customHeight="1">
      <c r="B10" s="23"/>
      <c r="D10" s="16" t="s">
        <v>118</v>
      </c>
      <c r="M10" s="23"/>
    </row>
    <row r="11" s="22" customFormat="1" ht="16.5" customHeight="1">
      <c r="B11" s="23"/>
      <c r="E11" s="49" t="s">
        <v>1488</v>
      </c>
      <c r="F11" s="22"/>
      <c r="G11" s="22"/>
      <c r="H11" s="22"/>
      <c r="M11" s="23"/>
    </row>
    <row r="12" s="22" customFormat="1">
      <c r="B12" s="23"/>
      <c r="M12" s="23"/>
    </row>
    <row r="13" s="22" customFormat="1" ht="12" customHeight="1">
      <c r="B13" s="23"/>
      <c r="D13" s="16" t="s">
        <v>19</v>
      </c>
      <c r="F13" s="11" t="s">
        <v>20</v>
      </c>
      <c r="I13" s="16" t="s">
        <v>21</v>
      </c>
      <c r="J13" s="11" t="s">
        <v>20</v>
      </c>
      <c r="M13" s="23"/>
    </row>
    <row r="14" s="22" customFormat="1" ht="12" customHeight="1">
      <c r="B14" s="23"/>
      <c r="D14" s="16" t="s">
        <v>22</v>
      </c>
      <c r="F14" s="11" t="s">
        <v>23</v>
      </c>
      <c r="I14" s="16" t="s">
        <v>24</v>
      </c>
      <c r="J14" s="51" t="str">
        <f>'Rekapitulace stavby'!AN8</f>
        <v xml:space="preserve">19. 3. 2025</v>
      </c>
      <c r="M14" s="23"/>
    </row>
    <row r="15" s="22" customFormat="1" ht="10.9" customHeight="1">
      <c r="B15" s="23"/>
      <c r="M15" s="23"/>
    </row>
    <row r="16" s="22" customFormat="1" ht="12" customHeight="1">
      <c r="B16" s="23"/>
      <c r="D16" s="16" t="s">
        <v>26</v>
      </c>
      <c r="I16" s="16" t="s">
        <v>27</v>
      </c>
      <c r="J16" s="11" t="s">
        <v>28</v>
      </c>
      <c r="M16" s="23"/>
    </row>
    <row r="17" s="22" customFormat="1" ht="18" customHeight="1">
      <c r="B17" s="23"/>
      <c r="E17" s="11" t="s">
        <v>29</v>
      </c>
      <c r="I17" s="16" t="s">
        <v>30</v>
      </c>
      <c r="J17" s="11" t="s">
        <v>20</v>
      </c>
      <c r="M17" s="23"/>
    </row>
    <row r="18" s="22" customFormat="1" ht="6.9500000000000002" customHeight="1">
      <c r="B18" s="23"/>
      <c r="M18" s="23"/>
    </row>
    <row r="19" s="22" customFormat="1" ht="12" customHeight="1">
      <c r="B19" s="23"/>
      <c r="D19" s="16" t="s">
        <v>31</v>
      </c>
      <c r="I19" s="16" t="s">
        <v>27</v>
      </c>
      <c r="J19" s="17" t="str">
        <f>'Rekapitulace stavby'!AN13</f>
        <v xml:space="preserve">Vyplň údaj</v>
      </c>
      <c r="M19" s="23"/>
    </row>
    <row r="20" s="22" customFormat="1" ht="18" customHeight="1">
      <c r="B20" s="23"/>
      <c r="E20" s="17" t="str">
        <f>'Rekapitulace stavby'!E14</f>
        <v xml:space="preserve">Vyplň údaj</v>
      </c>
      <c r="F20" s="11"/>
      <c r="G20" s="11"/>
      <c r="H20" s="11"/>
      <c r="I20" s="16" t="s">
        <v>30</v>
      </c>
      <c r="J20" s="17" t="str">
        <f>'Rekapitulace stavby'!AN14</f>
        <v xml:space="preserve">Vyplň údaj</v>
      </c>
      <c r="M20" s="23"/>
    </row>
    <row r="21" s="22" customFormat="1" ht="6.9500000000000002" customHeight="1">
      <c r="B21" s="23"/>
      <c r="M21" s="23"/>
    </row>
    <row r="22" s="22" customFormat="1" ht="12" customHeight="1">
      <c r="B22" s="23"/>
      <c r="D22" s="16" t="s">
        <v>33</v>
      </c>
      <c r="I22" s="16" t="s">
        <v>27</v>
      </c>
      <c r="J22" s="11" t="str">
        <f>IF('Rekapitulace stavby'!AN16="","",'Rekapitulace stavby'!AN16)</f>
        <v/>
      </c>
      <c r="M22" s="23"/>
    </row>
    <row r="23" s="22" customFormat="1" ht="18" customHeight="1">
      <c r="B23" s="23"/>
      <c r="E23" s="11" t="str">
        <f>IF('Rekapitulace stavby'!E17="","",'Rekapitulace stavby'!E17)</f>
        <v xml:space="preserve">Ing. Jonáš Ženatý</v>
      </c>
      <c r="I23" s="16" t="s">
        <v>30</v>
      </c>
      <c r="J23" s="11" t="str">
        <f>IF('Rekapitulace stavby'!AN17="","",'Rekapitulace stavby'!AN17)</f>
        <v/>
      </c>
      <c r="M23" s="23"/>
    </row>
    <row r="24" s="22" customFormat="1" ht="6.9500000000000002" customHeight="1">
      <c r="B24" s="23"/>
      <c r="M24" s="23"/>
    </row>
    <row r="25" s="22" customFormat="1" ht="12" customHeight="1">
      <c r="B25" s="23"/>
      <c r="D25" s="16" t="s">
        <v>35</v>
      </c>
      <c r="I25" s="16" t="s">
        <v>27</v>
      </c>
      <c r="J25" s="11" t="str">
        <f>IF('Rekapitulace stavby'!AN19="","",'Rekapitulace stavby'!AN19)</f>
        <v/>
      </c>
      <c r="M25" s="23"/>
    </row>
    <row r="26" s="22" customFormat="1" ht="18" customHeight="1">
      <c r="B26" s="23"/>
      <c r="E26" s="11" t="str">
        <f>IF('Rekapitulace stavby'!E20="","",'Rekapitulace stavby'!E20)</f>
        <v xml:space="preserve">Kolektiv autorů</v>
      </c>
      <c r="I26" s="16" t="s">
        <v>30</v>
      </c>
      <c r="J26" s="11" t="str">
        <f>IF('Rekapitulace stavby'!AN20="","",'Rekapitulace stavby'!AN20)</f>
        <v/>
      </c>
      <c r="M26" s="23"/>
    </row>
    <row r="27" s="22" customFormat="1" ht="6.9500000000000002" customHeight="1">
      <c r="B27" s="23"/>
      <c r="M27" s="23"/>
    </row>
    <row r="28" s="22" customFormat="1" ht="12" customHeight="1">
      <c r="B28" s="23"/>
      <c r="D28" s="16" t="s">
        <v>37</v>
      </c>
      <c r="M28" s="23"/>
    </row>
    <row r="29" s="114" customFormat="1" ht="16.5" customHeight="1">
      <c r="B29" s="115"/>
      <c r="E29" s="20" t="s">
        <v>20</v>
      </c>
      <c r="F29" s="20"/>
      <c r="G29" s="20"/>
      <c r="H29" s="20"/>
      <c r="M29" s="115"/>
    </row>
    <row r="30" s="22" customFormat="1" ht="6.9500000000000002" customHeight="1">
      <c r="B30" s="23"/>
      <c r="M30" s="23"/>
    </row>
    <row r="31" s="22" customFormat="1" ht="6.9500000000000002" customHeight="1">
      <c r="B31" s="23"/>
      <c r="D31" s="55"/>
      <c r="E31" s="55"/>
      <c r="F31" s="55"/>
      <c r="G31" s="55"/>
      <c r="H31" s="55"/>
      <c r="I31" s="55"/>
      <c r="J31" s="55"/>
      <c r="K31" s="55"/>
      <c r="L31" s="55"/>
      <c r="M31" s="23"/>
    </row>
    <row r="32" s="22" customFormat="1" ht="12.75">
      <c r="B32" s="23"/>
      <c r="E32" s="16" t="s">
        <v>121</v>
      </c>
      <c r="K32" s="104">
        <f>I65</f>
        <v>0</v>
      </c>
      <c r="M32" s="23"/>
    </row>
    <row r="33" s="22" customFormat="1" ht="12.75">
      <c r="B33" s="23"/>
      <c r="E33" s="16" t="s">
        <v>122</v>
      </c>
      <c r="K33" s="104">
        <f>J65</f>
        <v>0</v>
      </c>
      <c r="M33" s="23"/>
    </row>
    <row r="34" s="22" customFormat="1" ht="25.350000000000001" customHeight="1">
      <c r="B34" s="23"/>
      <c r="D34" s="116" t="s">
        <v>39</v>
      </c>
      <c r="K34" s="75">
        <f>ROUND(K99, 2)</f>
        <v>0</v>
      </c>
      <c r="M34" s="23"/>
    </row>
    <row r="35" s="22" customFormat="1" ht="6.9500000000000002" customHeight="1">
      <c r="B35" s="23"/>
      <c r="D35" s="55"/>
      <c r="E35" s="55"/>
      <c r="F35" s="55"/>
      <c r="G35" s="55"/>
      <c r="H35" s="55"/>
      <c r="I35" s="55"/>
      <c r="J35" s="55"/>
      <c r="K35" s="55"/>
      <c r="L35" s="55"/>
      <c r="M35" s="23"/>
    </row>
    <row r="36" s="22" customFormat="1" ht="14.449999999999999" customHeight="1">
      <c r="B36" s="23"/>
      <c r="F36" s="27" t="s">
        <v>41</v>
      </c>
      <c r="I36" s="27" t="s">
        <v>40</v>
      </c>
      <c r="K36" s="27" t="s">
        <v>42</v>
      </c>
      <c r="M36" s="23"/>
    </row>
    <row r="37" s="22" customFormat="1" ht="14.449999999999999" customHeight="1">
      <c r="B37" s="23"/>
      <c r="D37" s="58" t="s">
        <v>43</v>
      </c>
      <c r="E37" s="16" t="s">
        <v>44</v>
      </c>
      <c r="F37" s="104">
        <f>ROUND((SUM(BE99:BE325)),  2)</f>
        <v>0</v>
      </c>
      <c r="I37" s="117">
        <v>0.20999999999999999</v>
      </c>
      <c r="K37" s="104">
        <f>ROUND(((SUM(BE99:BE325))*I37),  2)</f>
        <v>0</v>
      </c>
      <c r="M37" s="23"/>
    </row>
    <row r="38" s="22" customFormat="1" ht="14.449999999999999" customHeight="1">
      <c r="B38" s="23"/>
      <c r="E38" s="16" t="s">
        <v>45</v>
      </c>
      <c r="F38" s="104">
        <f>ROUND((SUM(BF99:BF325)),  2)</f>
        <v>0</v>
      </c>
      <c r="I38" s="117">
        <v>0.12</v>
      </c>
      <c r="K38" s="104">
        <f>ROUND(((SUM(BF99:BF325))*I38),  2)</f>
        <v>0</v>
      </c>
      <c r="M38" s="23"/>
    </row>
    <row r="39" s="22" customFormat="1" ht="14.449999999999999" hidden="1" customHeight="1">
      <c r="B39" s="23"/>
      <c r="E39" s="16" t="s">
        <v>46</v>
      </c>
      <c r="F39" s="104">
        <f>ROUND((SUM(BG99:BG325)),  2)</f>
        <v>0</v>
      </c>
      <c r="I39" s="117">
        <v>0.20999999999999999</v>
      </c>
      <c r="K39" s="104">
        <f t="shared" ref="K39:K41" si="28">0</f>
        <v>0</v>
      </c>
      <c r="M39" s="23"/>
    </row>
    <row r="40" s="22" customFormat="1" ht="14.449999999999999" hidden="1" customHeight="1">
      <c r="B40" s="23"/>
      <c r="E40" s="16" t="s">
        <v>47</v>
      </c>
      <c r="F40" s="104">
        <f>ROUND((SUM(BH99:BH325)),  2)</f>
        <v>0</v>
      </c>
      <c r="I40" s="117">
        <v>0.12</v>
      </c>
      <c r="K40" s="104">
        <f t="shared" si="28"/>
        <v>0</v>
      </c>
      <c r="M40" s="23"/>
    </row>
    <row r="41" s="22" customFormat="1" ht="14.449999999999999" hidden="1" customHeight="1">
      <c r="B41" s="23"/>
      <c r="E41" s="16" t="s">
        <v>48</v>
      </c>
      <c r="F41" s="104">
        <f>ROUND((SUM(BI99:BI325)),  2)</f>
        <v>0</v>
      </c>
      <c r="I41" s="117">
        <v>0</v>
      </c>
      <c r="K41" s="104">
        <f t="shared" si="28"/>
        <v>0</v>
      </c>
      <c r="M41" s="23"/>
    </row>
    <row r="42" s="22" customFormat="1" ht="6.9500000000000002" customHeight="1">
      <c r="B42" s="23"/>
      <c r="M42" s="23"/>
    </row>
    <row r="43" s="22" customFormat="1" ht="25.350000000000001" customHeight="1">
      <c r="B43" s="23"/>
      <c r="C43" s="118"/>
      <c r="D43" s="119" t="s">
        <v>49</v>
      </c>
      <c r="E43" s="62"/>
      <c r="F43" s="62"/>
      <c r="G43" s="120" t="s">
        <v>50</v>
      </c>
      <c r="H43" s="121" t="s">
        <v>51</v>
      </c>
      <c r="I43" s="62"/>
      <c r="J43" s="62"/>
      <c r="K43" s="122">
        <f>SUM(K34:K41)</f>
        <v>0</v>
      </c>
      <c r="L43" s="123"/>
      <c r="M43" s="23"/>
    </row>
    <row r="44" s="22" customFormat="1" ht="14.44999999999999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3"/>
    </row>
    <row r="48" s="22" customFormat="1" ht="6.9500000000000002" customHeight="1"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23"/>
    </row>
    <row r="49" s="22" customFormat="1" ht="24.949999999999999" customHeight="1">
      <c r="B49" s="23"/>
      <c r="C49" s="7" t="s">
        <v>123</v>
      </c>
      <c r="M49" s="23"/>
    </row>
    <row r="50" s="22" customFormat="1" ht="6.9500000000000002" customHeight="1">
      <c r="B50" s="23"/>
      <c r="M50" s="23"/>
    </row>
    <row r="51" s="22" customFormat="1" ht="12" customHeight="1">
      <c r="B51" s="23"/>
      <c r="C51" s="16" t="s">
        <v>17</v>
      </c>
      <c r="M51" s="23"/>
    </row>
    <row r="52" s="22" customFormat="1" ht="16.5" customHeight="1">
      <c r="B52" s="23"/>
      <c r="E52" s="113" t="str">
        <f>E7</f>
        <v>PD_Beskydské_divadlo_Nový_Jičín</v>
      </c>
      <c r="F52" s="16"/>
      <c r="G52" s="16"/>
      <c r="H52" s="16"/>
      <c r="M52" s="23"/>
    </row>
    <row r="53" ht="12" customHeight="1">
      <c r="B53" s="6"/>
      <c r="C53" s="16" t="s">
        <v>116</v>
      </c>
      <c r="M53" s="6"/>
    </row>
    <row r="54" s="22" customFormat="1" ht="16.5" customHeight="1">
      <c r="B54" s="23"/>
      <c r="E54" s="113" t="s">
        <v>1393</v>
      </c>
      <c r="F54" s="22"/>
      <c r="G54" s="22"/>
      <c r="H54" s="22"/>
      <c r="M54" s="23"/>
    </row>
    <row r="55" s="22" customFormat="1" ht="12" customHeight="1">
      <c r="B55" s="23"/>
      <c r="C55" s="16" t="s">
        <v>118</v>
      </c>
      <c r="M55" s="23"/>
    </row>
    <row r="56" s="22" customFormat="1" ht="16.5" customHeight="1">
      <c r="B56" s="23"/>
      <c r="E56" s="49" t="str">
        <f>E11</f>
        <v xml:space="preserve">D.1.4.3 - Vzduchotechnika - technologie</v>
      </c>
      <c r="F56" s="22"/>
      <c r="G56" s="22"/>
      <c r="H56" s="22"/>
      <c r="M56" s="23"/>
    </row>
    <row r="57" s="22" customFormat="1" ht="6.9500000000000002" customHeight="1">
      <c r="B57" s="23"/>
      <c r="M57" s="23"/>
    </row>
    <row r="58" s="22" customFormat="1" ht="12" customHeight="1">
      <c r="B58" s="23"/>
      <c r="C58" s="16" t="s">
        <v>22</v>
      </c>
      <c r="F58" s="11" t="str">
        <f>F14</f>
        <v xml:space="preserve">Beskydské divadlo Nový Jičín, Divadelní 873/5</v>
      </c>
      <c r="I58" s="16" t="s">
        <v>24</v>
      </c>
      <c r="J58" s="51" t="str">
        <f>IF(J14="","",J14)</f>
        <v xml:space="preserve">19. 3. 2025</v>
      </c>
      <c r="M58" s="23"/>
    </row>
    <row r="59" s="22" customFormat="1" ht="6.9500000000000002" customHeight="1">
      <c r="B59" s="23"/>
      <c r="M59" s="23"/>
    </row>
    <row r="60" s="22" customFormat="1" ht="15.199999999999999" customHeight="1">
      <c r="B60" s="23"/>
      <c r="C60" s="16" t="s">
        <v>26</v>
      </c>
      <c r="F60" s="11" t="str">
        <f>E17</f>
        <v xml:space="preserve">Město Nový Jičín, Masarykovo nám. 1/1, Nový Jičín</v>
      </c>
      <c r="I60" s="16" t="s">
        <v>33</v>
      </c>
      <c r="J60" s="20" t="str">
        <f>E23</f>
        <v xml:space="preserve">Ing. Jonáš Ženatý</v>
      </c>
      <c r="M60" s="23"/>
    </row>
    <row r="61" s="22" customFormat="1" ht="15.199999999999999" customHeight="1">
      <c r="B61" s="23"/>
      <c r="C61" s="16" t="s">
        <v>31</v>
      </c>
      <c r="F61" s="11" t="str">
        <f>IF(E20="","",E20)</f>
        <v xml:space="preserve">Vyplň údaj</v>
      </c>
      <c r="I61" s="16" t="s">
        <v>35</v>
      </c>
      <c r="J61" s="20" t="str">
        <f>E26</f>
        <v xml:space="preserve">Kolektiv autorů</v>
      </c>
      <c r="M61" s="23"/>
    </row>
    <row r="62" s="22" customFormat="1" ht="10.35" customHeight="1">
      <c r="B62" s="23"/>
      <c r="M62" s="23"/>
    </row>
    <row r="63" s="22" customFormat="1" ht="29.25" customHeight="1">
      <c r="B63" s="23"/>
      <c r="C63" s="124" t="s">
        <v>124</v>
      </c>
      <c r="D63" s="118"/>
      <c r="E63" s="118"/>
      <c r="F63" s="118"/>
      <c r="G63" s="118"/>
      <c r="H63" s="118"/>
      <c r="I63" s="125" t="s">
        <v>125</v>
      </c>
      <c r="J63" s="125" t="s">
        <v>126</v>
      </c>
      <c r="K63" s="125" t="s">
        <v>127</v>
      </c>
      <c r="L63" s="118"/>
      <c r="M63" s="23"/>
    </row>
    <row r="64" s="22" customFormat="1" ht="10.35" customHeight="1">
      <c r="B64" s="23"/>
      <c r="M64" s="23"/>
    </row>
    <row r="65" s="22" customFormat="1" ht="22.899999999999999" customHeight="1">
      <c r="B65" s="23"/>
      <c r="C65" s="126" t="s">
        <v>73</v>
      </c>
      <c r="I65" s="75">
        <f>Q99</f>
        <v>0</v>
      </c>
      <c r="J65" s="75">
        <f>R99</f>
        <v>0</v>
      </c>
      <c r="K65" s="75">
        <f>K99</f>
        <v>0</v>
      </c>
      <c r="M65" s="23"/>
      <c r="AU65" s="3" t="s">
        <v>128</v>
      </c>
    </row>
    <row r="66" s="127" customFormat="1" ht="24.949999999999999" customHeight="1">
      <c r="B66" s="128"/>
      <c r="D66" s="129" t="s">
        <v>379</v>
      </c>
      <c r="E66" s="130"/>
      <c r="F66" s="130"/>
      <c r="G66" s="130"/>
      <c r="H66" s="130"/>
      <c r="I66" s="131">
        <f t="shared" ref="I66:I68" si="29">Q100</f>
        <v>0</v>
      </c>
      <c r="J66" s="131">
        <f t="shared" ref="J66:J68" si="30">R100</f>
        <v>0</v>
      </c>
      <c r="K66" s="131">
        <f t="shared" ref="K66:K68" si="31">K100</f>
        <v>0</v>
      </c>
      <c r="M66" s="128"/>
    </row>
    <row r="67" s="99" customFormat="1" ht="19.899999999999999" customHeight="1">
      <c r="B67" s="132"/>
      <c r="D67" s="133" t="s">
        <v>1489</v>
      </c>
      <c r="E67" s="134"/>
      <c r="F67" s="134"/>
      <c r="G67" s="134"/>
      <c r="H67" s="134"/>
      <c r="I67" s="135">
        <f t="shared" si="29"/>
        <v>0</v>
      </c>
      <c r="J67" s="135">
        <f t="shared" si="30"/>
        <v>0</v>
      </c>
      <c r="K67" s="135">
        <f t="shared" si="31"/>
        <v>0</v>
      </c>
      <c r="M67" s="132"/>
    </row>
    <row r="68" s="99" customFormat="1" ht="14.85" customHeight="1">
      <c r="B68" s="132"/>
      <c r="D68" s="133" t="s">
        <v>1490</v>
      </c>
      <c r="E68" s="134"/>
      <c r="F68" s="134"/>
      <c r="G68" s="134"/>
      <c r="H68" s="134"/>
      <c r="I68" s="135">
        <f t="shared" si="29"/>
        <v>0</v>
      </c>
      <c r="J68" s="135">
        <f t="shared" si="30"/>
        <v>0</v>
      </c>
      <c r="K68" s="135">
        <f t="shared" si="31"/>
        <v>0</v>
      </c>
      <c r="M68" s="132"/>
    </row>
    <row r="69" s="99" customFormat="1" ht="21.75" customHeight="1">
      <c r="B69" s="132"/>
      <c r="D69" s="133" t="s">
        <v>1491</v>
      </c>
      <c r="E69" s="134"/>
      <c r="F69" s="134"/>
      <c r="G69" s="134"/>
      <c r="H69" s="134"/>
      <c r="I69" s="135">
        <f>Q141</f>
        <v>0</v>
      </c>
      <c r="J69" s="135">
        <f>R141</f>
        <v>0</v>
      </c>
      <c r="K69" s="135">
        <f>K141</f>
        <v>0</v>
      </c>
      <c r="M69" s="132"/>
    </row>
    <row r="70" s="99" customFormat="1" ht="14.85" customHeight="1">
      <c r="B70" s="132"/>
      <c r="D70" s="133" t="s">
        <v>1492</v>
      </c>
      <c r="E70" s="134"/>
      <c r="F70" s="134"/>
      <c r="G70" s="134"/>
      <c r="H70" s="134"/>
      <c r="I70" s="135">
        <f>Q148</f>
        <v>0</v>
      </c>
      <c r="J70" s="135">
        <f>R148</f>
        <v>0</v>
      </c>
      <c r="K70" s="135">
        <f>K148</f>
        <v>0</v>
      </c>
      <c r="M70" s="132"/>
    </row>
    <row r="71" s="99" customFormat="1" ht="21.75" customHeight="1">
      <c r="B71" s="132"/>
      <c r="D71" s="133" t="s">
        <v>1493</v>
      </c>
      <c r="E71" s="134"/>
      <c r="F71" s="134"/>
      <c r="G71" s="134"/>
      <c r="H71" s="134"/>
      <c r="I71" s="135">
        <f>Q182</f>
        <v>0</v>
      </c>
      <c r="J71" s="135">
        <f>R182</f>
        <v>0</v>
      </c>
      <c r="K71" s="135">
        <f>K182</f>
        <v>0</v>
      </c>
      <c r="M71" s="132"/>
    </row>
    <row r="72" s="99" customFormat="1" ht="14.85" customHeight="1">
      <c r="B72" s="132"/>
      <c r="D72" s="133" t="s">
        <v>1494</v>
      </c>
      <c r="E72" s="134"/>
      <c r="F72" s="134"/>
      <c r="G72" s="134"/>
      <c r="H72" s="134"/>
      <c r="I72" s="135">
        <f>Q189</f>
        <v>0</v>
      </c>
      <c r="J72" s="135">
        <f>R189</f>
        <v>0</v>
      </c>
      <c r="K72" s="135">
        <f>K189</f>
        <v>0</v>
      </c>
      <c r="M72" s="132"/>
    </row>
    <row r="73" s="99" customFormat="1" ht="21.75" customHeight="1">
      <c r="B73" s="132"/>
      <c r="D73" s="133" t="s">
        <v>1495</v>
      </c>
      <c r="E73" s="134"/>
      <c r="F73" s="134"/>
      <c r="G73" s="134"/>
      <c r="H73" s="134"/>
      <c r="I73" s="135">
        <f>Q223</f>
        <v>0</v>
      </c>
      <c r="J73" s="135">
        <f>R223</f>
        <v>0</v>
      </c>
      <c r="K73" s="135">
        <f>K223</f>
        <v>0</v>
      </c>
      <c r="M73" s="132"/>
    </row>
    <row r="74" s="99" customFormat="1" ht="14.85" customHeight="1">
      <c r="B74" s="132"/>
      <c r="D74" s="133" t="s">
        <v>1496</v>
      </c>
      <c r="E74" s="134"/>
      <c r="F74" s="134"/>
      <c r="G74" s="134"/>
      <c r="H74" s="134"/>
      <c r="I74" s="135">
        <f>Q230</f>
        <v>0</v>
      </c>
      <c r="J74" s="135">
        <f>R230</f>
        <v>0</v>
      </c>
      <c r="K74" s="135">
        <f>K230</f>
        <v>0</v>
      </c>
      <c r="M74" s="132"/>
    </row>
    <row r="75" s="99" customFormat="1" ht="14.85" customHeight="1">
      <c r="B75" s="132"/>
      <c r="D75" s="133" t="s">
        <v>1497</v>
      </c>
      <c r="E75" s="134"/>
      <c r="F75" s="134"/>
      <c r="G75" s="134"/>
      <c r="H75" s="134"/>
      <c r="I75" s="135">
        <f>Q259</f>
        <v>0</v>
      </c>
      <c r="J75" s="135">
        <f>R259</f>
        <v>0</v>
      </c>
      <c r="K75" s="135">
        <f>K259</f>
        <v>0</v>
      </c>
      <c r="M75" s="132"/>
    </row>
    <row r="76" s="99" customFormat="1" ht="14.85" customHeight="1">
      <c r="B76" s="132"/>
      <c r="D76" s="133" t="s">
        <v>1498</v>
      </c>
      <c r="E76" s="134"/>
      <c r="F76" s="134"/>
      <c r="G76" s="134"/>
      <c r="H76" s="134"/>
      <c r="I76" s="135">
        <f>Q286</f>
        <v>0</v>
      </c>
      <c r="J76" s="135">
        <f>R286</f>
        <v>0</v>
      </c>
      <c r="K76" s="135">
        <f>K286</f>
        <v>0</v>
      </c>
      <c r="M76" s="132"/>
    </row>
    <row r="77" s="127" customFormat="1" ht="24.949999999999999" customHeight="1">
      <c r="B77" s="128"/>
      <c r="D77" s="129" t="s">
        <v>1499</v>
      </c>
      <c r="E77" s="130"/>
      <c r="F77" s="130"/>
      <c r="G77" s="130"/>
      <c r="H77" s="130"/>
      <c r="I77" s="131">
        <f>Q309</f>
        <v>0</v>
      </c>
      <c r="J77" s="131">
        <f>R309</f>
        <v>0</v>
      </c>
      <c r="K77" s="131">
        <f>K309</f>
        <v>0</v>
      </c>
      <c r="M77" s="128"/>
    </row>
    <row r="78" s="22" customFormat="1" ht="21.75" customHeight="1">
      <c r="B78" s="23"/>
      <c r="M78" s="23"/>
    </row>
    <row r="79" s="22" customFormat="1" ht="6.9500000000000002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23"/>
    </row>
    <row r="83" s="22" customFormat="1" ht="6.9500000000000002" customHeight="1"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23"/>
    </row>
    <row r="84" s="22" customFormat="1" ht="24.949999999999999" customHeight="1">
      <c r="B84" s="23"/>
      <c r="C84" s="7" t="s">
        <v>140</v>
      </c>
      <c r="M84" s="23"/>
    </row>
    <row r="85" s="22" customFormat="1" ht="6.9500000000000002" customHeight="1">
      <c r="B85" s="23"/>
      <c r="M85" s="23"/>
    </row>
    <row r="86" s="22" customFormat="1" ht="12" customHeight="1">
      <c r="B86" s="23"/>
      <c r="C86" s="16" t="s">
        <v>17</v>
      </c>
      <c r="M86" s="23"/>
    </row>
    <row r="87" s="22" customFormat="1" ht="16.5" customHeight="1">
      <c r="B87" s="23"/>
      <c r="E87" s="113" t="str">
        <f>E7</f>
        <v>PD_Beskydské_divadlo_Nový_Jičín</v>
      </c>
      <c r="F87" s="16"/>
      <c r="G87" s="16"/>
      <c r="H87" s="16"/>
      <c r="M87" s="23"/>
    </row>
    <row r="88" ht="12" customHeight="1">
      <c r="B88" s="6"/>
      <c r="C88" s="16" t="s">
        <v>116</v>
      </c>
      <c r="M88" s="6"/>
    </row>
    <row r="89" s="22" customFormat="1" ht="16.5" customHeight="1">
      <c r="B89" s="23"/>
      <c r="E89" s="113" t="s">
        <v>1393</v>
      </c>
      <c r="F89" s="22"/>
      <c r="G89" s="22"/>
      <c r="H89" s="22"/>
      <c r="M89" s="23"/>
    </row>
    <row r="90" s="22" customFormat="1" ht="12" customHeight="1">
      <c r="B90" s="23"/>
      <c r="C90" s="16" t="s">
        <v>118</v>
      </c>
      <c r="M90" s="23"/>
    </row>
    <row r="91" s="22" customFormat="1" ht="16.5" customHeight="1">
      <c r="B91" s="23"/>
      <c r="E91" s="49" t="str">
        <f>E11</f>
        <v xml:space="preserve">D.1.4.3 - Vzduchotechnika - technologie</v>
      </c>
      <c r="F91" s="22"/>
      <c r="G91" s="22"/>
      <c r="H91" s="22"/>
      <c r="M91" s="23"/>
    </row>
    <row r="92" s="22" customFormat="1" ht="6.9500000000000002" customHeight="1">
      <c r="B92" s="23"/>
      <c r="M92" s="23"/>
    </row>
    <row r="93" s="22" customFormat="1" ht="12" customHeight="1">
      <c r="B93" s="23"/>
      <c r="C93" s="16" t="s">
        <v>22</v>
      </c>
      <c r="F93" s="11" t="str">
        <f>F14</f>
        <v xml:space="preserve">Beskydské divadlo Nový Jičín, Divadelní 873/5</v>
      </c>
      <c r="I93" s="16" t="s">
        <v>24</v>
      </c>
      <c r="J93" s="51" t="str">
        <f>IF(J14="","",J14)</f>
        <v xml:space="preserve">19. 3. 2025</v>
      </c>
      <c r="M93" s="23"/>
    </row>
    <row r="94" s="22" customFormat="1" ht="6.9500000000000002" customHeight="1">
      <c r="B94" s="23"/>
      <c r="M94" s="23"/>
    </row>
    <row r="95" s="22" customFormat="1" ht="15.199999999999999" customHeight="1">
      <c r="B95" s="23"/>
      <c r="C95" s="16" t="s">
        <v>26</v>
      </c>
      <c r="F95" s="11" t="str">
        <f>E17</f>
        <v xml:space="preserve">Město Nový Jičín, Masarykovo nám. 1/1, Nový Jičín</v>
      </c>
      <c r="I95" s="16" t="s">
        <v>33</v>
      </c>
      <c r="J95" s="20" t="str">
        <f>E23</f>
        <v xml:space="preserve">Ing. Jonáš Ženatý</v>
      </c>
      <c r="M95" s="23"/>
    </row>
    <row r="96" s="22" customFormat="1" ht="15.199999999999999" customHeight="1">
      <c r="B96" s="23"/>
      <c r="C96" s="16" t="s">
        <v>31</v>
      </c>
      <c r="F96" s="11" t="str">
        <f>IF(E20="","",E20)</f>
        <v xml:space="preserve">Vyplň údaj</v>
      </c>
      <c r="I96" s="16" t="s">
        <v>35</v>
      </c>
      <c r="J96" s="20" t="str">
        <f>E26</f>
        <v xml:space="preserve">Kolektiv autorů</v>
      </c>
      <c r="M96" s="23"/>
    </row>
    <row r="97" s="22" customFormat="1" ht="10.35" customHeight="1">
      <c r="B97" s="23"/>
      <c r="M97" s="23"/>
    </row>
    <row r="98" s="136" customFormat="1" ht="29.25" customHeight="1">
      <c r="B98" s="137"/>
      <c r="C98" s="138" t="s">
        <v>141</v>
      </c>
      <c r="D98" s="139" t="s">
        <v>58</v>
      </c>
      <c r="E98" s="139" t="s">
        <v>54</v>
      </c>
      <c r="F98" s="139" t="s">
        <v>55</v>
      </c>
      <c r="G98" s="139" t="s">
        <v>142</v>
      </c>
      <c r="H98" s="139" t="s">
        <v>143</v>
      </c>
      <c r="I98" s="139" t="s">
        <v>144</v>
      </c>
      <c r="J98" s="139" t="s">
        <v>145</v>
      </c>
      <c r="K98" s="140" t="s">
        <v>127</v>
      </c>
      <c r="L98" s="141" t="s">
        <v>146</v>
      </c>
      <c r="M98" s="137"/>
      <c r="N98" s="66" t="s">
        <v>20</v>
      </c>
      <c r="O98" s="67" t="s">
        <v>43</v>
      </c>
      <c r="P98" s="67" t="s">
        <v>147</v>
      </c>
      <c r="Q98" s="67" t="s">
        <v>148</v>
      </c>
      <c r="R98" s="67" t="s">
        <v>149</v>
      </c>
      <c r="S98" s="67" t="s">
        <v>150</v>
      </c>
      <c r="T98" s="67" t="s">
        <v>151</v>
      </c>
      <c r="U98" s="67" t="s">
        <v>152</v>
      </c>
      <c r="V98" s="67" t="s">
        <v>153</v>
      </c>
      <c r="W98" s="67" t="s">
        <v>154</v>
      </c>
      <c r="X98" s="68" t="s">
        <v>155</v>
      </c>
    </row>
    <row r="99" s="22" customFormat="1" ht="22.899999999999999" customHeight="1">
      <c r="B99" s="23"/>
      <c r="C99" s="72" t="s">
        <v>156</v>
      </c>
      <c r="K99" s="142">
        <f>BK99</f>
        <v>0</v>
      </c>
      <c r="M99" s="23"/>
      <c r="N99" s="69"/>
      <c r="O99" s="55"/>
      <c r="P99" s="55"/>
      <c r="Q99" s="143">
        <f>Q100+Q309</f>
        <v>0</v>
      </c>
      <c r="R99" s="143">
        <f>R100+R309</f>
        <v>0</v>
      </c>
      <c r="S99" s="55"/>
      <c r="T99" s="144">
        <f>T100+T309</f>
        <v>0</v>
      </c>
      <c r="U99" s="55"/>
      <c r="V99" s="144">
        <f>V100+V309</f>
        <v>0</v>
      </c>
      <c r="W99" s="55"/>
      <c r="X99" s="145">
        <f>X100+X309</f>
        <v>0</v>
      </c>
      <c r="AT99" s="3" t="s">
        <v>74</v>
      </c>
      <c r="AU99" s="3" t="s">
        <v>128</v>
      </c>
      <c r="BK99" s="146">
        <f>BK100+BK309</f>
        <v>0</v>
      </c>
    </row>
    <row r="100" s="147" customFormat="1" ht="25.899999999999999" customHeight="1">
      <c r="B100" s="148"/>
      <c r="D100" s="149" t="s">
        <v>74</v>
      </c>
      <c r="E100" s="150" t="s">
        <v>391</v>
      </c>
      <c r="F100" s="150" t="s">
        <v>392</v>
      </c>
      <c r="I100" s="151"/>
      <c r="J100" s="151"/>
      <c r="K100" s="152">
        <f t="shared" ref="K100:K102" si="32">BK100</f>
        <v>0</v>
      </c>
      <c r="M100" s="148"/>
      <c r="N100" s="153"/>
      <c r="Q100" s="154">
        <f>Q101</f>
        <v>0</v>
      </c>
      <c r="R100" s="154">
        <f>R101</f>
        <v>0</v>
      </c>
      <c r="T100" s="155">
        <f>T101</f>
        <v>0</v>
      </c>
      <c r="V100" s="155">
        <f>V101</f>
        <v>0</v>
      </c>
      <c r="X100" s="156">
        <f>X101</f>
        <v>0</v>
      </c>
      <c r="AR100" s="149" t="s">
        <v>84</v>
      </c>
      <c r="AT100" s="157" t="s">
        <v>74</v>
      </c>
      <c r="AU100" s="157" t="s">
        <v>75</v>
      </c>
      <c r="AY100" s="149" t="s">
        <v>159</v>
      </c>
      <c r="BK100" s="158">
        <f>BK101</f>
        <v>0</v>
      </c>
    </row>
    <row r="101" s="147" customFormat="1" ht="22.899999999999999" customHeight="1">
      <c r="B101" s="148"/>
      <c r="D101" s="149" t="s">
        <v>74</v>
      </c>
      <c r="E101" s="159" t="s">
        <v>1500</v>
      </c>
      <c r="F101" s="159" t="s">
        <v>1501</v>
      </c>
      <c r="I101" s="151"/>
      <c r="J101" s="151"/>
      <c r="K101" s="160">
        <f t="shared" si="32"/>
        <v>0</v>
      </c>
      <c r="M101" s="148"/>
      <c r="N101" s="153"/>
      <c r="Q101" s="154">
        <f>Q102+Q148+Q189+Q230+Q259+Q286</f>
        <v>0</v>
      </c>
      <c r="R101" s="154">
        <f>R102+R148+R189+R230+R259+R286</f>
        <v>0</v>
      </c>
      <c r="T101" s="155">
        <f>T102+T148+T189+T230+T259+T286</f>
        <v>0</v>
      </c>
      <c r="V101" s="155">
        <f>V102+V148+V189+V230+V259+V286</f>
        <v>0</v>
      </c>
      <c r="X101" s="156">
        <f>X102+X148+X189+X230+X259+X286</f>
        <v>0</v>
      </c>
      <c r="AR101" s="149" t="s">
        <v>84</v>
      </c>
      <c r="AT101" s="157" t="s">
        <v>74</v>
      </c>
      <c r="AU101" s="157" t="s">
        <v>82</v>
      </c>
      <c r="AY101" s="149" t="s">
        <v>159</v>
      </c>
      <c r="BK101" s="158">
        <f>BK102+BK148+BK189+BK230+BK259+BK286</f>
        <v>0</v>
      </c>
    </row>
    <row r="102" s="147" customFormat="1" ht="20.850000000000001" customHeight="1">
      <c r="B102" s="148"/>
      <c r="D102" s="149" t="s">
        <v>74</v>
      </c>
      <c r="E102" s="159" t="s">
        <v>1502</v>
      </c>
      <c r="F102" s="159" t="s">
        <v>1503</v>
      </c>
      <c r="I102" s="151"/>
      <c r="J102" s="151"/>
      <c r="K102" s="160">
        <f t="shared" si="32"/>
        <v>0</v>
      </c>
      <c r="M102" s="148"/>
      <c r="N102" s="153"/>
      <c r="Q102" s="154">
        <f>Q103+SUM(Q104:Q141)</f>
        <v>0</v>
      </c>
      <c r="R102" s="154">
        <f>R103+SUM(R104:R141)</f>
        <v>0</v>
      </c>
      <c r="T102" s="155">
        <f>T103+SUM(T104:T141)</f>
        <v>0</v>
      </c>
      <c r="V102" s="155">
        <f>V103+SUM(V104:V141)</f>
        <v>0</v>
      </c>
      <c r="X102" s="156">
        <f>X103+SUM(X104:X141)</f>
        <v>0</v>
      </c>
      <c r="AR102" s="149" t="s">
        <v>84</v>
      </c>
      <c r="AT102" s="157" t="s">
        <v>74</v>
      </c>
      <c r="AU102" s="157" t="s">
        <v>84</v>
      </c>
      <c r="AY102" s="149" t="s">
        <v>159</v>
      </c>
      <c r="BK102" s="158">
        <f>BK103+SUM(BK104:BK141)</f>
        <v>0</v>
      </c>
    </row>
    <row r="103" s="22" customFormat="1" ht="37.899999999999999" customHeight="1">
      <c r="B103" s="23"/>
      <c r="C103" s="161" t="s">
        <v>84</v>
      </c>
      <c r="D103" s="161" t="s">
        <v>162</v>
      </c>
      <c r="E103" s="162" t="s">
        <v>1504</v>
      </c>
      <c r="F103" s="163" t="s">
        <v>1505</v>
      </c>
      <c r="G103" s="164" t="s">
        <v>1470</v>
      </c>
      <c r="H103" s="165">
        <v>1</v>
      </c>
      <c r="I103" s="166"/>
      <c r="J103" s="166"/>
      <c r="K103" s="167">
        <f>ROUND(P103*H103,2)</f>
        <v>0</v>
      </c>
      <c r="L103" s="168"/>
      <c r="M103" s="23"/>
      <c r="N103" s="169" t="s">
        <v>20</v>
      </c>
      <c r="O103" s="170" t="s">
        <v>44</v>
      </c>
      <c r="P103" s="171">
        <f>I103+J103</f>
        <v>0</v>
      </c>
      <c r="Q103" s="171">
        <f>ROUND(I103*H103,2)</f>
        <v>0</v>
      </c>
      <c r="R103" s="171">
        <f>ROUND(J103*H103,2)</f>
        <v>0</v>
      </c>
      <c r="T103" s="172">
        <f>S103*H103</f>
        <v>0</v>
      </c>
      <c r="U103" s="172">
        <v>0</v>
      </c>
      <c r="V103" s="172">
        <f>U103*H103</f>
        <v>0</v>
      </c>
      <c r="W103" s="172">
        <v>0</v>
      </c>
      <c r="X103" s="173">
        <f>W103*H103</f>
        <v>0</v>
      </c>
      <c r="AR103" s="174" t="s">
        <v>166</v>
      </c>
      <c r="AT103" s="174" t="s">
        <v>162</v>
      </c>
      <c r="AU103" s="174" t="s">
        <v>180</v>
      </c>
      <c r="AY103" s="3" t="s">
        <v>159</v>
      </c>
      <c r="BE103" s="175">
        <f>IF(O103="základní",K103,0)</f>
        <v>0</v>
      </c>
      <c r="BF103" s="175">
        <f>IF(O103="snížená",K103,0)</f>
        <v>0</v>
      </c>
      <c r="BG103" s="175">
        <f>IF(O103="zákl. přenesená",K103,0)</f>
        <v>0</v>
      </c>
      <c r="BH103" s="175">
        <f>IF(O103="sníž. přenesená",K103,0)</f>
        <v>0</v>
      </c>
      <c r="BI103" s="175">
        <f>IF(O103="nulová",K103,0)</f>
        <v>0</v>
      </c>
      <c r="BJ103" s="3" t="s">
        <v>82</v>
      </c>
      <c r="BK103" s="175">
        <f>ROUND(P103*H103,2)</f>
        <v>0</v>
      </c>
      <c r="BL103" s="3" t="s">
        <v>166</v>
      </c>
      <c r="BM103" s="174" t="s">
        <v>1506</v>
      </c>
    </row>
    <row r="104" s="22" customFormat="1" ht="29.25">
      <c r="B104" s="23"/>
      <c r="D104" s="176" t="s">
        <v>168</v>
      </c>
      <c r="F104" s="177" t="s">
        <v>1507</v>
      </c>
      <c r="I104" s="178"/>
      <c r="J104" s="178"/>
      <c r="M104" s="23"/>
      <c r="N104" s="179"/>
      <c r="X104" s="59"/>
      <c r="AT104" s="3" t="s">
        <v>168</v>
      </c>
      <c r="AU104" s="3" t="s">
        <v>180</v>
      </c>
    </row>
    <row r="105" s="22" customFormat="1" ht="19.5">
      <c r="B105" s="23"/>
      <c r="D105" s="176" t="s">
        <v>176</v>
      </c>
      <c r="F105" s="182" t="s">
        <v>1508</v>
      </c>
      <c r="I105" s="178"/>
      <c r="J105" s="178"/>
      <c r="M105" s="23"/>
      <c r="N105" s="179"/>
      <c r="X105" s="59"/>
      <c r="AT105" s="3" t="s">
        <v>176</v>
      </c>
      <c r="AU105" s="3" t="s">
        <v>180</v>
      </c>
    </row>
    <row r="106" s="22" customFormat="1" ht="37.899999999999999" customHeight="1">
      <c r="B106" s="23"/>
      <c r="C106" s="161" t="s">
        <v>180</v>
      </c>
      <c r="D106" s="161" t="s">
        <v>162</v>
      </c>
      <c r="E106" s="162" t="s">
        <v>1509</v>
      </c>
      <c r="F106" s="163" t="s">
        <v>1510</v>
      </c>
      <c r="G106" s="164" t="s">
        <v>1470</v>
      </c>
      <c r="H106" s="165">
        <v>1</v>
      </c>
      <c r="I106" s="166"/>
      <c r="J106" s="166"/>
      <c r="K106" s="167">
        <f>ROUND(P106*H106,2)</f>
        <v>0</v>
      </c>
      <c r="L106" s="168"/>
      <c r="M106" s="23"/>
      <c r="N106" s="169" t="s">
        <v>20</v>
      </c>
      <c r="O106" s="170" t="s">
        <v>44</v>
      </c>
      <c r="P106" s="171">
        <f>I106+J106</f>
        <v>0</v>
      </c>
      <c r="Q106" s="171">
        <f>ROUND(I106*H106,2)</f>
        <v>0</v>
      </c>
      <c r="R106" s="171">
        <f>ROUND(J106*H106,2)</f>
        <v>0</v>
      </c>
      <c r="T106" s="172">
        <f>S106*H106</f>
        <v>0</v>
      </c>
      <c r="U106" s="172">
        <v>0</v>
      </c>
      <c r="V106" s="172">
        <f>U106*H106</f>
        <v>0</v>
      </c>
      <c r="W106" s="172">
        <v>0</v>
      </c>
      <c r="X106" s="173">
        <f>W106*H106</f>
        <v>0</v>
      </c>
      <c r="AR106" s="174" t="s">
        <v>166</v>
      </c>
      <c r="AT106" s="174" t="s">
        <v>162</v>
      </c>
      <c r="AU106" s="174" t="s">
        <v>180</v>
      </c>
      <c r="AY106" s="3" t="s">
        <v>159</v>
      </c>
      <c r="BE106" s="175">
        <f>IF(O106="základní",K106,0)</f>
        <v>0</v>
      </c>
      <c r="BF106" s="175">
        <f>IF(O106="snížená",K106,0)</f>
        <v>0</v>
      </c>
      <c r="BG106" s="175">
        <f>IF(O106="zákl. přenesená",K106,0)</f>
        <v>0</v>
      </c>
      <c r="BH106" s="175">
        <f>IF(O106="sníž. přenesená",K106,0)</f>
        <v>0</v>
      </c>
      <c r="BI106" s="175">
        <f>IF(O106="nulová",K106,0)</f>
        <v>0</v>
      </c>
      <c r="BJ106" s="3" t="s">
        <v>82</v>
      </c>
      <c r="BK106" s="175">
        <f>ROUND(P106*H106,2)</f>
        <v>0</v>
      </c>
      <c r="BL106" s="3" t="s">
        <v>166</v>
      </c>
      <c r="BM106" s="174" t="s">
        <v>1511</v>
      </c>
    </row>
    <row r="107" s="22" customFormat="1" ht="19.5">
      <c r="B107" s="23"/>
      <c r="D107" s="176" t="s">
        <v>168</v>
      </c>
      <c r="F107" s="177" t="s">
        <v>1512</v>
      </c>
      <c r="I107" s="178"/>
      <c r="J107" s="178"/>
      <c r="M107" s="23"/>
      <c r="N107" s="179"/>
      <c r="X107" s="59"/>
      <c r="AT107" s="3" t="s">
        <v>168</v>
      </c>
      <c r="AU107" s="3" t="s">
        <v>180</v>
      </c>
    </row>
    <row r="108" s="22" customFormat="1" ht="19.5">
      <c r="B108" s="23"/>
      <c r="D108" s="176" t="s">
        <v>176</v>
      </c>
      <c r="F108" s="182" t="s">
        <v>1513</v>
      </c>
      <c r="I108" s="178"/>
      <c r="J108" s="178"/>
      <c r="M108" s="23"/>
      <c r="N108" s="179"/>
      <c r="X108" s="59"/>
      <c r="AT108" s="3" t="s">
        <v>176</v>
      </c>
      <c r="AU108" s="3" t="s">
        <v>180</v>
      </c>
    </row>
    <row r="109" s="22" customFormat="1" ht="16.5" customHeight="1">
      <c r="B109" s="23"/>
      <c r="C109" s="161" t="s">
        <v>166</v>
      </c>
      <c r="D109" s="161" t="s">
        <v>162</v>
      </c>
      <c r="E109" s="162" t="s">
        <v>1514</v>
      </c>
      <c r="F109" s="163" t="s">
        <v>1515</v>
      </c>
      <c r="G109" s="164" t="s">
        <v>1470</v>
      </c>
      <c r="H109" s="165">
        <v>1</v>
      </c>
      <c r="I109" s="166"/>
      <c r="J109" s="166"/>
      <c r="K109" s="167">
        <f>ROUND(P109*H109,2)</f>
        <v>0</v>
      </c>
      <c r="L109" s="168"/>
      <c r="M109" s="23"/>
      <c r="N109" s="169" t="s">
        <v>20</v>
      </c>
      <c r="O109" s="170" t="s">
        <v>44</v>
      </c>
      <c r="P109" s="171">
        <f>I109+J109</f>
        <v>0</v>
      </c>
      <c r="Q109" s="171">
        <f>ROUND(I109*H109,2)</f>
        <v>0</v>
      </c>
      <c r="R109" s="171">
        <f>ROUND(J109*H109,2)</f>
        <v>0</v>
      </c>
      <c r="T109" s="172">
        <f>S109*H109</f>
        <v>0</v>
      </c>
      <c r="U109" s="172">
        <v>0</v>
      </c>
      <c r="V109" s="172">
        <f>U109*H109</f>
        <v>0</v>
      </c>
      <c r="W109" s="172">
        <v>0</v>
      </c>
      <c r="X109" s="173">
        <f>W109*H109</f>
        <v>0</v>
      </c>
      <c r="AR109" s="174" t="s">
        <v>166</v>
      </c>
      <c r="AT109" s="174" t="s">
        <v>162</v>
      </c>
      <c r="AU109" s="174" t="s">
        <v>180</v>
      </c>
      <c r="AY109" s="3" t="s">
        <v>159</v>
      </c>
      <c r="BE109" s="175">
        <f>IF(O109="základní",K109,0)</f>
        <v>0</v>
      </c>
      <c r="BF109" s="175">
        <f>IF(O109="snížená",K109,0)</f>
        <v>0</v>
      </c>
      <c r="BG109" s="175">
        <f>IF(O109="zákl. přenesená",K109,0)</f>
        <v>0</v>
      </c>
      <c r="BH109" s="175">
        <f>IF(O109="sníž. přenesená",K109,0)</f>
        <v>0</v>
      </c>
      <c r="BI109" s="175">
        <f>IF(O109="nulová",K109,0)</f>
        <v>0</v>
      </c>
      <c r="BJ109" s="3" t="s">
        <v>82</v>
      </c>
      <c r="BK109" s="175">
        <f>ROUND(P109*H109,2)</f>
        <v>0</v>
      </c>
      <c r="BL109" s="3" t="s">
        <v>166</v>
      </c>
      <c r="BM109" s="174" t="s">
        <v>1516</v>
      </c>
    </row>
    <row r="110" s="22" customFormat="1">
      <c r="B110" s="23"/>
      <c r="D110" s="176" t="s">
        <v>168</v>
      </c>
      <c r="F110" s="177" t="s">
        <v>1515</v>
      </c>
      <c r="I110" s="178"/>
      <c r="J110" s="178"/>
      <c r="M110" s="23"/>
      <c r="N110" s="179"/>
      <c r="X110" s="59"/>
      <c r="AT110" s="3" t="s">
        <v>168</v>
      </c>
      <c r="AU110" s="3" t="s">
        <v>180</v>
      </c>
    </row>
    <row r="111" s="22" customFormat="1" ht="16.5" customHeight="1">
      <c r="B111" s="23"/>
      <c r="C111" s="161" t="s">
        <v>82</v>
      </c>
      <c r="D111" s="161" t="s">
        <v>162</v>
      </c>
      <c r="E111" s="162" t="s">
        <v>1517</v>
      </c>
      <c r="F111" s="163" t="s">
        <v>1518</v>
      </c>
      <c r="G111" s="164" t="s">
        <v>1470</v>
      </c>
      <c r="H111" s="165">
        <v>1</v>
      </c>
      <c r="I111" s="166"/>
      <c r="J111" s="166"/>
      <c r="K111" s="167">
        <f>ROUND(P111*H111,2)</f>
        <v>0</v>
      </c>
      <c r="L111" s="168"/>
      <c r="M111" s="23"/>
      <c r="N111" s="169" t="s">
        <v>20</v>
      </c>
      <c r="O111" s="170" t="s">
        <v>44</v>
      </c>
      <c r="P111" s="171">
        <f>I111+J111</f>
        <v>0</v>
      </c>
      <c r="Q111" s="171">
        <f>ROUND(I111*H111,2)</f>
        <v>0</v>
      </c>
      <c r="R111" s="171">
        <f>ROUND(J111*H111,2)</f>
        <v>0</v>
      </c>
      <c r="T111" s="172">
        <f>S111*H111</f>
        <v>0</v>
      </c>
      <c r="U111" s="172">
        <v>0</v>
      </c>
      <c r="V111" s="172">
        <f>U111*H111</f>
        <v>0</v>
      </c>
      <c r="W111" s="172">
        <v>0</v>
      </c>
      <c r="X111" s="173">
        <f>W111*H111</f>
        <v>0</v>
      </c>
      <c r="AR111" s="174" t="s">
        <v>166</v>
      </c>
      <c r="AT111" s="174" t="s">
        <v>162</v>
      </c>
      <c r="AU111" s="174" t="s">
        <v>180</v>
      </c>
      <c r="AY111" s="3" t="s">
        <v>159</v>
      </c>
      <c r="BE111" s="175">
        <f>IF(O111="základní",K111,0)</f>
        <v>0</v>
      </c>
      <c r="BF111" s="175">
        <f>IF(O111="snížená",K111,0)</f>
        <v>0</v>
      </c>
      <c r="BG111" s="175">
        <f>IF(O111="zákl. přenesená",K111,0)</f>
        <v>0</v>
      </c>
      <c r="BH111" s="175">
        <f>IF(O111="sníž. přenesená",K111,0)</f>
        <v>0</v>
      </c>
      <c r="BI111" s="175">
        <f>IF(O111="nulová",K111,0)</f>
        <v>0</v>
      </c>
      <c r="BJ111" s="3" t="s">
        <v>82</v>
      </c>
      <c r="BK111" s="175">
        <f>ROUND(P111*H111,2)</f>
        <v>0</v>
      </c>
      <c r="BL111" s="3" t="s">
        <v>166</v>
      </c>
      <c r="BM111" s="174" t="s">
        <v>1519</v>
      </c>
    </row>
    <row r="112" s="22" customFormat="1">
      <c r="B112" s="23"/>
      <c r="D112" s="176" t="s">
        <v>168</v>
      </c>
      <c r="F112" s="177" t="s">
        <v>1518</v>
      </c>
      <c r="I112" s="178"/>
      <c r="J112" s="178"/>
      <c r="M112" s="23"/>
      <c r="N112" s="179"/>
      <c r="X112" s="59"/>
      <c r="AT112" s="3" t="s">
        <v>168</v>
      </c>
      <c r="AU112" s="3" t="s">
        <v>180</v>
      </c>
    </row>
    <row r="113" s="22" customFormat="1" ht="16.5" customHeight="1">
      <c r="B113" s="23"/>
      <c r="C113" s="161" t="s">
        <v>197</v>
      </c>
      <c r="D113" s="161" t="s">
        <v>162</v>
      </c>
      <c r="E113" s="162" t="s">
        <v>1520</v>
      </c>
      <c r="F113" s="163" t="s">
        <v>1521</v>
      </c>
      <c r="G113" s="164" t="s">
        <v>1470</v>
      </c>
      <c r="H113" s="165">
        <v>1</v>
      </c>
      <c r="I113" s="166"/>
      <c r="J113" s="166"/>
      <c r="K113" s="167">
        <f>ROUND(P113*H113,2)</f>
        <v>0</v>
      </c>
      <c r="L113" s="168"/>
      <c r="M113" s="23"/>
      <c r="N113" s="169" t="s">
        <v>20</v>
      </c>
      <c r="O113" s="170" t="s">
        <v>44</v>
      </c>
      <c r="P113" s="171">
        <f>I113+J113</f>
        <v>0</v>
      </c>
      <c r="Q113" s="171">
        <f>ROUND(I113*H113,2)</f>
        <v>0</v>
      </c>
      <c r="R113" s="171">
        <f>ROUND(J113*H113,2)</f>
        <v>0</v>
      </c>
      <c r="T113" s="172">
        <f>S113*H113</f>
        <v>0</v>
      </c>
      <c r="U113" s="172">
        <v>0</v>
      </c>
      <c r="V113" s="172">
        <f>U113*H113</f>
        <v>0</v>
      </c>
      <c r="W113" s="172">
        <v>0</v>
      </c>
      <c r="X113" s="173">
        <f>W113*H113</f>
        <v>0</v>
      </c>
      <c r="AR113" s="174" t="s">
        <v>166</v>
      </c>
      <c r="AT113" s="174" t="s">
        <v>162</v>
      </c>
      <c r="AU113" s="174" t="s">
        <v>180</v>
      </c>
      <c r="AY113" s="3" t="s">
        <v>159</v>
      </c>
      <c r="BE113" s="175">
        <f>IF(O113="základní",K113,0)</f>
        <v>0</v>
      </c>
      <c r="BF113" s="175">
        <f>IF(O113="snížená",K113,0)</f>
        <v>0</v>
      </c>
      <c r="BG113" s="175">
        <f>IF(O113="zákl. přenesená",K113,0)</f>
        <v>0</v>
      </c>
      <c r="BH113" s="175">
        <f>IF(O113="sníž. přenesená",K113,0)</f>
        <v>0</v>
      </c>
      <c r="BI113" s="175">
        <f>IF(O113="nulová",K113,0)</f>
        <v>0</v>
      </c>
      <c r="BJ113" s="3" t="s">
        <v>82</v>
      </c>
      <c r="BK113" s="175">
        <f>ROUND(P113*H113,2)</f>
        <v>0</v>
      </c>
      <c r="BL113" s="3" t="s">
        <v>166</v>
      </c>
      <c r="BM113" s="174" t="s">
        <v>1522</v>
      </c>
    </row>
    <row r="114" s="22" customFormat="1">
      <c r="B114" s="23"/>
      <c r="D114" s="176" t="s">
        <v>168</v>
      </c>
      <c r="F114" s="177" t="s">
        <v>1521</v>
      </c>
      <c r="I114" s="178"/>
      <c r="J114" s="178"/>
      <c r="M114" s="23"/>
      <c r="N114" s="179"/>
      <c r="X114" s="59"/>
      <c r="AT114" s="3" t="s">
        <v>168</v>
      </c>
      <c r="AU114" s="3" t="s">
        <v>180</v>
      </c>
    </row>
    <row r="115" s="22" customFormat="1" ht="21.75" customHeight="1">
      <c r="B115" s="23"/>
      <c r="C115" s="161" t="s">
        <v>204</v>
      </c>
      <c r="D115" s="161" t="s">
        <v>162</v>
      </c>
      <c r="E115" s="162" t="s">
        <v>1523</v>
      </c>
      <c r="F115" s="163" t="s">
        <v>1524</v>
      </c>
      <c r="G115" s="164" t="s">
        <v>1470</v>
      </c>
      <c r="H115" s="165">
        <v>1</v>
      </c>
      <c r="I115" s="166"/>
      <c r="J115" s="166"/>
      <c r="K115" s="167">
        <f>ROUND(P115*H115,2)</f>
        <v>0</v>
      </c>
      <c r="L115" s="168"/>
      <c r="M115" s="23"/>
      <c r="N115" s="169" t="s">
        <v>20</v>
      </c>
      <c r="O115" s="170" t="s">
        <v>44</v>
      </c>
      <c r="P115" s="171">
        <f>I115+J115</f>
        <v>0</v>
      </c>
      <c r="Q115" s="171">
        <f>ROUND(I115*H115,2)</f>
        <v>0</v>
      </c>
      <c r="R115" s="171">
        <f>ROUND(J115*H115,2)</f>
        <v>0</v>
      </c>
      <c r="T115" s="172">
        <f>S115*H115</f>
        <v>0</v>
      </c>
      <c r="U115" s="172">
        <v>0</v>
      </c>
      <c r="V115" s="172">
        <f>U115*H115</f>
        <v>0</v>
      </c>
      <c r="W115" s="172">
        <v>0</v>
      </c>
      <c r="X115" s="173">
        <f>W115*H115</f>
        <v>0</v>
      </c>
      <c r="AR115" s="174" t="s">
        <v>166</v>
      </c>
      <c r="AT115" s="174" t="s">
        <v>162</v>
      </c>
      <c r="AU115" s="174" t="s">
        <v>180</v>
      </c>
      <c r="AY115" s="3" t="s">
        <v>159</v>
      </c>
      <c r="BE115" s="175">
        <f>IF(O115="základní",K115,0)</f>
        <v>0</v>
      </c>
      <c r="BF115" s="175">
        <f>IF(O115="snížená",K115,0)</f>
        <v>0</v>
      </c>
      <c r="BG115" s="175">
        <f>IF(O115="zákl. přenesená",K115,0)</f>
        <v>0</v>
      </c>
      <c r="BH115" s="175">
        <f>IF(O115="sníž. přenesená",K115,0)</f>
        <v>0</v>
      </c>
      <c r="BI115" s="175">
        <f>IF(O115="nulová",K115,0)</f>
        <v>0</v>
      </c>
      <c r="BJ115" s="3" t="s">
        <v>82</v>
      </c>
      <c r="BK115" s="175">
        <f>ROUND(P115*H115,2)</f>
        <v>0</v>
      </c>
      <c r="BL115" s="3" t="s">
        <v>166</v>
      </c>
      <c r="BM115" s="174" t="s">
        <v>1525</v>
      </c>
    </row>
    <row r="116" s="22" customFormat="1">
      <c r="B116" s="23"/>
      <c r="D116" s="176" t="s">
        <v>168</v>
      </c>
      <c r="F116" s="177" t="s">
        <v>1524</v>
      </c>
      <c r="I116" s="178"/>
      <c r="J116" s="178"/>
      <c r="M116" s="23"/>
      <c r="N116" s="179"/>
      <c r="X116" s="59"/>
      <c r="AT116" s="3" t="s">
        <v>168</v>
      </c>
      <c r="AU116" s="3" t="s">
        <v>180</v>
      </c>
    </row>
    <row r="117" s="22" customFormat="1" ht="16.5" customHeight="1">
      <c r="B117" s="23"/>
      <c r="C117" s="161" t="s">
        <v>211</v>
      </c>
      <c r="D117" s="161" t="s">
        <v>162</v>
      </c>
      <c r="E117" s="162" t="s">
        <v>1526</v>
      </c>
      <c r="F117" s="163" t="s">
        <v>1527</v>
      </c>
      <c r="G117" s="164" t="s">
        <v>1470</v>
      </c>
      <c r="H117" s="165">
        <v>216</v>
      </c>
      <c r="I117" s="166"/>
      <c r="J117" s="166"/>
      <c r="K117" s="167">
        <f>ROUND(P117*H117,2)</f>
        <v>0</v>
      </c>
      <c r="L117" s="168"/>
      <c r="M117" s="23"/>
      <c r="N117" s="169" t="s">
        <v>20</v>
      </c>
      <c r="O117" s="170" t="s">
        <v>44</v>
      </c>
      <c r="P117" s="171">
        <f>I117+J117</f>
        <v>0</v>
      </c>
      <c r="Q117" s="171">
        <f>ROUND(I117*H117,2)</f>
        <v>0</v>
      </c>
      <c r="R117" s="171">
        <f>ROUND(J117*H117,2)</f>
        <v>0</v>
      </c>
      <c r="T117" s="172">
        <f>S117*H117</f>
        <v>0</v>
      </c>
      <c r="U117" s="172">
        <v>0</v>
      </c>
      <c r="V117" s="172">
        <f>U117*H117</f>
        <v>0</v>
      </c>
      <c r="W117" s="172">
        <v>0</v>
      </c>
      <c r="X117" s="173">
        <f>W117*H117</f>
        <v>0</v>
      </c>
      <c r="AR117" s="174" t="s">
        <v>166</v>
      </c>
      <c r="AT117" s="174" t="s">
        <v>162</v>
      </c>
      <c r="AU117" s="174" t="s">
        <v>180</v>
      </c>
      <c r="AY117" s="3" t="s">
        <v>159</v>
      </c>
      <c r="BE117" s="175">
        <f>IF(O117="základní",K117,0)</f>
        <v>0</v>
      </c>
      <c r="BF117" s="175">
        <f>IF(O117="snížená",K117,0)</f>
        <v>0</v>
      </c>
      <c r="BG117" s="175">
        <f>IF(O117="zákl. přenesená",K117,0)</f>
        <v>0</v>
      </c>
      <c r="BH117" s="175">
        <f>IF(O117="sníž. přenesená",K117,0)</f>
        <v>0</v>
      </c>
      <c r="BI117" s="175">
        <f>IF(O117="nulová",K117,0)</f>
        <v>0</v>
      </c>
      <c r="BJ117" s="3" t="s">
        <v>82</v>
      </c>
      <c r="BK117" s="175">
        <f>ROUND(P117*H117,2)</f>
        <v>0</v>
      </c>
      <c r="BL117" s="3" t="s">
        <v>166</v>
      </c>
      <c r="BM117" s="174" t="s">
        <v>1528</v>
      </c>
    </row>
    <row r="118" s="22" customFormat="1">
      <c r="B118" s="23"/>
      <c r="D118" s="176" t="s">
        <v>168</v>
      </c>
      <c r="F118" s="177" t="s">
        <v>1527</v>
      </c>
      <c r="I118" s="178"/>
      <c r="J118" s="178"/>
      <c r="M118" s="23"/>
      <c r="N118" s="179"/>
      <c r="X118" s="59"/>
      <c r="AT118" s="3" t="s">
        <v>168</v>
      </c>
      <c r="AU118" s="3" t="s">
        <v>180</v>
      </c>
    </row>
    <row r="119" s="22" customFormat="1" ht="16.5" customHeight="1">
      <c r="B119" s="23"/>
      <c r="C119" s="161" t="s">
        <v>218</v>
      </c>
      <c r="D119" s="161" t="s">
        <v>162</v>
      </c>
      <c r="E119" s="162" t="s">
        <v>1529</v>
      </c>
      <c r="F119" s="163" t="s">
        <v>1530</v>
      </c>
      <c r="G119" s="164" t="s">
        <v>1531</v>
      </c>
      <c r="H119" s="165">
        <v>10</v>
      </c>
      <c r="I119" s="166"/>
      <c r="J119" s="166"/>
      <c r="K119" s="167">
        <f>ROUND(P119*H119,2)</f>
        <v>0</v>
      </c>
      <c r="L119" s="168"/>
      <c r="M119" s="23"/>
      <c r="N119" s="169" t="s">
        <v>20</v>
      </c>
      <c r="O119" s="170" t="s">
        <v>44</v>
      </c>
      <c r="P119" s="171">
        <f>I119+J119</f>
        <v>0</v>
      </c>
      <c r="Q119" s="171">
        <f>ROUND(I119*H119,2)</f>
        <v>0</v>
      </c>
      <c r="R119" s="171">
        <f>ROUND(J119*H119,2)</f>
        <v>0</v>
      </c>
      <c r="T119" s="172">
        <f>S119*H119</f>
        <v>0</v>
      </c>
      <c r="U119" s="172">
        <v>0</v>
      </c>
      <c r="V119" s="172">
        <f>U119*H119</f>
        <v>0</v>
      </c>
      <c r="W119" s="172">
        <v>0</v>
      </c>
      <c r="X119" s="173">
        <f>W119*H119</f>
        <v>0</v>
      </c>
      <c r="AR119" s="174" t="s">
        <v>166</v>
      </c>
      <c r="AT119" s="174" t="s">
        <v>162</v>
      </c>
      <c r="AU119" s="174" t="s">
        <v>180</v>
      </c>
      <c r="AY119" s="3" t="s">
        <v>159</v>
      </c>
      <c r="BE119" s="175">
        <f>IF(O119="základní",K119,0)</f>
        <v>0</v>
      </c>
      <c r="BF119" s="175">
        <f>IF(O119="snížená",K119,0)</f>
        <v>0</v>
      </c>
      <c r="BG119" s="175">
        <f>IF(O119="zákl. přenesená",K119,0)</f>
        <v>0</v>
      </c>
      <c r="BH119" s="175">
        <f>IF(O119="sníž. přenesená",K119,0)</f>
        <v>0</v>
      </c>
      <c r="BI119" s="175">
        <f>IF(O119="nulová",K119,0)</f>
        <v>0</v>
      </c>
      <c r="BJ119" s="3" t="s">
        <v>82</v>
      </c>
      <c r="BK119" s="175">
        <f>ROUND(P119*H119,2)</f>
        <v>0</v>
      </c>
      <c r="BL119" s="3" t="s">
        <v>166</v>
      </c>
      <c r="BM119" s="174" t="s">
        <v>1532</v>
      </c>
    </row>
    <row r="120" s="22" customFormat="1">
      <c r="B120" s="23"/>
      <c r="D120" s="176" t="s">
        <v>168</v>
      </c>
      <c r="F120" s="177" t="s">
        <v>1530</v>
      </c>
      <c r="I120" s="178"/>
      <c r="J120" s="178"/>
      <c r="M120" s="23"/>
      <c r="N120" s="179"/>
      <c r="X120" s="59"/>
      <c r="AT120" s="3" t="s">
        <v>168</v>
      </c>
      <c r="AU120" s="3" t="s">
        <v>180</v>
      </c>
    </row>
    <row r="121" s="22" customFormat="1" ht="16.5" customHeight="1">
      <c r="B121" s="23"/>
      <c r="C121" s="161" t="s">
        <v>238</v>
      </c>
      <c r="D121" s="161" t="s">
        <v>162</v>
      </c>
      <c r="E121" s="162" t="s">
        <v>1533</v>
      </c>
      <c r="F121" s="163" t="s">
        <v>1534</v>
      </c>
      <c r="G121" s="164" t="s">
        <v>1531</v>
      </c>
      <c r="H121" s="165">
        <v>8</v>
      </c>
      <c r="I121" s="166"/>
      <c r="J121" s="166"/>
      <c r="K121" s="167">
        <f>ROUND(P121*H121,2)</f>
        <v>0</v>
      </c>
      <c r="L121" s="168"/>
      <c r="M121" s="23"/>
      <c r="N121" s="169" t="s">
        <v>20</v>
      </c>
      <c r="O121" s="170" t="s">
        <v>44</v>
      </c>
      <c r="P121" s="171">
        <f>I121+J121</f>
        <v>0</v>
      </c>
      <c r="Q121" s="171">
        <f>ROUND(I121*H121,2)</f>
        <v>0</v>
      </c>
      <c r="R121" s="171">
        <f>ROUND(J121*H121,2)</f>
        <v>0</v>
      </c>
      <c r="T121" s="172">
        <f>S121*H121</f>
        <v>0</v>
      </c>
      <c r="U121" s="172">
        <v>0</v>
      </c>
      <c r="V121" s="172">
        <f>U121*H121</f>
        <v>0</v>
      </c>
      <c r="W121" s="172">
        <v>0</v>
      </c>
      <c r="X121" s="173">
        <f>W121*H121</f>
        <v>0</v>
      </c>
      <c r="AR121" s="174" t="s">
        <v>166</v>
      </c>
      <c r="AT121" s="174" t="s">
        <v>162</v>
      </c>
      <c r="AU121" s="174" t="s">
        <v>180</v>
      </c>
      <c r="AY121" s="3" t="s">
        <v>159</v>
      </c>
      <c r="BE121" s="175">
        <f>IF(O121="základní",K121,0)</f>
        <v>0</v>
      </c>
      <c r="BF121" s="175">
        <f>IF(O121="snížená",K121,0)</f>
        <v>0</v>
      </c>
      <c r="BG121" s="175">
        <f>IF(O121="zákl. přenesená",K121,0)</f>
        <v>0</v>
      </c>
      <c r="BH121" s="175">
        <f>IF(O121="sníž. přenesená",K121,0)</f>
        <v>0</v>
      </c>
      <c r="BI121" s="175">
        <f>IF(O121="nulová",K121,0)</f>
        <v>0</v>
      </c>
      <c r="BJ121" s="3" t="s">
        <v>82</v>
      </c>
      <c r="BK121" s="175">
        <f>ROUND(P121*H121,2)</f>
        <v>0</v>
      </c>
      <c r="BL121" s="3" t="s">
        <v>166</v>
      </c>
      <c r="BM121" s="174" t="s">
        <v>1535</v>
      </c>
    </row>
    <row r="122" s="22" customFormat="1">
      <c r="B122" s="23"/>
      <c r="D122" s="176" t="s">
        <v>168</v>
      </c>
      <c r="F122" s="177" t="s">
        <v>1534</v>
      </c>
      <c r="I122" s="178"/>
      <c r="J122" s="178"/>
      <c r="M122" s="23"/>
      <c r="N122" s="179"/>
      <c r="X122" s="59"/>
      <c r="AT122" s="3" t="s">
        <v>168</v>
      </c>
      <c r="AU122" s="3" t="s">
        <v>180</v>
      </c>
    </row>
    <row r="123" s="22" customFormat="1" ht="19.5">
      <c r="B123" s="23"/>
      <c r="D123" s="176" t="s">
        <v>176</v>
      </c>
      <c r="F123" s="182" t="s">
        <v>1536</v>
      </c>
      <c r="I123" s="178"/>
      <c r="J123" s="178"/>
      <c r="M123" s="23"/>
      <c r="N123" s="179"/>
      <c r="X123" s="59"/>
      <c r="AT123" s="3" t="s">
        <v>176</v>
      </c>
      <c r="AU123" s="3" t="s">
        <v>180</v>
      </c>
    </row>
    <row r="124" s="22" customFormat="1" ht="16.5" customHeight="1">
      <c r="B124" s="23"/>
      <c r="C124" s="161" t="s">
        <v>245</v>
      </c>
      <c r="D124" s="161" t="s">
        <v>162</v>
      </c>
      <c r="E124" s="162" t="s">
        <v>1537</v>
      </c>
      <c r="F124" s="163" t="s">
        <v>1538</v>
      </c>
      <c r="G124" s="164" t="s">
        <v>183</v>
      </c>
      <c r="H124" s="165">
        <v>450</v>
      </c>
      <c r="I124" s="166"/>
      <c r="J124" s="166"/>
      <c r="K124" s="167">
        <f>ROUND(P124*H124,2)</f>
        <v>0</v>
      </c>
      <c r="L124" s="168"/>
      <c r="M124" s="23"/>
      <c r="N124" s="169" t="s">
        <v>20</v>
      </c>
      <c r="O124" s="170" t="s">
        <v>44</v>
      </c>
      <c r="P124" s="171">
        <f>I124+J124</f>
        <v>0</v>
      </c>
      <c r="Q124" s="171">
        <f>ROUND(I124*H124,2)</f>
        <v>0</v>
      </c>
      <c r="R124" s="171">
        <f>ROUND(J124*H124,2)</f>
        <v>0</v>
      </c>
      <c r="T124" s="172">
        <f>S124*H124</f>
        <v>0</v>
      </c>
      <c r="U124" s="172">
        <v>0</v>
      </c>
      <c r="V124" s="172">
        <f>U124*H124</f>
        <v>0</v>
      </c>
      <c r="W124" s="172">
        <v>0</v>
      </c>
      <c r="X124" s="173">
        <f>W124*H124</f>
        <v>0</v>
      </c>
      <c r="AR124" s="174" t="s">
        <v>166</v>
      </c>
      <c r="AT124" s="174" t="s">
        <v>162</v>
      </c>
      <c r="AU124" s="174" t="s">
        <v>180</v>
      </c>
      <c r="AY124" s="3" t="s">
        <v>159</v>
      </c>
      <c r="BE124" s="175">
        <f>IF(O124="základní",K124,0)</f>
        <v>0</v>
      </c>
      <c r="BF124" s="175">
        <f>IF(O124="snížená",K124,0)</f>
        <v>0</v>
      </c>
      <c r="BG124" s="175">
        <f>IF(O124="zákl. přenesená",K124,0)</f>
        <v>0</v>
      </c>
      <c r="BH124" s="175">
        <f>IF(O124="sníž. přenesená",K124,0)</f>
        <v>0</v>
      </c>
      <c r="BI124" s="175">
        <f>IF(O124="nulová",K124,0)</f>
        <v>0</v>
      </c>
      <c r="BJ124" s="3" t="s">
        <v>82</v>
      </c>
      <c r="BK124" s="175">
        <f>ROUND(P124*H124,2)</f>
        <v>0</v>
      </c>
      <c r="BL124" s="3" t="s">
        <v>166</v>
      </c>
      <c r="BM124" s="174" t="s">
        <v>1539</v>
      </c>
    </row>
    <row r="125" s="22" customFormat="1">
      <c r="B125" s="23"/>
      <c r="D125" s="176" t="s">
        <v>168</v>
      </c>
      <c r="F125" s="177" t="s">
        <v>1538</v>
      </c>
      <c r="I125" s="178"/>
      <c r="J125" s="178"/>
      <c r="M125" s="23"/>
      <c r="N125" s="179"/>
      <c r="X125" s="59"/>
      <c r="AT125" s="3" t="s">
        <v>168</v>
      </c>
      <c r="AU125" s="3" t="s">
        <v>180</v>
      </c>
    </row>
    <row r="126" s="22" customFormat="1" ht="19.5">
      <c r="B126" s="23"/>
      <c r="D126" s="176" t="s">
        <v>176</v>
      </c>
      <c r="F126" s="182" t="s">
        <v>1540</v>
      </c>
      <c r="I126" s="178"/>
      <c r="J126" s="178"/>
      <c r="M126" s="23"/>
      <c r="N126" s="179"/>
      <c r="X126" s="59"/>
      <c r="AT126" s="3" t="s">
        <v>176</v>
      </c>
      <c r="AU126" s="3" t="s">
        <v>180</v>
      </c>
    </row>
    <row r="127" s="22" customFormat="1" ht="16.5" customHeight="1">
      <c r="B127" s="23"/>
      <c r="C127" s="161" t="s">
        <v>226</v>
      </c>
      <c r="D127" s="161" t="s">
        <v>162</v>
      </c>
      <c r="E127" s="162" t="s">
        <v>1541</v>
      </c>
      <c r="F127" s="163" t="s">
        <v>1542</v>
      </c>
      <c r="G127" s="164" t="s">
        <v>183</v>
      </c>
      <c r="H127" s="165">
        <v>55</v>
      </c>
      <c r="I127" s="166"/>
      <c r="J127" s="166"/>
      <c r="K127" s="167">
        <f>ROUND(P127*H127,2)</f>
        <v>0</v>
      </c>
      <c r="L127" s="168"/>
      <c r="M127" s="23"/>
      <c r="N127" s="169" t="s">
        <v>20</v>
      </c>
      <c r="O127" s="170" t="s">
        <v>44</v>
      </c>
      <c r="P127" s="171">
        <f>I127+J127</f>
        <v>0</v>
      </c>
      <c r="Q127" s="171">
        <f>ROUND(I127*H127,2)</f>
        <v>0</v>
      </c>
      <c r="R127" s="171">
        <f>ROUND(J127*H127,2)</f>
        <v>0</v>
      </c>
      <c r="T127" s="172">
        <f>S127*H127</f>
        <v>0</v>
      </c>
      <c r="U127" s="172">
        <v>0</v>
      </c>
      <c r="V127" s="172">
        <f>U127*H127</f>
        <v>0</v>
      </c>
      <c r="W127" s="172">
        <v>0</v>
      </c>
      <c r="X127" s="173">
        <f>W127*H127</f>
        <v>0</v>
      </c>
      <c r="AR127" s="174" t="s">
        <v>166</v>
      </c>
      <c r="AT127" s="174" t="s">
        <v>162</v>
      </c>
      <c r="AU127" s="174" t="s">
        <v>180</v>
      </c>
      <c r="AY127" s="3" t="s">
        <v>159</v>
      </c>
      <c r="BE127" s="175">
        <f>IF(O127="základní",K127,0)</f>
        <v>0</v>
      </c>
      <c r="BF127" s="175">
        <f>IF(O127="snížená",K127,0)</f>
        <v>0</v>
      </c>
      <c r="BG127" s="175">
        <f>IF(O127="zákl. přenesená",K127,0)</f>
        <v>0</v>
      </c>
      <c r="BH127" s="175">
        <f>IF(O127="sníž. přenesená",K127,0)</f>
        <v>0</v>
      </c>
      <c r="BI127" s="175">
        <f>IF(O127="nulová",K127,0)</f>
        <v>0</v>
      </c>
      <c r="BJ127" s="3" t="s">
        <v>82</v>
      </c>
      <c r="BK127" s="175">
        <f>ROUND(P127*H127,2)</f>
        <v>0</v>
      </c>
      <c r="BL127" s="3" t="s">
        <v>166</v>
      </c>
      <c r="BM127" s="174" t="s">
        <v>1543</v>
      </c>
    </row>
    <row r="128" s="22" customFormat="1">
      <c r="B128" s="23"/>
      <c r="D128" s="176" t="s">
        <v>168</v>
      </c>
      <c r="F128" s="177" t="s">
        <v>1542</v>
      </c>
      <c r="I128" s="178"/>
      <c r="J128" s="178"/>
      <c r="M128" s="23"/>
      <c r="N128" s="179"/>
      <c r="X128" s="59"/>
      <c r="AT128" s="3" t="s">
        <v>168</v>
      </c>
      <c r="AU128" s="3" t="s">
        <v>180</v>
      </c>
    </row>
    <row r="129" s="22" customFormat="1" ht="16.5" customHeight="1">
      <c r="B129" s="23"/>
      <c r="C129" s="161" t="s">
        <v>9</v>
      </c>
      <c r="D129" s="161" t="s">
        <v>162</v>
      </c>
      <c r="E129" s="162" t="s">
        <v>1544</v>
      </c>
      <c r="F129" s="163" t="s">
        <v>1545</v>
      </c>
      <c r="G129" s="164" t="s">
        <v>1531</v>
      </c>
      <c r="H129" s="165">
        <v>20</v>
      </c>
      <c r="I129" s="166"/>
      <c r="J129" s="166"/>
      <c r="K129" s="167">
        <f>ROUND(P129*H129,2)</f>
        <v>0</v>
      </c>
      <c r="L129" s="168"/>
      <c r="M129" s="23"/>
      <c r="N129" s="169" t="s">
        <v>20</v>
      </c>
      <c r="O129" s="170" t="s">
        <v>44</v>
      </c>
      <c r="P129" s="171">
        <f>I129+J129</f>
        <v>0</v>
      </c>
      <c r="Q129" s="171">
        <f>ROUND(I129*H129,2)</f>
        <v>0</v>
      </c>
      <c r="R129" s="171">
        <f>ROUND(J129*H129,2)</f>
        <v>0</v>
      </c>
      <c r="T129" s="172">
        <f>S129*H129</f>
        <v>0</v>
      </c>
      <c r="U129" s="172">
        <v>0</v>
      </c>
      <c r="V129" s="172">
        <f>U129*H129</f>
        <v>0</v>
      </c>
      <c r="W129" s="172">
        <v>0</v>
      </c>
      <c r="X129" s="173">
        <f>W129*H129</f>
        <v>0</v>
      </c>
      <c r="AR129" s="174" t="s">
        <v>166</v>
      </c>
      <c r="AT129" s="174" t="s">
        <v>162</v>
      </c>
      <c r="AU129" s="174" t="s">
        <v>180</v>
      </c>
      <c r="AY129" s="3" t="s">
        <v>159</v>
      </c>
      <c r="BE129" s="175">
        <f>IF(O129="základní",K129,0)</f>
        <v>0</v>
      </c>
      <c r="BF129" s="175">
        <f>IF(O129="snížená",K129,0)</f>
        <v>0</v>
      </c>
      <c r="BG129" s="175">
        <f>IF(O129="zákl. přenesená",K129,0)</f>
        <v>0</v>
      </c>
      <c r="BH129" s="175">
        <f>IF(O129="sníž. přenesená",K129,0)</f>
        <v>0</v>
      </c>
      <c r="BI129" s="175">
        <f>IF(O129="nulová",K129,0)</f>
        <v>0</v>
      </c>
      <c r="BJ129" s="3" t="s">
        <v>82</v>
      </c>
      <c r="BK129" s="175">
        <f>ROUND(P129*H129,2)</f>
        <v>0</v>
      </c>
      <c r="BL129" s="3" t="s">
        <v>166</v>
      </c>
      <c r="BM129" s="174" t="s">
        <v>1546</v>
      </c>
    </row>
    <row r="130" s="22" customFormat="1">
      <c r="B130" s="23"/>
      <c r="D130" s="176" t="s">
        <v>168</v>
      </c>
      <c r="F130" s="177" t="s">
        <v>1545</v>
      </c>
      <c r="I130" s="178"/>
      <c r="J130" s="178"/>
      <c r="M130" s="23"/>
      <c r="N130" s="179"/>
      <c r="X130" s="59"/>
      <c r="AT130" s="3" t="s">
        <v>168</v>
      </c>
      <c r="AU130" s="3" t="s">
        <v>180</v>
      </c>
    </row>
    <row r="131" s="22" customFormat="1" ht="16.5" customHeight="1">
      <c r="B131" s="23"/>
      <c r="C131" s="161" t="s">
        <v>254</v>
      </c>
      <c r="D131" s="161" t="s">
        <v>162</v>
      </c>
      <c r="E131" s="162" t="s">
        <v>1547</v>
      </c>
      <c r="F131" s="163" t="s">
        <v>1548</v>
      </c>
      <c r="G131" s="164" t="s">
        <v>1470</v>
      </c>
      <c r="H131" s="165">
        <v>1</v>
      </c>
      <c r="I131" s="166"/>
      <c r="J131" s="166"/>
      <c r="K131" s="167">
        <f>ROUND(P131*H131,2)</f>
        <v>0</v>
      </c>
      <c r="L131" s="168"/>
      <c r="M131" s="23"/>
      <c r="N131" s="169" t="s">
        <v>20</v>
      </c>
      <c r="O131" s="170" t="s">
        <v>44</v>
      </c>
      <c r="P131" s="171">
        <f>I131+J131</f>
        <v>0</v>
      </c>
      <c r="Q131" s="171">
        <f>ROUND(I131*H131,2)</f>
        <v>0</v>
      </c>
      <c r="R131" s="171">
        <f>ROUND(J131*H131,2)</f>
        <v>0</v>
      </c>
      <c r="T131" s="172">
        <f>S131*H131</f>
        <v>0</v>
      </c>
      <c r="U131" s="172">
        <v>0</v>
      </c>
      <c r="V131" s="172">
        <f>U131*H131</f>
        <v>0</v>
      </c>
      <c r="W131" s="172">
        <v>0</v>
      </c>
      <c r="X131" s="173">
        <f>W131*H131</f>
        <v>0</v>
      </c>
      <c r="AR131" s="174" t="s">
        <v>166</v>
      </c>
      <c r="AT131" s="174" t="s">
        <v>162</v>
      </c>
      <c r="AU131" s="174" t="s">
        <v>180</v>
      </c>
      <c r="AY131" s="3" t="s">
        <v>159</v>
      </c>
      <c r="BE131" s="175">
        <f>IF(O131="základní",K131,0)</f>
        <v>0</v>
      </c>
      <c r="BF131" s="175">
        <f>IF(O131="snížená",K131,0)</f>
        <v>0</v>
      </c>
      <c r="BG131" s="175">
        <f>IF(O131="zákl. přenesená",K131,0)</f>
        <v>0</v>
      </c>
      <c r="BH131" s="175">
        <f>IF(O131="sníž. přenesená",K131,0)</f>
        <v>0</v>
      </c>
      <c r="BI131" s="175">
        <f>IF(O131="nulová",K131,0)</f>
        <v>0</v>
      </c>
      <c r="BJ131" s="3" t="s">
        <v>82</v>
      </c>
      <c r="BK131" s="175">
        <f>ROUND(P131*H131,2)</f>
        <v>0</v>
      </c>
      <c r="BL131" s="3" t="s">
        <v>166</v>
      </c>
      <c r="BM131" s="174" t="s">
        <v>1549</v>
      </c>
    </row>
    <row r="132" s="22" customFormat="1">
      <c r="B132" s="23"/>
      <c r="D132" s="176" t="s">
        <v>168</v>
      </c>
      <c r="F132" s="177" t="s">
        <v>1548</v>
      </c>
      <c r="I132" s="178"/>
      <c r="J132" s="178"/>
      <c r="M132" s="23"/>
      <c r="N132" s="179"/>
      <c r="X132" s="59"/>
      <c r="AT132" s="3" t="s">
        <v>168</v>
      </c>
      <c r="AU132" s="3" t="s">
        <v>180</v>
      </c>
    </row>
    <row r="133" s="22" customFormat="1" ht="16.5" customHeight="1">
      <c r="B133" s="23"/>
      <c r="C133" s="161" t="s">
        <v>261</v>
      </c>
      <c r="D133" s="161" t="s">
        <v>162</v>
      </c>
      <c r="E133" s="162" t="s">
        <v>1550</v>
      </c>
      <c r="F133" s="163" t="s">
        <v>1551</v>
      </c>
      <c r="G133" s="164" t="s">
        <v>1470</v>
      </c>
      <c r="H133" s="165">
        <v>3</v>
      </c>
      <c r="I133" s="166"/>
      <c r="J133" s="166"/>
      <c r="K133" s="167">
        <f>ROUND(P133*H133,2)</f>
        <v>0</v>
      </c>
      <c r="L133" s="168"/>
      <c r="M133" s="23"/>
      <c r="N133" s="169" t="s">
        <v>20</v>
      </c>
      <c r="O133" s="170" t="s">
        <v>44</v>
      </c>
      <c r="P133" s="171">
        <f>I133+J133</f>
        <v>0</v>
      </c>
      <c r="Q133" s="171">
        <f>ROUND(I133*H133,2)</f>
        <v>0</v>
      </c>
      <c r="R133" s="171">
        <f>ROUND(J133*H133,2)</f>
        <v>0</v>
      </c>
      <c r="T133" s="172">
        <f>S133*H133</f>
        <v>0</v>
      </c>
      <c r="U133" s="172">
        <v>0</v>
      </c>
      <c r="V133" s="172">
        <f>U133*H133</f>
        <v>0</v>
      </c>
      <c r="W133" s="172">
        <v>0</v>
      </c>
      <c r="X133" s="173">
        <f>W133*H133</f>
        <v>0</v>
      </c>
      <c r="AR133" s="174" t="s">
        <v>166</v>
      </c>
      <c r="AT133" s="174" t="s">
        <v>162</v>
      </c>
      <c r="AU133" s="174" t="s">
        <v>180</v>
      </c>
      <c r="AY133" s="3" t="s">
        <v>159</v>
      </c>
      <c r="BE133" s="175">
        <f>IF(O133="základní",K133,0)</f>
        <v>0</v>
      </c>
      <c r="BF133" s="175">
        <f>IF(O133="snížená",K133,0)</f>
        <v>0</v>
      </c>
      <c r="BG133" s="175">
        <f>IF(O133="zákl. přenesená",K133,0)</f>
        <v>0</v>
      </c>
      <c r="BH133" s="175">
        <f>IF(O133="sníž. přenesená",K133,0)</f>
        <v>0</v>
      </c>
      <c r="BI133" s="175">
        <f>IF(O133="nulová",K133,0)</f>
        <v>0</v>
      </c>
      <c r="BJ133" s="3" t="s">
        <v>82</v>
      </c>
      <c r="BK133" s="175">
        <f>ROUND(P133*H133,2)</f>
        <v>0</v>
      </c>
      <c r="BL133" s="3" t="s">
        <v>166</v>
      </c>
      <c r="BM133" s="174" t="s">
        <v>1552</v>
      </c>
    </row>
    <row r="134" s="22" customFormat="1">
      <c r="B134" s="23"/>
      <c r="D134" s="176" t="s">
        <v>168</v>
      </c>
      <c r="F134" s="177" t="s">
        <v>1551</v>
      </c>
      <c r="I134" s="178"/>
      <c r="J134" s="178"/>
      <c r="M134" s="23"/>
      <c r="N134" s="179"/>
      <c r="X134" s="59"/>
      <c r="AT134" s="3" t="s">
        <v>168</v>
      </c>
      <c r="AU134" s="3" t="s">
        <v>180</v>
      </c>
    </row>
    <row r="135" s="22" customFormat="1" ht="16.5" customHeight="1">
      <c r="B135" s="23"/>
      <c r="C135" s="161" t="s">
        <v>268</v>
      </c>
      <c r="D135" s="161" t="s">
        <v>162</v>
      </c>
      <c r="E135" s="162" t="s">
        <v>1553</v>
      </c>
      <c r="F135" s="163" t="s">
        <v>1554</v>
      </c>
      <c r="G135" s="164" t="s">
        <v>1470</v>
      </c>
      <c r="H135" s="165">
        <v>1</v>
      </c>
      <c r="I135" s="166"/>
      <c r="J135" s="166"/>
      <c r="K135" s="167">
        <f>ROUND(P135*H135,2)</f>
        <v>0</v>
      </c>
      <c r="L135" s="168"/>
      <c r="M135" s="23"/>
      <c r="N135" s="169" t="s">
        <v>20</v>
      </c>
      <c r="O135" s="170" t="s">
        <v>44</v>
      </c>
      <c r="P135" s="171">
        <f>I135+J135</f>
        <v>0</v>
      </c>
      <c r="Q135" s="171">
        <f>ROUND(I135*H135,2)</f>
        <v>0</v>
      </c>
      <c r="R135" s="171">
        <f>ROUND(J135*H135,2)</f>
        <v>0</v>
      </c>
      <c r="T135" s="172">
        <f>S135*H135</f>
        <v>0</v>
      </c>
      <c r="U135" s="172">
        <v>0</v>
      </c>
      <c r="V135" s="172">
        <f>U135*H135</f>
        <v>0</v>
      </c>
      <c r="W135" s="172">
        <v>0</v>
      </c>
      <c r="X135" s="173">
        <f>W135*H135</f>
        <v>0</v>
      </c>
      <c r="AR135" s="174" t="s">
        <v>166</v>
      </c>
      <c r="AT135" s="174" t="s">
        <v>162</v>
      </c>
      <c r="AU135" s="174" t="s">
        <v>180</v>
      </c>
      <c r="AY135" s="3" t="s">
        <v>159</v>
      </c>
      <c r="BE135" s="175">
        <f>IF(O135="základní",K135,0)</f>
        <v>0</v>
      </c>
      <c r="BF135" s="175">
        <f>IF(O135="snížená",K135,0)</f>
        <v>0</v>
      </c>
      <c r="BG135" s="175">
        <f>IF(O135="zákl. přenesená",K135,0)</f>
        <v>0</v>
      </c>
      <c r="BH135" s="175">
        <f>IF(O135="sníž. přenesená",K135,0)</f>
        <v>0</v>
      </c>
      <c r="BI135" s="175">
        <f>IF(O135="nulová",K135,0)</f>
        <v>0</v>
      </c>
      <c r="BJ135" s="3" t="s">
        <v>82</v>
      </c>
      <c r="BK135" s="175">
        <f>ROUND(P135*H135,2)</f>
        <v>0</v>
      </c>
      <c r="BL135" s="3" t="s">
        <v>166</v>
      </c>
      <c r="BM135" s="174" t="s">
        <v>1555</v>
      </c>
    </row>
    <row r="136" s="22" customFormat="1">
      <c r="B136" s="23"/>
      <c r="D136" s="176" t="s">
        <v>168</v>
      </c>
      <c r="F136" s="177" t="s">
        <v>1554</v>
      </c>
      <c r="I136" s="178"/>
      <c r="J136" s="178"/>
      <c r="M136" s="23"/>
      <c r="N136" s="179"/>
      <c r="X136" s="59"/>
      <c r="AT136" s="3" t="s">
        <v>168</v>
      </c>
      <c r="AU136" s="3" t="s">
        <v>180</v>
      </c>
    </row>
    <row r="137" s="22" customFormat="1" ht="16.5" customHeight="1">
      <c r="B137" s="23"/>
      <c r="C137" s="161" t="s">
        <v>275</v>
      </c>
      <c r="D137" s="161" t="s">
        <v>162</v>
      </c>
      <c r="E137" s="162" t="s">
        <v>1556</v>
      </c>
      <c r="F137" s="163" t="s">
        <v>1557</v>
      </c>
      <c r="G137" s="164" t="s">
        <v>1470</v>
      </c>
      <c r="H137" s="165">
        <v>1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0</v>
      </c>
      <c r="V137" s="172">
        <f>U137*H137</f>
        <v>0</v>
      </c>
      <c r="W137" s="172">
        <v>0</v>
      </c>
      <c r="X137" s="173">
        <f>W137*H137</f>
        <v>0</v>
      </c>
      <c r="AR137" s="174" t="s">
        <v>166</v>
      </c>
      <c r="AT137" s="174" t="s">
        <v>162</v>
      </c>
      <c r="AU137" s="174" t="s">
        <v>180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166</v>
      </c>
      <c r="BM137" s="174" t="s">
        <v>1558</v>
      </c>
    </row>
    <row r="138" s="22" customFormat="1">
      <c r="B138" s="23"/>
      <c r="D138" s="176" t="s">
        <v>168</v>
      </c>
      <c r="F138" s="177" t="s">
        <v>1557</v>
      </c>
      <c r="I138" s="178"/>
      <c r="J138" s="178"/>
      <c r="M138" s="23"/>
      <c r="N138" s="179"/>
      <c r="X138" s="59"/>
      <c r="AT138" s="3" t="s">
        <v>168</v>
      </c>
      <c r="AU138" s="3" t="s">
        <v>180</v>
      </c>
    </row>
    <row r="139" s="22" customFormat="1" ht="16.5" customHeight="1">
      <c r="B139" s="23"/>
      <c r="C139" s="161" t="s">
        <v>281</v>
      </c>
      <c r="D139" s="161" t="s">
        <v>162</v>
      </c>
      <c r="E139" s="162" t="s">
        <v>1559</v>
      </c>
      <c r="F139" s="163" t="s">
        <v>1560</v>
      </c>
      <c r="G139" s="164" t="s">
        <v>264</v>
      </c>
      <c r="H139" s="165">
        <v>100</v>
      </c>
      <c r="I139" s="166"/>
      <c r="J139" s="166"/>
      <c r="K139" s="167">
        <f>ROUND(P139*H139,2)</f>
        <v>0</v>
      </c>
      <c r="L139" s="168"/>
      <c r="M139" s="23"/>
      <c r="N139" s="169" t="s">
        <v>20</v>
      </c>
      <c r="O139" s="170" t="s">
        <v>44</v>
      </c>
      <c r="P139" s="171">
        <f>I139+J139</f>
        <v>0</v>
      </c>
      <c r="Q139" s="171">
        <f>ROUND(I139*H139,2)</f>
        <v>0</v>
      </c>
      <c r="R139" s="171">
        <f>ROUND(J139*H139,2)</f>
        <v>0</v>
      </c>
      <c r="T139" s="172">
        <f>S139*H139</f>
        <v>0</v>
      </c>
      <c r="U139" s="172">
        <v>0</v>
      </c>
      <c r="V139" s="172">
        <f>U139*H139</f>
        <v>0</v>
      </c>
      <c r="W139" s="172">
        <v>0</v>
      </c>
      <c r="X139" s="173">
        <f>W139*H139</f>
        <v>0</v>
      </c>
      <c r="AR139" s="174" t="s">
        <v>166</v>
      </c>
      <c r="AT139" s="174" t="s">
        <v>162</v>
      </c>
      <c r="AU139" s="174" t="s">
        <v>180</v>
      </c>
      <c r="AY139" s="3" t="s">
        <v>159</v>
      </c>
      <c r="BE139" s="175">
        <f>IF(O139="základní",K139,0)</f>
        <v>0</v>
      </c>
      <c r="BF139" s="175">
        <f>IF(O139="snížená",K139,0)</f>
        <v>0</v>
      </c>
      <c r="BG139" s="175">
        <f>IF(O139="zákl. přenesená",K139,0)</f>
        <v>0</v>
      </c>
      <c r="BH139" s="175">
        <f>IF(O139="sníž. přenesená",K139,0)</f>
        <v>0</v>
      </c>
      <c r="BI139" s="175">
        <f>IF(O139="nulová",K139,0)</f>
        <v>0</v>
      </c>
      <c r="BJ139" s="3" t="s">
        <v>82</v>
      </c>
      <c r="BK139" s="175">
        <f>ROUND(P139*H139,2)</f>
        <v>0</v>
      </c>
      <c r="BL139" s="3" t="s">
        <v>166</v>
      </c>
      <c r="BM139" s="174" t="s">
        <v>1561</v>
      </c>
    </row>
    <row r="140" s="22" customFormat="1">
      <c r="B140" s="23"/>
      <c r="D140" s="176" t="s">
        <v>168</v>
      </c>
      <c r="F140" s="177" t="s">
        <v>1560</v>
      </c>
      <c r="I140" s="178"/>
      <c r="J140" s="178"/>
      <c r="M140" s="23"/>
      <c r="N140" s="179"/>
      <c r="X140" s="59"/>
      <c r="AT140" s="3" t="s">
        <v>168</v>
      </c>
      <c r="AU140" s="3" t="s">
        <v>180</v>
      </c>
    </row>
    <row r="141" s="196" customFormat="1" ht="20.850000000000001" customHeight="1">
      <c r="B141" s="197"/>
      <c r="D141" s="198" t="s">
        <v>74</v>
      </c>
      <c r="E141" s="198" t="s">
        <v>1562</v>
      </c>
      <c r="F141" s="198" t="s">
        <v>1563</v>
      </c>
      <c r="I141" s="199"/>
      <c r="J141" s="199"/>
      <c r="K141" s="200">
        <f>BK141</f>
        <v>0</v>
      </c>
      <c r="M141" s="197"/>
      <c r="N141" s="201"/>
      <c r="Q141" s="200">
        <f>SUM(Q142:Q147)</f>
        <v>0</v>
      </c>
      <c r="R141" s="200">
        <f>SUM(R142:R147)</f>
        <v>0</v>
      </c>
      <c r="T141" s="202">
        <f>SUM(T142:T147)</f>
        <v>0</v>
      </c>
      <c r="V141" s="202">
        <f>SUM(V142:V147)</f>
        <v>0</v>
      </c>
      <c r="X141" s="203">
        <f>SUM(X142:X147)</f>
        <v>0</v>
      </c>
      <c r="AR141" s="198" t="s">
        <v>84</v>
      </c>
      <c r="AT141" s="204" t="s">
        <v>74</v>
      </c>
      <c r="AU141" s="204" t="s">
        <v>180</v>
      </c>
      <c r="AY141" s="198" t="s">
        <v>159</v>
      </c>
      <c r="BK141" s="205">
        <f>SUM(BK142:BK147)</f>
        <v>0</v>
      </c>
    </row>
    <row r="142" s="22" customFormat="1" ht="16.5" customHeight="1">
      <c r="B142" s="23"/>
      <c r="C142" s="161" t="s">
        <v>287</v>
      </c>
      <c r="D142" s="161" t="s">
        <v>162</v>
      </c>
      <c r="E142" s="162" t="s">
        <v>1564</v>
      </c>
      <c r="F142" s="163" t="s">
        <v>1565</v>
      </c>
      <c r="G142" s="164" t="s">
        <v>264</v>
      </c>
      <c r="H142" s="165">
        <v>600</v>
      </c>
      <c r="I142" s="166"/>
      <c r="J142" s="166"/>
      <c r="K142" s="167">
        <f>ROUND(P142*H142,2)</f>
        <v>0</v>
      </c>
      <c r="L142" s="168"/>
      <c r="M142" s="23"/>
      <c r="N142" s="169" t="s">
        <v>20</v>
      </c>
      <c r="O142" s="170" t="s">
        <v>44</v>
      </c>
      <c r="P142" s="171">
        <f>I142+J142</f>
        <v>0</v>
      </c>
      <c r="Q142" s="171">
        <f>ROUND(I142*H142,2)</f>
        <v>0</v>
      </c>
      <c r="R142" s="171">
        <f>ROUND(J142*H142,2)</f>
        <v>0</v>
      </c>
      <c r="T142" s="172">
        <f>S142*H142</f>
        <v>0</v>
      </c>
      <c r="U142" s="172">
        <v>0</v>
      </c>
      <c r="V142" s="172">
        <f>U142*H142</f>
        <v>0</v>
      </c>
      <c r="W142" s="172">
        <v>0</v>
      </c>
      <c r="X142" s="173">
        <f>W142*H142</f>
        <v>0</v>
      </c>
      <c r="AR142" s="174" t="s">
        <v>166</v>
      </c>
      <c r="AT142" s="174" t="s">
        <v>162</v>
      </c>
      <c r="AU142" s="174" t="s">
        <v>166</v>
      </c>
      <c r="AY142" s="3" t="s">
        <v>159</v>
      </c>
      <c r="BE142" s="175">
        <f>IF(O142="základní",K142,0)</f>
        <v>0</v>
      </c>
      <c r="BF142" s="175">
        <f>IF(O142="snížená",K142,0)</f>
        <v>0</v>
      </c>
      <c r="BG142" s="175">
        <f>IF(O142="zákl. přenesená",K142,0)</f>
        <v>0</v>
      </c>
      <c r="BH142" s="175">
        <f>IF(O142="sníž. přenesená",K142,0)</f>
        <v>0</v>
      </c>
      <c r="BI142" s="175">
        <f>IF(O142="nulová",K142,0)</f>
        <v>0</v>
      </c>
      <c r="BJ142" s="3" t="s">
        <v>82</v>
      </c>
      <c r="BK142" s="175">
        <f>ROUND(P142*H142,2)</f>
        <v>0</v>
      </c>
      <c r="BL142" s="3" t="s">
        <v>166</v>
      </c>
      <c r="BM142" s="174" t="s">
        <v>1566</v>
      </c>
    </row>
    <row r="143" s="22" customFormat="1">
      <c r="B143" s="23"/>
      <c r="D143" s="176" t="s">
        <v>168</v>
      </c>
      <c r="F143" s="177" t="s">
        <v>1565</v>
      </c>
      <c r="I143" s="178"/>
      <c r="J143" s="178"/>
      <c r="M143" s="23"/>
      <c r="N143" s="179"/>
      <c r="X143" s="59"/>
      <c r="AT143" s="3" t="s">
        <v>168</v>
      </c>
      <c r="AU143" s="3" t="s">
        <v>166</v>
      </c>
    </row>
    <row r="144" s="22" customFormat="1" ht="16.5" customHeight="1">
      <c r="B144" s="23"/>
      <c r="C144" s="161" t="s">
        <v>293</v>
      </c>
      <c r="D144" s="161" t="s">
        <v>162</v>
      </c>
      <c r="E144" s="162" t="s">
        <v>1567</v>
      </c>
      <c r="F144" s="163" t="s">
        <v>1568</v>
      </c>
      <c r="G144" s="164" t="s">
        <v>264</v>
      </c>
      <c r="H144" s="165">
        <v>350</v>
      </c>
      <c r="I144" s="166"/>
      <c r="J144" s="166"/>
      <c r="K144" s="167">
        <f>ROUND(P144*H144,2)</f>
        <v>0</v>
      </c>
      <c r="L144" s="168"/>
      <c r="M144" s="23"/>
      <c r="N144" s="169" t="s">
        <v>20</v>
      </c>
      <c r="O144" s="170" t="s">
        <v>44</v>
      </c>
      <c r="P144" s="171">
        <f>I144+J144</f>
        <v>0</v>
      </c>
      <c r="Q144" s="171">
        <f>ROUND(I144*H144,2)</f>
        <v>0</v>
      </c>
      <c r="R144" s="171">
        <f>ROUND(J144*H144,2)</f>
        <v>0</v>
      </c>
      <c r="T144" s="172">
        <f>S144*H144</f>
        <v>0</v>
      </c>
      <c r="U144" s="172">
        <v>0</v>
      </c>
      <c r="V144" s="172">
        <f>U144*H144</f>
        <v>0</v>
      </c>
      <c r="W144" s="172">
        <v>0</v>
      </c>
      <c r="X144" s="173">
        <f>W144*H144</f>
        <v>0</v>
      </c>
      <c r="AR144" s="174" t="s">
        <v>166</v>
      </c>
      <c r="AT144" s="174" t="s">
        <v>162</v>
      </c>
      <c r="AU144" s="174" t="s">
        <v>166</v>
      </c>
      <c r="AY144" s="3" t="s">
        <v>159</v>
      </c>
      <c r="BE144" s="175">
        <f>IF(O144="základní",K144,0)</f>
        <v>0</v>
      </c>
      <c r="BF144" s="175">
        <f>IF(O144="snížená",K144,0)</f>
        <v>0</v>
      </c>
      <c r="BG144" s="175">
        <f>IF(O144="zákl. přenesená",K144,0)</f>
        <v>0</v>
      </c>
      <c r="BH144" s="175">
        <f>IF(O144="sníž. přenesená",K144,0)</f>
        <v>0</v>
      </c>
      <c r="BI144" s="175">
        <f>IF(O144="nulová",K144,0)</f>
        <v>0</v>
      </c>
      <c r="BJ144" s="3" t="s">
        <v>82</v>
      </c>
      <c r="BK144" s="175">
        <f>ROUND(P144*H144,2)</f>
        <v>0</v>
      </c>
      <c r="BL144" s="3" t="s">
        <v>166</v>
      </c>
      <c r="BM144" s="174" t="s">
        <v>1569</v>
      </c>
    </row>
    <row r="145" s="22" customFormat="1">
      <c r="B145" s="23"/>
      <c r="D145" s="176" t="s">
        <v>168</v>
      </c>
      <c r="F145" s="177" t="s">
        <v>1568</v>
      </c>
      <c r="I145" s="178"/>
      <c r="J145" s="178"/>
      <c r="M145" s="23"/>
      <c r="N145" s="179"/>
      <c r="X145" s="59"/>
      <c r="AT145" s="3" t="s">
        <v>168</v>
      </c>
      <c r="AU145" s="3" t="s">
        <v>166</v>
      </c>
    </row>
    <row r="146" s="22" customFormat="1" ht="16.5" customHeight="1">
      <c r="B146" s="23"/>
      <c r="C146" s="161" t="s">
        <v>299</v>
      </c>
      <c r="D146" s="161" t="s">
        <v>162</v>
      </c>
      <c r="E146" s="162" t="s">
        <v>1570</v>
      </c>
      <c r="F146" s="163" t="s">
        <v>1571</v>
      </c>
      <c r="G146" s="164" t="s">
        <v>264</v>
      </c>
      <c r="H146" s="165">
        <v>50</v>
      </c>
      <c r="I146" s="166"/>
      <c r="J146" s="166"/>
      <c r="K146" s="167">
        <f>ROUND(P146*H146,2)</f>
        <v>0</v>
      </c>
      <c r="L146" s="168"/>
      <c r="M146" s="23"/>
      <c r="N146" s="169" t="s">
        <v>20</v>
      </c>
      <c r="O146" s="170" t="s">
        <v>44</v>
      </c>
      <c r="P146" s="171">
        <f>I146+J146</f>
        <v>0</v>
      </c>
      <c r="Q146" s="171">
        <f>ROUND(I146*H146,2)</f>
        <v>0</v>
      </c>
      <c r="R146" s="171">
        <f>ROUND(J146*H146,2)</f>
        <v>0</v>
      </c>
      <c r="T146" s="172">
        <f>S146*H146</f>
        <v>0</v>
      </c>
      <c r="U146" s="172">
        <v>0</v>
      </c>
      <c r="V146" s="172">
        <f>U146*H146</f>
        <v>0</v>
      </c>
      <c r="W146" s="172">
        <v>0</v>
      </c>
      <c r="X146" s="173">
        <f>W146*H146</f>
        <v>0</v>
      </c>
      <c r="AR146" s="174" t="s">
        <v>166</v>
      </c>
      <c r="AT146" s="174" t="s">
        <v>162</v>
      </c>
      <c r="AU146" s="174" t="s">
        <v>166</v>
      </c>
      <c r="AY146" s="3" t="s">
        <v>159</v>
      </c>
      <c r="BE146" s="175">
        <f>IF(O146="základní",K146,0)</f>
        <v>0</v>
      </c>
      <c r="BF146" s="175">
        <f>IF(O146="snížená",K146,0)</f>
        <v>0</v>
      </c>
      <c r="BG146" s="175">
        <f>IF(O146="zákl. přenesená",K146,0)</f>
        <v>0</v>
      </c>
      <c r="BH146" s="175">
        <f>IF(O146="sníž. přenesená",K146,0)</f>
        <v>0</v>
      </c>
      <c r="BI146" s="175">
        <f>IF(O146="nulová",K146,0)</f>
        <v>0</v>
      </c>
      <c r="BJ146" s="3" t="s">
        <v>82</v>
      </c>
      <c r="BK146" s="175">
        <f>ROUND(P146*H146,2)</f>
        <v>0</v>
      </c>
      <c r="BL146" s="3" t="s">
        <v>166</v>
      </c>
      <c r="BM146" s="174" t="s">
        <v>1572</v>
      </c>
    </row>
    <row r="147" s="22" customFormat="1">
      <c r="B147" s="23"/>
      <c r="D147" s="176" t="s">
        <v>168</v>
      </c>
      <c r="F147" s="177" t="s">
        <v>1571</v>
      </c>
      <c r="I147" s="178"/>
      <c r="J147" s="178"/>
      <c r="M147" s="23"/>
      <c r="N147" s="179"/>
      <c r="X147" s="59"/>
      <c r="AT147" s="3" t="s">
        <v>168</v>
      </c>
      <c r="AU147" s="3" t="s">
        <v>166</v>
      </c>
    </row>
    <row r="148" s="147" customFormat="1" ht="20.850000000000001" customHeight="1">
      <c r="B148" s="148"/>
      <c r="D148" s="149" t="s">
        <v>74</v>
      </c>
      <c r="E148" s="159" t="s">
        <v>1573</v>
      </c>
      <c r="F148" s="159" t="s">
        <v>1574</v>
      </c>
      <c r="I148" s="151"/>
      <c r="J148" s="151"/>
      <c r="K148" s="160">
        <f>BK148</f>
        <v>0</v>
      </c>
      <c r="M148" s="148"/>
      <c r="N148" s="153"/>
      <c r="Q148" s="154">
        <f>Q149+SUM(Q150:Q182)</f>
        <v>0</v>
      </c>
      <c r="R148" s="154">
        <f>R149+SUM(R150:R182)</f>
        <v>0</v>
      </c>
      <c r="T148" s="155">
        <f>T149+SUM(T150:T182)</f>
        <v>0</v>
      </c>
      <c r="V148" s="155">
        <f>V149+SUM(V150:V182)</f>
        <v>0</v>
      </c>
      <c r="X148" s="156">
        <f>X149+SUM(X150:X182)</f>
        <v>0</v>
      </c>
      <c r="AR148" s="149" t="s">
        <v>84</v>
      </c>
      <c r="AT148" s="157" t="s">
        <v>74</v>
      </c>
      <c r="AU148" s="157" t="s">
        <v>84</v>
      </c>
      <c r="AY148" s="149" t="s">
        <v>159</v>
      </c>
      <c r="BK148" s="158">
        <f>BK149+SUM(BK150:BK182)</f>
        <v>0</v>
      </c>
    </row>
    <row r="149" s="22" customFormat="1" ht="37.899999999999999" customHeight="1">
      <c r="B149" s="23"/>
      <c r="C149" s="161" t="s">
        <v>8</v>
      </c>
      <c r="D149" s="161" t="s">
        <v>162</v>
      </c>
      <c r="E149" s="162" t="s">
        <v>1575</v>
      </c>
      <c r="F149" s="163" t="s">
        <v>1576</v>
      </c>
      <c r="G149" s="164" t="s">
        <v>1470</v>
      </c>
      <c r="H149" s="165">
        <v>1</v>
      </c>
      <c r="I149" s="166"/>
      <c r="J149" s="166"/>
      <c r="K149" s="167">
        <f>ROUND(P149*H149,2)</f>
        <v>0</v>
      </c>
      <c r="L149" s="168"/>
      <c r="M149" s="23"/>
      <c r="N149" s="169" t="s">
        <v>20</v>
      </c>
      <c r="O149" s="170" t="s">
        <v>44</v>
      </c>
      <c r="P149" s="171">
        <f>I149+J149</f>
        <v>0</v>
      </c>
      <c r="Q149" s="171">
        <f>ROUND(I149*H149,2)</f>
        <v>0</v>
      </c>
      <c r="R149" s="171">
        <f>ROUND(J149*H149,2)</f>
        <v>0</v>
      </c>
      <c r="T149" s="172">
        <f>S149*H149</f>
        <v>0</v>
      </c>
      <c r="U149" s="172">
        <v>0</v>
      </c>
      <c r="V149" s="172">
        <f>U149*H149</f>
        <v>0</v>
      </c>
      <c r="W149" s="172">
        <v>0</v>
      </c>
      <c r="X149" s="173">
        <f>W149*H149</f>
        <v>0</v>
      </c>
      <c r="AR149" s="174" t="s">
        <v>166</v>
      </c>
      <c r="AT149" s="174" t="s">
        <v>162</v>
      </c>
      <c r="AU149" s="174" t="s">
        <v>180</v>
      </c>
      <c r="AY149" s="3" t="s">
        <v>159</v>
      </c>
      <c r="BE149" s="175">
        <f>IF(O149="základní",K149,0)</f>
        <v>0</v>
      </c>
      <c r="BF149" s="175">
        <f>IF(O149="snížená",K149,0)</f>
        <v>0</v>
      </c>
      <c r="BG149" s="175">
        <f>IF(O149="zákl. přenesená",K149,0)</f>
        <v>0</v>
      </c>
      <c r="BH149" s="175">
        <f>IF(O149="sníž. přenesená",K149,0)</f>
        <v>0</v>
      </c>
      <c r="BI149" s="175">
        <f>IF(O149="nulová",K149,0)</f>
        <v>0</v>
      </c>
      <c r="BJ149" s="3" t="s">
        <v>82</v>
      </c>
      <c r="BK149" s="175">
        <f>ROUND(P149*H149,2)</f>
        <v>0</v>
      </c>
      <c r="BL149" s="3" t="s">
        <v>166</v>
      </c>
      <c r="BM149" s="174" t="s">
        <v>1577</v>
      </c>
    </row>
    <row r="150" s="22" customFormat="1" ht="39">
      <c r="B150" s="23"/>
      <c r="D150" s="176" t="s">
        <v>168</v>
      </c>
      <c r="F150" s="177" t="s">
        <v>1578</v>
      </c>
      <c r="I150" s="178"/>
      <c r="J150" s="178"/>
      <c r="M150" s="23"/>
      <c r="N150" s="179"/>
      <c r="X150" s="59"/>
      <c r="AT150" s="3" t="s">
        <v>168</v>
      </c>
      <c r="AU150" s="3" t="s">
        <v>180</v>
      </c>
    </row>
    <row r="151" s="22" customFormat="1" ht="19.5">
      <c r="B151" s="23"/>
      <c r="D151" s="176" t="s">
        <v>176</v>
      </c>
      <c r="F151" s="182" t="s">
        <v>1508</v>
      </c>
      <c r="I151" s="178"/>
      <c r="J151" s="178"/>
      <c r="M151" s="23"/>
      <c r="N151" s="179"/>
      <c r="X151" s="59"/>
      <c r="AT151" s="3" t="s">
        <v>176</v>
      </c>
      <c r="AU151" s="3" t="s">
        <v>180</v>
      </c>
    </row>
    <row r="152" s="22" customFormat="1" ht="37.899999999999999" customHeight="1">
      <c r="B152" s="23"/>
      <c r="C152" s="161" t="s">
        <v>312</v>
      </c>
      <c r="D152" s="161" t="s">
        <v>162</v>
      </c>
      <c r="E152" s="162" t="s">
        <v>1579</v>
      </c>
      <c r="F152" s="163" t="s">
        <v>1580</v>
      </c>
      <c r="G152" s="164" t="s">
        <v>1470</v>
      </c>
      <c r="H152" s="165">
        <v>1</v>
      </c>
      <c r="I152" s="166"/>
      <c r="J152" s="166"/>
      <c r="K152" s="167">
        <f>ROUND(P152*H152,2)</f>
        <v>0</v>
      </c>
      <c r="L152" s="168"/>
      <c r="M152" s="23"/>
      <c r="N152" s="169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</v>
      </c>
      <c r="V152" s="172">
        <f>U152*H152</f>
        <v>0</v>
      </c>
      <c r="W152" s="172">
        <v>0</v>
      </c>
      <c r="X152" s="173">
        <f>W152*H152</f>
        <v>0</v>
      </c>
      <c r="AR152" s="174" t="s">
        <v>166</v>
      </c>
      <c r="AT152" s="174" t="s">
        <v>162</v>
      </c>
      <c r="AU152" s="174" t="s">
        <v>180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166</v>
      </c>
      <c r="BM152" s="174" t="s">
        <v>1581</v>
      </c>
    </row>
    <row r="153" s="22" customFormat="1" ht="19.5">
      <c r="B153" s="23"/>
      <c r="D153" s="176" t="s">
        <v>168</v>
      </c>
      <c r="F153" s="177" t="s">
        <v>1582</v>
      </c>
      <c r="I153" s="178"/>
      <c r="J153" s="178"/>
      <c r="M153" s="23"/>
      <c r="N153" s="179"/>
      <c r="X153" s="59"/>
      <c r="AT153" s="3" t="s">
        <v>168</v>
      </c>
      <c r="AU153" s="3" t="s">
        <v>180</v>
      </c>
    </row>
    <row r="154" s="22" customFormat="1" ht="19.5">
      <c r="B154" s="23"/>
      <c r="D154" s="176" t="s">
        <v>176</v>
      </c>
      <c r="F154" s="182" t="s">
        <v>1513</v>
      </c>
      <c r="I154" s="178"/>
      <c r="J154" s="178"/>
      <c r="M154" s="23"/>
      <c r="N154" s="179"/>
      <c r="X154" s="59"/>
      <c r="AT154" s="3" t="s">
        <v>176</v>
      </c>
      <c r="AU154" s="3" t="s">
        <v>180</v>
      </c>
    </row>
    <row r="155" s="22" customFormat="1" ht="16.5" customHeight="1">
      <c r="B155" s="23"/>
      <c r="C155" s="161" t="s">
        <v>318</v>
      </c>
      <c r="D155" s="161" t="s">
        <v>162</v>
      </c>
      <c r="E155" s="162" t="s">
        <v>1583</v>
      </c>
      <c r="F155" s="163" t="s">
        <v>1584</v>
      </c>
      <c r="G155" s="164" t="s">
        <v>1470</v>
      </c>
      <c r="H155" s="165">
        <v>1</v>
      </c>
      <c r="I155" s="166"/>
      <c r="J155" s="166"/>
      <c r="K155" s="167">
        <f>ROUND(P155*H155,2)</f>
        <v>0</v>
      </c>
      <c r="L155" s="168"/>
      <c r="M155" s="23"/>
      <c r="N155" s="169" t="s">
        <v>20</v>
      </c>
      <c r="O155" s="170" t="s">
        <v>44</v>
      </c>
      <c r="P155" s="171">
        <f>I155+J155</f>
        <v>0</v>
      </c>
      <c r="Q155" s="171">
        <f>ROUND(I155*H155,2)</f>
        <v>0</v>
      </c>
      <c r="R155" s="171">
        <f>ROUND(J155*H155,2)</f>
        <v>0</v>
      </c>
      <c r="T155" s="172">
        <f>S155*H155</f>
        <v>0</v>
      </c>
      <c r="U155" s="172">
        <v>0</v>
      </c>
      <c r="V155" s="172">
        <f>U155*H155</f>
        <v>0</v>
      </c>
      <c r="W155" s="172">
        <v>0</v>
      </c>
      <c r="X155" s="173">
        <f>W155*H155</f>
        <v>0</v>
      </c>
      <c r="AR155" s="174" t="s">
        <v>166</v>
      </c>
      <c r="AT155" s="174" t="s">
        <v>162</v>
      </c>
      <c r="AU155" s="174" t="s">
        <v>180</v>
      </c>
      <c r="AY155" s="3" t="s">
        <v>159</v>
      </c>
      <c r="BE155" s="175">
        <f>IF(O155="základní",K155,0)</f>
        <v>0</v>
      </c>
      <c r="BF155" s="175">
        <f>IF(O155="snížená",K155,0)</f>
        <v>0</v>
      </c>
      <c r="BG155" s="175">
        <f>IF(O155="zákl. přenesená",K155,0)</f>
        <v>0</v>
      </c>
      <c r="BH155" s="175">
        <f>IF(O155="sníž. přenesená",K155,0)</f>
        <v>0</v>
      </c>
      <c r="BI155" s="175">
        <f>IF(O155="nulová",K155,0)</f>
        <v>0</v>
      </c>
      <c r="BJ155" s="3" t="s">
        <v>82</v>
      </c>
      <c r="BK155" s="175">
        <f>ROUND(P155*H155,2)</f>
        <v>0</v>
      </c>
      <c r="BL155" s="3" t="s">
        <v>166</v>
      </c>
      <c r="BM155" s="174" t="s">
        <v>1585</v>
      </c>
    </row>
    <row r="156" s="22" customFormat="1">
      <c r="B156" s="23"/>
      <c r="D156" s="176" t="s">
        <v>168</v>
      </c>
      <c r="F156" s="177" t="s">
        <v>1584</v>
      </c>
      <c r="I156" s="178"/>
      <c r="J156" s="178"/>
      <c r="M156" s="23"/>
      <c r="N156" s="179"/>
      <c r="X156" s="59"/>
      <c r="AT156" s="3" t="s">
        <v>168</v>
      </c>
      <c r="AU156" s="3" t="s">
        <v>180</v>
      </c>
    </row>
    <row r="157" s="22" customFormat="1" ht="16.5" customHeight="1">
      <c r="B157" s="23"/>
      <c r="C157" s="161" t="s">
        <v>324</v>
      </c>
      <c r="D157" s="161" t="s">
        <v>162</v>
      </c>
      <c r="E157" s="162" t="s">
        <v>1586</v>
      </c>
      <c r="F157" s="163" t="s">
        <v>1587</v>
      </c>
      <c r="G157" s="164" t="s">
        <v>1470</v>
      </c>
      <c r="H157" s="165">
        <v>1</v>
      </c>
      <c r="I157" s="166"/>
      <c r="J157" s="166"/>
      <c r="K157" s="167">
        <f>ROUND(P157*H157,2)</f>
        <v>0</v>
      </c>
      <c r="L157" s="168"/>
      <c r="M157" s="23"/>
      <c r="N157" s="169" t="s">
        <v>20</v>
      </c>
      <c r="O157" s="170" t="s">
        <v>44</v>
      </c>
      <c r="P157" s="171">
        <f>I157+J157</f>
        <v>0</v>
      </c>
      <c r="Q157" s="171">
        <f>ROUND(I157*H157,2)</f>
        <v>0</v>
      </c>
      <c r="R157" s="171">
        <f>ROUND(J157*H157,2)</f>
        <v>0</v>
      </c>
      <c r="T157" s="172">
        <f>S157*H157</f>
        <v>0</v>
      </c>
      <c r="U157" s="172">
        <v>0</v>
      </c>
      <c r="V157" s="172">
        <f>U157*H157</f>
        <v>0</v>
      </c>
      <c r="W157" s="172">
        <v>0</v>
      </c>
      <c r="X157" s="173">
        <f>W157*H157</f>
        <v>0</v>
      </c>
      <c r="AR157" s="174" t="s">
        <v>166</v>
      </c>
      <c r="AT157" s="174" t="s">
        <v>162</v>
      </c>
      <c r="AU157" s="174" t="s">
        <v>180</v>
      </c>
      <c r="AY157" s="3" t="s">
        <v>159</v>
      </c>
      <c r="BE157" s="175">
        <f>IF(O157="základní",K157,0)</f>
        <v>0</v>
      </c>
      <c r="BF157" s="175">
        <f>IF(O157="snížená",K157,0)</f>
        <v>0</v>
      </c>
      <c r="BG157" s="175">
        <f>IF(O157="zákl. přenesená",K157,0)</f>
        <v>0</v>
      </c>
      <c r="BH157" s="175">
        <f>IF(O157="sníž. přenesená",K157,0)</f>
        <v>0</v>
      </c>
      <c r="BI157" s="175">
        <f>IF(O157="nulová",K157,0)</f>
        <v>0</v>
      </c>
      <c r="BJ157" s="3" t="s">
        <v>82</v>
      </c>
      <c r="BK157" s="175">
        <f>ROUND(P157*H157,2)</f>
        <v>0</v>
      </c>
      <c r="BL157" s="3" t="s">
        <v>166</v>
      </c>
      <c r="BM157" s="174" t="s">
        <v>1588</v>
      </c>
    </row>
    <row r="158" s="22" customFormat="1">
      <c r="B158" s="23"/>
      <c r="D158" s="176" t="s">
        <v>168</v>
      </c>
      <c r="F158" s="177" t="s">
        <v>1587</v>
      </c>
      <c r="I158" s="178"/>
      <c r="J158" s="178"/>
      <c r="M158" s="23"/>
      <c r="N158" s="179"/>
      <c r="X158" s="59"/>
      <c r="AT158" s="3" t="s">
        <v>168</v>
      </c>
      <c r="AU158" s="3" t="s">
        <v>180</v>
      </c>
    </row>
    <row r="159" s="22" customFormat="1" ht="16.5" customHeight="1">
      <c r="B159" s="23"/>
      <c r="C159" s="161" t="s">
        <v>332</v>
      </c>
      <c r="D159" s="161" t="s">
        <v>162</v>
      </c>
      <c r="E159" s="162" t="s">
        <v>1589</v>
      </c>
      <c r="F159" s="163" t="s">
        <v>1590</v>
      </c>
      <c r="G159" s="164" t="s">
        <v>1470</v>
      </c>
      <c r="H159" s="165">
        <v>1</v>
      </c>
      <c r="I159" s="166"/>
      <c r="J159" s="166"/>
      <c r="K159" s="167">
        <f>ROUND(P159*H159,2)</f>
        <v>0</v>
      </c>
      <c r="L159" s="168"/>
      <c r="M159" s="23"/>
      <c r="N159" s="169" t="s">
        <v>20</v>
      </c>
      <c r="O159" s="170" t="s">
        <v>44</v>
      </c>
      <c r="P159" s="171">
        <f>I159+J159</f>
        <v>0</v>
      </c>
      <c r="Q159" s="171">
        <f>ROUND(I159*H159,2)</f>
        <v>0</v>
      </c>
      <c r="R159" s="171">
        <f>ROUND(J159*H159,2)</f>
        <v>0</v>
      </c>
      <c r="T159" s="172">
        <f>S159*H159</f>
        <v>0</v>
      </c>
      <c r="U159" s="172">
        <v>0</v>
      </c>
      <c r="V159" s="172">
        <f>U159*H159</f>
        <v>0</v>
      </c>
      <c r="W159" s="172">
        <v>0</v>
      </c>
      <c r="X159" s="173">
        <f>W159*H159</f>
        <v>0</v>
      </c>
      <c r="AR159" s="174" t="s">
        <v>166</v>
      </c>
      <c r="AT159" s="174" t="s">
        <v>162</v>
      </c>
      <c r="AU159" s="174" t="s">
        <v>180</v>
      </c>
      <c r="AY159" s="3" t="s">
        <v>159</v>
      </c>
      <c r="BE159" s="175">
        <f>IF(O159="základní",K159,0)</f>
        <v>0</v>
      </c>
      <c r="BF159" s="175">
        <f>IF(O159="snížená",K159,0)</f>
        <v>0</v>
      </c>
      <c r="BG159" s="175">
        <f>IF(O159="zákl. přenesená",K159,0)</f>
        <v>0</v>
      </c>
      <c r="BH159" s="175">
        <f>IF(O159="sníž. přenesená",K159,0)</f>
        <v>0</v>
      </c>
      <c r="BI159" s="175">
        <f>IF(O159="nulová",K159,0)</f>
        <v>0</v>
      </c>
      <c r="BJ159" s="3" t="s">
        <v>82</v>
      </c>
      <c r="BK159" s="175">
        <f>ROUND(P159*H159,2)</f>
        <v>0</v>
      </c>
      <c r="BL159" s="3" t="s">
        <v>166</v>
      </c>
      <c r="BM159" s="174" t="s">
        <v>1591</v>
      </c>
    </row>
    <row r="160" s="22" customFormat="1">
      <c r="B160" s="23"/>
      <c r="D160" s="176" t="s">
        <v>168</v>
      </c>
      <c r="F160" s="177" t="s">
        <v>1521</v>
      </c>
      <c r="I160" s="178"/>
      <c r="J160" s="178"/>
      <c r="M160" s="23"/>
      <c r="N160" s="179"/>
      <c r="X160" s="59"/>
      <c r="AT160" s="3" t="s">
        <v>168</v>
      </c>
      <c r="AU160" s="3" t="s">
        <v>180</v>
      </c>
    </row>
    <row r="161" s="22" customFormat="1" ht="16.5" customHeight="1">
      <c r="B161" s="23"/>
      <c r="C161" s="161" t="s">
        <v>365</v>
      </c>
      <c r="D161" s="161" t="s">
        <v>162</v>
      </c>
      <c r="E161" s="162" t="s">
        <v>1592</v>
      </c>
      <c r="F161" s="163" t="s">
        <v>1527</v>
      </c>
      <c r="G161" s="164" t="s">
        <v>1470</v>
      </c>
      <c r="H161" s="165">
        <v>96</v>
      </c>
      <c r="I161" s="166"/>
      <c r="J161" s="166"/>
      <c r="K161" s="167">
        <f>ROUND(P161*H161,2)</f>
        <v>0</v>
      </c>
      <c r="L161" s="168"/>
      <c r="M161" s="23"/>
      <c r="N161" s="169" t="s">
        <v>20</v>
      </c>
      <c r="O161" s="170" t="s">
        <v>44</v>
      </c>
      <c r="P161" s="171">
        <f>I161+J161</f>
        <v>0</v>
      </c>
      <c r="Q161" s="171">
        <f>ROUND(I161*H161,2)</f>
        <v>0</v>
      </c>
      <c r="R161" s="171">
        <f>ROUND(J161*H161,2)</f>
        <v>0</v>
      </c>
      <c r="T161" s="172">
        <f>S161*H161</f>
        <v>0</v>
      </c>
      <c r="U161" s="172">
        <v>0</v>
      </c>
      <c r="V161" s="172">
        <f>U161*H161</f>
        <v>0</v>
      </c>
      <c r="W161" s="172">
        <v>0</v>
      </c>
      <c r="X161" s="173">
        <f>W161*H161</f>
        <v>0</v>
      </c>
      <c r="AR161" s="174" t="s">
        <v>166</v>
      </c>
      <c r="AT161" s="174" t="s">
        <v>162</v>
      </c>
      <c r="AU161" s="174" t="s">
        <v>180</v>
      </c>
      <c r="AY161" s="3" t="s">
        <v>159</v>
      </c>
      <c r="BE161" s="175">
        <f>IF(O161="základní",K161,0)</f>
        <v>0</v>
      </c>
      <c r="BF161" s="175">
        <f>IF(O161="snížená",K161,0)</f>
        <v>0</v>
      </c>
      <c r="BG161" s="175">
        <f>IF(O161="zákl. přenesená",K161,0)</f>
        <v>0</v>
      </c>
      <c r="BH161" s="175">
        <f>IF(O161="sníž. přenesená",K161,0)</f>
        <v>0</v>
      </c>
      <c r="BI161" s="175">
        <f>IF(O161="nulová",K161,0)</f>
        <v>0</v>
      </c>
      <c r="BJ161" s="3" t="s">
        <v>82</v>
      </c>
      <c r="BK161" s="175">
        <f>ROUND(P161*H161,2)</f>
        <v>0</v>
      </c>
      <c r="BL161" s="3" t="s">
        <v>166</v>
      </c>
      <c r="BM161" s="174" t="s">
        <v>1593</v>
      </c>
    </row>
    <row r="162" s="22" customFormat="1">
      <c r="B162" s="23"/>
      <c r="D162" s="176" t="s">
        <v>168</v>
      </c>
      <c r="F162" s="177" t="s">
        <v>1527</v>
      </c>
      <c r="I162" s="178"/>
      <c r="J162" s="178"/>
      <c r="M162" s="23"/>
      <c r="N162" s="179"/>
      <c r="X162" s="59"/>
      <c r="AT162" s="3" t="s">
        <v>168</v>
      </c>
      <c r="AU162" s="3" t="s">
        <v>180</v>
      </c>
    </row>
    <row r="163" s="22" customFormat="1" ht="16.5" customHeight="1">
      <c r="B163" s="23"/>
      <c r="C163" s="161" t="s">
        <v>372</v>
      </c>
      <c r="D163" s="161" t="s">
        <v>162</v>
      </c>
      <c r="E163" s="162" t="s">
        <v>1594</v>
      </c>
      <c r="F163" s="163" t="s">
        <v>1530</v>
      </c>
      <c r="G163" s="164" t="s">
        <v>1531</v>
      </c>
      <c r="H163" s="165">
        <v>10</v>
      </c>
      <c r="I163" s="166"/>
      <c r="J163" s="166"/>
      <c r="K163" s="167">
        <f>ROUND(P163*H163,2)</f>
        <v>0</v>
      </c>
      <c r="L163" s="168"/>
      <c r="M163" s="23"/>
      <c r="N163" s="169" t="s">
        <v>20</v>
      </c>
      <c r="O163" s="170" t="s">
        <v>44</v>
      </c>
      <c r="P163" s="171">
        <f>I163+J163</f>
        <v>0</v>
      </c>
      <c r="Q163" s="171">
        <f>ROUND(I163*H163,2)</f>
        <v>0</v>
      </c>
      <c r="R163" s="171">
        <f>ROUND(J163*H163,2)</f>
        <v>0</v>
      </c>
      <c r="T163" s="172">
        <f>S163*H163</f>
        <v>0</v>
      </c>
      <c r="U163" s="172">
        <v>0</v>
      </c>
      <c r="V163" s="172">
        <f>U163*H163</f>
        <v>0</v>
      </c>
      <c r="W163" s="172">
        <v>0</v>
      </c>
      <c r="X163" s="173">
        <f>W163*H163</f>
        <v>0</v>
      </c>
      <c r="AR163" s="174" t="s">
        <v>166</v>
      </c>
      <c r="AT163" s="174" t="s">
        <v>162</v>
      </c>
      <c r="AU163" s="174" t="s">
        <v>180</v>
      </c>
      <c r="AY163" s="3" t="s">
        <v>159</v>
      </c>
      <c r="BE163" s="175">
        <f>IF(O163="základní",K163,0)</f>
        <v>0</v>
      </c>
      <c r="BF163" s="175">
        <f>IF(O163="snížená",K163,0)</f>
        <v>0</v>
      </c>
      <c r="BG163" s="175">
        <f>IF(O163="zákl. přenesená",K163,0)</f>
        <v>0</v>
      </c>
      <c r="BH163" s="175">
        <f>IF(O163="sníž. přenesená",K163,0)</f>
        <v>0</v>
      </c>
      <c r="BI163" s="175">
        <f>IF(O163="nulová",K163,0)</f>
        <v>0</v>
      </c>
      <c r="BJ163" s="3" t="s">
        <v>82</v>
      </c>
      <c r="BK163" s="175">
        <f>ROUND(P163*H163,2)</f>
        <v>0</v>
      </c>
      <c r="BL163" s="3" t="s">
        <v>166</v>
      </c>
      <c r="BM163" s="174" t="s">
        <v>1595</v>
      </c>
    </row>
    <row r="164" s="22" customFormat="1">
      <c r="B164" s="23"/>
      <c r="D164" s="176" t="s">
        <v>168</v>
      </c>
      <c r="F164" s="177" t="s">
        <v>1530</v>
      </c>
      <c r="I164" s="178"/>
      <c r="J164" s="178"/>
      <c r="M164" s="23"/>
      <c r="N164" s="179"/>
      <c r="X164" s="59"/>
      <c r="AT164" s="3" t="s">
        <v>168</v>
      </c>
      <c r="AU164" s="3" t="s">
        <v>180</v>
      </c>
    </row>
    <row r="165" s="22" customFormat="1" ht="16.5" customHeight="1">
      <c r="B165" s="23"/>
      <c r="C165" s="161" t="s">
        <v>338</v>
      </c>
      <c r="D165" s="161" t="s">
        <v>162</v>
      </c>
      <c r="E165" s="162" t="s">
        <v>1596</v>
      </c>
      <c r="F165" s="163" t="s">
        <v>1597</v>
      </c>
      <c r="G165" s="164" t="s">
        <v>1531</v>
      </c>
      <c r="H165" s="165">
        <v>8</v>
      </c>
      <c r="I165" s="166"/>
      <c r="J165" s="166"/>
      <c r="K165" s="167">
        <f>ROUND(P165*H165,2)</f>
        <v>0</v>
      </c>
      <c r="L165" s="168"/>
      <c r="M165" s="23"/>
      <c r="N165" s="169" t="s">
        <v>20</v>
      </c>
      <c r="O165" s="170" t="s">
        <v>44</v>
      </c>
      <c r="P165" s="171">
        <f>I165+J165</f>
        <v>0</v>
      </c>
      <c r="Q165" s="171">
        <f>ROUND(I165*H165,2)</f>
        <v>0</v>
      </c>
      <c r="R165" s="171">
        <f>ROUND(J165*H165,2)</f>
        <v>0</v>
      </c>
      <c r="T165" s="172">
        <f>S165*H165</f>
        <v>0</v>
      </c>
      <c r="U165" s="172">
        <v>0</v>
      </c>
      <c r="V165" s="172">
        <f>U165*H165</f>
        <v>0</v>
      </c>
      <c r="W165" s="172">
        <v>0</v>
      </c>
      <c r="X165" s="173">
        <f>W165*H165</f>
        <v>0</v>
      </c>
      <c r="AR165" s="174" t="s">
        <v>166</v>
      </c>
      <c r="AT165" s="174" t="s">
        <v>162</v>
      </c>
      <c r="AU165" s="174" t="s">
        <v>180</v>
      </c>
      <c r="AY165" s="3" t="s">
        <v>159</v>
      </c>
      <c r="BE165" s="175">
        <f>IF(O165="základní",K165,0)</f>
        <v>0</v>
      </c>
      <c r="BF165" s="175">
        <f>IF(O165="snížená",K165,0)</f>
        <v>0</v>
      </c>
      <c r="BG165" s="175">
        <f>IF(O165="zákl. přenesená",K165,0)</f>
        <v>0</v>
      </c>
      <c r="BH165" s="175">
        <f>IF(O165="sníž. přenesená",K165,0)</f>
        <v>0</v>
      </c>
      <c r="BI165" s="175">
        <f>IF(O165="nulová",K165,0)</f>
        <v>0</v>
      </c>
      <c r="BJ165" s="3" t="s">
        <v>82</v>
      </c>
      <c r="BK165" s="175">
        <f>ROUND(P165*H165,2)</f>
        <v>0</v>
      </c>
      <c r="BL165" s="3" t="s">
        <v>166</v>
      </c>
      <c r="BM165" s="174" t="s">
        <v>1598</v>
      </c>
    </row>
    <row r="166" s="22" customFormat="1">
      <c r="B166" s="23"/>
      <c r="D166" s="176" t="s">
        <v>168</v>
      </c>
      <c r="F166" s="177" t="s">
        <v>1597</v>
      </c>
      <c r="I166" s="178"/>
      <c r="J166" s="178"/>
      <c r="M166" s="23"/>
      <c r="N166" s="179"/>
      <c r="X166" s="59"/>
      <c r="AT166" s="3" t="s">
        <v>168</v>
      </c>
      <c r="AU166" s="3" t="s">
        <v>180</v>
      </c>
    </row>
    <row r="167" s="22" customFormat="1" ht="19.5">
      <c r="B167" s="23"/>
      <c r="D167" s="176" t="s">
        <v>176</v>
      </c>
      <c r="F167" s="182" t="s">
        <v>1536</v>
      </c>
      <c r="I167" s="178"/>
      <c r="J167" s="178"/>
      <c r="M167" s="23"/>
      <c r="N167" s="179"/>
      <c r="X167" s="59"/>
      <c r="AT167" s="3" t="s">
        <v>176</v>
      </c>
      <c r="AU167" s="3" t="s">
        <v>180</v>
      </c>
    </row>
    <row r="168" s="22" customFormat="1" ht="16.5" customHeight="1">
      <c r="B168" s="23"/>
      <c r="C168" s="161" t="s">
        <v>344</v>
      </c>
      <c r="D168" s="161" t="s">
        <v>162</v>
      </c>
      <c r="E168" s="162" t="s">
        <v>1599</v>
      </c>
      <c r="F168" s="163" t="s">
        <v>1538</v>
      </c>
      <c r="G168" s="164" t="s">
        <v>183</v>
      </c>
      <c r="H168" s="165">
        <v>2</v>
      </c>
      <c r="I168" s="166"/>
      <c r="J168" s="166"/>
      <c r="K168" s="167">
        <f>ROUND(P168*H168,2)</f>
        <v>0</v>
      </c>
      <c r="L168" s="168"/>
      <c r="M168" s="23"/>
      <c r="N168" s="169" t="s">
        <v>20</v>
      </c>
      <c r="O168" s="170" t="s">
        <v>44</v>
      </c>
      <c r="P168" s="171">
        <f>I168+J168</f>
        <v>0</v>
      </c>
      <c r="Q168" s="171">
        <f>ROUND(I168*H168,2)</f>
        <v>0</v>
      </c>
      <c r="R168" s="171">
        <f>ROUND(J168*H168,2)</f>
        <v>0</v>
      </c>
      <c r="T168" s="172">
        <f>S168*H168</f>
        <v>0</v>
      </c>
      <c r="U168" s="172">
        <v>0</v>
      </c>
      <c r="V168" s="172">
        <f>U168*H168</f>
        <v>0</v>
      </c>
      <c r="W168" s="172">
        <v>0</v>
      </c>
      <c r="X168" s="173">
        <f>W168*H168</f>
        <v>0</v>
      </c>
      <c r="AR168" s="174" t="s">
        <v>166</v>
      </c>
      <c r="AT168" s="174" t="s">
        <v>162</v>
      </c>
      <c r="AU168" s="174" t="s">
        <v>180</v>
      </c>
      <c r="AY168" s="3" t="s">
        <v>159</v>
      </c>
      <c r="BE168" s="175">
        <f>IF(O168="základní",K168,0)</f>
        <v>0</v>
      </c>
      <c r="BF168" s="175">
        <f>IF(O168="snížená",K168,0)</f>
        <v>0</v>
      </c>
      <c r="BG168" s="175">
        <f>IF(O168="zákl. přenesená",K168,0)</f>
        <v>0</v>
      </c>
      <c r="BH168" s="175">
        <f>IF(O168="sníž. přenesená",K168,0)</f>
        <v>0</v>
      </c>
      <c r="BI168" s="175">
        <f>IF(O168="nulová",K168,0)</f>
        <v>0</v>
      </c>
      <c r="BJ168" s="3" t="s">
        <v>82</v>
      </c>
      <c r="BK168" s="175">
        <f>ROUND(P168*H168,2)</f>
        <v>0</v>
      </c>
      <c r="BL168" s="3" t="s">
        <v>166</v>
      </c>
      <c r="BM168" s="174" t="s">
        <v>1600</v>
      </c>
    </row>
    <row r="169" s="22" customFormat="1">
      <c r="B169" s="23"/>
      <c r="D169" s="176" t="s">
        <v>168</v>
      </c>
      <c r="F169" s="177" t="s">
        <v>1538</v>
      </c>
      <c r="I169" s="178"/>
      <c r="J169" s="178"/>
      <c r="M169" s="23"/>
      <c r="N169" s="179"/>
      <c r="X169" s="59"/>
      <c r="AT169" s="3" t="s">
        <v>168</v>
      </c>
      <c r="AU169" s="3" t="s">
        <v>180</v>
      </c>
    </row>
    <row r="170" s="22" customFormat="1" ht="16.5" customHeight="1">
      <c r="B170" s="23"/>
      <c r="C170" s="161" t="s">
        <v>351</v>
      </c>
      <c r="D170" s="161" t="s">
        <v>162</v>
      </c>
      <c r="E170" s="162" t="s">
        <v>1601</v>
      </c>
      <c r="F170" s="163" t="s">
        <v>1542</v>
      </c>
      <c r="G170" s="164" t="s">
        <v>183</v>
      </c>
      <c r="H170" s="165">
        <v>35</v>
      </c>
      <c r="I170" s="166"/>
      <c r="J170" s="166"/>
      <c r="K170" s="167">
        <f>ROUND(P170*H170,2)</f>
        <v>0</v>
      </c>
      <c r="L170" s="168"/>
      <c r="M170" s="23"/>
      <c r="N170" s="169" t="s">
        <v>20</v>
      </c>
      <c r="O170" s="170" t="s">
        <v>44</v>
      </c>
      <c r="P170" s="171">
        <f>I170+J170</f>
        <v>0</v>
      </c>
      <c r="Q170" s="171">
        <f>ROUND(I170*H170,2)</f>
        <v>0</v>
      </c>
      <c r="R170" s="171">
        <f>ROUND(J170*H170,2)</f>
        <v>0</v>
      </c>
      <c r="T170" s="172">
        <f>S170*H170</f>
        <v>0</v>
      </c>
      <c r="U170" s="172">
        <v>0</v>
      </c>
      <c r="V170" s="172">
        <f>U170*H170</f>
        <v>0</v>
      </c>
      <c r="W170" s="172">
        <v>0</v>
      </c>
      <c r="X170" s="173">
        <f>W170*H170</f>
        <v>0</v>
      </c>
      <c r="AR170" s="174" t="s">
        <v>166</v>
      </c>
      <c r="AT170" s="174" t="s">
        <v>162</v>
      </c>
      <c r="AU170" s="174" t="s">
        <v>180</v>
      </c>
      <c r="AY170" s="3" t="s">
        <v>159</v>
      </c>
      <c r="BE170" s="175">
        <f>IF(O170="základní",K170,0)</f>
        <v>0</v>
      </c>
      <c r="BF170" s="175">
        <f>IF(O170="snížená",K170,0)</f>
        <v>0</v>
      </c>
      <c r="BG170" s="175">
        <f>IF(O170="zákl. přenesená",K170,0)</f>
        <v>0</v>
      </c>
      <c r="BH170" s="175">
        <f>IF(O170="sníž. přenesená",K170,0)</f>
        <v>0</v>
      </c>
      <c r="BI170" s="175">
        <f>IF(O170="nulová",K170,0)</f>
        <v>0</v>
      </c>
      <c r="BJ170" s="3" t="s">
        <v>82</v>
      </c>
      <c r="BK170" s="175">
        <f>ROUND(P170*H170,2)</f>
        <v>0</v>
      </c>
      <c r="BL170" s="3" t="s">
        <v>166</v>
      </c>
      <c r="BM170" s="174" t="s">
        <v>1602</v>
      </c>
    </row>
    <row r="171" s="22" customFormat="1">
      <c r="B171" s="23"/>
      <c r="D171" s="176" t="s">
        <v>168</v>
      </c>
      <c r="F171" s="177" t="s">
        <v>1542</v>
      </c>
      <c r="I171" s="178"/>
      <c r="J171" s="178"/>
      <c r="M171" s="23"/>
      <c r="N171" s="179"/>
      <c r="X171" s="59"/>
      <c r="AT171" s="3" t="s">
        <v>168</v>
      </c>
      <c r="AU171" s="3" t="s">
        <v>180</v>
      </c>
    </row>
    <row r="172" s="22" customFormat="1" ht="16.5" customHeight="1">
      <c r="B172" s="23"/>
      <c r="C172" s="161" t="s">
        <v>358</v>
      </c>
      <c r="D172" s="161" t="s">
        <v>162</v>
      </c>
      <c r="E172" s="162" t="s">
        <v>1603</v>
      </c>
      <c r="F172" s="163" t="s">
        <v>1604</v>
      </c>
      <c r="G172" s="164" t="s">
        <v>1531</v>
      </c>
      <c r="H172" s="165">
        <v>12</v>
      </c>
      <c r="I172" s="166"/>
      <c r="J172" s="166"/>
      <c r="K172" s="167">
        <f>ROUND(P172*H172,2)</f>
        <v>0</v>
      </c>
      <c r="L172" s="168"/>
      <c r="M172" s="23"/>
      <c r="N172" s="169" t="s">
        <v>20</v>
      </c>
      <c r="O172" s="170" t="s">
        <v>44</v>
      </c>
      <c r="P172" s="171">
        <f>I172+J172</f>
        <v>0</v>
      </c>
      <c r="Q172" s="171">
        <f>ROUND(I172*H172,2)</f>
        <v>0</v>
      </c>
      <c r="R172" s="171">
        <f>ROUND(J172*H172,2)</f>
        <v>0</v>
      </c>
      <c r="T172" s="172">
        <f>S172*H172</f>
        <v>0</v>
      </c>
      <c r="U172" s="172">
        <v>0</v>
      </c>
      <c r="V172" s="172">
        <f>U172*H172</f>
        <v>0</v>
      </c>
      <c r="W172" s="172">
        <v>0</v>
      </c>
      <c r="X172" s="173">
        <f>W172*H172</f>
        <v>0</v>
      </c>
      <c r="AR172" s="174" t="s">
        <v>166</v>
      </c>
      <c r="AT172" s="174" t="s">
        <v>162</v>
      </c>
      <c r="AU172" s="174" t="s">
        <v>180</v>
      </c>
      <c r="AY172" s="3" t="s">
        <v>159</v>
      </c>
      <c r="BE172" s="175">
        <f>IF(O172="základní",K172,0)</f>
        <v>0</v>
      </c>
      <c r="BF172" s="175">
        <f>IF(O172="snížená",K172,0)</f>
        <v>0</v>
      </c>
      <c r="BG172" s="175">
        <f>IF(O172="zákl. přenesená",K172,0)</f>
        <v>0</v>
      </c>
      <c r="BH172" s="175">
        <f>IF(O172="sníž. přenesená",K172,0)</f>
        <v>0</v>
      </c>
      <c r="BI172" s="175">
        <f>IF(O172="nulová",K172,0)</f>
        <v>0</v>
      </c>
      <c r="BJ172" s="3" t="s">
        <v>82</v>
      </c>
      <c r="BK172" s="175">
        <f>ROUND(P172*H172,2)</f>
        <v>0</v>
      </c>
      <c r="BL172" s="3" t="s">
        <v>166</v>
      </c>
      <c r="BM172" s="174" t="s">
        <v>1605</v>
      </c>
    </row>
    <row r="173" s="22" customFormat="1">
      <c r="B173" s="23"/>
      <c r="D173" s="176" t="s">
        <v>168</v>
      </c>
      <c r="F173" s="177" t="s">
        <v>1604</v>
      </c>
      <c r="I173" s="178"/>
      <c r="J173" s="178"/>
      <c r="M173" s="23"/>
      <c r="N173" s="179"/>
      <c r="X173" s="59"/>
      <c r="AT173" s="3" t="s">
        <v>168</v>
      </c>
      <c r="AU173" s="3" t="s">
        <v>180</v>
      </c>
    </row>
    <row r="174" s="22" customFormat="1" ht="16.5" customHeight="1">
      <c r="B174" s="23"/>
      <c r="C174" s="161" t="s">
        <v>397</v>
      </c>
      <c r="D174" s="161" t="s">
        <v>162</v>
      </c>
      <c r="E174" s="162" t="s">
        <v>1606</v>
      </c>
      <c r="F174" s="163" t="s">
        <v>1607</v>
      </c>
      <c r="G174" s="164" t="s">
        <v>1470</v>
      </c>
      <c r="H174" s="165">
        <v>1</v>
      </c>
      <c r="I174" s="166"/>
      <c r="J174" s="166"/>
      <c r="K174" s="167">
        <f>ROUND(P174*H174,2)</f>
        <v>0</v>
      </c>
      <c r="L174" s="168"/>
      <c r="M174" s="23"/>
      <c r="N174" s="169" t="s">
        <v>20</v>
      </c>
      <c r="O174" s="170" t="s">
        <v>44</v>
      </c>
      <c r="P174" s="171">
        <f>I174+J174</f>
        <v>0</v>
      </c>
      <c r="Q174" s="171">
        <f>ROUND(I174*H174,2)</f>
        <v>0</v>
      </c>
      <c r="R174" s="171">
        <f>ROUND(J174*H174,2)</f>
        <v>0</v>
      </c>
      <c r="T174" s="172">
        <f>S174*H174</f>
        <v>0</v>
      </c>
      <c r="U174" s="172">
        <v>0</v>
      </c>
      <c r="V174" s="172">
        <f>U174*H174</f>
        <v>0</v>
      </c>
      <c r="W174" s="172">
        <v>0</v>
      </c>
      <c r="X174" s="173">
        <f>W174*H174</f>
        <v>0</v>
      </c>
      <c r="AR174" s="174" t="s">
        <v>166</v>
      </c>
      <c r="AT174" s="174" t="s">
        <v>162</v>
      </c>
      <c r="AU174" s="174" t="s">
        <v>180</v>
      </c>
      <c r="AY174" s="3" t="s">
        <v>159</v>
      </c>
      <c r="BE174" s="175">
        <f>IF(O174="základní",K174,0)</f>
        <v>0</v>
      </c>
      <c r="BF174" s="175">
        <f>IF(O174="snížená",K174,0)</f>
        <v>0</v>
      </c>
      <c r="BG174" s="175">
        <f>IF(O174="zákl. přenesená",K174,0)</f>
        <v>0</v>
      </c>
      <c r="BH174" s="175">
        <f>IF(O174="sníž. přenesená",K174,0)</f>
        <v>0</v>
      </c>
      <c r="BI174" s="175">
        <f>IF(O174="nulová",K174,0)</f>
        <v>0</v>
      </c>
      <c r="BJ174" s="3" t="s">
        <v>82</v>
      </c>
      <c r="BK174" s="175">
        <f>ROUND(P174*H174,2)</f>
        <v>0</v>
      </c>
      <c r="BL174" s="3" t="s">
        <v>166</v>
      </c>
      <c r="BM174" s="174" t="s">
        <v>1608</v>
      </c>
    </row>
    <row r="175" s="22" customFormat="1">
      <c r="B175" s="23"/>
      <c r="D175" s="176" t="s">
        <v>168</v>
      </c>
      <c r="F175" s="177" t="s">
        <v>1607</v>
      </c>
      <c r="I175" s="178"/>
      <c r="J175" s="178"/>
      <c r="M175" s="23"/>
      <c r="N175" s="179"/>
      <c r="X175" s="59"/>
      <c r="AT175" s="3" t="s">
        <v>168</v>
      </c>
      <c r="AU175" s="3" t="s">
        <v>180</v>
      </c>
    </row>
    <row r="176" s="22" customFormat="1" ht="16.5" customHeight="1">
      <c r="B176" s="23"/>
      <c r="C176" s="161" t="s">
        <v>583</v>
      </c>
      <c r="D176" s="161" t="s">
        <v>162</v>
      </c>
      <c r="E176" s="162" t="s">
        <v>1609</v>
      </c>
      <c r="F176" s="163" t="s">
        <v>1610</v>
      </c>
      <c r="G176" s="164" t="s">
        <v>1470</v>
      </c>
      <c r="H176" s="165">
        <v>3</v>
      </c>
      <c r="I176" s="166"/>
      <c r="J176" s="166"/>
      <c r="K176" s="167">
        <f>ROUND(P176*H176,2)</f>
        <v>0</v>
      </c>
      <c r="L176" s="168"/>
      <c r="M176" s="23"/>
      <c r="N176" s="169" t="s">
        <v>20</v>
      </c>
      <c r="O176" s="170" t="s">
        <v>44</v>
      </c>
      <c r="P176" s="171">
        <f>I176+J176</f>
        <v>0</v>
      </c>
      <c r="Q176" s="171">
        <f>ROUND(I176*H176,2)</f>
        <v>0</v>
      </c>
      <c r="R176" s="171">
        <f>ROUND(J176*H176,2)</f>
        <v>0</v>
      </c>
      <c r="T176" s="172">
        <f>S176*H176</f>
        <v>0</v>
      </c>
      <c r="U176" s="172">
        <v>0</v>
      </c>
      <c r="V176" s="172">
        <f>U176*H176</f>
        <v>0</v>
      </c>
      <c r="W176" s="172">
        <v>0</v>
      </c>
      <c r="X176" s="173">
        <f>W176*H176</f>
        <v>0</v>
      </c>
      <c r="AR176" s="174" t="s">
        <v>166</v>
      </c>
      <c r="AT176" s="174" t="s">
        <v>162</v>
      </c>
      <c r="AU176" s="174" t="s">
        <v>180</v>
      </c>
      <c r="AY176" s="3" t="s">
        <v>159</v>
      </c>
      <c r="BE176" s="175">
        <f>IF(O176="základní",K176,0)</f>
        <v>0</v>
      </c>
      <c r="BF176" s="175">
        <f>IF(O176="snížená",K176,0)</f>
        <v>0</v>
      </c>
      <c r="BG176" s="175">
        <f>IF(O176="zákl. přenesená",K176,0)</f>
        <v>0</v>
      </c>
      <c r="BH176" s="175">
        <f>IF(O176="sníž. přenesená",K176,0)</f>
        <v>0</v>
      </c>
      <c r="BI176" s="175">
        <f>IF(O176="nulová",K176,0)</f>
        <v>0</v>
      </c>
      <c r="BJ176" s="3" t="s">
        <v>82</v>
      </c>
      <c r="BK176" s="175">
        <f>ROUND(P176*H176,2)</f>
        <v>0</v>
      </c>
      <c r="BL176" s="3" t="s">
        <v>166</v>
      </c>
      <c r="BM176" s="174" t="s">
        <v>1611</v>
      </c>
    </row>
    <row r="177" s="22" customFormat="1">
      <c r="B177" s="23"/>
      <c r="D177" s="176" t="s">
        <v>168</v>
      </c>
      <c r="F177" s="177" t="s">
        <v>1610</v>
      </c>
      <c r="I177" s="178"/>
      <c r="J177" s="178"/>
      <c r="M177" s="23"/>
      <c r="N177" s="179"/>
      <c r="X177" s="59"/>
      <c r="AT177" s="3" t="s">
        <v>168</v>
      </c>
      <c r="AU177" s="3" t="s">
        <v>180</v>
      </c>
    </row>
    <row r="178" s="22" customFormat="1" ht="16.5" customHeight="1">
      <c r="B178" s="23"/>
      <c r="C178" s="161" t="s">
        <v>594</v>
      </c>
      <c r="D178" s="161" t="s">
        <v>162</v>
      </c>
      <c r="E178" s="162" t="s">
        <v>1612</v>
      </c>
      <c r="F178" s="163" t="s">
        <v>1557</v>
      </c>
      <c r="G178" s="164" t="s">
        <v>1470</v>
      </c>
      <c r="H178" s="165">
        <v>1</v>
      </c>
      <c r="I178" s="166"/>
      <c r="J178" s="166"/>
      <c r="K178" s="167">
        <f>ROUND(P178*H178,2)</f>
        <v>0</v>
      </c>
      <c r="L178" s="168"/>
      <c r="M178" s="23"/>
      <c r="N178" s="169" t="s">
        <v>20</v>
      </c>
      <c r="O178" s="170" t="s">
        <v>44</v>
      </c>
      <c r="P178" s="171">
        <f>I178+J178</f>
        <v>0</v>
      </c>
      <c r="Q178" s="171">
        <f>ROUND(I178*H178,2)</f>
        <v>0</v>
      </c>
      <c r="R178" s="171">
        <f>ROUND(J178*H178,2)</f>
        <v>0</v>
      </c>
      <c r="T178" s="172">
        <f>S178*H178</f>
        <v>0</v>
      </c>
      <c r="U178" s="172">
        <v>0</v>
      </c>
      <c r="V178" s="172">
        <f>U178*H178</f>
        <v>0</v>
      </c>
      <c r="W178" s="172">
        <v>0</v>
      </c>
      <c r="X178" s="173">
        <f>W178*H178</f>
        <v>0</v>
      </c>
      <c r="AR178" s="174" t="s">
        <v>166</v>
      </c>
      <c r="AT178" s="174" t="s">
        <v>162</v>
      </c>
      <c r="AU178" s="174" t="s">
        <v>180</v>
      </c>
      <c r="AY178" s="3" t="s">
        <v>159</v>
      </c>
      <c r="BE178" s="175">
        <f>IF(O178="základní",K178,0)</f>
        <v>0</v>
      </c>
      <c r="BF178" s="175">
        <f>IF(O178="snížená",K178,0)</f>
        <v>0</v>
      </c>
      <c r="BG178" s="175">
        <f>IF(O178="zákl. přenesená",K178,0)</f>
        <v>0</v>
      </c>
      <c r="BH178" s="175">
        <f>IF(O178="sníž. přenesená",K178,0)</f>
        <v>0</v>
      </c>
      <c r="BI178" s="175">
        <f>IF(O178="nulová",K178,0)</f>
        <v>0</v>
      </c>
      <c r="BJ178" s="3" t="s">
        <v>82</v>
      </c>
      <c r="BK178" s="175">
        <f>ROUND(P178*H178,2)</f>
        <v>0</v>
      </c>
      <c r="BL178" s="3" t="s">
        <v>166</v>
      </c>
      <c r="BM178" s="174" t="s">
        <v>1613</v>
      </c>
    </row>
    <row r="179" s="22" customFormat="1">
      <c r="B179" s="23"/>
      <c r="D179" s="176" t="s">
        <v>168</v>
      </c>
      <c r="F179" s="177" t="s">
        <v>1557</v>
      </c>
      <c r="I179" s="178"/>
      <c r="J179" s="178"/>
      <c r="M179" s="23"/>
      <c r="N179" s="179"/>
      <c r="X179" s="59"/>
      <c r="AT179" s="3" t="s">
        <v>168</v>
      </c>
      <c r="AU179" s="3" t="s">
        <v>180</v>
      </c>
    </row>
    <row r="180" s="22" customFormat="1" ht="16.5" customHeight="1">
      <c r="B180" s="23"/>
      <c r="C180" s="161" t="s">
        <v>604</v>
      </c>
      <c r="D180" s="161" t="s">
        <v>162</v>
      </c>
      <c r="E180" s="162" t="s">
        <v>1614</v>
      </c>
      <c r="F180" s="163" t="s">
        <v>1560</v>
      </c>
      <c r="G180" s="164" t="s">
        <v>264</v>
      </c>
      <c r="H180" s="165">
        <v>100</v>
      </c>
      <c r="I180" s="166"/>
      <c r="J180" s="166"/>
      <c r="K180" s="167">
        <f>ROUND(P180*H180,2)</f>
        <v>0</v>
      </c>
      <c r="L180" s="168"/>
      <c r="M180" s="23"/>
      <c r="N180" s="169" t="s">
        <v>20</v>
      </c>
      <c r="O180" s="170" t="s">
        <v>44</v>
      </c>
      <c r="P180" s="171">
        <f>I180+J180</f>
        <v>0</v>
      </c>
      <c r="Q180" s="171">
        <f>ROUND(I180*H180,2)</f>
        <v>0</v>
      </c>
      <c r="R180" s="171">
        <f>ROUND(J180*H180,2)</f>
        <v>0</v>
      </c>
      <c r="T180" s="172">
        <f>S180*H180</f>
        <v>0</v>
      </c>
      <c r="U180" s="172">
        <v>0</v>
      </c>
      <c r="V180" s="172">
        <f>U180*H180</f>
        <v>0</v>
      </c>
      <c r="W180" s="172">
        <v>0</v>
      </c>
      <c r="X180" s="173">
        <f>W180*H180</f>
        <v>0</v>
      </c>
      <c r="AR180" s="174" t="s">
        <v>166</v>
      </c>
      <c r="AT180" s="174" t="s">
        <v>162</v>
      </c>
      <c r="AU180" s="174" t="s">
        <v>180</v>
      </c>
      <c r="AY180" s="3" t="s">
        <v>159</v>
      </c>
      <c r="BE180" s="175">
        <f>IF(O180="základní",K180,0)</f>
        <v>0</v>
      </c>
      <c r="BF180" s="175">
        <f>IF(O180="snížená",K180,0)</f>
        <v>0</v>
      </c>
      <c r="BG180" s="175">
        <f>IF(O180="zákl. přenesená",K180,0)</f>
        <v>0</v>
      </c>
      <c r="BH180" s="175">
        <f>IF(O180="sníž. přenesená",K180,0)</f>
        <v>0</v>
      </c>
      <c r="BI180" s="175">
        <f>IF(O180="nulová",K180,0)</f>
        <v>0</v>
      </c>
      <c r="BJ180" s="3" t="s">
        <v>82</v>
      </c>
      <c r="BK180" s="175">
        <f>ROUND(P180*H180,2)</f>
        <v>0</v>
      </c>
      <c r="BL180" s="3" t="s">
        <v>166</v>
      </c>
      <c r="BM180" s="174" t="s">
        <v>1615</v>
      </c>
    </row>
    <row r="181" s="22" customFormat="1">
      <c r="B181" s="23"/>
      <c r="D181" s="176" t="s">
        <v>168</v>
      </c>
      <c r="F181" s="177" t="s">
        <v>1560</v>
      </c>
      <c r="I181" s="178"/>
      <c r="J181" s="178"/>
      <c r="M181" s="23"/>
      <c r="N181" s="179"/>
      <c r="X181" s="59"/>
      <c r="AT181" s="3" t="s">
        <v>168</v>
      </c>
      <c r="AU181" s="3" t="s">
        <v>180</v>
      </c>
    </row>
    <row r="182" s="196" customFormat="1" ht="20.850000000000001" customHeight="1">
      <c r="B182" s="197"/>
      <c r="D182" s="198" t="s">
        <v>74</v>
      </c>
      <c r="E182" s="198" t="s">
        <v>1616</v>
      </c>
      <c r="F182" s="198" t="s">
        <v>1563</v>
      </c>
      <c r="I182" s="199"/>
      <c r="J182" s="199"/>
      <c r="K182" s="200">
        <f>BK182</f>
        <v>0</v>
      </c>
      <c r="M182" s="197"/>
      <c r="N182" s="201"/>
      <c r="Q182" s="200">
        <f>SUM(Q183:Q188)</f>
        <v>0</v>
      </c>
      <c r="R182" s="200">
        <f>SUM(R183:R188)</f>
        <v>0</v>
      </c>
      <c r="T182" s="202">
        <f>SUM(T183:T188)</f>
        <v>0</v>
      </c>
      <c r="V182" s="202">
        <f>SUM(V183:V188)</f>
        <v>0</v>
      </c>
      <c r="X182" s="203">
        <f>SUM(X183:X188)</f>
        <v>0</v>
      </c>
      <c r="AR182" s="198" t="s">
        <v>84</v>
      </c>
      <c r="AT182" s="204" t="s">
        <v>74</v>
      </c>
      <c r="AU182" s="204" t="s">
        <v>180</v>
      </c>
      <c r="AY182" s="198" t="s">
        <v>159</v>
      </c>
      <c r="BK182" s="205">
        <f>SUM(BK183:BK188)</f>
        <v>0</v>
      </c>
    </row>
    <row r="183" s="22" customFormat="1" ht="16.5" customHeight="1">
      <c r="B183" s="23"/>
      <c r="C183" s="161" t="s">
        <v>436</v>
      </c>
      <c r="D183" s="161" t="s">
        <v>162</v>
      </c>
      <c r="E183" s="162" t="s">
        <v>1617</v>
      </c>
      <c r="F183" s="163" t="s">
        <v>1565</v>
      </c>
      <c r="G183" s="164" t="s">
        <v>264</v>
      </c>
      <c r="H183" s="165">
        <v>500</v>
      </c>
      <c r="I183" s="166"/>
      <c r="J183" s="166"/>
      <c r="K183" s="167">
        <f>ROUND(P183*H183,2)</f>
        <v>0</v>
      </c>
      <c r="L183" s="168"/>
      <c r="M183" s="23"/>
      <c r="N183" s="169" t="s">
        <v>20</v>
      </c>
      <c r="O183" s="170" t="s">
        <v>44</v>
      </c>
      <c r="P183" s="171">
        <f>I183+J183</f>
        <v>0</v>
      </c>
      <c r="Q183" s="171">
        <f>ROUND(I183*H183,2)</f>
        <v>0</v>
      </c>
      <c r="R183" s="171">
        <f>ROUND(J183*H183,2)</f>
        <v>0</v>
      </c>
      <c r="T183" s="172">
        <f>S183*H183</f>
        <v>0</v>
      </c>
      <c r="U183" s="172">
        <v>0</v>
      </c>
      <c r="V183" s="172">
        <f>U183*H183</f>
        <v>0</v>
      </c>
      <c r="W183" s="172">
        <v>0</v>
      </c>
      <c r="X183" s="173">
        <f>W183*H183</f>
        <v>0</v>
      </c>
      <c r="AR183" s="174" t="s">
        <v>166</v>
      </c>
      <c r="AT183" s="174" t="s">
        <v>162</v>
      </c>
      <c r="AU183" s="174" t="s">
        <v>166</v>
      </c>
      <c r="AY183" s="3" t="s">
        <v>159</v>
      </c>
      <c r="BE183" s="175">
        <f>IF(O183="základní",K183,0)</f>
        <v>0</v>
      </c>
      <c r="BF183" s="175">
        <f>IF(O183="snížená",K183,0)</f>
        <v>0</v>
      </c>
      <c r="BG183" s="175">
        <f>IF(O183="zákl. přenesená",K183,0)</f>
        <v>0</v>
      </c>
      <c r="BH183" s="175">
        <f>IF(O183="sníž. přenesená",K183,0)</f>
        <v>0</v>
      </c>
      <c r="BI183" s="175">
        <f>IF(O183="nulová",K183,0)</f>
        <v>0</v>
      </c>
      <c r="BJ183" s="3" t="s">
        <v>82</v>
      </c>
      <c r="BK183" s="175">
        <f>ROUND(P183*H183,2)</f>
        <v>0</v>
      </c>
      <c r="BL183" s="3" t="s">
        <v>166</v>
      </c>
      <c r="BM183" s="174" t="s">
        <v>1618</v>
      </c>
    </row>
    <row r="184" s="22" customFormat="1">
      <c r="B184" s="23"/>
      <c r="D184" s="176" t="s">
        <v>168</v>
      </c>
      <c r="F184" s="177" t="s">
        <v>1565</v>
      </c>
      <c r="I184" s="178"/>
      <c r="J184" s="178"/>
      <c r="M184" s="23"/>
      <c r="N184" s="179"/>
      <c r="X184" s="59"/>
      <c r="AT184" s="3" t="s">
        <v>168</v>
      </c>
      <c r="AU184" s="3" t="s">
        <v>166</v>
      </c>
    </row>
    <row r="185" s="22" customFormat="1" ht="16.5" customHeight="1">
      <c r="B185" s="23"/>
      <c r="C185" s="161" t="s">
        <v>445</v>
      </c>
      <c r="D185" s="161" t="s">
        <v>162</v>
      </c>
      <c r="E185" s="162" t="s">
        <v>1619</v>
      </c>
      <c r="F185" s="163" t="s">
        <v>1568</v>
      </c>
      <c r="G185" s="164" t="s">
        <v>264</v>
      </c>
      <c r="H185" s="165">
        <v>350</v>
      </c>
      <c r="I185" s="166"/>
      <c r="J185" s="166"/>
      <c r="K185" s="167">
        <f>ROUND(P185*H185,2)</f>
        <v>0</v>
      </c>
      <c r="L185" s="168"/>
      <c r="M185" s="23"/>
      <c r="N185" s="169" t="s">
        <v>20</v>
      </c>
      <c r="O185" s="170" t="s">
        <v>44</v>
      </c>
      <c r="P185" s="171">
        <f>I185+J185</f>
        <v>0</v>
      </c>
      <c r="Q185" s="171">
        <f>ROUND(I185*H185,2)</f>
        <v>0</v>
      </c>
      <c r="R185" s="171">
        <f>ROUND(J185*H185,2)</f>
        <v>0</v>
      </c>
      <c r="T185" s="172">
        <f>S185*H185</f>
        <v>0</v>
      </c>
      <c r="U185" s="172">
        <v>0</v>
      </c>
      <c r="V185" s="172">
        <f>U185*H185</f>
        <v>0</v>
      </c>
      <c r="W185" s="172">
        <v>0</v>
      </c>
      <c r="X185" s="173">
        <f>W185*H185</f>
        <v>0</v>
      </c>
      <c r="AR185" s="174" t="s">
        <v>166</v>
      </c>
      <c r="AT185" s="174" t="s">
        <v>162</v>
      </c>
      <c r="AU185" s="174" t="s">
        <v>166</v>
      </c>
      <c r="AY185" s="3" t="s">
        <v>159</v>
      </c>
      <c r="BE185" s="175">
        <f>IF(O185="základní",K185,0)</f>
        <v>0</v>
      </c>
      <c r="BF185" s="175">
        <f>IF(O185="snížená",K185,0)</f>
        <v>0</v>
      </c>
      <c r="BG185" s="175">
        <f>IF(O185="zákl. přenesená",K185,0)</f>
        <v>0</v>
      </c>
      <c r="BH185" s="175">
        <f>IF(O185="sníž. přenesená",K185,0)</f>
        <v>0</v>
      </c>
      <c r="BI185" s="175">
        <f>IF(O185="nulová",K185,0)</f>
        <v>0</v>
      </c>
      <c r="BJ185" s="3" t="s">
        <v>82</v>
      </c>
      <c r="BK185" s="175">
        <f>ROUND(P185*H185,2)</f>
        <v>0</v>
      </c>
      <c r="BL185" s="3" t="s">
        <v>166</v>
      </c>
      <c r="BM185" s="174" t="s">
        <v>1620</v>
      </c>
    </row>
    <row r="186" s="22" customFormat="1">
      <c r="B186" s="23"/>
      <c r="D186" s="176" t="s">
        <v>168</v>
      </c>
      <c r="F186" s="177" t="s">
        <v>1568</v>
      </c>
      <c r="I186" s="178"/>
      <c r="J186" s="178"/>
      <c r="M186" s="23"/>
      <c r="N186" s="179"/>
      <c r="X186" s="59"/>
      <c r="AT186" s="3" t="s">
        <v>168</v>
      </c>
      <c r="AU186" s="3" t="s">
        <v>166</v>
      </c>
    </row>
    <row r="187" s="22" customFormat="1" ht="16.5" customHeight="1">
      <c r="B187" s="23"/>
      <c r="C187" s="161" t="s">
        <v>454</v>
      </c>
      <c r="D187" s="161" t="s">
        <v>162</v>
      </c>
      <c r="E187" s="162" t="s">
        <v>1621</v>
      </c>
      <c r="F187" s="163" t="s">
        <v>1571</v>
      </c>
      <c r="G187" s="164" t="s">
        <v>264</v>
      </c>
      <c r="H187" s="165">
        <v>50</v>
      </c>
      <c r="I187" s="166"/>
      <c r="J187" s="166"/>
      <c r="K187" s="167">
        <f>ROUND(P187*H187,2)</f>
        <v>0</v>
      </c>
      <c r="L187" s="168"/>
      <c r="M187" s="23"/>
      <c r="N187" s="169" t="s">
        <v>20</v>
      </c>
      <c r="O187" s="170" t="s">
        <v>44</v>
      </c>
      <c r="P187" s="171">
        <f>I187+J187</f>
        <v>0</v>
      </c>
      <c r="Q187" s="171">
        <f>ROUND(I187*H187,2)</f>
        <v>0</v>
      </c>
      <c r="R187" s="171">
        <f>ROUND(J187*H187,2)</f>
        <v>0</v>
      </c>
      <c r="T187" s="172">
        <f>S187*H187</f>
        <v>0</v>
      </c>
      <c r="U187" s="172">
        <v>0</v>
      </c>
      <c r="V187" s="172">
        <f>U187*H187</f>
        <v>0</v>
      </c>
      <c r="W187" s="172">
        <v>0</v>
      </c>
      <c r="X187" s="173">
        <f>W187*H187</f>
        <v>0</v>
      </c>
      <c r="AR187" s="174" t="s">
        <v>166</v>
      </c>
      <c r="AT187" s="174" t="s">
        <v>162</v>
      </c>
      <c r="AU187" s="174" t="s">
        <v>166</v>
      </c>
      <c r="AY187" s="3" t="s">
        <v>159</v>
      </c>
      <c r="BE187" s="175">
        <f>IF(O187="základní",K187,0)</f>
        <v>0</v>
      </c>
      <c r="BF187" s="175">
        <f>IF(O187="snížená",K187,0)</f>
        <v>0</v>
      </c>
      <c r="BG187" s="175">
        <f>IF(O187="zákl. přenesená",K187,0)</f>
        <v>0</v>
      </c>
      <c r="BH187" s="175">
        <f>IF(O187="sníž. přenesená",K187,0)</f>
        <v>0</v>
      </c>
      <c r="BI187" s="175">
        <f>IF(O187="nulová",K187,0)</f>
        <v>0</v>
      </c>
      <c r="BJ187" s="3" t="s">
        <v>82</v>
      </c>
      <c r="BK187" s="175">
        <f>ROUND(P187*H187,2)</f>
        <v>0</v>
      </c>
      <c r="BL187" s="3" t="s">
        <v>166</v>
      </c>
      <c r="BM187" s="174" t="s">
        <v>1622</v>
      </c>
    </row>
    <row r="188" s="22" customFormat="1">
      <c r="B188" s="23"/>
      <c r="D188" s="176" t="s">
        <v>168</v>
      </c>
      <c r="F188" s="177" t="s">
        <v>1571</v>
      </c>
      <c r="I188" s="178"/>
      <c r="J188" s="178"/>
      <c r="M188" s="23"/>
      <c r="N188" s="179"/>
      <c r="X188" s="59"/>
      <c r="AT188" s="3" t="s">
        <v>168</v>
      </c>
      <c r="AU188" s="3" t="s">
        <v>166</v>
      </c>
    </row>
    <row r="189" s="147" customFormat="1" ht="20.850000000000001" customHeight="1">
      <c r="B189" s="148"/>
      <c r="D189" s="149" t="s">
        <v>74</v>
      </c>
      <c r="E189" s="159" t="s">
        <v>1623</v>
      </c>
      <c r="F189" s="159" t="s">
        <v>1624</v>
      </c>
      <c r="I189" s="151"/>
      <c r="J189" s="151"/>
      <c r="K189" s="160">
        <f>BK189</f>
        <v>0</v>
      </c>
      <c r="M189" s="148"/>
      <c r="N189" s="153"/>
      <c r="Q189" s="154">
        <f>Q190+SUM(Q191:Q223)</f>
        <v>0</v>
      </c>
      <c r="R189" s="154">
        <f>R190+SUM(R191:R223)</f>
        <v>0</v>
      </c>
      <c r="T189" s="155">
        <f>T190+SUM(T191:T223)</f>
        <v>0</v>
      </c>
      <c r="V189" s="155">
        <f>V190+SUM(V191:V223)</f>
        <v>0</v>
      </c>
      <c r="X189" s="156">
        <f>X190+SUM(X191:X223)</f>
        <v>0</v>
      </c>
      <c r="AR189" s="149" t="s">
        <v>84</v>
      </c>
      <c r="AT189" s="157" t="s">
        <v>74</v>
      </c>
      <c r="AU189" s="157" t="s">
        <v>84</v>
      </c>
      <c r="AY189" s="149" t="s">
        <v>159</v>
      </c>
      <c r="BK189" s="158">
        <f>BK190+SUM(BK191:BK223)</f>
        <v>0</v>
      </c>
    </row>
    <row r="190" s="22" customFormat="1" ht="37.899999999999999" customHeight="1">
      <c r="B190" s="23"/>
      <c r="C190" s="161" t="s">
        <v>475</v>
      </c>
      <c r="D190" s="161" t="s">
        <v>162</v>
      </c>
      <c r="E190" s="162" t="s">
        <v>1625</v>
      </c>
      <c r="F190" s="163" t="s">
        <v>1626</v>
      </c>
      <c r="G190" s="164" t="s">
        <v>1470</v>
      </c>
      <c r="H190" s="165">
        <v>1</v>
      </c>
      <c r="I190" s="166"/>
      <c r="J190" s="166"/>
      <c r="K190" s="167">
        <f>ROUND(P190*H190,2)</f>
        <v>0</v>
      </c>
      <c r="L190" s="168"/>
      <c r="M190" s="23"/>
      <c r="N190" s="169" t="s">
        <v>20</v>
      </c>
      <c r="O190" s="170" t="s">
        <v>44</v>
      </c>
      <c r="P190" s="171">
        <f>I190+J190</f>
        <v>0</v>
      </c>
      <c r="Q190" s="171">
        <f>ROUND(I190*H190,2)</f>
        <v>0</v>
      </c>
      <c r="R190" s="171">
        <f>ROUND(J190*H190,2)</f>
        <v>0</v>
      </c>
      <c r="T190" s="172">
        <f>S190*H190</f>
        <v>0</v>
      </c>
      <c r="U190" s="172">
        <v>0</v>
      </c>
      <c r="V190" s="172">
        <f>U190*H190</f>
        <v>0</v>
      </c>
      <c r="W190" s="172">
        <v>0</v>
      </c>
      <c r="X190" s="173">
        <f>W190*H190</f>
        <v>0</v>
      </c>
      <c r="AR190" s="174" t="s">
        <v>166</v>
      </c>
      <c r="AT190" s="174" t="s">
        <v>162</v>
      </c>
      <c r="AU190" s="174" t="s">
        <v>180</v>
      </c>
      <c r="AY190" s="3" t="s">
        <v>159</v>
      </c>
      <c r="BE190" s="175">
        <f>IF(O190="základní",K190,0)</f>
        <v>0</v>
      </c>
      <c r="BF190" s="175">
        <f>IF(O190="snížená",K190,0)</f>
        <v>0</v>
      </c>
      <c r="BG190" s="175">
        <f>IF(O190="zákl. přenesená",K190,0)</f>
        <v>0</v>
      </c>
      <c r="BH190" s="175">
        <f>IF(O190="sníž. přenesená",K190,0)</f>
        <v>0</v>
      </c>
      <c r="BI190" s="175">
        <f>IF(O190="nulová",K190,0)</f>
        <v>0</v>
      </c>
      <c r="BJ190" s="3" t="s">
        <v>82</v>
      </c>
      <c r="BK190" s="175">
        <f>ROUND(P190*H190,2)</f>
        <v>0</v>
      </c>
      <c r="BL190" s="3" t="s">
        <v>166</v>
      </c>
      <c r="BM190" s="174" t="s">
        <v>1627</v>
      </c>
    </row>
    <row r="191" s="22" customFormat="1" ht="29.25">
      <c r="B191" s="23"/>
      <c r="D191" s="176" t="s">
        <v>168</v>
      </c>
      <c r="F191" s="177" t="s">
        <v>1628</v>
      </c>
      <c r="I191" s="178"/>
      <c r="J191" s="178"/>
      <c r="M191" s="23"/>
      <c r="N191" s="179"/>
      <c r="X191" s="59"/>
      <c r="AT191" s="3" t="s">
        <v>168</v>
      </c>
      <c r="AU191" s="3" t="s">
        <v>180</v>
      </c>
    </row>
    <row r="192" s="22" customFormat="1" ht="19.5">
      <c r="B192" s="23"/>
      <c r="D192" s="176" t="s">
        <v>176</v>
      </c>
      <c r="F192" s="182" t="s">
        <v>1508</v>
      </c>
      <c r="I192" s="178"/>
      <c r="J192" s="178"/>
      <c r="M192" s="23"/>
      <c r="N192" s="179"/>
      <c r="X192" s="59"/>
      <c r="AT192" s="3" t="s">
        <v>176</v>
      </c>
      <c r="AU192" s="3" t="s">
        <v>180</v>
      </c>
    </row>
    <row r="193" s="22" customFormat="1" ht="37.899999999999999" customHeight="1">
      <c r="B193" s="23"/>
      <c r="C193" s="161" t="s">
        <v>483</v>
      </c>
      <c r="D193" s="161" t="s">
        <v>162</v>
      </c>
      <c r="E193" s="162" t="s">
        <v>1629</v>
      </c>
      <c r="F193" s="163" t="s">
        <v>1630</v>
      </c>
      <c r="G193" s="164" t="s">
        <v>1470</v>
      </c>
      <c r="H193" s="165">
        <v>1</v>
      </c>
      <c r="I193" s="166"/>
      <c r="J193" s="166"/>
      <c r="K193" s="167">
        <f>ROUND(P193*H193,2)</f>
        <v>0</v>
      </c>
      <c r="L193" s="168"/>
      <c r="M193" s="23"/>
      <c r="N193" s="169" t="s">
        <v>20</v>
      </c>
      <c r="O193" s="170" t="s">
        <v>44</v>
      </c>
      <c r="P193" s="171">
        <f>I193+J193</f>
        <v>0</v>
      </c>
      <c r="Q193" s="171">
        <f>ROUND(I193*H193,2)</f>
        <v>0</v>
      </c>
      <c r="R193" s="171">
        <f>ROUND(J193*H193,2)</f>
        <v>0</v>
      </c>
      <c r="T193" s="172">
        <f>S193*H193</f>
        <v>0</v>
      </c>
      <c r="U193" s="172">
        <v>0</v>
      </c>
      <c r="V193" s="172">
        <f>U193*H193</f>
        <v>0</v>
      </c>
      <c r="W193" s="172">
        <v>0</v>
      </c>
      <c r="X193" s="173">
        <f>W193*H193</f>
        <v>0</v>
      </c>
      <c r="AR193" s="174" t="s">
        <v>166</v>
      </c>
      <c r="AT193" s="174" t="s">
        <v>162</v>
      </c>
      <c r="AU193" s="174" t="s">
        <v>180</v>
      </c>
      <c r="AY193" s="3" t="s">
        <v>159</v>
      </c>
      <c r="BE193" s="175">
        <f>IF(O193="základní",K193,0)</f>
        <v>0</v>
      </c>
      <c r="BF193" s="175">
        <f>IF(O193="snížená",K193,0)</f>
        <v>0</v>
      </c>
      <c r="BG193" s="175">
        <f>IF(O193="zákl. přenesená",K193,0)</f>
        <v>0</v>
      </c>
      <c r="BH193" s="175">
        <f>IF(O193="sníž. přenesená",K193,0)</f>
        <v>0</v>
      </c>
      <c r="BI193" s="175">
        <f>IF(O193="nulová",K193,0)</f>
        <v>0</v>
      </c>
      <c r="BJ193" s="3" t="s">
        <v>82</v>
      </c>
      <c r="BK193" s="175">
        <f>ROUND(P193*H193,2)</f>
        <v>0</v>
      </c>
      <c r="BL193" s="3" t="s">
        <v>166</v>
      </c>
      <c r="BM193" s="174" t="s">
        <v>1631</v>
      </c>
    </row>
    <row r="194" s="22" customFormat="1" ht="29.25">
      <c r="B194" s="23"/>
      <c r="D194" s="176" t="s">
        <v>168</v>
      </c>
      <c r="F194" s="177" t="s">
        <v>1632</v>
      </c>
      <c r="I194" s="178"/>
      <c r="J194" s="178"/>
      <c r="M194" s="23"/>
      <c r="N194" s="179"/>
      <c r="X194" s="59"/>
      <c r="AT194" s="3" t="s">
        <v>168</v>
      </c>
      <c r="AU194" s="3" t="s">
        <v>180</v>
      </c>
    </row>
    <row r="195" s="22" customFormat="1" ht="19.5">
      <c r="B195" s="23"/>
      <c r="D195" s="176" t="s">
        <v>176</v>
      </c>
      <c r="F195" s="182" t="s">
        <v>1513</v>
      </c>
      <c r="I195" s="178"/>
      <c r="J195" s="178"/>
      <c r="M195" s="23"/>
      <c r="N195" s="179"/>
      <c r="X195" s="59"/>
      <c r="AT195" s="3" t="s">
        <v>176</v>
      </c>
      <c r="AU195" s="3" t="s">
        <v>180</v>
      </c>
    </row>
    <row r="196" s="22" customFormat="1" ht="16.5" customHeight="1">
      <c r="B196" s="23"/>
      <c r="C196" s="161" t="s">
        <v>490</v>
      </c>
      <c r="D196" s="161" t="s">
        <v>162</v>
      </c>
      <c r="E196" s="162" t="s">
        <v>1633</v>
      </c>
      <c r="F196" s="163" t="s">
        <v>1634</v>
      </c>
      <c r="G196" s="164" t="s">
        <v>1470</v>
      </c>
      <c r="H196" s="165">
        <v>1</v>
      </c>
      <c r="I196" s="166"/>
      <c r="J196" s="166"/>
      <c r="K196" s="167">
        <f>ROUND(P196*H196,2)</f>
        <v>0</v>
      </c>
      <c r="L196" s="168"/>
      <c r="M196" s="23"/>
      <c r="N196" s="169" t="s">
        <v>20</v>
      </c>
      <c r="O196" s="170" t="s">
        <v>44</v>
      </c>
      <c r="P196" s="171">
        <f>I196+J196</f>
        <v>0</v>
      </c>
      <c r="Q196" s="171">
        <f>ROUND(I196*H196,2)</f>
        <v>0</v>
      </c>
      <c r="R196" s="171">
        <f>ROUND(J196*H196,2)</f>
        <v>0</v>
      </c>
      <c r="T196" s="172">
        <f>S196*H196</f>
        <v>0</v>
      </c>
      <c r="U196" s="172">
        <v>0</v>
      </c>
      <c r="V196" s="172">
        <f>U196*H196</f>
        <v>0</v>
      </c>
      <c r="W196" s="172">
        <v>0</v>
      </c>
      <c r="X196" s="173">
        <f>W196*H196</f>
        <v>0</v>
      </c>
      <c r="AR196" s="174" t="s">
        <v>166</v>
      </c>
      <c r="AT196" s="174" t="s">
        <v>162</v>
      </c>
      <c r="AU196" s="174" t="s">
        <v>180</v>
      </c>
      <c r="AY196" s="3" t="s">
        <v>159</v>
      </c>
      <c r="BE196" s="175">
        <f>IF(O196="základní",K196,0)</f>
        <v>0</v>
      </c>
      <c r="BF196" s="175">
        <f>IF(O196="snížená",K196,0)</f>
        <v>0</v>
      </c>
      <c r="BG196" s="175">
        <f>IF(O196="zákl. přenesená",K196,0)</f>
        <v>0</v>
      </c>
      <c r="BH196" s="175">
        <f>IF(O196="sníž. přenesená",K196,0)</f>
        <v>0</v>
      </c>
      <c r="BI196" s="175">
        <f>IF(O196="nulová",K196,0)</f>
        <v>0</v>
      </c>
      <c r="BJ196" s="3" t="s">
        <v>82</v>
      </c>
      <c r="BK196" s="175">
        <f>ROUND(P196*H196,2)</f>
        <v>0</v>
      </c>
      <c r="BL196" s="3" t="s">
        <v>166</v>
      </c>
      <c r="BM196" s="174" t="s">
        <v>1635</v>
      </c>
    </row>
    <row r="197" s="22" customFormat="1">
      <c r="B197" s="23"/>
      <c r="D197" s="176" t="s">
        <v>168</v>
      </c>
      <c r="F197" s="177" t="s">
        <v>1634</v>
      </c>
      <c r="I197" s="178"/>
      <c r="J197" s="178"/>
      <c r="M197" s="23"/>
      <c r="N197" s="179"/>
      <c r="X197" s="59"/>
      <c r="AT197" s="3" t="s">
        <v>168</v>
      </c>
      <c r="AU197" s="3" t="s">
        <v>180</v>
      </c>
    </row>
    <row r="198" s="22" customFormat="1" ht="16.5" customHeight="1">
      <c r="B198" s="23"/>
      <c r="C198" s="161" t="s">
        <v>1636</v>
      </c>
      <c r="D198" s="161" t="s">
        <v>162</v>
      </c>
      <c r="E198" s="162" t="s">
        <v>1637</v>
      </c>
      <c r="F198" s="163" t="s">
        <v>1638</v>
      </c>
      <c r="G198" s="164" t="s">
        <v>1470</v>
      </c>
      <c r="H198" s="165">
        <v>1</v>
      </c>
      <c r="I198" s="166"/>
      <c r="J198" s="166"/>
      <c r="K198" s="167">
        <f>ROUND(P198*H198,2)</f>
        <v>0</v>
      </c>
      <c r="L198" s="168"/>
      <c r="M198" s="23"/>
      <c r="N198" s="169" t="s">
        <v>20</v>
      </c>
      <c r="O198" s="170" t="s">
        <v>44</v>
      </c>
      <c r="P198" s="171">
        <f>I198+J198</f>
        <v>0</v>
      </c>
      <c r="Q198" s="171">
        <f>ROUND(I198*H198,2)</f>
        <v>0</v>
      </c>
      <c r="R198" s="171">
        <f>ROUND(J198*H198,2)</f>
        <v>0</v>
      </c>
      <c r="T198" s="172">
        <f>S198*H198</f>
        <v>0</v>
      </c>
      <c r="U198" s="172">
        <v>0</v>
      </c>
      <c r="V198" s="172">
        <f>U198*H198</f>
        <v>0</v>
      </c>
      <c r="W198" s="172">
        <v>0</v>
      </c>
      <c r="X198" s="173">
        <f>W198*H198</f>
        <v>0</v>
      </c>
      <c r="AR198" s="174" t="s">
        <v>166</v>
      </c>
      <c r="AT198" s="174" t="s">
        <v>162</v>
      </c>
      <c r="AU198" s="174" t="s">
        <v>180</v>
      </c>
      <c r="AY198" s="3" t="s">
        <v>159</v>
      </c>
      <c r="BE198" s="175">
        <f>IF(O198="základní",K198,0)</f>
        <v>0</v>
      </c>
      <c r="BF198" s="175">
        <f>IF(O198="snížená",K198,0)</f>
        <v>0</v>
      </c>
      <c r="BG198" s="175">
        <f>IF(O198="zákl. přenesená",K198,0)</f>
        <v>0</v>
      </c>
      <c r="BH198" s="175">
        <f>IF(O198="sníž. přenesená",K198,0)</f>
        <v>0</v>
      </c>
      <c r="BI198" s="175">
        <f>IF(O198="nulová",K198,0)</f>
        <v>0</v>
      </c>
      <c r="BJ198" s="3" t="s">
        <v>82</v>
      </c>
      <c r="BK198" s="175">
        <f>ROUND(P198*H198,2)</f>
        <v>0</v>
      </c>
      <c r="BL198" s="3" t="s">
        <v>166</v>
      </c>
      <c r="BM198" s="174" t="s">
        <v>1639</v>
      </c>
    </row>
    <row r="199" s="22" customFormat="1">
      <c r="B199" s="23"/>
      <c r="D199" s="176" t="s">
        <v>168</v>
      </c>
      <c r="F199" s="177" t="s">
        <v>1638</v>
      </c>
      <c r="I199" s="178"/>
      <c r="J199" s="178"/>
      <c r="M199" s="23"/>
      <c r="N199" s="179"/>
      <c r="X199" s="59"/>
      <c r="AT199" s="3" t="s">
        <v>168</v>
      </c>
      <c r="AU199" s="3" t="s">
        <v>180</v>
      </c>
    </row>
    <row r="200" s="22" customFormat="1" ht="16.5" customHeight="1">
      <c r="B200" s="23"/>
      <c r="C200" s="161" t="s">
        <v>511</v>
      </c>
      <c r="D200" s="161" t="s">
        <v>162</v>
      </c>
      <c r="E200" s="162" t="s">
        <v>1640</v>
      </c>
      <c r="F200" s="163" t="s">
        <v>1641</v>
      </c>
      <c r="G200" s="164" t="s">
        <v>1470</v>
      </c>
      <c r="H200" s="165">
        <v>1</v>
      </c>
      <c r="I200" s="166"/>
      <c r="J200" s="166"/>
      <c r="K200" s="167">
        <f>ROUND(P200*H200,2)</f>
        <v>0</v>
      </c>
      <c r="L200" s="168"/>
      <c r="M200" s="23"/>
      <c r="N200" s="169" t="s">
        <v>20</v>
      </c>
      <c r="O200" s="170" t="s">
        <v>44</v>
      </c>
      <c r="P200" s="171">
        <f>I200+J200</f>
        <v>0</v>
      </c>
      <c r="Q200" s="171">
        <f>ROUND(I200*H200,2)</f>
        <v>0</v>
      </c>
      <c r="R200" s="171">
        <f>ROUND(J200*H200,2)</f>
        <v>0</v>
      </c>
      <c r="T200" s="172">
        <f>S200*H200</f>
        <v>0</v>
      </c>
      <c r="U200" s="172">
        <v>0</v>
      </c>
      <c r="V200" s="172">
        <f>U200*H200</f>
        <v>0</v>
      </c>
      <c r="W200" s="172">
        <v>0</v>
      </c>
      <c r="X200" s="173">
        <f>W200*H200</f>
        <v>0</v>
      </c>
      <c r="AR200" s="174" t="s">
        <v>166</v>
      </c>
      <c r="AT200" s="174" t="s">
        <v>162</v>
      </c>
      <c r="AU200" s="174" t="s">
        <v>180</v>
      </c>
      <c r="AY200" s="3" t="s">
        <v>159</v>
      </c>
      <c r="BE200" s="175">
        <f>IF(O200="základní",K200,0)</f>
        <v>0</v>
      </c>
      <c r="BF200" s="175">
        <f>IF(O200="snížená",K200,0)</f>
        <v>0</v>
      </c>
      <c r="BG200" s="175">
        <f>IF(O200="zákl. přenesená",K200,0)</f>
        <v>0</v>
      </c>
      <c r="BH200" s="175">
        <f>IF(O200="sníž. přenesená",K200,0)</f>
        <v>0</v>
      </c>
      <c r="BI200" s="175">
        <f>IF(O200="nulová",K200,0)</f>
        <v>0</v>
      </c>
      <c r="BJ200" s="3" t="s">
        <v>82</v>
      </c>
      <c r="BK200" s="175">
        <f>ROUND(P200*H200,2)</f>
        <v>0</v>
      </c>
      <c r="BL200" s="3" t="s">
        <v>166</v>
      </c>
      <c r="BM200" s="174" t="s">
        <v>1642</v>
      </c>
    </row>
    <row r="201" s="22" customFormat="1">
      <c r="B201" s="23"/>
      <c r="D201" s="176" t="s">
        <v>168</v>
      </c>
      <c r="F201" s="177" t="s">
        <v>1643</v>
      </c>
      <c r="I201" s="178"/>
      <c r="J201" s="178"/>
      <c r="M201" s="23"/>
      <c r="N201" s="179"/>
      <c r="X201" s="59"/>
      <c r="AT201" s="3" t="s">
        <v>168</v>
      </c>
      <c r="AU201" s="3" t="s">
        <v>180</v>
      </c>
    </row>
    <row r="202" s="22" customFormat="1" ht="16.5" customHeight="1">
      <c r="B202" s="23"/>
      <c r="C202" s="161" t="s">
        <v>518</v>
      </c>
      <c r="D202" s="161" t="s">
        <v>162</v>
      </c>
      <c r="E202" s="162" t="s">
        <v>1644</v>
      </c>
      <c r="F202" s="163" t="s">
        <v>1527</v>
      </c>
      <c r="G202" s="164" t="s">
        <v>1470</v>
      </c>
      <c r="H202" s="165">
        <v>96</v>
      </c>
      <c r="I202" s="166"/>
      <c r="J202" s="166"/>
      <c r="K202" s="167">
        <f>ROUND(P202*H202,2)</f>
        <v>0</v>
      </c>
      <c r="L202" s="168"/>
      <c r="M202" s="23"/>
      <c r="N202" s="169" t="s">
        <v>20</v>
      </c>
      <c r="O202" s="170" t="s">
        <v>44</v>
      </c>
      <c r="P202" s="171">
        <f>I202+J202</f>
        <v>0</v>
      </c>
      <c r="Q202" s="171">
        <f>ROUND(I202*H202,2)</f>
        <v>0</v>
      </c>
      <c r="R202" s="171">
        <f>ROUND(J202*H202,2)</f>
        <v>0</v>
      </c>
      <c r="T202" s="172">
        <f>S202*H202</f>
        <v>0</v>
      </c>
      <c r="U202" s="172">
        <v>0</v>
      </c>
      <c r="V202" s="172">
        <f>U202*H202</f>
        <v>0</v>
      </c>
      <c r="W202" s="172">
        <v>0</v>
      </c>
      <c r="X202" s="173">
        <f>W202*H202</f>
        <v>0</v>
      </c>
      <c r="AR202" s="174" t="s">
        <v>166</v>
      </c>
      <c r="AT202" s="174" t="s">
        <v>162</v>
      </c>
      <c r="AU202" s="174" t="s">
        <v>180</v>
      </c>
      <c r="AY202" s="3" t="s">
        <v>159</v>
      </c>
      <c r="BE202" s="175">
        <f>IF(O202="základní",K202,0)</f>
        <v>0</v>
      </c>
      <c r="BF202" s="175">
        <f>IF(O202="snížená",K202,0)</f>
        <v>0</v>
      </c>
      <c r="BG202" s="175">
        <f>IF(O202="zákl. přenesená",K202,0)</f>
        <v>0</v>
      </c>
      <c r="BH202" s="175">
        <f>IF(O202="sníž. přenesená",K202,0)</f>
        <v>0</v>
      </c>
      <c r="BI202" s="175">
        <f>IF(O202="nulová",K202,0)</f>
        <v>0</v>
      </c>
      <c r="BJ202" s="3" t="s">
        <v>82</v>
      </c>
      <c r="BK202" s="175">
        <f>ROUND(P202*H202,2)</f>
        <v>0</v>
      </c>
      <c r="BL202" s="3" t="s">
        <v>166</v>
      </c>
      <c r="BM202" s="174" t="s">
        <v>1645</v>
      </c>
    </row>
    <row r="203" s="22" customFormat="1">
      <c r="B203" s="23"/>
      <c r="D203" s="176" t="s">
        <v>168</v>
      </c>
      <c r="F203" s="177" t="s">
        <v>1527</v>
      </c>
      <c r="I203" s="178"/>
      <c r="J203" s="178"/>
      <c r="M203" s="23"/>
      <c r="N203" s="179"/>
      <c r="X203" s="59"/>
      <c r="AT203" s="3" t="s">
        <v>168</v>
      </c>
      <c r="AU203" s="3" t="s">
        <v>180</v>
      </c>
    </row>
    <row r="204" s="22" customFormat="1" ht="16.5" customHeight="1">
      <c r="B204" s="23"/>
      <c r="C204" s="161" t="s">
        <v>525</v>
      </c>
      <c r="D204" s="161" t="s">
        <v>162</v>
      </c>
      <c r="E204" s="162" t="s">
        <v>1646</v>
      </c>
      <c r="F204" s="163" t="s">
        <v>1530</v>
      </c>
      <c r="G204" s="164" t="s">
        <v>1531</v>
      </c>
      <c r="H204" s="165">
        <v>10</v>
      </c>
      <c r="I204" s="166"/>
      <c r="J204" s="166"/>
      <c r="K204" s="167">
        <f>ROUND(P204*H204,2)</f>
        <v>0</v>
      </c>
      <c r="L204" s="168"/>
      <c r="M204" s="23"/>
      <c r="N204" s="169" t="s">
        <v>20</v>
      </c>
      <c r="O204" s="170" t="s">
        <v>44</v>
      </c>
      <c r="P204" s="171">
        <f>I204+J204</f>
        <v>0</v>
      </c>
      <c r="Q204" s="171">
        <f>ROUND(I204*H204,2)</f>
        <v>0</v>
      </c>
      <c r="R204" s="171">
        <f>ROUND(J204*H204,2)</f>
        <v>0</v>
      </c>
      <c r="T204" s="172">
        <f>S204*H204</f>
        <v>0</v>
      </c>
      <c r="U204" s="172">
        <v>0</v>
      </c>
      <c r="V204" s="172">
        <f>U204*H204</f>
        <v>0</v>
      </c>
      <c r="W204" s="172">
        <v>0</v>
      </c>
      <c r="X204" s="173">
        <f>W204*H204</f>
        <v>0</v>
      </c>
      <c r="AR204" s="174" t="s">
        <v>166</v>
      </c>
      <c r="AT204" s="174" t="s">
        <v>162</v>
      </c>
      <c r="AU204" s="174" t="s">
        <v>180</v>
      </c>
      <c r="AY204" s="3" t="s">
        <v>159</v>
      </c>
      <c r="BE204" s="175">
        <f>IF(O204="základní",K204,0)</f>
        <v>0</v>
      </c>
      <c r="BF204" s="175">
        <f>IF(O204="snížená",K204,0)</f>
        <v>0</v>
      </c>
      <c r="BG204" s="175">
        <f>IF(O204="zákl. přenesená",K204,0)</f>
        <v>0</v>
      </c>
      <c r="BH204" s="175">
        <f>IF(O204="sníž. přenesená",K204,0)</f>
        <v>0</v>
      </c>
      <c r="BI204" s="175">
        <f>IF(O204="nulová",K204,0)</f>
        <v>0</v>
      </c>
      <c r="BJ204" s="3" t="s">
        <v>82</v>
      </c>
      <c r="BK204" s="175">
        <f>ROUND(P204*H204,2)</f>
        <v>0</v>
      </c>
      <c r="BL204" s="3" t="s">
        <v>166</v>
      </c>
      <c r="BM204" s="174" t="s">
        <v>1647</v>
      </c>
    </row>
    <row r="205" s="22" customFormat="1">
      <c r="B205" s="23"/>
      <c r="D205" s="176" t="s">
        <v>168</v>
      </c>
      <c r="F205" s="177" t="s">
        <v>1530</v>
      </c>
      <c r="I205" s="178"/>
      <c r="J205" s="178"/>
      <c r="M205" s="23"/>
      <c r="N205" s="179"/>
      <c r="X205" s="59"/>
      <c r="AT205" s="3" t="s">
        <v>168</v>
      </c>
      <c r="AU205" s="3" t="s">
        <v>180</v>
      </c>
    </row>
    <row r="206" s="22" customFormat="1" ht="16.5" customHeight="1">
      <c r="B206" s="23"/>
      <c r="C206" s="161" t="s">
        <v>535</v>
      </c>
      <c r="D206" s="161" t="s">
        <v>162</v>
      </c>
      <c r="E206" s="162" t="s">
        <v>1648</v>
      </c>
      <c r="F206" s="163" t="s">
        <v>1649</v>
      </c>
      <c r="G206" s="164" t="s">
        <v>1531</v>
      </c>
      <c r="H206" s="165">
        <v>12</v>
      </c>
      <c r="I206" s="166"/>
      <c r="J206" s="166"/>
      <c r="K206" s="167">
        <f>ROUND(P206*H206,2)</f>
        <v>0</v>
      </c>
      <c r="L206" s="168"/>
      <c r="M206" s="23"/>
      <c r="N206" s="169" t="s">
        <v>20</v>
      </c>
      <c r="O206" s="170" t="s">
        <v>44</v>
      </c>
      <c r="P206" s="171">
        <f>I206+J206</f>
        <v>0</v>
      </c>
      <c r="Q206" s="171">
        <f>ROUND(I206*H206,2)</f>
        <v>0</v>
      </c>
      <c r="R206" s="171">
        <f>ROUND(J206*H206,2)</f>
        <v>0</v>
      </c>
      <c r="T206" s="172">
        <f>S206*H206</f>
        <v>0</v>
      </c>
      <c r="U206" s="172">
        <v>0</v>
      </c>
      <c r="V206" s="172">
        <f>U206*H206</f>
        <v>0</v>
      </c>
      <c r="W206" s="172">
        <v>0</v>
      </c>
      <c r="X206" s="173">
        <f>W206*H206</f>
        <v>0</v>
      </c>
      <c r="AR206" s="174" t="s">
        <v>166</v>
      </c>
      <c r="AT206" s="174" t="s">
        <v>162</v>
      </c>
      <c r="AU206" s="174" t="s">
        <v>180</v>
      </c>
      <c r="AY206" s="3" t="s">
        <v>159</v>
      </c>
      <c r="BE206" s="175">
        <f>IF(O206="základní",K206,0)</f>
        <v>0</v>
      </c>
      <c r="BF206" s="175">
        <f>IF(O206="snížená",K206,0)</f>
        <v>0</v>
      </c>
      <c r="BG206" s="175">
        <f>IF(O206="zákl. přenesená",K206,0)</f>
        <v>0</v>
      </c>
      <c r="BH206" s="175">
        <f>IF(O206="sníž. přenesená",K206,0)</f>
        <v>0</v>
      </c>
      <c r="BI206" s="175">
        <f>IF(O206="nulová",K206,0)</f>
        <v>0</v>
      </c>
      <c r="BJ206" s="3" t="s">
        <v>82</v>
      </c>
      <c r="BK206" s="175">
        <f>ROUND(P206*H206,2)</f>
        <v>0</v>
      </c>
      <c r="BL206" s="3" t="s">
        <v>166</v>
      </c>
      <c r="BM206" s="174" t="s">
        <v>1650</v>
      </c>
    </row>
    <row r="207" s="22" customFormat="1">
      <c r="B207" s="23"/>
      <c r="D207" s="176" t="s">
        <v>168</v>
      </c>
      <c r="F207" s="177" t="s">
        <v>1649</v>
      </c>
      <c r="I207" s="178"/>
      <c r="J207" s="178"/>
      <c r="M207" s="23"/>
      <c r="N207" s="179"/>
      <c r="X207" s="59"/>
      <c r="AT207" s="3" t="s">
        <v>168</v>
      </c>
      <c r="AU207" s="3" t="s">
        <v>180</v>
      </c>
    </row>
    <row r="208" s="22" customFormat="1" ht="19.5">
      <c r="B208" s="23"/>
      <c r="D208" s="176" t="s">
        <v>176</v>
      </c>
      <c r="F208" s="182" t="s">
        <v>1536</v>
      </c>
      <c r="I208" s="178"/>
      <c r="J208" s="178"/>
      <c r="M208" s="23"/>
      <c r="N208" s="179"/>
      <c r="X208" s="59"/>
      <c r="AT208" s="3" t="s">
        <v>176</v>
      </c>
      <c r="AU208" s="3" t="s">
        <v>180</v>
      </c>
    </row>
    <row r="209" s="22" customFormat="1" ht="16.5" customHeight="1">
      <c r="B209" s="23"/>
      <c r="C209" s="161" t="s">
        <v>542</v>
      </c>
      <c r="D209" s="161" t="s">
        <v>162</v>
      </c>
      <c r="E209" s="162" t="s">
        <v>1651</v>
      </c>
      <c r="F209" s="163" t="s">
        <v>1538</v>
      </c>
      <c r="G209" s="164" t="s">
        <v>183</v>
      </c>
      <c r="H209" s="165">
        <v>2</v>
      </c>
      <c r="I209" s="166"/>
      <c r="J209" s="166"/>
      <c r="K209" s="167">
        <f>ROUND(P209*H209,2)</f>
        <v>0</v>
      </c>
      <c r="L209" s="168"/>
      <c r="M209" s="23"/>
      <c r="N209" s="169" t="s">
        <v>20</v>
      </c>
      <c r="O209" s="170" t="s">
        <v>44</v>
      </c>
      <c r="P209" s="171">
        <f>I209+J209</f>
        <v>0</v>
      </c>
      <c r="Q209" s="171">
        <f>ROUND(I209*H209,2)</f>
        <v>0</v>
      </c>
      <c r="R209" s="171">
        <f>ROUND(J209*H209,2)</f>
        <v>0</v>
      </c>
      <c r="T209" s="172">
        <f>S209*H209</f>
        <v>0</v>
      </c>
      <c r="U209" s="172">
        <v>0</v>
      </c>
      <c r="V209" s="172">
        <f>U209*H209</f>
        <v>0</v>
      </c>
      <c r="W209" s="172">
        <v>0</v>
      </c>
      <c r="X209" s="173">
        <f>W209*H209</f>
        <v>0</v>
      </c>
      <c r="AR209" s="174" t="s">
        <v>166</v>
      </c>
      <c r="AT209" s="174" t="s">
        <v>162</v>
      </c>
      <c r="AU209" s="174" t="s">
        <v>180</v>
      </c>
      <c r="AY209" s="3" t="s">
        <v>159</v>
      </c>
      <c r="BE209" s="175">
        <f>IF(O209="základní",K209,0)</f>
        <v>0</v>
      </c>
      <c r="BF209" s="175">
        <f>IF(O209="snížená",K209,0)</f>
        <v>0</v>
      </c>
      <c r="BG209" s="175">
        <f>IF(O209="zákl. přenesená",K209,0)</f>
        <v>0</v>
      </c>
      <c r="BH209" s="175">
        <f>IF(O209="sníž. přenesená",K209,0)</f>
        <v>0</v>
      </c>
      <c r="BI209" s="175">
        <f>IF(O209="nulová",K209,0)</f>
        <v>0</v>
      </c>
      <c r="BJ209" s="3" t="s">
        <v>82</v>
      </c>
      <c r="BK209" s="175">
        <f>ROUND(P209*H209,2)</f>
        <v>0</v>
      </c>
      <c r="BL209" s="3" t="s">
        <v>166</v>
      </c>
      <c r="BM209" s="174" t="s">
        <v>1652</v>
      </c>
    </row>
    <row r="210" s="22" customFormat="1">
      <c r="B210" s="23"/>
      <c r="D210" s="176" t="s">
        <v>168</v>
      </c>
      <c r="F210" s="177" t="s">
        <v>1538</v>
      </c>
      <c r="I210" s="178"/>
      <c r="J210" s="178"/>
      <c r="M210" s="23"/>
      <c r="N210" s="179"/>
      <c r="X210" s="59"/>
      <c r="AT210" s="3" t="s">
        <v>168</v>
      </c>
      <c r="AU210" s="3" t="s">
        <v>180</v>
      </c>
    </row>
    <row r="211" s="22" customFormat="1" ht="16.5" customHeight="1">
      <c r="B211" s="23"/>
      <c r="C211" s="161" t="s">
        <v>560</v>
      </c>
      <c r="D211" s="161" t="s">
        <v>162</v>
      </c>
      <c r="E211" s="162" t="s">
        <v>1653</v>
      </c>
      <c r="F211" s="163" t="s">
        <v>1542</v>
      </c>
      <c r="G211" s="164" t="s">
        <v>183</v>
      </c>
      <c r="H211" s="165">
        <v>48</v>
      </c>
      <c r="I211" s="166"/>
      <c r="J211" s="166"/>
      <c r="K211" s="167">
        <f>ROUND(P211*H211,2)</f>
        <v>0</v>
      </c>
      <c r="L211" s="168"/>
      <c r="M211" s="23"/>
      <c r="N211" s="169" t="s">
        <v>20</v>
      </c>
      <c r="O211" s="170" t="s">
        <v>44</v>
      </c>
      <c r="P211" s="171">
        <f>I211+J211</f>
        <v>0</v>
      </c>
      <c r="Q211" s="171">
        <f>ROUND(I211*H211,2)</f>
        <v>0</v>
      </c>
      <c r="R211" s="171">
        <f>ROUND(J211*H211,2)</f>
        <v>0</v>
      </c>
      <c r="T211" s="172">
        <f>S211*H211</f>
        <v>0</v>
      </c>
      <c r="U211" s="172">
        <v>0</v>
      </c>
      <c r="V211" s="172">
        <f>U211*H211</f>
        <v>0</v>
      </c>
      <c r="W211" s="172">
        <v>0</v>
      </c>
      <c r="X211" s="173">
        <f>W211*H211</f>
        <v>0</v>
      </c>
      <c r="AR211" s="174" t="s">
        <v>166</v>
      </c>
      <c r="AT211" s="174" t="s">
        <v>162</v>
      </c>
      <c r="AU211" s="174" t="s">
        <v>180</v>
      </c>
      <c r="AY211" s="3" t="s">
        <v>159</v>
      </c>
      <c r="BE211" s="175">
        <f>IF(O211="základní",K211,0)</f>
        <v>0</v>
      </c>
      <c r="BF211" s="175">
        <f>IF(O211="snížená",K211,0)</f>
        <v>0</v>
      </c>
      <c r="BG211" s="175">
        <f>IF(O211="zákl. přenesená",K211,0)</f>
        <v>0</v>
      </c>
      <c r="BH211" s="175">
        <f>IF(O211="sníž. přenesená",K211,0)</f>
        <v>0</v>
      </c>
      <c r="BI211" s="175">
        <f>IF(O211="nulová",K211,0)</f>
        <v>0</v>
      </c>
      <c r="BJ211" s="3" t="s">
        <v>82</v>
      </c>
      <c r="BK211" s="175">
        <f>ROUND(P211*H211,2)</f>
        <v>0</v>
      </c>
      <c r="BL211" s="3" t="s">
        <v>166</v>
      </c>
      <c r="BM211" s="174" t="s">
        <v>1654</v>
      </c>
    </row>
    <row r="212" s="22" customFormat="1">
      <c r="B212" s="23"/>
      <c r="D212" s="176" t="s">
        <v>168</v>
      </c>
      <c r="F212" s="177" t="s">
        <v>1542</v>
      </c>
      <c r="I212" s="178"/>
      <c r="J212" s="178"/>
      <c r="M212" s="23"/>
      <c r="N212" s="179"/>
      <c r="X212" s="59"/>
      <c r="AT212" s="3" t="s">
        <v>168</v>
      </c>
      <c r="AU212" s="3" t="s">
        <v>180</v>
      </c>
    </row>
    <row r="213" s="22" customFormat="1" ht="16.5" customHeight="1">
      <c r="B213" s="23"/>
      <c r="C213" s="161" t="s">
        <v>571</v>
      </c>
      <c r="D213" s="161" t="s">
        <v>162</v>
      </c>
      <c r="E213" s="162" t="s">
        <v>1655</v>
      </c>
      <c r="F213" s="163" t="s">
        <v>1656</v>
      </c>
      <c r="G213" s="164" t="s">
        <v>1531</v>
      </c>
      <c r="H213" s="165">
        <v>15</v>
      </c>
      <c r="I213" s="166"/>
      <c r="J213" s="166"/>
      <c r="K213" s="167">
        <f>ROUND(P213*H213,2)</f>
        <v>0</v>
      </c>
      <c r="L213" s="168"/>
      <c r="M213" s="23"/>
      <c r="N213" s="169" t="s">
        <v>20</v>
      </c>
      <c r="O213" s="170" t="s">
        <v>44</v>
      </c>
      <c r="P213" s="171">
        <f>I213+J213</f>
        <v>0</v>
      </c>
      <c r="Q213" s="171">
        <f>ROUND(I213*H213,2)</f>
        <v>0</v>
      </c>
      <c r="R213" s="171">
        <f>ROUND(J213*H213,2)</f>
        <v>0</v>
      </c>
      <c r="T213" s="172">
        <f>S213*H213</f>
        <v>0</v>
      </c>
      <c r="U213" s="172">
        <v>0</v>
      </c>
      <c r="V213" s="172">
        <f>U213*H213</f>
        <v>0</v>
      </c>
      <c r="W213" s="172">
        <v>0</v>
      </c>
      <c r="X213" s="173">
        <f>W213*H213</f>
        <v>0</v>
      </c>
      <c r="AR213" s="174" t="s">
        <v>166</v>
      </c>
      <c r="AT213" s="174" t="s">
        <v>162</v>
      </c>
      <c r="AU213" s="174" t="s">
        <v>180</v>
      </c>
      <c r="AY213" s="3" t="s">
        <v>159</v>
      </c>
      <c r="BE213" s="175">
        <f>IF(O213="základní",K213,0)</f>
        <v>0</v>
      </c>
      <c r="BF213" s="175">
        <f>IF(O213="snížená",K213,0)</f>
        <v>0</v>
      </c>
      <c r="BG213" s="175">
        <f>IF(O213="zákl. přenesená",K213,0)</f>
        <v>0</v>
      </c>
      <c r="BH213" s="175">
        <f>IF(O213="sníž. přenesená",K213,0)</f>
        <v>0</v>
      </c>
      <c r="BI213" s="175">
        <f>IF(O213="nulová",K213,0)</f>
        <v>0</v>
      </c>
      <c r="BJ213" s="3" t="s">
        <v>82</v>
      </c>
      <c r="BK213" s="175">
        <f>ROUND(P213*H213,2)</f>
        <v>0</v>
      </c>
      <c r="BL213" s="3" t="s">
        <v>166</v>
      </c>
      <c r="BM213" s="174" t="s">
        <v>1657</v>
      </c>
    </row>
    <row r="214" s="22" customFormat="1">
      <c r="B214" s="23"/>
      <c r="D214" s="176" t="s">
        <v>168</v>
      </c>
      <c r="F214" s="177" t="s">
        <v>1656</v>
      </c>
      <c r="I214" s="178"/>
      <c r="J214" s="178"/>
      <c r="M214" s="23"/>
      <c r="N214" s="179"/>
      <c r="X214" s="59"/>
      <c r="AT214" s="3" t="s">
        <v>168</v>
      </c>
      <c r="AU214" s="3" t="s">
        <v>180</v>
      </c>
    </row>
    <row r="215" s="22" customFormat="1" ht="16.5" customHeight="1">
      <c r="B215" s="23"/>
      <c r="C215" s="161" t="s">
        <v>588</v>
      </c>
      <c r="D215" s="161" t="s">
        <v>162</v>
      </c>
      <c r="E215" s="162" t="s">
        <v>1658</v>
      </c>
      <c r="F215" s="163" t="s">
        <v>1607</v>
      </c>
      <c r="G215" s="164" t="s">
        <v>1470</v>
      </c>
      <c r="H215" s="165">
        <v>1</v>
      </c>
      <c r="I215" s="166"/>
      <c r="J215" s="166"/>
      <c r="K215" s="167">
        <f>ROUND(P215*H215,2)</f>
        <v>0</v>
      </c>
      <c r="L215" s="168"/>
      <c r="M215" s="23"/>
      <c r="N215" s="169" t="s">
        <v>20</v>
      </c>
      <c r="O215" s="170" t="s">
        <v>44</v>
      </c>
      <c r="P215" s="171">
        <f>I215+J215</f>
        <v>0</v>
      </c>
      <c r="Q215" s="171">
        <f>ROUND(I215*H215,2)</f>
        <v>0</v>
      </c>
      <c r="R215" s="171">
        <f>ROUND(J215*H215,2)</f>
        <v>0</v>
      </c>
      <c r="T215" s="172">
        <f>S215*H215</f>
        <v>0</v>
      </c>
      <c r="U215" s="172">
        <v>0</v>
      </c>
      <c r="V215" s="172">
        <f>U215*H215</f>
        <v>0</v>
      </c>
      <c r="W215" s="172">
        <v>0</v>
      </c>
      <c r="X215" s="173">
        <f>W215*H215</f>
        <v>0</v>
      </c>
      <c r="AR215" s="174" t="s">
        <v>166</v>
      </c>
      <c r="AT215" s="174" t="s">
        <v>162</v>
      </c>
      <c r="AU215" s="174" t="s">
        <v>180</v>
      </c>
      <c r="AY215" s="3" t="s">
        <v>159</v>
      </c>
      <c r="BE215" s="175">
        <f>IF(O215="základní",K215,0)</f>
        <v>0</v>
      </c>
      <c r="BF215" s="175">
        <f>IF(O215="snížená",K215,0)</f>
        <v>0</v>
      </c>
      <c r="BG215" s="175">
        <f>IF(O215="zákl. přenesená",K215,0)</f>
        <v>0</v>
      </c>
      <c r="BH215" s="175">
        <f>IF(O215="sníž. přenesená",K215,0)</f>
        <v>0</v>
      </c>
      <c r="BI215" s="175">
        <f>IF(O215="nulová",K215,0)</f>
        <v>0</v>
      </c>
      <c r="BJ215" s="3" t="s">
        <v>82</v>
      </c>
      <c r="BK215" s="175">
        <f>ROUND(P215*H215,2)</f>
        <v>0</v>
      </c>
      <c r="BL215" s="3" t="s">
        <v>166</v>
      </c>
      <c r="BM215" s="174" t="s">
        <v>1659</v>
      </c>
    </row>
    <row r="216" s="22" customFormat="1">
      <c r="B216" s="23"/>
      <c r="D216" s="176" t="s">
        <v>168</v>
      </c>
      <c r="F216" s="177" t="s">
        <v>1607</v>
      </c>
      <c r="I216" s="178"/>
      <c r="J216" s="178"/>
      <c r="M216" s="23"/>
      <c r="N216" s="179"/>
      <c r="X216" s="59"/>
      <c r="AT216" s="3" t="s">
        <v>168</v>
      </c>
      <c r="AU216" s="3" t="s">
        <v>180</v>
      </c>
    </row>
    <row r="217" s="22" customFormat="1" ht="16.5" customHeight="1">
      <c r="B217" s="23"/>
      <c r="C217" s="161" t="s">
        <v>598</v>
      </c>
      <c r="D217" s="161" t="s">
        <v>162</v>
      </c>
      <c r="E217" s="162" t="s">
        <v>1660</v>
      </c>
      <c r="F217" s="163" t="s">
        <v>1610</v>
      </c>
      <c r="G217" s="164" t="s">
        <v>1470</v>
      </c>
      <c r="H217" s="165">
        <v>3</v>
      </c>
      <c r="I217" s="166"/>
      <c r="J217" s="166"/>
      <c r="K217" s="167">
        <f>ROUND(P217*H217,2)</f>
        <v>0</v>
      </c>
      <c r="L217" s="168"/>
      <c r="M217" s="23"/>
      <c r="N217" s="169" t="s">
        <v>20</v>
      </c>
      <c r="O217" s="170" t="s">
        <v>44</v>
      </c>
      <c r="P217" s="171">
        <f>I217+J217</f>
        <v>0</v>
      </c>
      <c r="Q217" s="171">
        <f>ROUND(I217*H217,2)</f>
        <v>0</v>
      </c>
      <c r="R217" s="171">
        <f>ROUND(J217*H217,2)</f>
        <v>0</v>
      </c>
      <c r="T217" s="172">
        <f>S217*H217</f>
        <v>0</v>
      </c>
      <c r="U217" s="172">
        <v>0</v>
      </c>
      <c r="V217" s="172">
        <f>U217*H217</f>
        <v>0</v>
      </c>
      <c r="W217" s="172">
        <v>0</v>
      </c>
      <c r="X217" s="173">
        <f>W217*H217</f>
        <v>0</v>
      </c>
      <c r="AR217" s="174" t="s">
        <v>166</v>
      </c>
      <c r="AT217" s="174" t="s">
        <v>162</v>
      </c>
      <c r="AU217" s="174" t="s">
        <v>180</v>
      </c>
      <c r="AY217" s="3" t="s">
        <v>159</v>
      </c>
      <c r="BE217" s="175">
        <f>IF(O217="základní",K217,0)</f>
        <v>0</v>
      </c>
      <c r="BF217" s="175">
        <f>IF(O217="snížená",K217,0)</f>
        <v>0</v>
      </c>
      <c r="BG217" s="175">
        <f>IF(O217="zákl. přenesená",K217,0)</f>
        <v>0</v>
      </c>
      <c r="BH217" s="175">
        <f>IF(O217="sníž. přenesená",K217,0)</f>
        <v>0</v>
      </c>
      <c r="BI217" s="175">
        <f>IF(O217="nulová",K217,0)</f>
        <v>0</v>
      </c>
      <c r="BJ217" s="3" t="s">
        <v>82</v>
      </c>
      <c r="BK217" s="175">
        <f>ROUND(P217*H217,2)</f>
        <v>0</v>
      </c>
      <c r="BL217" s="3" t="s">
        <v>166</v>
      </c>
      <c r="BM217" s="174" t="s">
        <v>1661</v>
      </c>
    </row>
    <row r="218" s="22" customFormat="1">
      <c r="B218" s="23"/>
      <c r="D218" s="176" t="s">
        <v>168</v>
      </c>
      <c r="F218" s="177" t="s">
        <v>1610</v>
      </c>
      <c r="I218" s="178"/>
      <c r="J218" s="178"/>
      <c r="M218" s="23"/>
      <c r="N218" s="179"/>
      <c r="X218" s="59"/>
      <c r="AT218" s="3" t="s">
        <v>168</v>
      </c>
      <c r="AU218" s="3" t="s">
        <v>180</v>
      </c>
    </row>
    <row r="219" s="22" customFormat="1" ht="16.5" customHeight="1">
      <c r="B219" s="23"/>
      <c r="C219" s="161" t="s">
        <v>608</v>
      </c>
      <c r="D219" s="161" t="s">
        <v>162</v>
      </c>
      <c r="E219" s="162" t="s">
        <v>1662</v>
      </c>
      <c r="F219" s="163" t="s">
        <v>1557</v>
      </c>
      <c r="G219" s="164" t="s">
        <v>1470</v>
      </c>
      <c r="H219" s="165">
        <v>1</v>
      </c>
      <c r="I219" s="166"/>
      <c r="J219" s="166"/>
      <c r="K219" s="167">
        <f>ROUND(P219*H219,2)</f>
        <v>0</v>
      </c>
      <c r="L219" s="168"/>
      <c r="M219" s="23"/>
      <c r="N219" s="169" t="s">
        <v>20</v>
      </c>
      <c r="O219" s="170" t="s">
        <v>44</v>
      </c>
      <c r="P219" s="171">
        <f>I219+J219</f>
        <v>0</v>
      </c>
      <c r="Q219" s="171">
        <f>ROUND(I219*H219,2)</f>
        <v>0</v>
      </c>
      <c r="R219" s="171">
        <f>ROUND(J219*H219,2)</f>
        <v>0</v>
      </c>
      <c r="T219" s="172">
        <f>S219*H219</f>
        <v>0</v>
      </c>
      <c r="U219" s="172">
        <v>0</v>
      </c>
      <c r="V219" s="172">
        <f>U219*H219</f>
        <v>0</v>
      </c>
      <c r="W219" s="172">
        <v>0</v>
      </c>
      <c r="X219" s="173">
        <f>W219*H219</f>
        <v>0</v>
      </c>
      <c r="AR219" s="174" t="s">
        <v>166</v>
      </c>
      <c r="AT219" s="174" t="s">
        <v>162</v>
      </c>
      <c r="AU219" s="174" t="s">
        <v>180</v>
      </c>
      <c r="AY219" s="3" t="s">
        <v>159</v>
      </c>
      <c r="BE219" s="175">
        <f>IF(O219="základní",K219,0)</f>
        <v>0</v>
      </c>
      <c r="BF219" s="175">
        <f>IF(O219="snížená",K219,0)</f>
        <v>0</v>
      </c>
      <c r="BG219" s="175">
        <f>IF(O219="zákl. přenesená",K219,0)</f>
        <v>0</v>
      </c>
      <c r="BH219" s="175">
        <f>IF(O219="sníž. přenesená",K219,0)</f>
        <v>0</v>
      </c>
      <c r="BI219" s="175">
        <f>IF(O219="nulová",K219,0)</f>
        <v>0</v>
      </c>
      <c r="BJ219" s="3" t="s">
        <v>82</v>
      </c>
      <c r="BK219" s="175">
        <f>ROUND(P219*H219,2)</f>
        <v>0</v>
      </c>
      <c r="BL219" s="3" t="s">
        <v>166</v>
      </c>
      <c r="BM219" s="174" t="s">
        <v>1663</v>
      </c>
    </row>
    <row r="220" s="22" customFormat="1">
      <c r="B220" s="23"/>
      <c r="D220" s="176" t="s">
        <v>168</v>
      </c>
      <c r="F220" s="177" t="s">
        <v>1557</v>
      </c>
      <c r="I220" s="178"/>
      <c r="J220" s="178"/>
      <c r="M220" s="23"/>
      <c r="N220" s="179"/>
      <c r="X220" s="59"/>
      <c r="AT220" s="3" t="s">
        <v>168</v>
      </c>
      <c r="AU220" s="3" t="s">
        <v>180</v>
      </c>
    </row>
    <row r="221" s="22" customFormat="1" ht="16.5" customHeight="1">
      <c r="B221" s="23"/>
      <c r="C221" s="161" t="s">
        <v>614</v>
      </c>
      <c r="D221" s="161" t="s">
        <v>162</v>
      </c>
      <c r="E221" s="162" t="s">
        <v>1664</v>
      </c>
      <c r="F221" s="163" t="s">
        <v>1560</v>
      </c>
      <c r="G221" s="164" t="s">
        <v>264</v>
      </c>
      <c r="H221" s="165">
        <v>100</v>
      </c>
      <c r="I221" s="166"/>
      <c r="J221" s="166"/>
      <c r="K221" s="167">
        <f>ROUND(P221*H221,2)</f>
        <v>0</v>
      </c>
      <c r="L221" s="168"/>
      <c r="M221" s="23"/>
      <c r="N221" s="169" t="s">
        <v>20</v>
      </c>
      <c r="O221" s="170" t="s">
        <v>44</v>
      </c>
      <c r="P221" s="171">
        <f>I221+J221</f>
        <v>0</v>
      </c>
      <c r="Q221" s="171">
        <f>ROUND(I221*H221,2)</f>
        <v>0</v>
      </c>
      <c r="R221" s="171">
        <f>ROUND(J221*H221,2)</f>
        <v>0</v>
      </c>
      <c r="T221" s="172">
        <f>S221*H221</f>
        <v>0</v>
      </c>
      <c r="U221" s="172">
        <v>0</v>
      </c>
      <c r="V221" s="172">
        <f>U221*H221</f>
        <v>0</v>
      </c>
      <c r="W221" s="172">
        <v>0</v>
      </c>
      <c r="X221" s="173">
        <f>W221*H221</f>
        <v>0</v>
      </c>
      <c r="AR221" s="174" t="s">
        <v>166</v>
      </c>
      <c r="AT221" s="174" t="s">
        <v>162</v>
      </c>
      <c r="AU221" s="174" t="s">
        <v>180</v>
      </c>
      <c r="AY221" s="3" t="s">
        <v>159</v>
      </c>
      <c r="BE221" s="175">
        <f>IF(O221="základní",K221,0)</f>
        <v>0</v>
      </c>
      <c r="BF221" s="175">
        <f>IF(O221="snížená",K221,0)</f>
        <v>0</v>
      </c>
      <c r="BG221" s="175">
        <f>IF(O221="zákl. přenesená",K221,0)</f>
        <v>0</v>
      </c>
      <c r="BH221" s="175">
        <f>IF(O221="sníž. přenesená",K221,0)</f>
        <v>0</v>
      </c>
      <c r="BI221" s="175">
        <f>IF(O221="nulová",K221,0)</f>
        <v>0</v>
      </c>
      <c r="BJ221" s="3" t="s">
        <v>82</v>
      </c>
      <c r="BK221" s="175">
        <f>ROUND(P221*H221,2)</f>
        <v>0</v>
      </c>
      <c r="BL221" s="3" t="s">
        <v>166</v>
      </c>
      <c r="BM221" s="174" t="s">
        <v>1665</v>
      </c>
    </row>
    <row r="222" s="22" customFormat="1">
      <c r="B222" s="23"/>
      <c r="D222" s="176" t="s">
        <v>168</v>
      </c>
      <c r="F222" s="177" t="s">
        <v>1560</v>
      </c>
      <c r="I222" s="178"/>
      <c r="J222" s="178"/>
      <c r="M222" s="23"/>
      <c r="N222" s="179"/>
      <c r="X222" s="59"/>
      <c r="AT222" s="3" t="s">
        <v>168</v>
      </c>
      <c r="AU222" s="3" t="s">
        <v>180</v>
      </c>
    </row>
    <row r="223" s="196" customFormat="1" ht="20.850000000000001" customHeight="1">
      <c r="B223" s="197"/>
      <c r="D223" s="198" t="s">
        <v>74</v>
      </c>
      <c r="E223" s="198" t="s">
        <v>1666</v>
      </c>
      <c r="F223" s="198" t="s">
        <v>1563</v>
      </c>
      <c r="I223" s="199"/>
      <c r="J223" s="199"/>
      <c r="K223" s="200">
        <f>BK223</f>
        <v>0</v>
      </c>
      <c r="M223" s="197"/>
      <c r="N223" s="201"/>
      <c r="Q223" s="200">
        <f>SUM(Q224:Q229)</f>
        <v>0</v>
      </c>
      <c r="R223" s="200">
        <f>SUM(R224:R229)</f>
        <v>0</v>
      </c>
      <c r="T223" s="202">
        <f>SUM(T224:T229)</f>
        <v>0</v>
      </c>
      <c r="V223" s="202">
        <f>SUM(V224:V229)</f>
        <v>0</v>
      </c>
      <c r="X223" s="203">
        <f>SUM(X224:X229)</f>
        <v>0</v>
      </c>
      <c r="AR223" s="198" t="s">
        <v>84</v>
      </c>
      <c r="AT223" s="204" t="s">
        <v>74</v>
      </c>
      <c r="AU223" s="204" t="s">
        <v>180</v>
      </c>
      <c r="AY223" s="198" t="s">
        <v>159</v>
      </c>
      <c r="BK223" s="205">
        <f>SUM(BK224:BK229)</f>
        <v>0</v>
      </c>
    </row>
    <row r="224" s="22" customFormat="1" ht="16.5" customHeight="1">
      <c r="B224" s="23"/>
      <c r="C224" s="161" t="s">
        <v>618</v>
      </c>
      <c r="D224" s="161" t="s">
        <v>162</v>
      </c>
      <c r="E224" s="162" t="s">
        <v>1667</v>
      </c>
      <c r="F224" s="163" t="s">
        <v>1565</v>
      </c>
      <c r="G224" s="164" t="s">
        <v>264</v>
      </c>
      <c r="H224" s="165">
        <v>500</v>
      </c>
      <c r="I224" s="166"/>
      <c r="J224" s="166"/>
      <c r="K224" s="167">
        <f>ROUND(P224*H224,2)</f>
        <v>0</v>
      </c>
      <c r="L224" s="168"/>
      <c r="M224" s="23"/>
      <c r="N224" s="169" t="s">
        <v>20</v>
      </c>
      <c r="O224" s="170" t="s">
        <v>44</v>
      </c>
      <c r="P224" s="171">
        <f>I224+J224</f>
        <v>0</v>
      </c>
      <c r="Q224" s="171">
        <f>ROUND(I224*H224,2)</f>
        <v>0</v>
      </c>
      <c r="R224" s="171">
        <f>ROUND(J224*H224,2)</f>
        <v>0</v>
      </c>
      <c r="T224" s="172">
        <f>S224*H224</f>
        <v>0</v>
      </c>
      <c r="U224" s="172">
        <v>0</v>
      </c>
      <c r="V224" s="172">
        <f>U224*H224</f>
        <v>0</v>
      </c>
      <c r="W224" s="172">
        <v>0</v>
      </c>
      <c r="X224" s="173">
        <f>W224*H224</f>
        <v>0</v>
      </c>
      <c r="AR224" s="174" t="s">
        <v>166</v>
      </c>
      <c r="AT224" s="174" t="s">
        <v>162</v>
      </c>
      <c r="AU224" s="174" t="s">
        <v>166</v>
      </c>
      <c r="AY224" s="3" t="s">
        <v>159</v>
      </c>
      <c r="BE224" s="175">
        <f>IF(O224="základní",K224,0)</f>
        <v>0</v>
      </c>
      <c r="BF224" s="175">
        <f>IF(O224="snížená",K224,0)</f>
        <v>0</v>
      </c>
      <c r="BG224" s="175">
        <f>IF(O224="zákl. přenesená",K224,0)</f>
        <v>0</v>
      </c>
      <c r="BH224" s="175">
        <f>IF(O224="sníž. přenesená",K224,0)</f>
        <v>0</v>
      </c>
      <c r="BI224" s="175">
        <f>IF(O224="nulová",K224,0)</f>
        <v>0</v>
      </c>
      <c r="BJ224" s="3" t="s">
        <v>82</v>
      </c>
      <c r="BK224" s="175">
        <f>ROUND(P224*H224,2)</f>
        <v>0</v>
      </c>
      <c r="BL224" s="3" t="s">
        <v>166</v>
      </c>
      <c r="BM224" s="174" t="s">
        <v>1668</v>
      </c>
    </row>
    <row r="225" s="22" customFormat="1">
      <c r="B225" s="23"/>
      <c r="D225" s="176" t="s">
        <v>168</v>
      </c>
      <c r="F225" s="177" t="s">
        <v>1565</v>
      </c>
      <c r="I225" s="178"/>
      <c r="J225" s="178"/>
      <c r="M225" s="23"/>
      <c r="N225" s="179"/>
      <c r="X225" s="59"/>
      <c r="AT225" s="3" t="s">
        <v>168</v>
      </c>
      <c r="AU225" s="3" t="s">
        <v>166</v>
      </c>
    </row>
    <row r="226" s="22" customFormat="1" ht="16.5" customHeight="1">
      <c r="B226" s="23"/>
      <c r="C226" s="161" t="s">
        <v>937</v>
      </c>
      <c r="D226" s="161" t="s">
        <v>162</v>
      </c>
      <c r="E226" s="162" t="s">
        <v>1669</v>
      </c>
      <c r="F226" s="163" t="s">
        <v>1568</v>
      </c>
      <c r="G226" s="164" t="s">
        <v>264</v>
      </c>
      <c r="H226" s="165">
        <v>350</v>
      </c>
      <c r="I226" s="166"/>
      <c r="J226" s="166"/>
      <c r="K226" s="167">
        <f>ROUND(P226*H226,2)</f>
        <v>0</v>
      </c>
      <c r="L226" s="168"/>
      <c r="M226" s="23"/>
      <c r="N226" s="169" t="s">
        <v>20</v>
      </c>
      <c r="O226" s="170" t="s">
        <v>44</v>
      </c>
      <c r="P226" s="171">
        <f>I226+J226</f>
        <v>0</v>
      </c>
      <c r="Q226" s="171">
        <f>ROUND(I226*H226,2)</f>
        <v>0</v>
      </c>
      <c r="R226" s="171">
        <f>ROUND(J226*H226,2)</f>
        <v>0</v>
      </c>
      <c r="T226" s="172">
        <f>S226*H226</f>
        <v>0</v>
      </c>
      <c r="U226" s="172">
        <v>0</v>
      </c>
      <c r="V226" s="172">
        <f>U226*H226</f>
        <v>0</v>
      </c>
      <c r="W226" s="172">
        <v>0</v>
      </c>
      <c r="X226" s="173">
        <f>W226*H226</f>
        <v>0</v>
      </c>
      <c r="AR226" s="174" t="s">
        <v>166</v>
      </c>
      <c r="AT226" s="174" t="s">
        <v>162</v>
      </c>
      <c r="AU226" s="174" t="s">
        <v>166</v>
      </c>
      <c r="AY226" s="3" t="s">
        <v>159</v>
      </c>
      <c r="BE226" s="175">
        <f>IF(O226="základní",K226,0)</f>
        <v>0</v>
      </c>
      <c r="BF226" s="175">
        <f>IF(O226="snížená",K226,0)</f>
        <v>0</v>
      </c>
      <c r="BG226" s="175">
        <f>IF(O226="zákl. přenesená",K226,0)</f>
        <v>0</v>
      </c>
      <c r="BH226" s="175">
        <f>IF(O226="sníž. přenesená",K226,0)</f>
        <v>0</v>
      </c>
      <c r="BI226" s="175">
        <f>IF(O226="nulová",K226,0)</f>
        <v>0</v>
      </c>
      <c r="BJ226" s="3" t="s">
        <v>82</v>
      </c>
      <c r="BK226" s="175">
        <f>ROUND(P226*H226,2)</f>
        <v>0</v>
      </c>
      <c r="BL226" s="3" t="s">
        <v>166</v>
      </c>
      <c r="BM226" s="174" t="s">
        <v>1670</v>
      </c>
    </row>
    <row r="227" s="22" customFormat="1">
      <c r="B227" s="23"/>
      <c r="D227" s="176" t="s">
        <v>168</v>
      </c>
      <c r="F227" s="177" t="s">
        <v>1568</v>
      </c>
      <c r="I227" s="178"/>
      <c r="J227" s="178"/>
      <c r="M227" s="23"/>
      <c r="N227" s="179"/>
      <c r="X227" s="59"/>
      <c r="AT227" s="3" t="s">
        <v>168</v>
      </c>
      <c r="AU227" s="3" t="s">
        <v>166</v>
      </c>
    </row>
    <row r="228" s="22" customFormat="1" ht="16.5" customHeight="1">
      <c r="B228" s="23"/>
      <c r="C228" s="161" t="s">
        <v>927</v>
      </c>
      <c r="D228" s="161" t="s">
        <v>162</v>
      </c>
      <c r="E228" s="162" t="s">
        <v>1671</v>
      </c>
      <c r="F228" s="163" t="s">
        <v>1571</v>
      </c>
      <c r="G228" s="164" t="s">
        <v>264</v>
      </c>
      <c r="H228" s="165">
        <v>50</v>
      </c>
      <c r="I228" s="166"/>
      <c r="J228" s="166"/>
      <c r="K228" s="167">
        <f>ROUND(P228*H228,2)</f>
        <v>0</v>
      </c>
      <c r="L228" s="168"/>
      <c r="M228" s="23"/>
      <c r="N228" s="169" t="s">
        <v>20</v>
      </c>
      <c r="O228" s="170" t="s">
        <v>44</v>
      </c>
      <c r="P228" s="171">
        <f>I228+J228</f>
        <v>0</v>
      </c>
      <c r="Q228" s="171">
        <f>ROUND(I228*H228,2)</f>
        <v>0</v>
      </c>
      <c r="R228" s="171">
        <f>ROUND(J228*H228,2)</f>
        <v>0</v>
      </c>
      <c r="T228" s="172">
        <f>S228*H228</f>
        <v>0</v>
      </c>
      <c r="U228" s="172">
        <v>0</v>
      </c>
      <c r="V228" s="172">
        <f>U228*H228</f>
        <v>0</v>
      </c>
      <c r="W228" s="172">
        <v>0</v>
      </c>
      <c r="X228" s="173">
        <f>W228*H228</f>
        <v>0</v>
      </c>
      <c r="AR228" s="174" t="s">
        <v>166</v>
      </c>
      <c r="AT228" s="174" t="s">
        <v>162</v>
      </c>
      <c r="AU228" s="174" t="s">
        <v>166</v>
      </c>
      <c r="AY228" s="3" t="s">
        <v>159</v>
      </c>
      <c r="BE228" s="175">
        <f>IF(O228="základní",K228,0)</f>
        <v>0</v>
      </c>
      <c r="BF228" s="175">
        <f>IF(O228="snížená",K228,0)</f>
        <v>0</v>
      </c>
      <c r="BG228" s="175">
        <f>IF(O228="zákl. přenesená",K228,0)</f>
        <v>0</v>
      </c>
      <c r="BH228" s="175">
        <f>IF(O228="sníž. přenesená",K228,0)</f>
        <v>0</v>
      </c>
      <c r="BI228" s="175">
        <f>IF(O228="nulová",K228,0)</f>
        <v>0</v>
      </c>
      <c r="BJ228" s="3" t="s">
        <v>82</v>
      </c>
      <c r="BK228" s="175">
        <f>ROUND(P228*H228,2)</f>
        <v>0</v>
      </c>
      <c r="BL228" s="3" t="s">
        <v>166</v>
      </c>
      <c r="BM228" s="174" t="s">
        <v>1672</v>
      </c>
    </row>
    <row r="229" s="22" customFormat="1">
      <c r="B229" s="23"/>
      <c r="D229" s="176" t="s">
        <v>168</v>
      </c>
      <c r="F229" s="177" t="s">
        <v>1571</v>
      </c>
      <c r="I229" s="178"/>
      <c r="J229" s="178"/>
      <c r="M229" s="23"/>
      <c r="N229" s="179"/>
      <c r="X229" s="59"/>
      <c r="AT229" s="3" t="s">
        <v>168</v>
      </c>
      <c r="AU229" s="3" t="s">
        <v>166</v>
      </c>
    </row>
    <row r="230" s="147" customFormat="1" ht="20.850000000000001" customHeight="1">
      <c r="B230" s="148"/>
      <c r="D230" s="149" t="s">
        <v>74</v>
      </c>
      <c r="E230" s="159" t="s">
        <v>1673</v>
      </c>
      <c r="F230" s="159" t="s">
        <v>1674</v>
      </c>
      <c r="I230" s="151"/>
      <c r="J230" s="151"/>
      <c r="K230" s="160">
        <f>BK230</f>
        <v>0</v>
      </c>
      <c r="M230" s="148"/>
      <c r="N230" s="153"/>
      <c r="Q230" s="154">
        <f>SUM(Q231:Q258)</f>
        <v>0</v>
      </c>
      <c r="R230" s="154">
        <f>SUM(R231:R258)</f>
        <v>0</v>
      </c>
      <c r="T230" s="155">
        <f>SUM(T231:T258)</f>
        <v>0</v>
      </c>
      <c r="V230" s="155">
        <f>SUM(V231:V258)</f>
        <v>0</v>
      </c>
      <c r="X230" s="156">
        <f>SUM(X231:X258)</f>
        <v>0</v>
      </c>
      <c r="AR230" s="149" t="s">
        <v>84</v>
      </c>
      <c r="AT230" s="157" t="s">
        <v>74</v>
      </c>
      <c r="AU230" s="157" t="s">
        <v>84</v>
      </c>
      <c r="AY230" s="149" t="s">
        <v>159</v>
      </c>
      <c r="BK230" s="158">
        <f>SUM(BK231:BK258)</f>
        <v>0</v>
      </c>
    </row>
    <row r="231" s="22" customFormat="1" ht="24.199999999999999" customHeight="1">
      <c r="B231" s="23"/>
      <c r="C231" s="161" t="s">
        <v>917</v>
      </c>
      <c r="D231" s="161" t="s">
        <v>162</v>
      </c>
      <c r="E231" s="162" t="s">
        <v>1675</v>
      </c>
      <c r="F231" s="163" t="s">
        <v>1676</v>
      </c>
      <c r="G231" s="164" t="s">
        <v>1470</v>
      </c>
      <c r="H231" s="165">
        <v>2</v>
      </c>
      <c r="I231" s="166"/>
      <c r="J231" s="166"/>
      <c r="K231" s="167">
        <f>ROUND(P231*H231,2)</f>
        <v>0</v>
      </c>
      <c r="L231" s="168"/>
      <c r="M231" s="23"/>
      <c r="N231" s="169" t="s">
        <v>20</v>
      </c>
      <c r="O231" s="170" t="s">
        <v>44</v>
      </c>
      <c r="P231" s="171">
        <f>I231+J231</f>
        <v>0</v>
      </c>
      <c r="Q231" s="171">
        <f>ROUND(I231*H231,2)</f>
        <v>0</v>
      </c>
      <c r="R231" s="171">
        <f>ROUND(J231*H231,2)</f>
        <v>0</v>
      </c>
      <c r="T231" s="172">
        <f>S231*H231</f>
        <v>0</v>
      </c>
      <c r="U231" s="172">
        <v>0</v>
      </c>
      <c r="V231" s="172">
        <f>U231*H231</f>
        <v>0</v>
      </c>
      <c r="W231" s="172">
        <v>0</v>
      </c>
      <c r="X231" s="173">
        <f>W231*H231</f>
        <v>0</v>
      </c>
      <c r="AR231" s="174" t="s">
        <v>166</v>
      </c>
      <c r="AT231" s="174" t="s">
        <v>162</v>
      </c>
      <c r="AU231" s="174" t="s">
        <v>180</v>
      </c>
      <c r="AY231" s="3" t="s">
        <v>159</v>
      </c>
      <c r="BE231" s="175">
        <f>IF(O231="základní",K231,0)</f>
        <v>0</v>
      </c>
      <c r="BF231" s="175">
        <f>IF(O231="snížená",K231,0)</f>
        <v>0</v>
      </c>
      <c r="BG231" s="175">
        <f>IF(O231="zákl. přenesená",K231,0)</f>
        <v>0</v>
      </c>
      <c r="BH231" s="175">
        <f>IF(O231="sníž. přenesená",K231,0)</f>
        <v>0</v>
      </c>
      <c r="BI231" s="175">
        <f>IF(O231="nulová",K231,0)</f>
        <v>0</v>
      </c>
      <c r="BJ231" s="3" t="s">
        <v>82</v>
      </c>
      <c r="BK231" s="175">
        <f>ROUND(P231*H231,2)</f>
        <v>0</v>
      </c>
      <c r="BL231" s="3" t="s">
        <v>166</v>
      </c>
      <c r="BM231" s="174" t="s">
        <v>1677</v>
      </c>
    </row>
    <row r="232" s="22" customFormat="1" ht="19.5">
      <c r="B232" s="23"/>
      <c r="D232" s="176" t="s">
        <v>168</v>
      </c>
      <c r="F232" s="177" t="s">
        <v>1676</v>
      </c>
      <c r="I232" s="178"/>
      <c r="J232" s="178"/>
      <c r="M232" s="23"/>
      <c r="N232" s="179"/>
      <c r="X232" s="59"/>
      <c r="AT232" s="3" t="s">
        <v>168</v>
      </c>
      <c r="AU232" s="3" t="s">
        <v>180</v>
      </c>
    </row>
    <row r="233" s="22" customFormat="1" ht="24.199999999999999" customHeight="1">
      <c r="B233" s="23"/>
      <c r="C233" s="161" t="s">
        <v>1678</v>
      </c>
      <c r="D233" s="161" t="s">
        <v>162</v>
      </c>
      <c r="E233" s="162" t="s">
        <v>1679</v>
      </c>
      <c r="F233" s="163" t="s">
        <v>1680</v>
      </c>
      <c r="G233" s="164" t="s">
        <v>1470</v>
      </c>
      <c r="H233" s="165">
        <v>2</v>
      </c>
      <c r="I233" s="166"/>
      <c r="J233" s="166"/>
      <c r="K233" s="167">
        <f>ROUND(P233*H233,2)</f>
        <v>0</v>
      </c>
      <c r="L233" s="168"/>
      <c r="M233" s="23"/>
      <c r="N233" s="169" t="s">
        <v>20</v>
      </c>
      <c r="O233" s="170" t="s">
        <v>44</v>
      </c>
      <c r="P233" s="171">
        <f>I233+J233</f>
        <v>0</v>
      </c>
      <c r="Q233" s="171">
        <f>ROUND(I233*H233,2)</f>
        <v>0</v>
      </c>
      <c r="R233" s="171">
        <f>ROUND(J233*H233,2)</f>
        <v>0</v>
      </c>
      <c r="T233" s="172">
        <f>S233*H233</f>
        <v>0</v>
      </c>
      <c r="U233" s="172">
        <v>0</v>
      </c>
      <c r="V233" s="172">
        <f>U233*H233</f>
        <v>0</v>
      </c>
      <c r="W233" s="172">
        <v>0</v>
      </c>
      <c r="X233" s="173">
        <f>W233*H233</f>
        <v>0</v>
      </c>
      <c r="AR233" s="174" t="s">
        <v>166</v>
      </c>
      <c r="AT233" s="174" t="s">
        <v>162</v>
      </c>
      <c r="AU233" s="174" t="s">
        <v>180</v>
      </c>
      <c r="AY233" s="3" t="s">
        <v>159</v>
      </c>
      <c r="BE233" s="175">
        <f>IF(O233="základní",K233,0)</f>
        <v>0</v>
      </c>
      <c r="BF233" s="175">
        <f>IF(O233="snížená",K233,0)</f>
        <v>0</v>
      </c>
      <c r="BG233" s="175">
        <f>IF(O233="zákl. přenesená",K233,0)</f>
        <v>0</v>
      </c>
      <c r="BH233" s="175">
        <f>IF(O233="sníž. přenesená",K233,0)</f>
        <v>0</v>
      </c>
      <c r="BI233" s="175">
        <f>IF(O233="nulová",K233,0)</f>
        <v>0</v>
      </c>
      <c r="BJ233" s="3" t="s">
        <v>82</v>
      </c>
      <c r="BK233" s="175">
        <f>ROUND(P233*H233,2)</f>
        <v>0</v>
      </c>
      <c r="BL233" s="3" t="s">
        <v>166</v>
      </c>
      <c r="BM233" s="174" t="s">
        <v>1681</v>
      </c>
    </row>
    <row r="234" s="22" customFormat="1">
      <c r="B234" s="23"/>
      <c r="D234" s="176" t="s">
        <v>168</v>
      </c>
      <c r="F234" s="177" t="s">
        <v>1680</v>
      </c>
      <c r="I234" s="178"/>
      <c r="J234" s="178"/>
      <c r="M234" s="23"/>
      <c r="N234" s="179"/>
      <c r="X234" s="59"/>
      <c r="AT234" s="3" t="s">
        <v>168</v>
      </c>
      <c r="AU234" s="3" t="s">
        <v>180</v>
      </c>
    </row>
    <row r="235" s="22" customFormat="1" ht="16.5" customHeight="1">
      <c r="B235" s="23"/>
      <c r="C235" s="161" t="s">
        <v>911</v>
      </c>
      <c r="D235" s="161" t="s">
        <v>162</v>
      </c>
      <c r="E235" s="162" t="s">
        <v>1682</v>
      </c>
      <c r="F235" s="163" t="s">
        <v>1683</v>
      </c>
      <c r="G235" s="164" t="s">
        <v>1531</v>
      </c>
      <c r="H235" s="165">
        <v>12</v>
      </c>
      <c r="I235" s="166"/>
      <c r="J235" s="166"/>
      <c r="K235" s="167">
        <f>ROUND(P235*H235,2)</f>
        <v>0</v>
      </c>
      <c r="L235" s="168"/>
      <c r="M235" s="23"/>
      <c r="N235" s="169" t="s">
        <v>20</v>
      </c>
      <c r="O235" s="170" t="s">
        <v>44</v>
      </c>
      <c r="P235" s="171">
        <f>I235+J235</f>
        <v>0</v>
      </c>
      <c r="Q235" s="171">
        <f>ROUND(I235*H235,2)</f>
        <v>0</v>
      </c>
      <c r="R235" s="171">
        <f>ROUND(J235*H235,2)</f>
        <v>0</v>
      </c>
      <c r="T235" s="172">
        <f>S235*H235</f>
        <v>0</v>
      </c>
      <c r="U235" s="172">
        <v>0</v>
      </c>
      <c r="V235" s="172">
        <f>U235*H235</f>
        <v>0</v>
      </c>
      <c r="W235" s="172">
        <v>0</v>
      </c>
      <c r="X235" s="173">
        <f>W235*H235</f>
        <v>0</v>
      </c>
      <c r="AR235" s="174" t="s">
        <v>166</v>
      </c>
      <c r="AT235" s="174" t="s">
        <v>162</v>
      </c>
      <c r="AU235" s="174" t="s">
        <v>180</v>
      </c>
      <c r="AY235" s="3" t="s">
        <v>159</v>
      </c>
      <c r="BE235" s="175">
        <f>IF(O235="základní",K235,0)</f>
        <v>0</v>
      </c>
      <c r="BF235" s="175">
        <f>IF(O235="snížená",K235,0)</f>
        <v>0</v>
      </c>
      <c r="BG235" s="175">
        <f>IF(O235="zákl. přenesená",K235,0)</f>
        <v>0</v>
      </c>
      <c r="BH235" s="175">
        <f>IF(O235="sníž. přenesená",K235,0)</f>
        <v>0</v>
      </c>
      <c r="BI235" s="175">
        <f>IF(O235="nulová",K235,0)</f>
        <v>0</v>
      </c>
      <c r="BJ235" s="3" t="s">
        <v>82</v>
      </c>
      <c r="BK235" s="175">
        <f>ROUND(P235*H235,2)</f>
        <v>0</v>
      </c>
      <c r="BL235" s="3" t="s">
        <v>166</v>
      </c>
      <c r="BM235" s="174" t="s">
        <v>1684</v>
      </c>
    </row>
    <row r="236" s="22" customFormat="1">
      <c r="B236" s="23"/>
      <c r="D236" s="176" t="s">
        <v>168</v>
      </c>
      <c r="F236" s="177" t="s">
        <v>1683</v>
      </c>
      <c r="I236" s="178"/>
      <c r="J236" s="178"/>
      <c r="M236" s="23"/>
      <c r="N236" s="179"/>
      <c r="X236" s="59"/>
      <c r="AT236" s="3" t="s">
        <v>168</v>
      </c>
      <c r="AU236" s="3" t="s">
        <v>180</v>
      </c>
    </row>
    <row r="237" s="22" customFormat="1" ht="21.75" customHeight="1">
      <c r="B237" s="23"/>
      <c r="C237" s="161" t="s">
        <v>899</v>
      </c>
      <c r="D237" s="161" t="s">
        <v>162</v>
      </c>
      <c r="E237" s="162" t="s">
        <v>1685</v>
      </c>
      <c r="F237" s="163" t="s">
        <v>1686</v>
      </c>
      <c r="G237" s="164" t="s">
        <v>1470</v>
      </c>
      <c r="H237" s="165">
        <v>1</v>
      </c>
      <c r="I237" s="166"/>
      <c r="J237" s="166"/>
      <c r="K237" s="167">
        <f>ROUND(P237*H237,2)</f>
        <v>0</v>
      </c>
      <c r="L237" s="168"/>
      <c r="M237" s="23"/>
      <c r="N237" s="169" t="s">
        <v>20</v>
      </c>
      <c r="O237" s="170" t="s">
        <v>44</v>
      </c>
      <c r="P237" s="171">
        <f>I237+J237</f>
        <v>0</v>
      </c>
      <c r="Q237" s="171">
        <f>ROUND(I237*H237,2)</f>
        <v>0</v>
      </c>
      <c r="R237" s="171">
        <f>ROUND(J237*H237,2)</f>
        <v>0</v>
      </c>
      <c r="T237" s="172">
        <f>S237*H237</f>
        <v>0</v>
      </c>
      <c r="U237" s="172">
        <v>0</v>
      </c>
      <c r="V237" s="172">
        <f>U237*H237</f>
        <v>0</v>
      </c>
      <c r="W237" s="172">
        <v>0</v>
      </c>
      <c r="X237" s="173">
        <f>W237*H237</f>
        <v>0</v>
      </c>
      <c r="AR237" s="174" t="s">
        <v>166</v>
      </c>
      <c r="AT237" s="174" t="s">
        <v>162</v>
      </c>
      <c r="AU237" s="174" t="s">
        <v>180</v>
      </c>
      <c r="AY237" s="3" t="s">
        <v>159</v>
      </c>
      <c r="BE237" s="175">
        <f>IF(O237="základní",K237,0)</f>
        <v>0</v>
      </c>
      <c r="BF237" s="175">
        <f>IF(O237="snížená",K237,0)</f>
        <v>0</v>
      </c>
      <c r="BG237" s="175">
        <f>IF(O237="zákl. přenesená",K237,0)</f>
        <v>0</v>
      </c>
      <c r="BH237" s="175">
        <f>IF(O237="sníž. přenesená",K237,0)</f>
        <v>0</v>
      </c>
      <c r="BI237" s="175">
        <f>IF(O237="nulová",K237,0)</f>
        <v>0</v>
      </c>
      <c r="BJ237" s="3" t="s">
        <v>82</v>
      </c>
      <c r="BK237" s="175">
        <f>ROUND(P237*H237,2)</f>
        <v>0</v>
      </c>
      <c r="BL237" s="3" t="s">
        <v>166</v>
      </c>
      <c r="BM237" s="174" t="s">
        <v>1687</v>
      </c>
    </row>
    <row r="238" s="22" customFormat="1">
      <c r="B238" s="23"/>
      <c r="D238" s="176" t="s">
        <v>168</v>
      </c>
      <c r="F238" s="177" t="s">
        <v>1686</v>
      </c>
      <c r="I238" s="178"/>
      <c r="J238" s="178"/>
      <c r="M238" s="23"/>
      <c r="N238" s="179"/>
      <c r="X238" s="59"/>
      <c r="AT238" s="3" t="s">
        <v>168</v>
      </c>
      <c r="AU238" s="3" t="s">
        <v>180</v>
      </c>
    </row>
    <row r="239" s="22" customFormat="1" ht="16.5" customHeight="1">
      <c r="B239" s="23"/>
      <c r="C239" s="161" t="s">
        <v>905</v>
      </c>
      <c r="D239" s="161" t="s">
        <v>162</v>
      </c>
      <c r="E239" s="162" t="s">
        <v>1688</v>
      </c>
      <c r="F239" s="163" t="s">
        <v>1689</v>
      </c>
      <c r="G239" s="164" t="s">
        <v>1470</v>
      </c>
      <c r="H239" s="165">
        <v>1</v>
      </c>
      <c r="I239" s="166"/>
      <c r="J239" s="166"/>
      <c r="K239" s="167">
        <f>ROUND(P239*H239,2)</f>
        <v>0</v>
      </c>
      <c r="L239" s="168"/>
      <c r="M239" s="23"/>
      <c r="N239" s="169" t="s">
        <v>20</v>
      </c>
      <c r="O239" s="170" t="s">
        <v>44</v>
      </c>
      <c r="P239" s="171">
        <f>I239+J239</f>
        <v>0</v>
      </c>
      <c r="Q239" s="171">
        <f>ROUND(I239*H239,2)</f>
        <v>0</v>
      </c>
      <c r="R239" s="171">
        <f>ROUND(J239*H239,2)</f>
        <v>0</v>
      </c>
      <c r="T239" s="172">
        <f>S239*H239</f>
        <v>0</v>
      </c>
      <c r="U239" s="172">
        <v>0</v>
      </c>
      <c r="V239" s="172">
        <f>U239*H239</f>
        <v>0</v>
      </c>
      <c r="W239" s="172">
        <v>0</v>
      </c>
      <c r="X239" s="173">
        <f>W239*H239</f>
        <v>0</v>
      </c>
      <c r="AR239" s="174" t="s">
        <v>166</v>
      </c>
      <c r="AT239" s="174" t="s">
        <v>162</v>
      </c>
      <c r="AU239" s="174" t="s">
        <v>180</v>
      </c>
      <c r="AY239" s="3" t="s">
        <v>159</v>
      </c>
      <c r="BE239" s="175">
        <f>IF(O239="základní",K239,0)</f>
        <v>0</v>
      </c>
      <c r="BF239" s="175">
        <f>IF(O239="snížená",K239,0)</f>
        <v>0</v>
      </c>
      <c r="BG239" s="175">
        <f>IF(O239="zákl. přenesená",K239,0)</f>
        <v>0</v>
      </c>
      <c r="BH239" s="175">
        <f>IF(O239="sníž. přenesená",K239,0)</f>
        <v>0</v>
      </c>
      <c r="BI239" s="175">
        <f>IF(O239="nulová",K239,0)</f>
        <v>0</v>
      </c>
      <c r="BJ239" s="3" t="s">
        <v>82</v>
      </c>
      <c r="BK239" s="175">
        <f>ROUND(P239*H239,2)</f>
        <v>0</v>
      </c>
      <c r="BL239" s="3" t="s">
        <v>166</v>
      </c>
      <c r="BM239" s="174" t="s">
        <v>1690</v>
      </c>
    </row>
    <row r="240" s="22" customFormat="1">
      <c r="B240" s="23"/>
      <c r="D240" s="176" t="s">
        <v>168</v>
      </c>
      <c r="F240" s="177" t="s">
        <v>1689</v>
      </c>
      <c r="I240" s="178"/>
      <c r="J240" s="178"/>
      <c r="M240" s="23"/>
      <c r="N240" s="179"/>
      <c r="X240" s="59"/>
      <c r="AT240" s="3" t="s">
        <v>168</v>
      </c>
      <c r="AU240" s="3" t="s">
        <v>180</v>
      </c>
    </row>
    <row r="241" s="22" customFormat="1" ht="16.5" customHeight="1">
      <c r="B241" s="23"/>
      <c r="C241" s="161" t="s">
        <v>964</v>
      </c>
      <c r="D241" s="161" t="s">
        <v>162</v>
      </c>
      <c r="E241" s="162" t="s">
        <v>1691</v>
      </c>
      <c r="F241" s="163" t="s">
        <v>1692</v>
      </c>
      <c r="G241" s="164" t="s">
        <v>264</v>
      </c>
      <c r="H241" s="165">
        <v>14</v>
      </c>
      <c r="I241" s="166"/>
      <c r="J241" s="166"/>
      <c r="K241" s="167">
        <f>ROUND(P241*H241,2)</f>
        <v>0</v>
      </c>
      <c r="L241" s="168"/>
      <c r="M241" s="23"/>
      <c r="N241" s="169" t="s">
        <v>20</v>
      </c>
      <c r="O241" s="170" t="s">
        <v>44</v>
      </c>
      <c r="P241" s="171">
        <f>I241+J241</f>
        <v>0</v>
      </c>
      <c r="Q241" s="171">
        <f>ROUND(I241*H241,2)</f>
        <v>0</v>
      </c>
      <c r="R241" s="171">
        <f>ROUND(J241*H241,2)</f>
        <v>0</v>
      </c>
      <c r="T241" s="172">
        <f>S241*H241</f>
        <v>0</v>
      </c>
      <c r="U241" s="172">
        <v>0</v>
      </c>
      <c r="V241" s="172">
        <f>U241*H241</f>
        <v>0</v>
      </c>
      <c r="W241" s="172">
        <v>0</v>
      </c>
      <c r="X241" s="173">
        <f>W241*H241</f>
        <v>0</v>
      </c>
      <c r="AR241" s="174" t="s">
        <v>166</v>
      </c>
      <c r="AT241" s="174" t="s">
        <v>162</v>
      </c>
      <c r="AU241" s="174" t="s">
        <v>180</v>
      </c>
      <c r="AY241" s="3" t="s">
        <v>159</v>
      </c>
      <c r="BE241" s="175">
        <f>IF(O241="základní",K241,0)</f>
        <v>0</v>
      </c>
      <c r="BF241" s="175">
        <f>IF(O241="snížená",K241,0)</f>
        <v>0</v>
      </c>
      <c r="BG241" s="175">
        <f>IF(O241="zákl. přenesená",K241,0)</f>
        <v>0</v>
      </c>
      <c r="BH241" s="175">
        <f>IF(O241="sníž. přenesená",K241,0)</f>
        <v>0</v>
      </c>
      <c r="BI241" s="175">
        <f>IF(O241="nulová",K241,0)</f>
        <v>0</v>
      </c>
      <c r="BJ241" s="3" t="s">
        <v>82</v>
      </c>
      <c r="BK241" s="175">
        <f>ROUND(P241*H241,2)</f>
        <v>0</v>
      </c>
      <c r="BL241" s="3" t="s">
        <v>166</v>
      </c>
      <c r="BM241" s="174" t="s">
        <v>1693</v>
      </c>
    </row>
    <row r="242" s="22" customFormat="1">
      <c r="B242" s="23"/>
      <c r="D242" s="176" t="s">
        <v>168</v>
      </c>
      <c r="F242" s="177" t="s">
        <v>1692</v>
      </c>
      <c r="I242" s="178"/>
      <c r="J242" s="178"/>
      <c r="M242" s="23"/>
      <c r="N242" s="179"/>
      <c r="X242" s="59"/>
      <c r="AT242" s="3" t="s">
        <v>168</v>
      </c>
      <c r="AU242" s="3" t="s">
        <v>180</v>
      </c>
    </row>
    <row r="243" s="22" customFormat="1" ht="16.5" customHeight="1">
      <c r="B243" s="23"/>
      <c r="C243" s="161" t="s">
        <v>968</v>
      </c>
      <c r="D243" s="161" t="s">
        <v>162</v>
      </c>
      <c r="E243" s="162" t="s">
        <v>1694</v>
      </c>
      <c r="F243" s="163" t="s">
        <v>1695</v>
      </c>
      <c r="G243" s="164" t="s">
        <v>1470</v>
      </c>
      <c r="H243" s="165">
        <v>1</v>
      </c>
      <c r="I243" s="166"/>
      <c r="J243" s="166"/>
      <c r="K243" s="167">
        <f>ROUND(P243*H243,2)</f>
        <v>0</v>
      </c>
      <c r="L243" s="168"/>
      <c r="M243" s="23"/>
      <c r="N243" s="169" t="s">
        <v>20</v>
      </c>
      <c r="O243" s="170" t="s">
        <v>44</v>
      </c>
      <c r="P243" s="171">
        <f>I243+J243</f>
        <v>0</v>
      </c>
      <c r="Q243" s="171">
        <f>ROUND(I243*H243,2)</f>
        <v>0</v>
      </c>
      <c r="R243" s="171">
        <f>ROUND(J243*H243,2)</f>
        <v>0</v>
      </c>
      <c r="T243" s="172">
        <f>S243*H243</f>
        <v>0</v>
      </c>
      <c r="U243" s="172">
        <v>0</v>
      </c>
      <c r="V243" s="172">
        <f>U243*H243</f>
        <v>0</v>
      </c>
      <c r="W243" s="172">
        <v>0</v>
      </c>
      <c r="X243" s="173">
        <f>W243*H243</f>
        <v>0</v>
      </c>
      <c r="AR243" s="174" t="s">
        <v>166</v>
      </c>
      <c r="AT243" s="174" t="s">
        <v>162</v>
      </c>
      <c r="AU243" s="174" t="s">
        <v>180</v>
      </c>
      <c r="AY243" s="3" t="s">
        <v>159</v>
      </c>
      <c r="BE243" s="175">
        <f>IF(O243="základní",K243,0)</f>
        <v>0</v>
      </c>
      <c r="BF243" s="175">
        <f>IF(O243="snížená",K243,0)</f>
        <v>0</v>
      </c>
      <c r="BG243" s="175">
        <f>IF(O243="zákl. přenesená",K243,0)</f>
        <v>0</v>
      </c>
      <c r="BH243" s="175">
        <f>IF(O243="sníž. přenesená",K243,0)</f>
        <v>0</v>
      </c>
      <c r="BI243" s="175">
        <f>IF(O243="nulová",K243,0)</f>
        <v>0</v>
      </c>
      <c r="BJ243" s="3" t="s">
        <v>82</v>
      </c>
      <c r="BK243" s="175">
        <f>ROUND(P243*H243,2)</f>
        <v>0</v>
      </c>
      <c r="BL243" s="3" t="s">
        <v>166</v>
      </c>
      <c r="BM243" s="174" t="s">
        <v>1696</v>
      </c>
    </row>
    <row r="244" s="22" customFormat="1">
      <c r="B244" s="23"/>
      <c r="D244" s="176" t="s">
        <v>168</v>
      </c>
      <c r="F244" s="177" t="s">
        <v>1695</v>
      </c>
      <c r="I244" s="178"/>
      <c r="J244" s="178"/>
      <c r="M244" s="23"/>
      <c r="N244" s="179"/>
      <c r="X244" s="59"/>
      <c r="AT244" s="3" t="s">
        <v>168</v>
      </c>
      <c r="AU244" s="3" t="s">
        <v>180</v>
      </c>
    </row>
    <row r="245" s="22" customFormat="1" ht="16.5" customHeight="1">
      <c r="B245" s="23"/>
      <c r="C245" s="161" t="s">
        <v>943</v>
      </c>
      <c r="D245" s="161" t="s">
        <v>162</v>
      </c>
      <c r="E245" s="162" t="s">
        <v>1697</v>
      </c>
      <c r="F245" s="163" t="s">
        <v>1698</v>
      </c>
      <c r="G245" s="164" t="s">
        <v>1470</v>
      </c>
      <c r="H245" s="165">
        <v>1</v>
      </c>
      <c r="I245" s="166"/>
      <c r="J245" s="166"/>
      <c r="K245" s="167">
        <f>ROUND(P245*H245,2)</f>
        <v>0</v>
      </c>
      <c r="L245" s="168"/>
      <c r="M245" s="23"/>
      <c r="N245" s="169" t="s">
        <v>20</v>
      </c>
      <c r="O245" s="170" t="s">
        <v>44</v>
      </c>
      <c r="P245" s="171">
        <f>I245+J245</f>
        <v>0</v>
      </c>
      <c r="Q245" s="171">
        <f>ROUND(I245*H245,2)</f>
        <v>0</v>
      </c>
      <c r="R245" s="171">
        <f>ROUND(J245*H245,2)</f>
        <v>0</v>
      </c>
      <c r="T245" s="172">
        <f>S245*H245</f>
        <v>0</v>
      </c>
      <c r="U245" s="172">
        <v>0</v>
      </c>
      <c r="V245" s="172">
        <f>U245*H245</f>
        <v>0</v>
      </c>
      <c r="W245" s="172">
        <v>0</v>
      </c>
      <c r="X245" s="173">
        <f>W245*H245</f>
        <v>0</v>
      </c>
      <c r="AR245" s="174" t="s">
        <v>166</v>
      </c>
      <c r="AT245" s="174" t="s">
        <v>162</v>
      </c>
      <c r="AU245" s="174" t="s">
        <v>180</v>
      </c>
      <c r="AY245" s="3" t="s">
        <v>159</v>
      </c>
      <c r="BE245" s="175">
        <f>IF(O245="základní",K245,0)</f>
        <v>0</v>
      </c>
      <c r="BF245" s="175">
        <f>IF(O245="snížená",K245,0)</f>
        <v>0</v>
      </c>
      <c r="BG245" s="175">
        <f>IF(O245="zákl. přenesená",K245,0)</f>
        <v>0</v>
      </c>
      <c r="BH245" s="175">
        <f>IF(O245="sníž. přenesená",K245,0)</f>
        <v>0</v>
      </c>
      <c r="BI245" s="175">
        <f>IF(O245="nulová",K245,0)</f>
        <v>0</v>
      </c>
      <c r="BJ245" s="3" t="s">
        <v>82</v>
      </c>
      <c r="BK245" s="175">
        <f>ROUND(P245*H245,2)</f>
        <v>0</v>
      </c>
      <c r="BL245" s="3" t="s">
        <v>166</v>
      </c>
      <c r="BM245" s="174" t="s">
        <v>1699</v>
      </c>
    </row>
    <row r="246" s="22" customFormat="1">
      <c r="B246" s="23"/>
      <c r="D246" s="176" t="s">
        <v>168</v>
      </c>
      <c r="F246" s="177" t="s">
        <v>1698</v>
      </c>
      <c r="I246" s="178"/>
      <c r="J246" s="178"/>
      <c r="M246" s="23"/>
      <c r="N246" s="179"/>
      <c r="X246" s="59"/>
      <c r="AT246" s="3" t="s">
        <v>168</v>
      </c>
      <c r="AU246" s="3" t="s">
        <v>180</v>
      </c>
    </row>
    <row r="247" s="22" customFormat="1" ht="16.5" customHeight="1">
      <c r="B247" s="23"/>
      <c r="C247" s="161" t="s">
        <v>933</v>
      </c>
      <c r="D247" s="161" t="s">
        <v>162</v>
      </c>
      <c r="E247" s="162" t="s">
        <v>1700</v>
      </c>
      <c r="F247" s="163" t="s">
        <v>1701</v>
      </c>
      <c r="G247" s="164" t="s">
        <v>1531</v>
      </c>
      <c r="H247" s="165">
        <v>15</v>
      </c>
      <c r="I247" s="166"/>
      <c r="J247" s="166"/>
      <c r="K247" s="167">
        <f>ROUND(P247*H247,2)</f>
        <v>0</v>
      </c>
      <c r="L247" s="168"/>
      <c r="M247" s="23"/>
      <c r="N247" s="169" t="s">
        <v>20</v>
      </c>
      <c r="O247" s="170" t="s">
        <v>44</v>
      </c>
      <c r="P247" s="171">
        <f>I247+J247</f>
        <v>0</v>
      </c>
      <c r="Q247" s="171">
        <f>ROUND(I247*H247,2)</f>
        <v>0</v>
      </c>
      <c r="R247" s="171">
        <f>ROUND(J247*H247,2)</f>
        <v>0</v>
      </c>
      <c r="T247" s="172">
        <f>S247*H247</f>
        <v>0</v>
      </c>
      <c r="U247" s="172">
        <v>0</v>
      </c>
      <c r="V247" s="172">
        <f>U247*H247</f>
        <v>0</v>
      </c>
      <c r="W247" s="172">
        <v>0</v>
      </c>
      <c r="X247" s="173">
        <f>W247*H247</f>
        <v>0</v>
      </c>
      <c r="AR247" s="174" t="s">
        <v>166</v>
      </c>
      <c r="AT247" s="174" t="s">
        <v>162</v>
      </c>
      <c r="AU247" s="174" t="s">
        <v>180</v>
      </c>
      <c r="AY247" s="3" t="s">
        <v>159</v>
      </c>
      <c r="BE247" s="175">
        <f>IF(O247="základní",K247,0)</f>
        <v>0</v>
      </c>
      <c r="BF247" s="175">
        <f>IF(O247="snížená",K247,0)</f>
        <v>0</v>
      </c>
      <c r="BG247" s="175">
        <f>IF(O247="zákl. přenesená",K247,0)</f>
        <v>0</v>
      </c>
      <c r="BH247" s="175">
        <f>IF(O247="sníž. přenesená",K247,0)</f>
        <v>0</v>
      </c>
      <c r="BI247" s="175">
        <f>IF(O247="nulová",K247,0)</f>
        <v>0</v>
      </c>
      <c r="BJ247" s="3" t="s">
        <v>82</v>
      </c>
      <c r="BK247" s="175">
        <f>ROUND(P247*H247,2)</f>
        <v>0</v>
      </c>
      <c r="BL247" s="3" t="s">
        <v>166</v>
      </c>
      <c r="BM247" s="174" t="s">
        <v>1702</v>
      </c>
    </row>
    <row r="248" s="22" customFormat="1">
      <c r="B248" s="23"/>
      <c r="D248" s="176" t="s">
        <v>168</v>
      </c>
      <c r="F248" s="177" t="s">
        <v>1701</v>
      </c>
      <c r="I248" s="178"/>
      <c r="J248" s="178"/>
      <c r="M248" s="23"/>
      <c r="N248" s="179"/>
      <c r="X248" s="59"/>
      <c r="AT248" s="3" t="s">
        <v>168</v>
      </c>
      <c r="AU248" s="3" t="s">
        <v>180</v>
      </c>
    </row>
    <row r="249" s="22" customFormat="1" ht="16.5" customHeight="1">
      <c r="B249" s="23"/>
      <c r="C249" s="161" t="s">
        <v>923</v>
      </c>
      <c r="D249" s="161" t="s">
        <v>162</v>
      </c>
      <c r="E249" s="162" t="s">
        <v>1703</v>
      </c>
      <c r="F249" s="163" t="s">
        <v>1704</v>
      </c>
      <c r="G249" s="164" t="s">
        <v>1470</v>
      </c>
      <c r="H249" s="165">
        <v>1</v>
      </c>
      <c r="I249" s="166"/>
      <c r="J249" s="166"/>
      <c r="K249" s="167">
        <f>ROUND(P249*H249,2)</f>
        <v>0</v>
      </c>
      <c r="L249" s="168"/>
      <c r="M249" s="23"/>
      <c r="N249" s="169" t="s">
        <v>20</v>
      </c>
      <c r="O249" s="170" t="s">
        <v>44</v>
      </c>
      <c r="P249" s="171">
        <f>I249+J249</f>
        <v>0</v>
      </c>
      <c r="Q249" s="171">
        <f>ROUND(I249*H249,2)</f>
        <v>0</v>
      </c>
      <c r="R249" s="171">
        <f>ROUND(J249*H249,2)</f>
        <v>0</v>
      </c>
      <c r="T249" s="172">
        <f>S249*H249</f>
        <v>0</v>
      </c>
      <c r="U249" s="172">
        <v>0</v>
      </c>
      <c r="V249" s="172">
        <f>U249*H249</f>
        <v>0</v>
      </c>
      <c r="W249" s="172">
        <v>0</v>
      </c>
      <c r="X249" s="173">
        <f>W249*H249</f>
        <v>0</v>
      </c>
      <c r="AR249" s="174" t="s">
        <v>166</v>
      </c>
      <c r="AT249" s="174" t="s">
        <v>162</v>
      </c>
      <c r="AU249" s="174" t="s">
        <v>180</v>
      </c>
      <c r="AY249" s="3" t="s">
        <v>159</v>
      </c>
      <c r="BE249" s="175">
        <f>IF(O249="základní",K249,0)</f>
        <v>0</v>
      </c>
      <c r="BF249" s="175">
        <f>IF(O249="snížená",K249,0)</f>
        <v>0</v>
      </c>
      <c r="BG249" s="175">
        <f>IF(O249="zákl. přenesená",K249,0)</f>
        <v>0</v>
      </c>
      <c r="BH249" s="175">
        <f>IF(O249="sníž. přenesená",K249,0)</f>
        <v>0</v>
      </c>
      <c r="BI249" s="175">
        <f>IF(O249="nulová",K249,0)</f>
        <v>0</v>
      </c>
      <c r="BJ249" s="3" t="s">
        <v>82</v>
      </c>
      <c r="BK249" s="175">
        <f>ROUND(P249*H249,2)</f>
        <v>0</v>
      </c>
      <c r="BL249" s="3" t="s">
        <v>166</v>
      </c>
      <c r="BM249" s="174" t="s">
        <v>1705</v>
      </c>
    </row>
    <row r="250" s="22" customFormat="1">
      <c r="B250" s="23"/>
      <c r="D250" s="176" t="s">
        <v>168</v>
      </c>
      <c r="F250" s="177" t="s">
        <v>1704</v>
      </c>
      <c r="I250" s="178"/>
      <c r="J250" s="178"/>
      <c r="M250" s="23"/>
      <c r="N250" s="179"/>
      <c r="X250" s="59"/>
      <c r="AT250" s="3" t="s">
        <v>168</v>
      </c>
      <c r="AU250" s="3" t="s">
        <v>180</v>
      </c>
    </row>
    <row r="251" s="22" customFormat="1" ht="16.5" customHeight="1">
      <c r="B251" s="23"/>
      <c r="C251" s="161" t="s">
        <v>978</v>
      </c>
      <c r="D251" s="161" t="s">
        <v>162</v>
      </c>
      <c r="E251" s="162" t="s">
        <v>1706</v>
      </c>
      <c r="F251" s="163" t="s">
        <v>1707</v>
      </c>
      <c r="G251" s="164" t="s">
        <v>1470</v>
      </c>
      <c r="H251" s="165">
        <v>1</v>
      </c>
      <c r="I251" s="166"/>
      <c r="J251" s="166"/>
      <c r="K251" s="167">
        <f>ROUND(P251*H251,2)</f>
        <v>0</v>
      </c>
      <c r="L251" s="168"/>
      <c r="M251" s="23"/>
      <c r="N251" s="169" t="s">
        <v>20</v>
      </c>
      <c r="O251" s="170" t="s">
        <v>44</v>
      </c>
      <c r="P251" s="171">
        <f>I251+J251</f>
        <v>0</v>
      </c>
      <c r="Q251" s="171">
        <f>ROUND(I251*H251,2)</f>
        <v>0</v>
      </c>
      <c r="R251" s="171">
        <f>ROUND(J251*H251,2)</f>
        <v>0</v>
      </c>
      <c r="T251" s="172">
        <f>S251*H251</f>
        <v>0</v>
      </c>
      <c r="U251" s="172">
        <v>0</v>
      </c>
      <c r="V251" s="172">
        <f>U251*H251</f>
        <v>0</v>
      </c>
      <c r="W251" s="172">
        <v>0</v>
      </c>
      <c r="X251" s="173">
        <f>W251*H251</f>
        <v>0</v>
      </c>
      <c r="AR251" s="174" t="s">
        <v>166</v>
      </c>
      <c r="AT251" s="174" t="s">
        <v>162</v>
      </c>
      <c r="AU251" s="174" t="s">
        <v>180</v>
      </c>
      <c r="AY251" s="3" t="s">
        <v>159</v>
      </c>
      <c r="BE251" s="175">
        <f>IF(O251="základní",K251,0)</f>
        <v>0</v>
      </c>
      <c r="BF251" s="175">
        <f>IF(O251="snížená",K251,0)</f>
        <v>0</v>
      </c>
      <c r="BG251" s="175">
        <f>IF(O251="zákl. přenesená",K251,0)</f>
        <v>0</v>
      </c>
      <c r="BH251" s="175">
        <f>IF(O251="sníž. přenesená",K251,0)</f>
        <v>0</v>
      </c>
      <c r="BI251" s="175">
        <f>IF(O251="nulová",K251,0)</f>
        <v>0</v>
      </c>
      <c r="BJ251" s="3" t="s">
        <v>82</v>
      </c>
      <c r="BK251" s="175">
        <f>ROUND(P251*H251,2)</f>
        <v>0</v>
      </c>
      <c r="BL251" s="3" t="s">
        <v>166</v>
      </c>
      <c r="BM251" s="174" t="s">
        <v>1708</v>
      </c>
    </row>
    <row r="252" s="22" customFormat="1">
      <c r="B252" s="23"/>
      <c r="D252" s="176" t="s">
        <v>168</v>
      </c>
      <c r="F252" s="177" t="s">
        <v>1707</v>
      </c>
      <c r="I252" s="178"/>
      <c r="J252" s="178"/>
      <c r="M252" s="23"/>
      <c r="N252" s="179"/>
      <c r="X252" s="59"/>
      <c r="AT252" s="3" t="s">
        <v>168</v>
      </c>
      <c r="AU252" s="3" t="s">
        <v>180</v>
      </c>
    </row>
    <row r="253" s="22" customFormat="1" ht="16.5" customHeight="1">
      <c r="B253" s="23"/>
      <c r="C253" s="161" t="s">
        <v>972</v>
      </c>
      <c r="D253" s="161" t="s">
        <v>162</v>
      </c>
      <c r="E253" s="162" t="s">
        <v>1709</v>
      </c>
      <c r="F253" s="163" t="s">
        <v>1710</v>
      </c>
      <c r="G253" s="164" t="s">
        <v>1531</v>
      </c>
      <c r="H253" s="165">
        <v>8</v>
      </c>
      <c r="I253" s="166"/>
      <c r="J253" s="166"/>
      <c r="K253" s="167">
        <f>ROUND(P253*H253,2)</f>
        <v>0</v>
      </c>
      <c r="L253" s="168"/>
      <c r="M253" s="23"/>
      <c r="N253" s="169" t="s">
        <v>20</v>
      </c>
      <c r="O253" s="170" t="s">
        <v>44</v>
      </c>
      <c r="P253" s="171">
        <f>I253+J253</f>
        <v>0</v>
      </c>
      <c r="Q253" s="171">
        <f>ROUND(I253*H253,2)</f>
        <v>0</v>
      </c>
      <c r="R253" s="171">
        <f>ROUND(J253*H253,2)</f>
        <v>0</v>
      </c>
      <c r="T253" s="172">
        <f>S253*H253</f>
        <v>0</v>
      </c>
      <c r="U253" s="172">
        <v>0</v>
      </c>
      <c r="V253" s="172">
        <f>U253*H253</f>
        <v>0</v>
      </c>
      <c r="W253" s="172">
        <v>0</v>
      </c>
      <c r="X253" s="173">
        <f>W253*H253</f>
        <v>0</v>
      </c>
      <c r="AR253" s="174" t="s">
        <v>166</v>
      </c>
      <c r="AT253" s="174" t="s">
        <v>162</v>
      </c>
      <c r="AU253" s="174" t="s">
        <v>180</v>
      </c>
      <c r="AY253" s="3" t="s">
        <v>159</v>
      </c>
      <c r="BE253" s="175">
        <f>IF(O253="základní",K253,0)</f>
        <v>0</v>
      </c>
      <c r="BF253" s="175">
        <f>IF(O253="snížená",K253,0)</f>
        <v>0</v>
      </c>
      <c r="BG253" s="175">
        <f>IF(O253="zákl. přenesená",K253,0)</f>
        <v>0</v>
      </c>
      <c r="BH253" s="175">
        <f>IF(O253="sníž. přenesená",K253,0)</f>
        <v>0</v>
      </c>
      <c r="BI253" s="175">
        <f>IF(O253="nulová",K253,0)</f>
        <v>0</v>
      </c>
      <c r="BJ253" s="3" t="s">
        <v>82</v>
      </c>
      <c r="BK253" s="175">
        <f>ROUND(P253*H253,2)</f>
        <v>0</v>
      </c>
      <c r="BL253" s="3" t="s">
        <v>166</v>
      </c>
      <c r="BM253" s="174" t="s">
        <v>1711</v>
      </c>
    </row>
    <row r="254" s="22" customFormat="1">
      <c r="B254" s="23"/>
      <c r="D254" s="176" t="s">
        <v>168</v>
      </c>
      <c r="F254" s="177" t="s">
        <v>1710</v>
      </c>
      <c r="I254" s="178"/>
      <c r="J254" s="178"/>
      <c r="M254" s="23"/>
      <c r="N254" s="179"/>
      <c r="X254" s="59"/>
      <c r="AT254" s="3" t="s">
        <v>168</v>
      </c>
      <c r="AU254" s="3" t="s">
        <v>180</v>
      </c>
    </row>
    <row r="255" s="22" customFormat="1" ht="16.5" customHeight="1">
      <c r="B255" s="23"/>
      <c r="C255" s="161" t="s">
        <v>1034</v>
      </c>
      <c r="D255" s="161" t="s">
        <v>162</v>
      </c>
      <c r="E255" s="162" t="s">
        <v>1712</v>
      </c>
      <c r="F255" s="163" t="s">
        <v>1713</v>
      </c>
      <c r="G255" s="164" t="s">
        <v>1531</v>
      </c>
      <c r="H255" s="165">
        <v>5</v>
      </c>
      <c r="I255" s="166"/>
      <c r="J255" s="166"/>
      <c r="K255" s="167">
        <f>ROUND(P255*H255,2)</f>
        <v>0</v>
      </c>
      <c r="L255" s="168"/>
      <c r="M255" s="23"/>
      <c r="N255" s="169" t="s">
        <v>20</v>
      </c>
      <c r="O255" s="170" t="s">
        <v>44</v>
      </c>
      <c r="P255" s="171">
        <f>I255+J255</f>
        <v>0</v>
      </c>
      <c r="Q255" s="171">
        <f>ROUND(I255*H255,2)</f>
        <v>0</v>
      </c>
      <c r="R255" s="171">
        <f>ROUND(J255*H255,2)</f>
        <v>0</v>
      </c>
      <c r="T255" s="172">
        <f>S255*H255</f>
        <v>0</v>
      </c>
      <c r="U255" s="172">
        <v>0</v>
      </c>
      <c r="V255" s="172">
        <f>U255*H255</f>
        <v>0</v>
      </c>
      <c r="W255" s="172">
        <v>0</v>
      </c>
      <c r="X255" s="173">
        <f>W255*H255</f>
        <v>0</v>
      </c>
      <c r="AR255" s="174" t="s">
        <v>166</v>
      </c>
      <c r="AT255" s="174" t="s">
        <v>162</v>
      </c>
      <c r="AU255" s="174" t="s">
        <v>180</v>
      </c>
      <c r="AY255" s="3" t="s">
        <v>159</v>
      </c>
      <c r="BE255" s="175">
        <f>IF(O255="základní",K255,0)</f>
        <v>0</v>
      </c>
      <c r="BF255" s="175">
        <f>IF(O255="snížená",K255,0)</f>
        <v>0</v>
      </c>
      <c r="BG255" s="175">
        <f>IF(O255="zákl. přenesená",K255,0)</f>
        <v>0</v>
      </c>
      <c r="BH255" s="175">
        <f>IF(O255="sníž. přenesená",K255,0)</f>
        <v>0</v>
      </c>
      <c r="BI255" s="175">
        <f>IF(O255="nulová",K255,0)</f>
        <v>0</v>
      </c>
      <c r="BJ255" s="3" t="s">
        <v>82</v>
      </c>
      <c r="BK255" s="175">
        <f>ROUND(P255*H255,2)</f>
        <v>0</v>
      </c>
      <c r="BL255" s="3" t="s">
        <v>166</v>
      </c>
      <c r="BM255" s="174" t="s">
        <v>1714</v>
      </c>
    </row>
    <row r="256" s="22" customFormat="1">
      <c r="B256" s="23"/>
      <c r="D256" s="176" t="s">
        <v>168</v>
      </c>
      <c r="F256" s="177" t="s">
        <v>1713</v>
      </c>
      <c r="I256" s="178"/>
      <c r="J256" s="178"/>
      <c r="M256" s="23"/>
      <c r="N256" s="179"/>
      <c r="X256" s="59"/>
      <c r="AT256" s="3" t="s">
        <v>168</v>
      </c>
      <c r="AU256" s="3" t="s">
        <v>180</v>
      </c>
    </row>
    <row r="257" s="22" customFormat="1" ht="16.5" customHeight="1">
      <c r="B257" s="23"/>
      <c r="C257" s="161" t="s">
        <v>1028</v>
      </c>
      <c r="D257" s="161" t="s">
        <v>162</v>
      </c>
      <c r="E257" s="162" t="s">
        <v>1715</v>
      </c>
      <c r="F257" s="163" t="s">
        <v>1560</v>
      </c>
      <c r="G257" s="164" t="s">
        <v>264</v>
      </c>
      <c r="H257" s="165">
        <v>35</v>
      </c>
      <c r="I257" s="166"/>
      <c r="J257" s="166"/>
      <c r="K257" s="167">
        <f>ROUND(P257*H257,2)</f>
        <v>0</v>
      </c>
      <c r="L257" s="168"/>
      <c r="M257" s="23"/>
      <c r="N257" s="169" t="s">
        <v>20</v>
      </c>
      <c r="O257" s="170" t="s">
        <v>44</v>
      </c>
      <c r="P257" s="171">
        <f>I257+J257</f>
        <v>0</v>
      </c>
      <c r="Q257" s="171">
        <f>ROUND(I257*H257,2)</f>
        <v>0</v>
      </c>
      <c r="R257" s="171">
        <f>ROUND(J257*H257,2)</f>
        <v>0</v>
      </c>
      <c r="T257" s="172">
        <f>S257*H257</f>
        <v>0</v>
      </c>
      <c r="U257" s="172">
        <v>0</v>
      </c>
      <c r="V257" s="172">
        <f>U257*H257</f>
        <v>0</v>
      </c>
      <c r="W257" s="172">
        <v>0</v>
      </c>
      <c r="X257" s="173">
        <f>W257*H257</f>
        <v>0</v>
      </c>
      <c r="AR257" s="174" t="s">
        <v>166</v>
      </c>
      <c r="AT257" s="174" t="s">
        <v>162</v>
      </c>
      <c r="AU257" s="174" t="s">
        <v>180</v>
      </c>
      <c r="AY257" s="3" t="s">
        <v>159</v>
      </c>
      <c r="BE257" s="175">
        <f>IF(O257="základní",K257,0)</f>
        <v>0</v>
      </c>
      <c r="BF257" s="175">
        <f>IF(O257="snížená",K257,0)</f>
        <v>0</v>
      </c>
      <c r="BG257" s="175">
        <f>IF(O257="zákl. přenesená",K257,0)</f>
        <v>0</v>
      </c>
      <c r="BH257" s="175">
        <f>IF(O257="sníž. přenesená",K257,0)</f>
        <v>0</v>
      </c>
      <c r="BI257" s="175">
        <f>IF(O257="nulová",K257,0)</f>
        <v>0</v>
      </c>
      <c r="BJ257" s="3" t="s">
        <v>82</v>
      </c>
      <c r="BK257" s="175">
        <f>ROUND(P257*H257,2)</f>
        <v>0</v>
      </c>
      <c r="BL257" s="3" t="s">
        <v>166</v>
      </c>
      <c r="BM257" s="174" t="s">
        <v>1716</v>
      </c>
    </row>
    <row r="258" s="22" customFormat="1">
      <c r="B258" s="23"/>
      <c r="D258" s="176" t="s">
        <v>168</v>
      </c>
      <c r="F258" s="177" t="s">
        <v>1560</v>
      </c>
      <c r="I258" s="178"/>
      <c r="J258" s="178"/>
      <c r="M258" s="23"/>
      <c r="N258" s="179"/>
      <c r="X258" s="59"/>
      <c r="AT258" s="3" t="s">
        <v>168</v>
      </c>
      <c r="AU258" s="3" t="s">
        <v>180</v>
      </c>
    </row>
    <row r="259" s="147" customFormat="1" ht="20.850000000000001" customHeight="1">
      <c r="B259" s="148"/>
      <c r="D259" s="149" t="s">
        <v>74</v>
      </c>
      <c r="E259" s="159" t="s">
        <v>1717</v>
      </c>
      <c r="F259" s="159" t="s">
        <v>1718</v>
      </c>
      <c r="I259" s="151"/>
      <c r="J259" s="151"/>
      <c r="K259" s="160">
        <f>BK259</f>
        <v>0</v>
      </c>
      <c r="M259" s="148"/>
      <c r="N259" s="153"/>
      <c r="Q259" s="154">
        <f>SUM(Q260:Q285)</f>
        <v>0</v>
      </c>
      <c r="R259" s="154">
        <f>SUM(R260:R285)</f>
        <v>0</v>
      </c>
      <c r="T259" s="155">
        <f>SUM(T260:T285)</f>
        <v>0</v>
      </c>
      <c r="V259" s="155">
        <f>SUM(V260:V285)</f>
        <v>0</v>
      </c>
      <c r="X259" s="156">
        <f>SUM(X260:X285)</f>
        <v>0</v>
      </c>
      <c r="AR259" s="149" t="s">
        <v>84</v>
      </c>
      <c r="AT259" s="157" t="s">
        <v>74</v>
      </c>
      <c r="AU259" s="157" t="s">
        <v>84</v>
      </c>
      <c r="AY259" s="149" t="s">
        <v>159</v>
      </c>
      <c r="BK259" s="158">
        <f>SUM(BK260:BK285)</f>
        <v>0</v>
      </c>
    </row>
    <row r="260" s="22" customFormat="1" ht="24.199999999999999" customHeight="1">
      <c r="B260" s="23"/>
      <c r="C260" s="161" t="s">
        <v>1022</v>
      </c>
      <c r="D260" s="161" t="s">
        <v>162</v>
      </c>
      <c r="E260" s="162" t="s">
        <v>1719</v>
      </c>
      <c r="F260" s="163" t="s">
        <v>1720</v>
      </c>
      <c r="G260" s="164" t="s">
        <v>1470</v>
      </c>
      <c r="H260" s="165">
        <v>2</v>
      </c>
      <c r="I260" s="166"/>
      <c r="J260" s="166"/>
      <c r="K260" s="167">
        <f>ROUND(P260*H260,2)</f>
        <v>0</v>
      </c>
      <c r="L260" s="168"/>
      <c r="M260" s="23"/>
      <c r="N260" s="169" t="s">
        <v>20</v>
      </c>
      <c r="O260" s="170" t="s">
        <v>44</v>
      </c>
      <c r="P260" s="171">
        <f>I260+J260</f>
        <v>0</v>
      </c>
      <c r="Q260" s="171">
        <f>ROUND(I260*H260,2)</f>
        <v>0</v>
      </c>
      <c r="R260" s="171">
        <f>ROUND(J260*H260,2)</f>
        <v>0</v>
      </c>
      <c r="T260" s="172">
        <f>S260*H260</f>
        <v>0</v>
      </c>
      <c r="U260" s="172">
        <v>0</v>
      </c>
      <c r="V260" s="172">
        <f>U260*H260</f>
        <v>0</v>
      </c>
      <c r="W260" s="172">
        <v>0</v>
      </c>
      <c r="X260" s="173">
        <f>W260*H260</f>
        <v>0</v>
      </c>
      <c r="AR260" s="174" t="s">
        <v>166</v>
      </c>
      <c r="AT260" s="174" t="s">
        <v>162</v>
      </c>
      <c r="AU260" s="174" t="s">
        <v>180</v>
      </c>
      <c r="AY260" s="3" t="s">
        <v>159</v>
      </c>
      <c r="BE260" s="175">
        <f>IF(O260="základní",K260,0)</f>
        <v>0</v>
      </c>
      <c r="BF260" s="175">
        <f>IF(O260="snížená",K260,0)</f>
        <v>0</v>
      </c>
      <c r="BG260" s="175">
        <f>IF(O260="zákl. přenesená",K260,0)</f>
        <v>0</v>
      </c>
      <c r="BH260" s="175">
        <f>IF(O260="sníž. přenesená",K260,0)</f>
        <v>0</v>
      </c>
      <c r="BI260" s="175">
        <f>IF(O260="nulová",K260,0)</f>
        <v>0</v>
      </c>
      <c r="BJ260" s="3" t="s">
        <v>82</v>
      </c>
      <c r="BK260" s="175">
        <f>ROUND(P260*H260,2)</f>
        <v>0</v>
      </c>
      <c r="BL260" s="3" t="s">
        <v>166</v>
      </c>
      <c r="BM260" s="174" t="s">
        <v>1721</v>
      </c>
    </row>
    <row r="261" s="22" customFormat="1">
      <c r="B261" s="23"/>
      <c r="D261" s="176" t="s">
        <v>168</v>
      </c>
      <c r="F261" s="177" t="s">
        <v>1720</v>
      </c>
      <c r="I261" s="178"/>
      <c r="J261" s="178"/>
      <c r="M261" s="23"/>
      <c r="N261" s="179"/>
      <c r="X261" s="59"/>
      <c r="AT261" s="3" t="s">
        <v>168</v>
      </c>
      <c r="AU261" s="3" t="s">
        <v>180</v>
      </c>
    </row>
    <row r="262" s="22" customFormat="1" ht="16.5" customHeight="1">
      <c r="B262" s="23"/>
      <c r="C262" s="161" t="s">
        <v>992</v>
      </c>
      <c r="D262" s="161" t="s">
        <v>162</v>
      </c>
      <c r="E262" s="162" t="s">
        <v>1722</v>
      </c>
      <c r="F262" s="163" t="s">
        <v>1723</v>
      </c>
      <c r="G262" s="164" t="s">
        <v>1470</v>
      </c>
      <c r="H262" s="165">
        <v>1</v>
      </c>
      <c r="I262" s="166"/>
      <c r="J262" s="166"/>
      <c r="K262" s="167">
        <f>ROUND(P262*H262,2)</f>
        <v>0</v>
      </c>
      <c r="L262" s="168"/>
      <c r="M262" s="23"/>
      <c r="N262" s="169" t="s">
        <v>20</v>
      </c>
      <c r="O262" s="170" t="s">
        <v>44</v>
      </c>
      <c r="P262" s="171">
        <f>I262+J262</f>
        <v>0</v>
      </c>
      <c r="Q262" s="171">
        <f>ROUND(I262*H262,2)</f>
        <v>0</v>
      </c>
      <c r="R262" s="171">
        <f>ROUND(J262*H262,2)</f>
        <v>0</v>
      </c>
      <c r="T262" s="172">
        <f>S262*H262</f>
        <v>0</v>
      </c>
      <c r="U262" s="172">
        <v>0</v>
      </c>
      <c r="V262" s="172">
        <f>U262*H262</f>
        <v>0</v>
      </c>
      <c r="W262" s="172">
        <v>0</v>
      </c>
      <c r="X262" s="173">
        <f>W262*H262</f>
        <v>0</v>
      </c>
      <c r="AR262" s="174" t="s">
        <v>166</v>
      </c>
      <c r="AT262" s="174" t="s">
        <v>162</v>
      </c>
      <c r="AU262" s="174" t="s">
        <v>180</v>
      </c>
      <c r="AY262" s="3" t="s">
        <v>159</v>
      </c>
      <c r="BE262" s="175">
        <f>IF(O262="základní",K262,0)</f>
        <v>0</v>
      </c>
      <c r="BF262" s="175">
        <f>IF(O262="snížená",K262,0)</f>
        <v>0</v>
      </c>
      <c r="BG262" s="175">
        <f>IF(O262="zákl. přenesená",K262,0)</f>
        <v>0</v>
      </c>
      <c r="BH262" s="175">
        <f>IF(O262="sníž. přenesená",K262,0)</f>
        <v>0</v>
      </c>
      <c r="BI262" s="175">
        <f>IF(O262="nulová",K262,0)</f>
        <v>0</v>
      </c>
      <c r="BJ262" s="3" t="s">
        <v>82</v>
      </c>
      <c r="BK262" s="175">
        <f>ROUND(P262*H262,2)</f>
        <v>0</v>
      </c>
      <c r="BL262" s="3" t="s">
        <v>166</v>
      </c>
      <c r="BM262" s="174" t="s">
        <v>1724</v>
      </c>
    </row>
    <row r="263" s="22" customFormat="1">
      <c r="B263" s="23"/>
      <c r="D263" s="176" t="s">
        <v>168</v>
      </c>
      <c r="F263" s="177" t="s">
        <v>1725</v>
      </c>
      <c r="I263" s="178"/>
      <c r="J263" s="178"/>
      <c r="M263" s="23"/>
      <c r="N263" s="179"/>
      <c r="X263" s="59"/>
      <c r="AT263" s="3" t="s">
        <v>168</v>
      </c>
      <c r="AU263" s="3" t="s">
        <v>180</v>
      </c>
    </row>
    <row r="264" s="22" customFormat="1" ht="16.5" customHeight="1">
      <c r="B264" s="23"/>
      <c r="C264" s="161" t="s">
        <v>1004</v>
      </c>
      <c r="D264" s="161" t="s">
        <v>162</v>
      </c>
      <c r="E264" s="162" t="s">
        <v>1726</v>
      </c>
      <c r="F264" s="163" t="s">
        <v>1727</v>
      </c>
      <c r="G264" s="164" t="s">
        <v>1470</v>
      </c>
      <c r="H264" s="165">
        <v>1</v>
      </c>
      <c r="I264" s="166"/>
      <c r="J264" s="166"/>
      <c r="K264" s="167">
        <f>ROUND(P264*H264,2)</f>
        <v>0</v>
      </c>
      <c r="L264" s="168"/>
      <c r="M264" s="23"/>
      <c r="N264" s="169" t="s">
        <v>20</v>
      </c>
      <c r="O264" s="170" t="s">
        <v>44</v>
      </c>
      <c r="P264" s="171">
        <f>I264+J264</f>
        <v>0</v>
      </c>
      <c r="Q264" s="171">
        <f>ROUND(I264*H264,2)</f>
        <v>0</v>
      </c>
      <c r="R264" s="171">
        <f>ROUND(J264*H264,2)</f>
        <v>0</v>
      </c>
      <c r="T264" s="172">
        <f>S264*H264</f>
        <v>0</v>
      </c>
      <c r="U264" s="172">
        <v>0</v>
      </c>
      <c r="V264" s="172">
        <f>U264*H264</f>
        <v>0</v>
      </c>
      <c r="W264" s="172">
        <v>0</v>
      </c>
      <c r="X264" s="173">
        <f>W264*H264</f>
        <v>0</v>
      </c>
      <c r="AR264" s="174" t="s">
        <v>166</v>
      </c>
      <c r="AT264" s="174" t="s">
        <v>162</v>
      </c>
      <c r="AU264" s="174" t="s">
        <v>180</v>
      </c>
      <c r="AY264" s="3" t="s">
        <v>159</v>
      </c>
      <c r="BE264" s="175">
        <f>IF(O264="základní",K264,0)</f>
        <v>0</v>
      </c>
      <c r="BF264" s="175">
        <f>IF(O264="snížená",K264,0)</f>
        <v>0</v>
      </c>
      <c r="BG264" s="175">
        <f>IF(O264="zákl. přenesená",K264,0)</f>
        <v>0</v>
      </c>
      <c r="BH264" s="175">
        <f>IF(O264="sníž. přenesená",K264,0)</f>
        <v>0</v>
      </c>
      <c r="BI264" s="175">
        <f>IF(O264="nulová",K264,0)</f>
        <v>0</v>
      </c>
      <c r="BJ264" s="3" t="s">
        <v>82</v>
      </c>
      <c r="BK264" s="175">
        <f>ROUND(P264*H264,2)</f>
        <v>0</v>
      </c>
      <c r="BL264" s="3" t="s">
        <v>166</v>
      </c>
      <c r="BM264" s="174" t="s">
        <v>1728</v>
      </c>
    </row>
    <row r="265" s="22" customFormat="1">
      <c r="B265" s="23"/>
      <c r="D265" s="176" t="s">
        <v>168</v>
      </c>
      <c r="F265" s="177" t="s">
        <v>1727</v>
      </c>
      <c r="I265" s="178"/>
      <c r="J265" s="178"/>
      <c r="M265" s="23"/>
      <c r="N265" s="179"/>
      <c r="X265" s="59"/>
      <c r="AT265" s="3" t="s">
        <v>168</v>
      </c>
      <c r="AU265" s="3" t="s">
        <v>180</v>
      </c>
    </row>
    <row r="266" s="22" customFormat="1" ht="16.5" customHeight="1">
      <c r="B266" s="23"/>
      <c r="C266" s="161" t="s">
        <v>998</v>
      </c>
      <c r="D266" s="161" t="s">
        <v>162</v>
      </c>
      <c r="E266" s="162" t="s">
        <v>1729</v>
      </c>
      <c r="F266" s="163" t="s">
        <v>1683</v>
      </c>
      <c r="G266" s="164" t="s">
        <v>1531</v>
      </c>
      <c r="H266" s="165">
        <v>20</v>
      </c>
      <c r="I266" s="166"/>
      <c r="J266" s="166"/>
      <c r="K266" s="167">
        <f>ROUND(P266*H266,2)</f>
        <v>0</v>
      </c>
      <c r="L266" s="168"/>
      <c r="M266" s="23"/>
      <c r="N266" s="169" t="s">
        <v>20</v>
      </c>
      <c r="O266" s="170" t="s">
        <v>44</v>
      </c>
      <c r="P266" s="171">
        <f>I266+J266</f>
        <v>0</v>
      </c>
      <c r="Q266" s="171">
        <f>ROUND(I266*H266,2)</f>
        <v>0</v>
      </c>
      <c r="R266" s="171">
        <f>ROUND(J266*H266,2)</f>
        <v>0</v>
      </c>
      <c r="T266" s="172">
        <f>S266*H266</f>
        <v>0</v>
      </c>
      <c r="U266" s="172">
        <v>0</v>
      </c>
      <c r="V266" s="172">
        <f>U266*H266</f>
        <v>0</v>
      </c>
      <c r="W266" s="172">
        <v>0</v>
      </c>
      <c r="X266" s="173">
        <f>W266*H266</f>
        <v>0</v>
      </c>
      <c r="AR266" s="174" t="s">
        <v>166</v>
      </c>
      <c r="AT266" s="174" t="s">
        <v>162</v>
      </c>
      <c r="AU266" s="174" t="s">
        <v>180</v>
      </c>
      <c r="AY266" s="3" t="s">
        <v>159</v>
      </c>
      <c r="BE266" s="175">
        <f>IF(O266="základní",K266,0)</f>
        <v>0</v>
      </c>
      <c r="BF266" s="175">
        <f>IF(O266="snížená",K266,0)</f>
        <v>0</v>
      </c>
      <c r="BG266" s="175">
        <f>IF(O266="zákl. přenesená",K266,0)</f>
        <v>0</v>
      </c>
      <c r="BH266" s="175">
        <f>IF(O266="sníž. přenesená",K266,0)</f>
        <v>0</v>
      </c>
      <c r="BI266" s="175">
        <f>IF(O266="nulová",K266,0)</f>
        <v>0</v>
      </c>
      <c r="BJ266" s="3" t="s">
        <v>82</v>
      </c>
      <c r="BK266" s="175">
        <f>ROUND(P266*H266,2)</f>
        <v>0</v>
      </c>
      <c r="BL266" s="3" t="s">
        <v>166</v>
      </c>
      <c r="BM266" s="174" t="s">
        <v>1730</v>
      </c>
    </row>
    <row r="267" s="22" customFormat="1">
      <c r="B267" s="23"/>
      <c r="D267" s="176" t="s">
        <v>168</v>
      </c>
      <c r="F267" s="177" t="s">
        <v>1683</v>
      </c>
      <c r="I267" s="178"/>
      <c r="J267" s="178"/>
      <c r="M267" s="23"/>
      <c r="N267" s="179"/>
      <c r="X267" s="59"/>
      <c r="AT267" s="3" t="s">
        <v>168</v>
      </c>
      <c r="AU267" s="3" t="s">
        <v>180</v>
      </c>
    </row>
    <row r="268" s="22" customFormat="1" ht="21.75" customHeight="1">
      <c r="B268" s="23"/>
      <c r="C268" s="161" t="s">
        <v>1016</v>
      </c>
      <c r="D268" s="161" t="s">
        <v>162</v>
      </c>
      <c r="E268" s="162" t="s">
        <v>1731</v>
      </c>
      <c r="F268" s="163" t="s">
        <v>1686</v>
      </c>
      <c r="G268" s="164" t="s">
        <v>1470</v>
      </c>
      <c r="H268" s="165">
        <v>2</v>
      </c>
      <c r="I268" s="166"/>
      <c r="J268" s="166"/>
      <c r="K268" s="167">
        <f>ROUND(P268*H268,2)</f>
        <v>0</v>
      </c>
      <c r="L268" s="168"/>
      <c r="M268" s="23"/>
      <c r="N268" s="169" t="s">
        <v>20</v>
      </c>
      <c r="O268" s="170" t="s">
        <v>44</v>
      </c>
      <c r="P268" s="171">
        <f>I268+J268</f>
        <v>0</v>
      </c>
      <c r="Q268" s="171">
        <f>ROUND(I268*H268,2)</f>
        <v>0</v>
      </c>
      <c r="R268" s="171">
        <f>ROUND(J268*H268,2)</f>
        <v>0</v>
      </c>
      <c r="T268" s="172">
        <f>S268*H268</f>
        <v>0</v>
      </c>
      <c r="U268" s="172">
        <v>0</v>
      </c>
      <c r="V268" s="172">
        <f>U268*H268</f>
        <v>0</v>
      </c>
      <c r="W268" s="172">
        <v>0</v>
      </c>
      <c r="X268" s="173">
        <f>W268*H268</f>
        <v>0</v>
      </c>
      <c r="AR268" s="174" t="s">
        <v>166</v>
      </c>
      <c r="AT268" s="174" t="s">
        <v>162</v>
      </c>
      <c r="AU268" s="174" t="s">
        <v>180</v>
      </c>
      <c r="AY268" s="3" t="s">
        <v>159</v>
      </c>
      <c r="BE268" s="175">
        <f>IF(O268="základní",K268,0)</f>
        <v>0</v>
      </c>
      <c r="BF268" s="175">
        <f>IF(O268="snížená",K268,0)</f>
        <v>0</v>
      </c>
      <c r="BG268" s="175">
        <f>IF(O268="zákl. přenesená",K268,0)</f>
        <v>0</v>
      </c>
      <c r="BH268" s="175">
        <f>IF(O268="sníž. přenesená",K268,0)</f>
        <v>0</v>
      </c>
      <c r="BI268" s="175">
        <f>IF(O268="nulová",K268,0)</f>
        <v>0</v>
      </c>
      <c r="BJ268" s="3" t="s">
        <v>82</v>
      </c>
      <c r="BK268" s="175">
        <f>ROUND(P268*H268,2)</f>
        <v>0</v>
      </c>
      <c r="BL268" s="3" t="s">
        <v>166</v>
      </c>
      <c r="BM268" s="174" t="s">
        <v>1732</v>
      </c>
    </row>
    <row r="269" s="22" customFormat="1">
      <c r="B269" s="23"/>
      <c r="D269" s="176" t="s">
        <v>168</v>
      </c>
      <c r="F269" s="177" t="s">
        <v>1686</v>
      </c>
      <c r="I269" s="178"/>
      <c r="J269" s="178"/>
      <c r="M269" s="23"/>
      <c r="N269" s="179"/>
      <c r="X269" s="59"/>
      <c r="AT269" s="3" t="s">
        <v>168</v>
      </c>
      <c r="AU269" s="3" t="s">
        <v>180</v>
      </c>
    </row>
    <row r="270" s="22" customFormat="1" ht="16.5" customHeight="1">
      <c r="B270" s="23"/>
      <c r="C270" s="161" t="s">
        <v>1010</v>
      </c>
      <c r="D270" s="161" t="s">
        <v>162</v>
      </c>
      <c r="E270" s="162" t="s">
        <v>1733</v>
      </c>
      <c r="F270" s="163" t="s">
        <v>1734</v>
      </c>
      <c r="G270" s="164" t="s">
        <v>1470</v>
      </c>
      <c r="H270" s="165">
        <v>1</v>
      </c>
      <c r="I270" s="166"/>
      <c r="J270" s="166"/>
      <c r="K270" s="167">
        <f>ROUND(P270*H270,2)</f>
        <v>0</v>
      </c>
      <c r="L270" s="168"/>
      <c r="M270" s="23"/>
      <c r="N270" s="169" t="s">
        <v>20</v>
      </c>
      <c r="O270" s="170" t="s">
        <v>44</v>
      </c>
      <c r="P270" s="171">
        <f>I270+J270</f>
        <v>0</v>
      </c>
      <c r="Q270" s="171">
        <f>ROUND(I270*H270,2)</f>
        <v>0</v>
      </c>
      <c r="R270" s="171">
        <f>ROUND(J270*H270,2)</f>
        <v>0</v>
      </c>
      <c r="T270" s="172">
        <f>S270*H270</f>
        <v>0</v>
      </c>
      <c r="U270" s="172">
        <v>0</v>
      </c>
      <c r="V270" s="172">
        <f>U270*H270</f>
        <v>0</v>
      </c>
      <c r="W270" s="172">
        <v>0</v>
      </c>
      <c r="X270" s="173">
        <f>W270*H270</f>
        <v>0</v>
      </c>
      <c r="AR270" s="174" t="s">
        <v>166</v>
      </c>
      <c r="AT270" s="174" t="s">
        <v>162</v>
      </c>
      <c r="AU270" s="174" t="s">
        <v>180</v>
      </c>
      <c r="AY270" s="3" t="s">
        <v>159</v>
      </c>
      <c r="BE270" s="175">
        <f>IF(O270="základní",K270,0)</f>
        <v>0</v>
      </c>
      <c r="BF270" s="175">
        <f>IF(O270="snížená",K270,0)</f>
        <v>0</v>
      </c>
      <c r="BG270" s="175">
        <f>IF(O270="zákl. přenesená",K270,0)</f>
        <v>0</v>
      </c>
      <c r="BH270" s="175">
        <f>IF(O270="sníž. přenesená",K270,0)</f>
        <v>0</v>
      </c>
      <c r="BI270" s="175">
        <f>IF(O270="nulová",K270,0)</f>
        <v>0</v>
      </c>
      <c r="BJ270" s="3" t="s">
        <v>82</v>
      </c>
      <c r="BK270" s="175">
        <f>ROUND(P270*H270,2)</f>
        <v>0</v>
      </c>
      <c r="BL270" s="3" t="s">
        <v>166</v>
      </c>
      <c r="BM270" s="174" t="s">
        <v>1735</v>
      </c>
    </row>
    <row r="271" s="22" customFormat="1">
      <c r="B271" s="23"/>
      <c r="D271" s="176" t="s">
        <v>168</v>
      </c>
      <c r="F271" s="177" t="s">
        <v>1734</v>
      </c>
      <c r="I271" s="178"/>
      <c r="J271" s="178"/>
      <c r="M271" s="23"/>
      <c r="N271" s="179"/>
      <c r="X271" s="59"/>
      <c r="AT271" s="3" t="s">
        <v>168</v>
      </c>
      <c r="AU271" s="3" t="s">
        <v>180</v>
      </c>
    </row>
    <row r="272" s="22" customFormat="1" ht="16.5" customHeight="1">
      <c r="B272" s="23"/>
      <c r="C272" s="161" t="s">
        <v>1040</v>
      </c>
      <c r="D272" s="161" t="s">
        <v>162</v>
      </c>
      <c r="E272" s="162" t="s">
        <v>1736</v>
      </c>
      <c r="F272" s="163" t="s">
        <v>1695</v>
      </c>
      <c r="G272" s="164" t="s">
        <v>1470</v>
      </c>
      <c r="H272" s="165">
        <v>2</v>
      </c>
      <c r="I272" s="166"/>
      <c r="J272" s="166"/>
      <c r="K272" s="167">
        <f>ROUND(P272*H272,2)</f>
        <v>0</v>
      </c>
      <c r="L272" s="168"/>
      <c r="M272" s="23"/>
      <c r="N272" s="169" t="s">
        <v>20</v>
      </c>
      <c r="O272" s="170" t="s">
        <v>44</v>
      </c>
      <c r="P272" s="171">
        <f>I272+J272</f>
        <v>0</v>
      </c>
      <c r="Q272" s="171">
        <f>ROUND(I272*H272,2)</f>
        <v>0</v>
      </c>
      <c r="R272" s="171">
        <f>ROUND(J272*H272,2)</f>
        <v>0</v>
      </c>
      <c r="T272" s="172">
        <f>S272*H272</f>
        <v>0</v>
      </c>
      <c r="U272" s="172">
        <v>0</v>
      </c>
      <c r="V272" s="172">
        <f>U272*H272</f>
        <v>0</v>
      </c>
      <c r="W272" s="172">
        <v>0</v>
      </c>
      <c r="X272" s="173">
        <f>W272*H272</f>
        <v>0</v>
      </c>
      <c r="AR272" s="174" t="s">
        <v>166</v>
      </c>
      <c r="AT272" s="174" t="s">
        <v>162</v>
      </c>
      <c r="AU272" s="174" t="s">
        <v>180</v>
      </c>
      <c r="AY272" s="3" t="s">
        <v>159</v>
      </c>
      <c r="BE272" s="175">
        <f>IF(O272="základní",K272,0)</f>
        <v>0</v>
      </c>
      <c r="BF272" s="175">
        <f>IF(O272="snížená",K272,0)</f>
        <v>0</v>
      </c>
      <c r="BG272" s="175">
        <f>IF(O272="zákl. přenesená",K272,0)</f>
        <v>0</v>
      </c>
      <c r="BH272" s="175">
        <f>IF(O272="sníž. přenesená",K272,0)</f>
        <v>0</v>
      </c>
      <c r="BI272" s="175">
        <f>IF(O272="nulová",K272,0)</f>
        <v>0</v>
      </c>
      <c r="BJ272" s="3" t="s">
        <v>82</v>
      </c>
      <c r="BK272" s="175">
        <f>ROUND(P272*H272,2)</f>
        <v>0</v>
      </c>
      <c r="BL272" s="3" t="s">
        <v>166</v>
      </c>
      <c r="BM272" s="174" t="s">
        <v>1737</v>
      </c>
    </row>
    <row r="273" s="22" customFormat="1">
      <c r="B273" s="23"/>
      <c r="D273" s="176" t="s">
        <v>168</v>
      </c>
      <c r="F273" s="177" t="s">
        <v>1695</v>
      </c>
      <c r="I273" s="178"/>
      <c r="J273" s="178"/>
      <c r="M273" s="23"/>
      <c r="N273" s="179"/>
      <c r="X273" s="59"/>
      <c r="AT273" s="3" t="s">
        <v>168</v>
      </c>
      <c r="AU273" s="3" t="s">
        <v>180</v>
      </c>
    </row>
    <row r="274" s="22" customFormat="1" ht="16.5" customHeight="1">
      <c r="B274" s="23"/>
      <c r="C274" s="161" t="s">
        <v>1050</v>
      </c>
      <c r="D274" s="161" t="s">
        <v>162</v>
      </c>
      <c r="E274" s="162" t="s">
        <v>1738</v>
      </c>
      <c r="F274" s="163" t="s">
        <v>1698</v>
      </c>
      <c r="G274" s="164" t="s">
        <v>1470</v>
      </c>
      <c r="H274" s="165">
        <v>2</v>
      </c>
      <c r="I274" s="166"/>
      <c r="J274" s="166"/>
      <c r="K274" s="167">
        <f>ROUND(P274*H274,2)</f>
        <v>0</v>
      </c>
      <c r="L274" s="168"/>
      <c r="M274" s="23"/>
      <c r="N274" s="169" t="s">
        <v>20</v>
      </c>
      <c r="O274" s="170" t="s">
        <v>44</v>
      </c>
      <c r="P274" s="171">
        <f>I274+J274</f>
        <v>0</v>
      </c>
      <c r="Q274" s="171">
        <f>ROUND(I274*H274,2)</f>
        <v>0</v>
      </c>
      <c r="R274" s="171">
        <f>ROUND(J274*H274,2)</f>
        <v>0</v>
      </c>
      <c r="T274" s="172">
        <f>S274*H274</f>
        <v>0</v>
      </c>
      <c r="U274" s="172">
        <v>0</v>
      </c>
      <c r="V274" s="172">
        <f>U274*H274</f>
        <v>0</v>
      </c>
      <c r="W274" s="172">
        <v>0</v>
      </c>
      <c r="X274" s="173">
        <f>W274*H274</f>
        <v>0</v>
      </c>
      <c r="AR274" s="174" t="s">
        <v>166</v>
      </c>
      <c r="AT274" s="174" t="s">
        <v>162</v>
      </c>
      <c r="AU274" s="174" t="s">
        <v>180</v>
      </c>
      <c r="AY274" s="3" t="s">
        <v>159</v>
      </c>
      <c r="BE274" s="175">
        <f>IF(O274="základní",K274,0)</f>
        <v>0</v>
      </c>
      <c r="BF274" s="175">
        <f>IF(O274="snížená",K274,0)</f>
        <v>0</v>
      </c>
      <c r="BG274" s="175">
        <f>IF(O274="zákl. přenesená",K274,0)</f>
        <v>0</v>
      </c>
      <c r="BH274" s="175">
        <f>IF(O274="sníž. přenesená",K274,0)</f>
        <v>0</v>
      </c>
      <c r="BI274" s="175">
        <f>IF(O274="nulová",K274,0)</f>
        <v>0</v>
      </c>
      <c r="BJ274" s="3" t="s">
        <v>82</v>
      </c>
      <c r="BK274" s="175">
        <f>ROUND(P274*H274,2)</f>
        <v>0</v>
      </c>
      <c r="BL274" s="3" t="s">
        <v>166</v>
      </c>
      <c r="BM274" s="174" t="s">
        <v>1739</v>
      </c>
    </row>
    <row r="275" s="22" customFormat="1">
      <c r="B275" s="23"/>
      <c r="D275" s="176" t="s">
        <v>168</v>
      </c>
      <c r="F275" s="177" t="s">
        <v>1698</v>
      </c>
      <c r="I275" s="178"/>
      <c r="J275" s="178"/>
      <c r="M275" s="23"/>
      <c r="N275" s="179"/>
      <c r="X275" s="59"/>
      <c r="AT275" s="3" t="s">
        <v>168</v>
      </c>
      <c r="AU275" s="3" t="s">
        <v>180</v>
      </c>
    </row>
    <row r="276" s="22" customFormat="1" ht="16.5" customHeight="1">
      <c r="B276" s="23"/>
      <c r="C276" s="161" t="s">
        <v>1060</v>
      </c>
      <c r="D276" s="161" t="s">
        <v>162</v>
      </c>
      <c r="E276" s="162" t="s">
        <v>1740</v>
      </c>
      <c r="F276" s="163" t="s">
        <v>1701</v>
      </c>
      <c r="G276" s="164" t="s">
        <v>1531</v>
      </c>
      <c r="H276" s="165">
        <v>25</v>
      </c>
      <c r="I276" s="166"/>
      <c r="J276" s="166"/>
      <c r="K276" s="167">
        <f>ROUND(P276*H276,2)</f>
        <v>0</v>
      </c>
      <c r="L276" s="168"/>
      <c r="M276" s="23"/>
      <c r="N276" s="169" t="s">
        <v>20</v>
      </c>
      <c r="O276" s="170" t="s">
        <v>44</v>
      </c>
      <c r="P276" s="171">
        <f>I276+J276</f>
        <v>0</v>
      </c>
      <c r="Q276" s="171">
        <f>ROUND(I276*H276,2)</f>
        <v>0</v>
      </c>
      <c r="R276" s="171">
        <f>ROUND(J276*H276,2)</f>
        <v>0</v>
      </c>
      <c r="T276" s="172">
        <f>S276*H276</f>
        <v>0</v>
      </c>
      <c r="U276" s="172">
        <v>0</v>
      </c>
      <c r="V276" s="172">
        <f>U276*H276</f>
        <v>0</v>
      </c>
      <c r="W276" s="172">
        <v>0</v>
      </c>
      <c r="X276" s="173">
        <f>W276*H276</f>
        <v>0</v>
      </c>
      <c r="AR276" s="174" t="s">
        <v>166</v>
      </c>
      <c r="AT276" s="174" t="s">
        <v>162</v>
      </c>
      <c r="AU276" s="174" t="s">
        <v>180</v>
      </c>
      <c r="AY276" s="3" t="s">
        <v>159</v>
      </c>
      <c r="BE276" s="175">
        <f>IF(O276="základní",K276,0)</f>
        <v>0</v>
      </c>
      <c r="BF276" s="175">
        <f>IF(O276="snížená",K276,0)</f>
        <v>0</v>
      </c>
      <c r="BG276" s="175">
        <f>IF(O276="zákl. přenesená",K276,0)</f>
        <v>0</v>
      </c>
      <c r="BH276" s="175">
        <f>IF(O276="sníž. přenesená",K276,0)</f>
        <v>0</v>
      </c>
      <c r="BI276" s="175">
        <f>IF(O276="nulová",K276,0)</f>
        <v>0</v>
      </c>
      <c r="BJ276" s="3" t="s">
        <v>82</v>
      </c>
      <c r="BK276" s="175">
        <f>ROUND(P276*H276,2)</f>
        <v>0</v>
      </c>
      <c r="BL276" s="3" t="s">
        <v>166</v>
      </c>
      <c r="BM276" s="174" t="s">
        <v>1741</v>
      </c>
    </row>
    <row r="277" s="22" customFormat="1">
      <c r="B277" s="23"/>
      <c r="D277" s="176" t="s">
        <v>168</v>
      </c>
      <c r="F277" s="177" t="s">
        <v>1701</v>
      </c>
      <c r="I277" s="178"/>
      <c r="J277" s="178"/>
      <c r="M277" s="23"/>
      <c r="N277" s="179"/>
      <c r="X277" s="59"/>
      <c r="AT277" s="3" t="s">
        <v>168</v>
      </c>
      <c r="AU277" s="3" t="s">
        <v>180</v>
      </c>
    </row>
    <row r="278" s="22" customFormat="1" ht="16.5" customHeight="1">
      <c r="B278" s="23"/>
      <c r="C278" s="161" t="s">
        <v>1044</v>
      </c>
      <c r="D278" s="161" t="s">
        <v>162</v>
      </c>
      <c r="E278" s="162" t="s">
        <v>1742</v>
      </c>
      <c r="F278" s="163" t="s">
        <v>1743</v>
      </c>
      <c r="G278" s="164" t="s">
        <v>20</v>
      </c>
      <c r="H278" s="165">
        <v>0</v>
      </c>
      <c r="I278" s="166"/>
      <c r="J278" s="166"/>
      <c r="K278" s="167">
        <f>ROUND(P278*H278,2)</f>
        <v>0</v>
      </c>
      <c r="L278" s="168"/>
      <c r="M278" s="23"/>
      <c r="N278" s="169" t="s">
        <v>20</v>
      </c>
      <c r="O278" s="170" t="s">
        <v>44</v>
      </c>
      <c r="P278" s="171">
        <f>I278+J278</f>
        <v>0</v>
      </c>
      <c r="Q278" s="171">
        <f>ROUND(I278*H278,2)</f>
        <v>0</v>
      </c>
      <c r="R278" s="171">
        <f>ROUND(J278*H278,2)</f>
        <v>0</v>
      </c>
      <c r="T278" s="172">
        <f>S278*H278</f>
        <v>0</v>
      </c>
      <c r="U278" s="172">
        <v>0</v>
      </c>
      <c r="V278" s="172">
        <f>U278*H278</f>
        <v>0</v>
      </c>
      <c r="W278" s="172">
        <v>0</v>
      </c>
      <c r="X278" s="173">
        <f>W278*H278</f>
        <v>0</v>
      </c>
      <c r="AR278" s="174" t="s">
        <v>166</v>
      </c>
      <c r="AT278" s="174" t="s">
        <v>162</v>
      </c>
      <c r="AU278" s="174" t="s">
        <v>180</v>
      </c>
      <c r="AY278" s="3" t="s">
        <v>159</v>
      </c>
      <c r="BE278" s="175">
        <f>IF(O278="základní",K278,0)</f>
        <v>0</v>
      </c>
      <c r="BF278" s="175">
        <f>IF(O278="snížená",K278,0)</f>
        <v>0</v>
      </c>
      <c r="BG278" s="175">
        <f>IF(O278="zákl. přenesená",K278,0)</f>
        <v>0</v>
      </c>
      <c r="BH278" s="175">
        <f>IF(O278="sníž. přenesená",K278,0)</f>
        <v>0</v>
      </c>
      <c r="BI278" s="175">
        <f>IF(O278="nulová",K278,0)</f>
        <v>0</v>
      </c>
      <c r="BJ278" s="3" t="s">
        <v>82</v>
      </c>
      <c r="BK278" s="175">
        <f>ROUND(P278*H278,2)</f>
        <v>0</v>
      </c>
      <c r="BL278" s="3" t="s">
        <v>166</v>
      </c>
      <c r="BM278" s="174" t="s">
        <v>1744</v>
      </c>
    </row>
    <row r="279" s="22" customFormat="1">
      <c r="B279" s="23"/>
      <c r="D279" s="176" t="s">
        <v>168</v>
      </c>
      <c r="F279" s="177" t="s">
        <v>1743</v>
      </c>
      <c r="I279" s="178"/>
      <c r="J279" s="178"/>
      <c r="M279" s="23"/>
      <c r="N279" s="179"/>
      <c r="X279" s="59"/>
      <c r="AT279" s="3" t="s">
        <v>168</v>
      </c>
      <c r="AU279" s="3" t="s">
        <v>180</v>
      </c>
    </row>
    <row r="280" s="22" customFormat="1" ht="16.5" customHeight="1">
      <c r="B280" s="23"/>
      <c r="C280" s="161" t="s">
        <v>1054</v>
      </c>
      <c r="D280" s="161" t="s">
        <v>162</v>
      </c>
      <c r="E280" s="162" t="s">
        <v>1745</v>
      </c>
      <c r="F280" s="163" t="s">
        <v>1710</v>
      </c>
      <c r="G280" s="164" t="s">
        <v>1531</v>
      </c>
      <c r="H280" s="165">
        <v>18</v>
      </c>
      <c r="I280" s="166"/>
      <c r="J280" s="166"/>
      <c r="K280" s="167">
        <f>ROUND(P280*H280,2)</f>
        <v>0</v>
      </c>
      <c r="L280" s="168"/>
      <c r="M280" s="23"/>
      <c r="N280" s="169" t="s">
        <v>20</v>
      </c>
      <c r="O280" s="170" t="s">
        <v>44</v>
      </c>
      <c r="P280" s="171">
        <f>I280+J280</f>
        <v>0</v>
      </c>
      <c r="Q280" s="171">
        <f>ROUND(I280*H280,2)</f>
        <v>0</v>
      </c>
      <c r="R280" s="171">
        <f>ROUND(J280*H280,2)</f>
        <v>0</v>
      </c>
      <c r="T280" s="172">
        <f>S280*H280</f>
        <v>0</v>
      </c>
      <c r="U280" s="172">
        <v>0</v>
      </c>
      <c r="V280" s="172">
        <f>U280*H280</f>
        <v>0</v>
      </c>
      <c r="W280" s="172">
        <v>0</v>
      </c>
      <c r="X280" s="173">
        <f>W280*H280</f>
        <v>0</v>
      </c>
      <c r="AR280" s="174" t="s">
        <v>166</v>
      </c>
      <c r="AT280" s="174" t="s">
        <v>162</v>
      </c>
      <c r="AU280" s="174" t="s">
        <v>180</v>
      </c>
      <c r="AY280" s="3" t="s">
        <v>159</v>
      </c>
      <c r="BE280" s="175">
        <f>IF(O280="základní",K280,0)</f>
        <v>0</v>
      </c>
      <c r="BF280" s="175">
        <f>IF(O280="snížená",K280,0)</f>
        <v>0</v>
      </c>
      <c r="BG280" s="175">
        <f>IF(O280="zákl. přenesená",K280,0)</f>
        <v>0</v>
      </c>
      <c r="BH280" s="175">
        <f>IF(O280="sníž. přenesená",K280,0)</f>
        <v>0</v>
      </c>
      <c r="BI280" s="175">
        <f>IF(O280="nulová",K280,0)</f>
        <v>0</v>
      </c>
      <c r="BJ280" s="3" t="s">
        <v>82</v>
      </c>
      <c r="BK280" s="175">
        <f>ROUND(P280*H280,2)</f>
        <v>0</v>
      </c>
      <c r="BL280" s="3" t="s">
        <v>166</v>
      </c>
      <c r="BM280" s="174" t="s">
        <v>1746</v>
      </c>
    </row>
    <row r="281" s="22" customFormat="1">
      <c r="B281" s="23"/>
      <c r="D281" s="176" t="s">
        <v>168</v>
      </c>
      <c r="F281" s="177" t="s">
        <v>1710</v>
      </c>
      <c r="I281" s="178"/>
      <c r="J281" s="178"/>
      <c r="M281" s="23"/>
      <c r="N281" s="179"/>
      <c r="X281" s="59"/>
      <c r="AT281" s="3" t="s">
        <v>168</v>
      </c>
      <c r="AU281" s="3" t="s">
        <v>180</v>
      </c>
    </row>
    <row r="282" s="22" customFormat="1" ht="16.5" customHeight="1">
      <c r="B282" s="23"/>
      <c r="C282" s="161" t="s">
        <v>1064</v>
      </c>
      <c r="D282" s="161" t="s">
        <v>162</v>
      </c>
      <c r="E282" s="162" t="s">
        <v>1747</v>
      </c>
      <c r="F282" s="163" t="s">
        <v>1713</v>
      </c>
      <c r="G282" s="164" t="s">
        <v>1531</v>
      </c>
      <c r="H282" s="165">
        <v>2</v>
      </c>
      <c r="I282" s="166"/>
      <c r="J282" s="166"/>
      <c r="K282" s="167">
        <f>ROUND(P282*H282,2)</f>
        <v>0</v>
      </c>
      <c r="L282" s="168"/>
      <c r="M282" s="23"/>
      <c r="N282" s="169" t="s">
        <v>20</v>
      </c>
      <c r="O282" s="170" t="s">
        <v>44</v>
      </c>
      <c r="P282" s="171">
        <f>I282+J282</f>
        <v>0</v>
      </c>
      <c r="Q282" s="171">
        <f>ROUND(I282*H282,2)</f>
        <v>0</v>
      </c>
      <c r="R282" s="171">
        <f>ROUND(J282*H282,2)</f>
        <v>0</v>
      </c>
      <c r="T282" s="172">
        <f>S282*H282</f>
        <v>0</v>
      </c>
      <c r="U282" s="172">
        <v>0</v>
      </c>
      <c r="V282" s="172">
        <f>U282*H282</f>
        <v>0</v>
      </c>
      <c r="W282" s="172">
        <v>0</v>
      </c>
      <c r="X282" s="173">
        <f>W282*H282</f>
        <v>0</v>
      </c>
      <c r="AR282" s="174" t="s">
        <v>166</v>
      </c>
      <c r="AT282" s="174" t="s">
        <v>162</v>
      </c>
      <c r="AU282" s="174" t="s">
        <v>180</v>
      </c>
      <c r="AY282" s="3" t="s">
        <v>159</v>
      </c>
      <c r="BE282" s="175">
        <f>IF(O282="základní",K282,0)</f>
        <v>0</v>
      </c>
      <c r="BF282" s="175">
        <f>IF(O282="snížená",K282,0)</f>
        <v>0</v>
      </c>
      <c r="BG282" s="175">
        <f>IF(O282="zákl. přenesená",K282,0)</f>
        <v>0</v>
      </c>
      <c r="BH282" s="175">
        <f>IF(O282="sníž. přenesená",K282,0)</f>
        <v>0</v>
      </c>
      <c r="BI282" s="175">
        <f>IF(O282="nulová",K282,0)</f>
        <v>0</v>
      </c>
      <c r="BJ282" s="3" t="s">
        <v>82</v>
      </c>
      <c r="BK282" s="175">
        <f>ROUND(P282*H282,2)</f>
        <v>0</v>
      </c>
      <c r="BL282" s="3" t="s">
        <v>166</v>
      </c>
      <c r="BM282" s="174" t="s">
        <v>1748</v>
      </c>
    </row>
    <row r="283" s="22" customFormat="1">
      <c r="B283" s="23"/>
      <c r="D283" s="176" t="s">
        <v>168</v>
      </c>
      <c r="F283" s="177" t="s">
        <v>1713</v>
      </c>
      <c r="I283" s="178"/>
      <c r="J283" s="178"/>
      <c r="M283" s="23"/>
      <c r="N283" s="179"/>
      <c r="X283" s="59"/>
      <c r="AT283" s="3" t="s">
        <v>168</v>
      </c>
      <c r="AU283" s="3" t="s">
        <v>180</v>
      </c>
    </row>
    <row r="284" s="22" customFormat="1" ht="16.5" customHeight="1">
      <c r="B284" s="23"/>
      <c r="C284" s="161" t="s">
        <v>1074</v>
      </c>
      <c r="D284" s="161" t="s">
        <v>162</v>
      </c>
      <c r="E284" s="162" t="s">
        <v>1749</v>
      </c>
      <c r="F284" s="163" t="s">
        <v>1560</v>
      </c>
      <c r="G284" s="164" t="s">
        <v>264</v>
      </c>
      <c r="H284" s="165">
        <v>35</v>
      </c>
      <c r="I284" s="166"/>
      <c r="J284" s="166"/>
      <c r="K284" s="167">
        <f>ROUND(P284*H284,2)</f>
        <v>0</v>
      </c>
      <c r="L284" s="168"/>
      <c r="M284" s="23"/>
      <c r="N284" s="169" t="s">
        <v>20</v>
      </c>
      <c r="O284" s="170" t="s">
        <v>44</v>
      </c>
      <c r="P284" s="171">
        <f>I284+J284</f>
        <v>0</v>
      </c>
      <c r="Q284" s="171">
        <f>ROUND(I284*H284,2)</f>
        <v>0</v>
      </c>
      <c r="R284" s="171">
        <f>ROUND(J284*H284,2)</f>
        <v>0</v>
      </c>
      <c r="T284" s="172">
        <f>S284*H284</f>
        <v>0</v>
      </c>
      <c r="U284" s="172">
        <v>0</v>
      </c>
      <c r="V284" s="172">
        <f>U284*H284</f>
        <v>0</v>
      </c>
      <c r="W284" s="172">
        <v>0</v>
      </c>
      <c r="X284" s="173">
        <f>W284*H284</f>
        <v>0</v>
      </c>
      <c r="AR284" s="174" t="s">
        <v>166</v>
      </c>
      <c r="AT284" s="174" t="s">
        <v>162</v>
      </c>
      <c r="AU284" s="174" t="s">
        <v>180</v>
      </c>
      <c r="AY284" s="3" t="s">
        <v>159</v>
      </c>
      <c r="BE284" s="175">
        <f>IF(O284="základní",K284,0)</f>
        <v>0</v>
      </c>
      <c r="BF284" s="175">
        <f>IF(O284="snížená",K284,0)</f>
        <v>0</v>
      </c>
      <c r="BG284" s="175">
        <f>IF(O284="zákl. přenesená",K284,0)</f>
        <v>0</v>
      </c>
      <c r="BH284" s="175">
        <f>IF(O284="sníž. přenesená",K284,0)</f>
        <v>0</v>
      </c>
      <c r="BI284" s="175">
        <f>IF(O284="nulová",K284,0)</f>
        <v>0</v>
      </c>
      <c r="BJ284" s="3" t="s">
        <v>82</v>
      </c>
      <c r="BK284" s="175">
        <f>ROUND(P284*H284,2)</f>
        <v>0</v>
      </c>
      <c r="BL284" s="3" t="s">
        <v>166</v>
      </c>
      <c r="BM284" s="174" t="s">
        <v>1750</v>
      </c>
    </row>
    <row r="285" s="22" customFormat="1">
      <c r="B285" s="23"/>
      <c r="D285" s="176" t="s">
        <v>168</v>
      </c>
      <c r="F285" s="177" t="s">
        <v>1560</v>
      </c>
      <c r="I285" s="178"/>
      <c r="J285" s="178"/>
      <c r="M285" s="23"/>
      <c r="N285" s="179"/>
      <c r="X285" s="59"/>
      <c r="AT285" s="3" t="s">
        <v>168</v>
      </c>
      <c r="AU285" s="3" t="s">
        <v>180</v>
      </c>
    </row>
    <row r="286" s="147" customFormat="1" ht="20.850000000000001" customHeight="1">
      <c r="B286" s="148"/>
      <c r="D286" s="149" t="s">
        <v>74</v>
      </c>
      <c r="E286" s="159" t="s">
        <v>1751</v>
      </c>
      <c r="F286" s="159" t="s">
        <v>1752</v>
      </c>
      <c r="I286" s="151"/>
      <c r="J286" s="151"/>
      <c r="K286" s="160">
        <f>BK286</f>
        <v>0</v>
      </c>
      <c r="M286" s="148"/>
      <c r="N286" s="153"/>
      <c r="Q286" s="154">
        <f>SUM(Q287:Q308)</f>
        <v>0</v>
      </c>
      <c r="R286" s="154">
        <f>SUM(R287:R308)</f>
        <v>0</v>
      </c>
      <c r="T286" s="155">
        <f>SUM(T287:T308)</f>
        <v>0</v>
      </c>
      <c r="V286" s="155">
        <f>SUM(V287:V308)</f>
        <v>0</v>
      </c>
      <c r="X286" s="156">
        <f>SUM(X287:X308)</f>
        <v>0</v>
      </c>
      <c r="AR286" s="149" t="s">
        <v>84</v>
      </c>
      <c r="AT286" s="157" t="s">
        <v>74</v>
      </c>
      <c r="AU286" s="157" t="s">
        <v>84</v>
      </c>
      <c r="AY286" s="149" t="s">
        <v>159</v>
      </c>
      <c r="BK286" s="158">
        <f>SUM(BK287:BK308)</f>
        <v>0</v>
      </c>
    </row>
    <row r="287" s="22" customFormat="1" ht="24.199999999999999" customHeight="1">
      <c r="B287" s="23"/>
      <c r="C287" s="161" t="s">
        <v>1080</v>
      </c>
      <c r="D287" s="161" t="s">
        <v>162</v>
      </c>
      <c r="E287" s="162" t="s">
        <v>1753</v>
      </c>
      <c r="F287" s="163" t="s">
        <v>1754</v>
      </c>
      <c r="G287" s="164" t="s">
        <v>1470</v>
      </c>
      <c r="H287" s="165">
        <v>2</v>
      </c>
      <c r="I287" s="166"/>
      <c r="J287" s="166"/>
      <c r="K287" s="167">
        <f>ROUND(P287*H287,2)</f>
        <v>0</v>
      </c>
      <c r="L287" s="168"/>
      <c r="M287" s="23"/>
      <c r="N287" s="169" t="s">
        <v>20</v>
      </c>
      <c r="O287" s="170" t="s">
        <v>44</v>
      </c>
      <c r="P287" s="171">
        <f>I287+J287</f>
        <v>0</v>
      </c>
      <c r="Q287" s="171">
        <f>ROUND(I287*H287,2)</f>
        <v>0</v>
      </c>
      <c r="R287" s="171">
        <f>ROUND(J287*H287,2)</f>
        <v>0</v>
      </c>
      <c r="T287" s="172">
        <f>S287*H287</f>
        <v>0</v>
      </c>
      <c r="U287" s="172">
        <v>0</v>
      </c>
      <c r="V287" s="172">
        <f>U287*H287</f>
        <v>0</v>
      </c>
      <c r="W287" s="172">
        <v>0</v>
      </c>
      <c r="X287" s="173">
        <f>W287*H287</f>
        <v>0</v>
      </c>
      <c r="AR287" s="174" t="s">
        <v>166</v>
      </c>
      <c r="AT287" s="174" t="s">
        <v>162</v>
      </c>
      <c r="AU287" s="174" t="s">
        <v>180</v>
      </c>
      <c r="AY287" s="3" t="s">
        <v>159</v>
      </c>
      <c r="BE287" s="175">
        <f>IF(O287="základní",K287,0)</f>
        <v>0</v>
      </c>
      <c r="BF287" s="175">
        <f>IF(O287="snížená",K287,0)</f>
        <v>0</v>
      </c>
      <c r="BG287" s="175">
        <f>IF(O287="zákl. přenesená",K287,0)</f>
        <v>0</v>
      </c>
      <c r="BH287" s="175">
        <f>IF(O287="sníž. přenesená",K287,0)</f>
        <v>0</v>
      </c>
      <c r="BI287" s="175">
        <f>IF(O287="nulová",K287,0)</f>
        <v>0</v>
      </c>
      <c r="BJ287" s="3" t="s">
        <v>82</v>
      </c>
      <c r="BK287" s="175">
        <f>ROUND(P287*H287,2)</f>
        <v>0</v>
      </c>
      <c r="BL287" s="3" t="s">
        <v>166</v>
      </c>
      <c r="BM287" s="174" t="s">
        <v>1755</v>
      </c>
    </row>
    <row r="288" s="22" customFormat="1">
      <c r="B288" s="23"/>
      <c r="D288" s="176" t="s">
        <v>168</v>
      </c>
      <c r="F288" s="177" t="s">
        <v>1754</v>
      </c>
      <c r="I288" s="178"/>
      <c r="J288" s="178"/>
      <c r="M288" s="23"/>
      <c r="N288" s="179"/>
      <c r="X288" s="59"/>
      <c r="AT288" s="3" t="s">
        <v>168</v>
      </c>
      <c r="AU288" s="3" t="s">
        <v>180</v>
      </c>
    </row>
    <row r="289" s="22" customFormat="1" ht="16.5" customHeight="1">
      <c r="B289" s="23"/>
      <c r="C289" s="161" t="s">
        <v>1068</v>
      </c>
      <c r="D289" s="161" t="s">
        <v>162</v>
      </c>
      <c r="E289" s="162" t="s">
        <v>1756</v>
      </c>
      <c r="F289" s="163" t="s">
        <v>1757</v>
      </c>
      <c r="G289" s="164" t="s">
        <v>1470</v>
      </c>
      <c r="H289" s="165">
        <v>1</v>
      </c>
      <c r="I289" s="166"/>
      <c r="J289" s="166"/>
      <c r="K289" s="167">
        <f>ROUND(P289*H289,2)</f>
        <v>0</v>
      </c>
      <c r="L289" s="168"/>
      <c r="M289" s="23"/>
      <c r="N289" s="169" t="s">
        <v>20</v>
      </c>
      <c r="O289" s="170" t="s">
        <v>44</v>
      </c>
      <c r="P289" s="171">
        <f>I289+J289</f>
        <v>0</v>
      </c>
      <c r="Q289" s="171">
        <f>ROUND(I289*H289,2)</f>
        <v>0</v>
      </c>
      <c r="R289" s="171">
        <f>ROUND(J289*H289,2)</f>
        <v>0</v>
      </c>
      <c r="T289" s="172">
        <f>S289*H289</f>
        <v>0</v>
      </c>
      <c r="U289" s="172">
        <v>0</v>
      </c>
      <c r="V289" s="172">
        <f>U289*H289</f>
        <v>0</v>
      </c>
      <c r="W289" s="172">
        <v>0</v>
      </c>
      <c r="X289" s="173">
        <f>W289*H289</f>
        <v>0</v>
      </c>
      <c r="AR289" s="174" t="s">
        <v>166</v>
      </c>
      <c r="AT289" s="174" t="s">
        <v>162</v>
      </c>
      <c r="AU289" s="174" t="s">
        <v>180</v>
      </c>
      <c r="AY289" s="3" t="s">
        <v>159</v>
      </c>
      <c r="BE289" s="175">
        <f>IF(O289="základní",K289,0)</f>
        <v>0</v>
      </c>
      <c r="BF289" s="175">
        <f>IF(O289="snížená",K289,0)</f>
        <v>0</v>
      </c>
      <c r="BG289" s="175">
        <f>IF(O289="zákl. přenesená",K289,0)</f>
        <v>0</v>
      </c>
      <c r="BH289" s="175">
        <f>IF(O289="sníž. přenesená",K289,0)</f>
        <v>0</v>
      </c>
      <c r="BI289" s="175">
        <f>IF(O289="nulová",K289,0)</f>
        <v>0</v>
      </c>
      <c r="BJ289" s="3" t="s">
        <v>82</v>
      </c>
      <c r="BK289" s="175">
        <f>ROUND(P289*H289,2)</f>
        <v>0</v>
      </c>
      <c r="BL289" s="3" t="s">
        <v>166</v>
      </c>
      <c r="BM289" s="174" t="s">
        <v>1758</v>
      </c>
    </row>
    <row r="290" s="22" customFormat="1">
      <c r="B290" s="23"/>
      <c r="D290" s="176" t="s">
        <v>168</v>
      </c>
      <c r="F290" s="177" t="s">
        <v>1757</v>
      </c>
      <c r="I290" s="178"/>
      <c r="J290" s="178"/>
      <c r="M290" s="23"/>
      <c r="N290" s="179"/>
      <c r="X290" s="59"/>
      <c r="AT290" s="3" t="s">
        <v>168</v>
      </c>
      <c r="AU290" s="3" t="s">
        <v>180</v>
      </c>
    </row>
    <row r="291" s="22" customFormat="1" ht="16.5" customHeight="1">
      <c r="B291" s="23"/>
      <c r="C291" s="161" t="s">
        <v>1078</v>
      </c>
      <c r="D291" s="161" t="s">
        <v>162</v>
      </c>
      <c r="E291" s="162" t="s">
        <v>1759</v>
      </c>
      <c r="F291" s="163" t="s">
        <v>1727</v>
      </c>
      <c r="G291" s="164" t="s">
        <v>1470</v>
      </c>
      <c r="H291" s="165">
        <v>1</v>
      </c>
      <c r="I291" s="166"/>
      <c r="J291" s="166"/>
      <c r="K291" s="167">
        <f>ROUND(P291*H291,2)</f>
        <v>0</v>
      </c>
      <c r="L291" s="168"/>
      <c r="M291" s="23"/>
      <c r="N291" s="169" t="s">
        <v>20</v>
      </c>
      <c r="O291" s="170" t="s">
        <v>44</v>
      </c>
      <c r="P291" s="171">
        <f>I291+J291</f>
        <v>0</v>
      </c>
      <c r="Q291" s="171">
        <f>ROUND(I291*H291,2)</f>
        <v>0</v>
      </c>
      <c r="R291" s="171">
        <f>ROUND(J291*H291,2)</f>
        <v>0</v>
      </c>
      <c r="T291" s="172">
        <f>S291*H291</f>
        <v>0</v>
      </c>
      <c r="U291" s="172">
        <v>0</v>
      </c>
      <c r="V291" s="172">
        <f>U291*H291</f>
        <v>0</v>
      </c>
      <c r="W291" s="172">
        <v>0</v>
      </c>
      <c r="X291" s="173">
        <f>W291*H291</f>
        <v>0</v>
      </c>
      <c r="AR291" s="174" t="s">
        <v>166</v>
      </c>
      <c r="AT291" s="174" t="s">
        <v>162</v>
      </c>
      <c r="AU291" s="174" t="s">
        <v>180</v>
      </c>
      <c r="AY291" s="3" t="s">
        <v>159</v>
      </c>
      <c r="BE291" s="175">
        <f>IF(O291="základní",K291,0)</f>
        <v>0</v>
      </c>
      <c r="BF291" s="175">
        <f>IF(O291="snížená",K291,0)</f>
        <v>0</v>
      </c>
      <c r="BG291" s="175">
        <f>IF(O291="zákl. přenesená",K291,0)</f>
        <v>0</v>
      </c>
      <c r="BH291" s="175">
        <f>IF(O291="sníž. přenesená",K291,0)</f>
        <v>0</v>
      </c>
      <c r="BI291" s="175">
        <f>IF(O291="nulová",K291,0)</f>
        <v>0</v>
      </c>
      <c r="BJ291" s="3" t="s">
        <v>82</v>
      </c>
      <c r="BK291" s="175">
        <f>ROUND(P291*H291,2)</f>
        <v>0</v>
      </c>
      <c r="BL291" s="3" t="s">
        <v>166</v>
      </c>
      <c r="BM291" s="174" t="s">
        <v>1760</v>
      </c>
    </row>
    <row r="292" s="22" customFormat="1">
      <c r="B292" s="23"/>
      <c r="D292" s="176" t="s">
        <v>168</v>
      </c>
      <c r="F292" s="177" t="s">
        <v>1727</v>
      </c>
      <c r="I292" s="178"/>
      <c r="J292" s="178"/>
      <c r="M292" s="23"/>
      <c r="N292" s="179"/>
      <c r="X292" s="59"/>
      <c r="AT292" s="3" t="s">
        <v>168</v>
      </c>
      <c r="AU292" s="3" t="s">
        <v>180</v>
      </c>
    </row>
    <row r="293" s="22" customFormat="1" ht="16.5" customHeight="1">
      <c r="B293" s="23"/>
      <c r="C293" s="161" t="s">
        <v>1084</v>
      </c>
      <c r="D293" s="161" t="s">
        <v>162</v>
      </c>
      <c r="E293" s="162" t="s">
        <v>1761</v>
      </c>
      <c r="F293" s="163" t="s">
        <v>1683</v>
      </c>
      <c r="G293" s="164" t="s">
        <v>1531</v>
      </c>
      <c r="H293" s="165">
        <v>25</v>
      </c>
      <c r="I293" s="166"/>
      <c r="J293" s="166"/>
      <c r="K293" s="167">
        <f>ROUND(P293*H293,2)</f>
        <v>0</v>
      </c>
      <c r="L293" s="168"/>
      <c r="M293" s="23"/>
      <c r="N293" s="169" t="s">
        <v>20</v>
      </c>
      <c r="O293" s="170" t="s">
        <v>44</v>
      </c>
      <c r="P293" s="171">
        <f>I293+J293</f>
        <v>0</v>
      </c>
      <c r="Q293" s="171">
        <f>ROUND(I293*H293,2)</f>
        <v>0</v>
      </c>
      <c r="R293" s="171">
        <f>ROUND(J293*H293,2)</f>
        <v>0</v>
      </c>
      <c r="T293" s="172">
        <f>S293*H293</f>
        <v>0</v>
      </c>
      <c r="U293" s="172">
        <v>0</v>
      </c>
      <c r="V293" s="172">
        <f>U293*H293</f>
        <v>0</v>
      </c>
      <c r="W293" s="172">
        <v>0</v>
      </c>
      <c r="X293" s="173">
        <f>W293*H293</f>
        <v>0</v>
      </c>
      <c r="AR293" s="174" t="s">
        <v>166</v>
      </c>
      <c r="AT293" s="174" t="s">
        <v>162</v>
      </c>
      <c r="AU293" s="174" t="s">
        <v>180</v>
      </c>
      <c r="AY293" s="3" t="s">
        <v>159</v>
      </c>
      <c r="BE293" s="175">
        <f>IF(O293="základní",K293,0)</f>
        <v>0</v>
      </c>
      <c r="BF293" s="175">
        <f>IF(O293="snížená",K293,0)</f>
        <v>0</v>
      </c>
      <c r="BG293" s="175">
        <f>IF(O293="zákl. přenesená",K293,0)</f>
        <v>0</v>
      </c>
      <c r="BH293" s="175">
        <f>IF(O293="sníž. přenesená",K293,0)</f>
        <v>0</v>
      </c>
      <c r="BI293" s="175">
        <f>IF(O293="nulová",K293,0)</f>
        <v>0</v>
      </c>
      <c r="BJ293" s="3" t="s">
        <v>82</v>
      </c>
      <c r="BK293" s="175">
        <f>ROUND(P293*H293,2)</f>
        <v>0</v>
      </c>
      <c r="BL293" s="3" t="s">
        <v>166</v>
      </c>
      <c r="BM293" s="174" t="s">
        <v>1762</v>
      </c>
    </row>
    <row r="294" s="22" customFormat="1">
      <c r="B294" s="23"/>
      <c r="D294" s="176" t="s">
        <v>168</v>
      </c>
      <c r="F294" s="177" t="s">
        <v>1683</v>
      </c>
      <c r="I294" s="178"/>
      <c r="J294" s="178"/>
      <c r="M294" s="23"/>
      <c r="N294" s="179"/>
      <c r="X294" s="59"/>
      <c r="AT294" s="3" t="s">
        <v>168</v>
      </c>
      <c r="AU294" s="3" t="s">
        <v>180</v>
      </c>
    </row>
    <row r="295" s="22" customFormat="1" ht="21.75" customHeight="1">
      <c r="B295" s="23"/>
      <c r="C295" s="161" t="s">
        <v>1108</v>
      </c>
      <c r="D295" s="161" t="s">
        <v>162</v>
      </c>
      <c r="E295" s="162" t="s">
        <v>1763</v>
      </c>
      <c r="F295" s="163" t="s">
        <v>1686</v>
      </c>
      <c r="G295" s="164" t="s">
        <v>1764</v>
      </c>
      <c r="H295" s="165">
        <v>2</v>
      </c>
      <c r="I295" s="166"/>
      <c r="J295" s="166"/>
      <c r="K295" s="167">
        <f>ROUND(P295*H295,2)</f>
        <v>0</v>
      </c>
      <c r="L295" s="168"/>
      <c r="M295" s="23"/>
      <c r="N295" s="169" t="s">
        <v>20</v>
      </c>
      <c r="O295" s="170" t="s">
        <v>44</v>
      </c>
      <c r="P295" s="171">
        <f>I295+J295</f>
        <v>0</v>
      </c>
      <c r="Q295" s="171">
        <f>ROUND(I295*H295,2)</f>
        <v>0</v>
      </c>
      <c r="R295" s="171">
        <f>ROUND(J295*H295,2)</f>
        <v>0</v>
      </c>
      <c r="T295" s="172">
        <f>S295*H295</f>
        <v>0</v>
      </c>
      <c r="U295" s="172">
        <v>0</v>
      </c>
      <c r="V295" s="172">
        <f>U295*H295</f>
        <v>0</v>
      </c>
      <c r="W295" s="172">
        <v>0</v>
      </c>
      <c r="X295" s="173">
        <f>W295*H295</f>
        <v>0</v>
      </c>
      <c r="AR295" s="174" t="s">
        <v>166</v>
      </c>
      <c r="AT295" s="174" t="s">
        <v>162</v>
      </c>
      <c r="AU295" s="174" t="s">
        <v>180</v>
      </c>
      <c r="AY295" s="3" t="s">
        <v>159</v>
      </c>
      <c r="BE295" s="175">
        <f>IF(O295="základní",K295,0)</f>
        <v>0</v>
      </c>
      <c r="BF295" s="175">
        <f>IF(O295="snížená",K295,0)</f>
        <v>0</v>
      </c>
      <c r="BG295" s="175">
        <f>IF(O295="zákl. přenesená",K295,0)</f>
        <v>0</v>
      </c>
      <c r="BH295" s="175">
        <f>IF(O295="sníž. přenesená",K295,0)</f>
        <v>0</v>
      </c>
      <c r="BI295" s="175">
        <f>IF(O295="nulová",K295,0)</f>
        <v>0</v>
      </c>
      <c r="BJ295" s="3" t="s">
        <v>82</v>
      </c>
      <c r="BK295" s="175">
        <f>ROUND(P295*H295,2)</f>
        <v>0</v>
      </c>
      <c r="BL295" s="3" t="s">
        <v>166</v>
      </c>
      <c r="BM295" s="174" t="s">
        <v>1765</v>
      </c>
    </row>
    <row r="296" s="22" customFormat="1">
      <c r="B296" s="23"/>
      <c r="D296" s="176" t="s">
        <v>168</v>
      </c>
      <c r="F296" s="177" t="s">
        <v>1686</v>
      </c>
      <c r="I296" s="178"/>
      <c r="J296" s="178"/>
      <c r="M296" s="23"/>
      <c r="N296" s="179"/>
      <c r="X296" s="59"/>
      <c r="AT296" s="3" t="s">
        <v>168</v>
      </c>
      <c r="AU296" s="3" t="s">
        <v>180</v>
      </c>
    </row>
    <row r="297" s="22" customFormat="1" ht="16.5" customHeight="1">
      <c r="B297" s="23"/>
      <c r="C297" s="161" t="s">
        <v>1102</v>
      </c>
      <c r="D297" s="161" t="s">
        <v>162</v>
      </c>
      <c r="E297" s="162" t="s">
        <v>1766</v>
      </c>
      <c r="F297" s="163" t="s">
        <v>1695</v>
      </c>
      <c r="G297" s="164" t="s">
        <v>1470</v>
      </c>
      <c r="H297" s="165">
        <v>2</v>
      </c>
      <c r="I297" s="166"/>
      <c r="J297" s="166"/>
      <c r="K297" s="167">
        <f>ROUND(P297*H297,2)</f>
        <v>0</v>
      </c>
      <c r="L297" s="168"/>
      <c r="M297" s="23"/>
      <c r="N297" s="169" t="s">
        <v>20</v>
      </c>
      <c r="O297" s="170" t="s">
        <v>44</v>
      </c>
      <c r="P297" s="171">
        <f>I297+J297</f>
        <v>0</v>
      </c>
      <c r="Q297" s="171">
        <f>ROUND(I297*H297,2)</f>
        <v>0</v>
      </c>
      <c r="R297" s="171">
        <f>ROUND(J297*H297,2)</f>
        <v>0</v>
      </c>
      <c r="T297" s="172">
        <f>S297*H297</f>
        <v>0</v>
      </c>
      <c r="U297" s="172">
        <v>0</v>
      </c>
      <c r="V297" s="172">
        <f>U297*H297</f>
        <v>0</v>
      </c>
      <c r="W297" s="172">
        <v>0</v>
      </c>
      <c r="X297" s="173">
        <f>W297*H297</f>
        <v>0</v>
      </c>
      <c r="AR297" s="174" t="s">
        <v>166</v>
      </c>
      <c r="AT297" s="174" t="s">
        <v>162</v>
      </c>
      <c r="AU297" s="174" t="s">
        <v>180</v>
      </c>
      <c r="AY297" s="3" t="s">
        <v>159</v>
      </c>
      <c r="BE297" s="175">
        <f>IF(O297="základní",K297,0)</f>
        <v>0</v>
      </c>
      <c r="BF297" s="175">
        <f>IF(O297="snížená",K297,0)</f>
        <v>0</v>
      </c>
      <c r="BG297" s="175">
        <f>IF(O297="zákl. přenesená",K297,0)</f>
        <v>0</v>
      </c>
      <c r="BH297" s="175">
        <f>IF(O297="sníž. přenesená",K297,0)</f>
        <v>0</v>
      </c>
      <c r="BI297" s="175">
        <f>IF(O297="nulová",K297,0)</f>
        <v>0</v>
      </c>
      <c r="BJ297" s="3" t="s">
        <v>82</v>
      </c>
      <c r="BK297" s="175">
        <f>ROUND(P297*H297,2)</f>
        <v>0</v>
      </c>
      <c r="BL297" s="3" t="s">
        <v>166</v>
      </c>
      <c r="BM297" s="174" t="s">
        <v>1767</v>
      </c>
    </row>
    <row r="298" s="22" customFormat="1">
      <c r="B298" s="23"/>
      <c r="D298" s="176" t="s">
        <v>168</v>
      </c>
      <c r="F298" s="177" t="s">
        <v>1695</v>
      </c>
      <c r="I298" s="178"/>
      <c r="J298" s="178"/>
      <c r="M298" s="23"/>
      <c r="N298" s="179"/>
      <c r="X298" s="59"/>
      <c r="AT298" s="3" t="s">
        <v>168</v>
      </c>
      <c r="AU298" s="3" t="s">
        <v>180</v>
      </c>
    </row>
    <row r="299" s="22" customFormat="1" ht="16.5" customHeight="1">
      <c r="B299" s="23"/>
      <c r="C299" s="161" t="s">
        <v>1096</v>
      </c>
      <c r="D299" s="161" t="s">
        <v>162</v>
      </c>
      <c r="E299" s="162" t="s">
        <v>1768</v>
      </c>
      <c r="F299" s="163" t="s">
        <v>1698</v>
      </c>
      <c r="G299" s="164" t="s">
        <v>1470</v>
      </c>
      <c r="H299" s="165">
        <v>2</v>
      </c>
      <c r="I299" s="166"/>
      <c r="J299" s="166"/>
      <c r="K299" s="167">
        <f>ROUND(P299*H299,2)</f>
        <v>0</v>
      </c>
      <c r="L299" s="168"/>
      <c r="M299" s="23"/>
      <c r="N299" s="169" t="s">
        <v>20</v>
      </c>
      <c r="O299" s="170" t="s">
        <v>44</v>
      </c>
      <c r="P299" s="171">
        <f>I299+J299</f>
        <v>0</v>
      </c>
      <c r="Q299" s="171">
        <f>ROUND(I299*H299,2)</f>
        <v>0</v>
      </c>
      <c r="R299" s="171">
        <f>ROUND(J299*H299,2)</f>
        <v>0</v>
      </c>
      <c r="T299" s="172">
        <f>S299*H299</f>
        <v>0</v>
      </c>
      <c r="U299" s="172">
        <v>0</v>
      </c>
      <c r="V299" s="172">
        <f>U299*H299</f>
        <v>0</v>
      </c>
      <c r="W299" s="172">
        <v>0</v>
      </c>
      <c r="X299" s="173">
        <f>W299*H299</f>
        <v>0</v>
      </c>
      <c r="AR299" s="174" t="s">
        <v>166</v>
      </c>
      <c r="AT299" s="174" t="s">
        <v>162</v>
      </c>
      <c r="AU299" s="174" t="s">
        <v>180</v>
      </c>
      <c r="AY299" s="3" t="s">
        <v>159</v>
      </c>
      <c r="BE299" s="175">
        <f>IF(O299="základní",K299,0)</f>
        <v>0</v>
      </c>
      <c r="BF299" s="175">
        <f>IF(O299="snížená",K299,0)</f>
        <v>0</v>
      </c>
      <c r="BG299" s="175">
        <f>IF(O299="zákl. přenesená",K299,0)</f>
        <v>0</v>
      </c>
      <c r="BH299" s="175">
        <f>IF(O299="sníž. přenesená",K299,0)</f>
        <v>0</v>
      </c>
      <c r="BI299" s="175">
        <f>IF(O299="nulová",K299,0)</f>
        <v>0</v>
      </c>
      <c r="BJ299" s="3" t="s">
        <v>82</v>
      </c>
      <c r="BK299" s="175">
        <f>ROUND(P299*H299,2)</f>
        <v>0</v>
      </c>
      <c r="BL299" s="3" t="s">
        <v>166</v>
      </c>
      <c r="BM299" s="174" t="s">
        <v>1769</v>
      </c>
    </row>
    <row r="300" s="22" customFormat="1">
      <c r="B300" s="23"/>
      <c r="D300" s="176" t="s">
        <v>168</v>
      </c>
      <c r="F300" s="177" t="s">
        <v>1698</v>
      </c>
      <c r="I300" s="178"/>
      <c r="J300" s="178"/>
      <c r="M300" s="23"/>
      <c r="N300" s="179"/>
      <c r="X300" s="59"/>
      <c r="AT300" s="3" t="s">
        <v>168</v>
      </c>
      <c r="AU300" s="3" t="s">
        <v>180</v>
      </c>
    </row>
    <row r="301" s="22" customFormat="1" ht="16.5" customHeight="1">
      <c r="B301" s="23"/>
      <c r="C301" s="161" t="s">
        <v>1090</v>
      </c>
      <c r="D301" s="161" t="s">
        <v>162</v>
      </c>
      <c r="E301" s="162" t="s">
        <v>1770</v>
      </c>
      <c r="F301" s="163" t="s">
        <v>1701</v>
      </c>
      <c r="G301" s="164" t="s">
        <v>1531</v>
      </c>
      <c r="H301" s="165">
        <v>30</v>
      </c>
      <c r="I301" s="166"/>
      <c r="J301" s="166"/>
      <c r="K301" s="167">
        <f>ROUND(P301*H301,2)</f>
        <v>0</v>
      </c>
      <c r="L301" s="168"/>
      <c r="M301" s="23"/>
      <c r="N301" s="169" t="s">
        <v>20</v>
      </c>
      <c r="O301" s="170" t="s">
        <v>44</v>
      </c>
      <c r="P301" s="171">
        <f>I301+J301</f>
        <v>0</v>
      </c>
      <c r="Q301" s="171">
        <f>ROUND(I301*H301,2)</f>
        <v>0</v>
      </c>
      <c r="R301" s="171">
        <f>ROUND(J301*H301,2)</f>
        <v>0</v>
      </c>
      <c r="T301" s="172">
        <f>S301*H301</f>
        <v>0</v>
      </c>
      <c r="U301" s="172">
        <v>0</v>
      </c>
      <c r="V301" s="172">
        <f>U301*H301</f>
        <v>0</v>
      </c>
      <c r="W301" s="172">
        <v>0</v>
      </c>
      <c r="X301" s="173">
        <f>W301*H301</f>
        <v>0</v>
      </c>
      <c r="AR301" s="174" t="s">
        <v>166</v>
      </c>
      <c r="AT301" s="174" t="s">
        <v>162</v>
      </c>
      <c r="AU301" s="174" t="s">
        <v>180</v>
      </c>
      <c r="AY301" s="3" t="s">
        <v>159</v>
      </c>
      <c r="BE301" s="175">
        <f>IF(O301="základní",K301,0)</f>
        <v>0</v>
      </c>
      <c r="BF301" s="175">
        <f>IF(O301="snížená",K301,0)</f>
        <v>0</v>
      </c>
      <c r="BG301" s="175">
        <f>IF(O301="zákl. přenesená",K301,0)</f>
        <v>0</v>
      </c>
      <c r="BH301" s="175">
        <f>IF(O301="sníž. přenesená",K301,0)</f>
        <v>0</v>
      </c>
      <c r="BI301" s="175">
        <f>IF(O301="nulová",K301,0)</f>
        <v>0</v>
      </c>
      <c r="BJ301" s="3" t="s">
        <v>82</v>
      </c>
      <c r="BK301" s="175">
        <f>ROUND(P301*H301,2)</f>
        <v>0</v>
      </c>
      <c r="BL301" s="3" t="s">
        <v>166</v>
      </c>
      <c r="BM301" s="174" t="s">
        <v>1771</v>
      </c>
    </row>
    <row r="302" s="22" customFormat="1">
      <c r="B302" s="23"/>
      <c r="D302" s="176" t="s">
        <v>168</v>
      </c>
      <c r="F302" s="177" t="s">
        <v>1701</v>
      </c>
      <c r="I302" s="178"/>
      <c r="J302" s="178"/>
      <c r="M302" s="23"/>
      <c r="N302" s="179"/>
      <c r="X302" s="59"/>
      <c r="AT302" s="3" t="s">
        <v>168</v>
      </c>
      <c r="AU302" s="3" t="s">
        <v>180</v>
      </c>
    </row>
    <row r="303" s="22" customFormat="1" ht="16.5" customHeight="1">
      <c r="B303" s="23"/>
      <c r="C303" s="161" t="s">
        <v>1132</v>
      </c>
      <c r="D303" s="161" t="s">
        <v>162</v>
      </c>
      <c r="E303" s="162" t="s">
        <v>1772</v>
      </c>
      <c r="F303" s="163" t="s">
        <v>1710</v>
      </c>
      <c r="G303" s="164" t="s">
        <v>1531</v>
      </c>
      <c r="H303" s="165">
        <v>18</v>
      </c>
      <c r="I303" s="166"/>
      <c r="J303" s="166"/>
      <c r="K303" s="167">
        <f>ROUND(P303*H303,2)</f>
        <v>0</v>
      </c>
      <c r="L303" s="168"/>
      <c r="M303" s="23"/>
      <c r="N303" s="169" t="s">
        <v>20</v>
      </c>
      <c r="O303" s="170" t="s">
        <v>44</v>
      </c>
      <c r="P303" s="171">
        <f>I303+J303</f>
        <v>0</v>
      </c>
      <c r="Q303" s="171">
        <f>ROUND(I303*H303,2)</f>
        <v>0</v>
      </c>
      <c r="R303" s="171">
        <f>ROUND(J303*H303,2)</f>
        <v>0</v>
      </c>
      <c r="T303" s="172">
        <f>S303*H303</f>
        <v>0</v>
      </c>
      <c r="U303" s="172">
        <v>0</v>
      </c>
      <c r="V303" s="172">
        <f>U303*H303</f>
        <v>0</v>
      </c>
      <c r="W303" s="172">
        <v>0</v>
      </c>
      <c r="X303" s="173">
        <f>W303*H303</f>
        <v>0</v>
      </c>
      <c r="AR303" s="174" t="s">
        <v>166</v>
      </c>
      <c r="AT303" s="174" t="s">
        <v>162</v>
      </c>
      <c r="AU303" s="174" t="s">
        <v>180</v>
      </c>
      <c r="AY303" s="3" t="s">
        <v>159</v>
      </c>
      <c r="BE303" s="175">
        <f>IF(O303="základní",K303,0)</f>
        <v>0</v>
      </c>
      <c r="BF303" s="175">
        <f>IF(O303="snížená",K303,0)</f>
        <v>0</v>
      </c>
      <c r="BG303" s="175">
        <f>IF(O303="zákl. přenesená",K303,0)</f>
        <v>0</v>
      </c>
      <c r="BH303" s="175">
        <f>IF(O303="sníž. přenesená",K303,0)</f>
        <v>0</v>
      </c>
      <c r="BI303" s="175">
        <f>IF(O303="nulová",K303,0)</f>
        <v>0</v>
      </c>
      <c r="BJ303" s="3" t="s">
        <v>82</v>
      </c>
      <c r="BK303" s="175">
        <f>ROUND(P303*H303,2)</f>
        <v>0</v>
      </c>
      <c r="BL303" s="3" t="s">
        <v>166</v>
      </c>
      <c r="BM303" s="174" t="s">
        <v>1773</v>
      </c>
    </row>
    <row r="304" s="22" customFormat="1">
      <c r="B304" s="23"/>
      <c r="D304" s="176" t="s">
        <v>168</v>
      </c>
      <c r="F304" s="177" t="s">
        <v>1710</v>
      </c>
      <c r="I304" s="178"/>
      <c r="J304" s="178"/>
      <c r="M304" s="23"/>
      <c r="N304" s="179"/>
      <c r="X304" s="59"/>
      <c r="AT304" s="3" t="s">
        <v>168</v>
      </c>
      <c r="AU304" s="3" t="s">
        <v>180</v>
      </c>
    </row>
    <row r="305" s="22" customFormat="1" ht="16.5" customHeight="1">
      <c r="B305" s="23"/>
      <c r="C305" s="161" t="s">
        <v>1126</v>
      </c>
      <c r="D305" s="161" t="s">
        <v>162</v>
      </c>
      <c r="E305" s="162" t="s">
        <v>1774</v>
      </c>
      <c r="F305" s="163" t="s">
        <v>1713</v>
      </c>
      <c r="G305" s="164" t="s">
        <v>1531</v>
      </c>
      <c r="H305" s="165">
        <v>2</v>
      </c>
      <c r="I305" s="166"/>
      <c r="J305" s="166"/>
      <c r="K305" s="167">
        <f>ROUND(P305*H305,2)</f>
        <v>0</v>
      </c>
      <c r="L305" s="168"/>
      <c r="M305" s="23"/>
      <c r="N305" s="169" t="s">
        <v>20</v>
      </c>
      <c r="O305" s="170" t="s">
        <v>44</v>
      </c>
      <c r="P305" s="171">
        <f>I305+J305</f>
        <v>0</v>
      </c>
      <c r="Q305" s="171">
        <f>ROUND(I305*H305,2)</f>
        <v>0</v>
      </c>
      <c r="R305" s="171">
        <f>ROUND(J305*H305,2)</f>
        <v>0</v>
      </c>
      <c r="T305" s="172">
        <f>S305*H305</f>
        <v>0</v>
      </c>
      <c r="U305" s="172">
        <v>0</v>
      </c>
      <c r="V305" s="172">
        <f>U305*H305</f>
        <v>0</v>
      </c>
      <c r="W305" s="172">
        <v>0</v>
      </c>
      <c r="X305" s="173">
        <f>W305*H305</f>
        <v>0</v>
      </c>
      <c r="AR305" s="174" t="s">
        <v>166</v>
      </c>
      <c r="AT305" s="174" t="s">
        <v>162</v>
      </c>
      <c r="AU305" s="174" t="s">
        <v>180</v>
      </c>
      <c r="AY305" s="3" t="s">
        <v>159</v>
      </c>
      <c r="BE305" s="175">
        <f>IF(O305="základní",K305,0)</f>
        <v>0</v>
      </c>
      <c r="BF305" s="175">
        <f>IF(O305="snížená",K305,0)</f>
        <v>0</v>
      </c>
      <c r="BG305" s="175">
        <f>IF(O305="zákl. přenesená",K305,0)</f>
        <v>0</v>
      </c>
      <c r="BH305" s="175">
        <f>IF(O305="sníž. přenesená",K305,0)</f>
        <v>0</v>
      </c>
      <c r="BI305" s="175">
        <f>IF(O305="nulová",K305,0)</f>
        <v>0</v>
      </c>
      <c r="BJ305" s="3" t="s">
        <v>82</v>
      </c>
      <c r="BK305" s="175">
        <f>ROUND(P305*H305,2)</f>
        <v>0</v>
      </c>
      <c r="BL305" s="3" t="s">
        <v>166</v>
      </c>
      <c r="BM305" s="174" t="s">
        <v>1775</v>
      </c>
    </row>
    <row r="306" s="22" customFormat="1">
      <c r="B306" s="23"/>
      <c r="D306" s="176" t="s">
        <v>168</v>
      </c>
      <c r="F306" s="177" t="s">
        <v>1713</v>
      </c>
      <c r="I306" s="178"/>
      <c r="J306" s="178"/>
      <c r="M306" s="23"/>
      <c r="N306" s="179"/>
      <c r="X306" s="59"/>
      <c r="AT306" s="3" t="s">
        <v>168</v>
      </c>
      <c r="AU306" s="3" t="s">
        <v>180</v>
      </c>
    </row>
    <row r="307" s="22" customFormat="1" ht="16.5" customHeight="1">
      <c r="B307" s="23"/>
      <c r="C307" s="161" t="s">
        <v>1776</v>
      </c>
      <c r="D307" s="161" t="s">
        <v>162</v>
      </c>
      <c r="E307" s="162" t="s">
        <v>1777</v>
      </c>
      <c r="F307" s="163" t="s">
        <v>1560</v>
      </c>
      <c r="G307" s="164" t="s">
        <v>264</v>
      </c>
      <c r="H307" s="165">
        <v>35</v>
      </c>
      <c r="I307" s="166"/>
      <c r="J307" s="166"/>
      <c r="K307" s="167">
        <f>ROUND(P307*H307,2)</f>
        <v>0</v>
      </c>
      <c r="L307" s="168"/>
      <c r="M307" s="23"/>
      <c r="N307" s="169" t="s">
        <v>20</v>
      </c>
      <c r="O307" s="170" t="s">
        <v>44</v>
      </c>
      <c r="P307" s="171">
        <f>I307+J307</f>
        <v>0</v>
      </c>
      <c r="Q307" s="171">
        <f>ROUND(I307*H307,2)</f>
        <v>0</v>
      </c>
      <c r="R307" s="171">
        <f>ROUND(J307*H307,2)</f>
        <v>0</v>
      </c>
      <c r="T307" s="172">
        <f>S307*H307</f>
        <v>0</v>
      </c>
      <c r="U307" s="172">
        <v>0</v>
      </c>
      <c r="V307" s="172">
        <f>U307*H307</f>
        <v>0</v>
      </c>
      <c r="W307" s="172">
        <v>0</v>
      </c>
      <c r="X307" s="173">
        <f>W307*H307</f>
        <v>0</v>
      </c>
      <c r="AR307" s="174" t="s">
        <v>166</v>
      </c>
      <c r="AT307" s="174" t="s">
        <v>162</v>
      </c>
      <c r="AU307" s="174" t="s">
        <v>180</v>
      </c>
      <c r="AY307" s="3" t="s">
        <v>159</v>
      </c>
      <c r="BE307" s="175">
        <f>IF(O307="základní",K307,0)</f>
        <v>0</v>
      </c>
      <c r="BF307" s="175">
        <f>IF(O307="snížená",K307,0)</f>
        <v>0</v>
      </c>
      <c r="BG307" s="175">
        <f>IF(O307="zákl. přenesená",K307,0)</f>
        <v>0</v>
      </c>
      <c r="BH307" s="175">
        <f>IF(O307="sníž. přenesená",K307,0)</f>
        <v>0</v>
      </c>
      <c r="BI307" s="175">
        <f>IF(O307="nulová",K307,0)</f>
        <v>0</v>
      </c>
      <c r="BJ307" s="3" t="s">
        <v>82</v>
      </c>
      <c r="BK307" s="175">
        <f>ROUND(P307*H307,2)</f>
        <v>0</v>
      </c>
      <c r="BL307" s="3" t="s">
        <v>166</v>
      </c>
      <c r="BM307" s="174" t="s">
        <v>1778</v>
      </c>
    </row>
    <row r="308" s="22" customFormat="1">
      <c r="B308" s="23"/>
      <c r="D308" s="176" t="s">
        <v>168</v>
      </c>
      <c r="F308" s="177" t="s">
        <v>1560</v>
      </c>
      <c r="I308" s="178"/>
      <c r="J308" s="178"/>
      <c r="M308" s="23"/>
      <c r="N308" s="179"/>
      <c r="X308" s="59"/>
      <c r="AT308" s="3" t="s">
        <v>168</v>
      </c>
      <c r="AU308" s="3" t="s">
        <v>180</v>
      </c>
    </row>
    <row r="309" s="147" customFormat="1" ht="25.899999999999999" customHeight="1">
      <c r="B309" s="148"/>
      <c r="D309" s="149" t="s">
        <v>74</v>
      </c>
      <c r="E309" s="150" t="s">
        <v>1322</v>
      </c>
      <c r="F309" s="150" t="s">
        <v>1215</v>
      </c>
      <c r="I309" s="151"/>
      <c r="J309" s="151"/>
      <c r="K309" s="152">
        <f>BK309</f>
        <v>0</v>
      </c>
      <c r="M309" s="148"/>
      <c r="N309" s="153"/>
      <c r="Q309" s="154">
        <f>SUM(Q310:Q325)</f>
        <v>0</v>
      </c>
      <c r="R309" s="154">
        <f>SUM(R310:R325)</f>
        <v>0</v>
      </c>
      <c r="T309" s="155">
        <f>SUM(T310:T325)</f>
        <v>0</v>
      </c>
      <c r="V309" s="155">
        <f>SUM(V310:V325)</f>
        <v>0</v>
      </c>
      <c r="X309" s="156">
        <f>SUM(X310:X325)</f>
        <v>0</v>
      </c>
      <c r="AR309" s="149" t="s">
        <v>166</v>
      </c>
      <c r="AT309" s="157" t="s">
        <v>74</v>
      </c>
      <c r="AU309" s="157" t="s">
        <v>75</v>
      </c>
      <c r="AY309" s="149" t="s">
        <v>159</v>
      </c>
      <c r="BK309" s="158">
        <f>SUM(BK310:BK325)</f>
        <v>0</v>
      </c>
    </row>
    <row r="310" s="22" customFormat="1" ht="16.5" customHeight="1">
      <c r="B310" s="23"/>
      <c r="C310" s="161" t="s">
        <v>1114</v>
      </c>
      <c r="D310" s="161" t="s">
        <v>162</v>
      </c>
      <c r="E310" s="162" t="s">
        <v>1779</v>
      </c>
      <c r="F310" s="163" t="s">
        <v>1780</v>
      </c>
      <c r="G310" s="164" t="s">
        <v>481</v>
      </c>
      <c r="H310" s="165">
        <v>1</v>
      </c>
      <c r="I310" s="166"/>
      <c r="J310" s="166"/>
      <c r="K310" s="167">
        <f>ROUND(P310*H310,2)</f>
        <v>0</v>
      </c>
      <c r="L310" s="168"/>
      <c r="M310" s="23"/>
      <c r="N310" s="169" t="s">
        <v>20</v>
      </c>
      <c r="O310" s="170" t="s">
        <v>44</v>
      </c>
      <c r="P310" s="171">
        <f>I310+J310</f>
        <v>0</v>
      </c>
      <c r="Q310" s="171">
        <f>ROUND(I310*H310,2)</f>
        <v>0</v>
      </c>
      <c r="R310" s="171">
        <f>ROUND(J310*H310,2)</f>
        <v>0</v>
      </c>
      <c r="T310" s="172">
        <f>S310*H310</f>
        <v>0</v>
      </c>
      <c r="U310" s="172">
        <v>0</v>
      </c>
      <c r="V310" s="172">
        <f>U310*H310</f>
        <v>0</v>
      </c>
      <c r="W310" s="172">
        <v>0</v>
      </c>
      <c r="X310" s="173">
        <f>W310*H310</f>
        <v>0</v>
      </c>
      <c r="AR310" s="174" t="s">
        <v>275</v>
      </c>
      <c r="AT310" s="174" t="s">
        <v>162</v>
      </c>
      <c r="AU310" s="174" t="s">
        <v>82</v>
      </c>
      <c r="AY310" s="3" t="s">
        <v>159</v>
      </c>
      <c r="BE310" s="175">
        <f>IF(O310="základní",K310,0)</f>
        <v>0</v>
      </c>
      <c r="BF310" s="175">
        <f>IF(O310="snížená",K310,0)</f>
        <v>0</v>
      </c>
      <c r="BG310" s="175">
        <f>IF(O310="zákl. přenesená",K310,0)</f>
        <v>0</v>
      </c>
      <c r="BH310" s="175">
        <f>IF(O310="sníž. přenesená",K310,0)</f>
        <v>0</v>
      </c>
      <c r="BI310" s="175">
        <f>IF(O310="nulová",K310,0)</f>
        <v>0</v>
      </c>
      <c r="BJ310" s="3" t="s">
        <v>82</v>
      </c>
      <c r="BK310" s="175">
        <f>ROUND(P310*H310,2)</f>
        <v>0</v>
      </c>
      <c r="BL310" s="3" t="s">
        <v>275</v>
      </c>
      <c r="BM310" s="174" t="s">
        <v>1781</v>
      </c>
    </row>
    <row r="311" s="22" customFormat="1">
      <c r="B311" s="23"/>
      <c r="D311" s="176" t="s">
        <v>168</v>
      </c>
      <c r="F311" s="177" t="s">
        <v>1780</v>
      </c>
      <c r="I311" s="178"/>
      <c r="J311" s="178"/>
      <c r="M311" s="23"/>
      <c r="N311" s="179"/>
      <c r="X311" s="59"/>
      <c r="AT311" s="3" t="s">
        <v>168</v>
      </c>
      <c r="AU311" s="3" t="s">
        <v>82</v>
      </c>
    </row>
    <row r="312" s="22" customFormat="1" ht="16.5" customHeight="1">
      <c r="B312" s="23"/>
      <c r="C312" s="161" t="s">
        <v>1138</v>
      </c>
      <c r="D312" s="161" t="s">
        <v>162</v>
      </c>
      <c r="E312" s="162" t="s">
        <v>1782</v>
      </c>
      <c r="F312" s="163" t="s">
        <v>1783</v>
      </c>
      <c r="G312" s="164" t="s">
        <v>481</v>
      </c>
      <c r="H312" s="165">
        <v>1</v>
      </c>
      <c r="I312" s="166"/>
      <c r="J312" s="166"/>
      <c r="K312" s="167">
        <f>ROUND(P312*H312,2)</f>
        <v>0</v>
      </c>
      <c r="L312" s="168"/>
      <c r="M312" s="23"/>
      <c r="N312" s="169" t="s">
        <v>20</v>
      </c>
      <c r="O312" s="170" t="s">
        <v>44</v>
      </c>
      <c r="P312" s="171">
        <f>I312+J312</f>
        <v>0</v>
      </c>
      <c r="Q312" s="171">
        <f>ROUND(I312*H312,2)</f>
        <v>0</v>
      </c>
      <c r="R312" s="171">
        <f>ROUND(J312*H312,2)</f>
        <v>0</v>
      </c>
      <c r="T312" s="172">
        <f>S312*H312</f>
        <v>0</v>
      </c>
      <c r="U312" s="172">
        <v>0</v>
      </c>
      <c r="V312" s="172">
        <f>U312*H312</f>
        <v>0</v>
      </c>
      <c r="W312" s="172">
        <v>0</v>
      </c>
      <c r="X312" s="173">
        <f>W312*H312</f>
        <v>0</v>
      </c>
      <c r="AR312" s="174" t="s">
        <v>275</v>
      </c>
      <c r="AT312" s="174" t="s">
        <v>162</v>
      </c>
      <c r="AU312" s="174" t="s">
        <v>82</v>
      </c>
      <c r="AY312" s="3" t="s">
        <v>159</v>
      </c>
      <c r="BE312" s="175">
        <f>IF(O312="základní",K312,0)</f>
        <v>0</v>
      </c>
      <c r="BF312" s="175">
        <f>IF(O312="snížená",K312,0)</f>
        <v>0</v>
      </c>
      <c r="BG312" s="175">
        <f>IF(O312="zákl. přenesená",K312,0)</f>
        <v>0</v>
      </c>
      <c r="BH312" s="175">
        <f>IF(O312="sníž. přenesená",K312,0)</f>
        <v>0</v>
      </c>
      <c r="BI312" s="175">
        <f>IF(O312="nulová",K312,0)</f>
        <v>0</v>
      </c>
      <c r="BJ312" s="3" t="s">
        <v>82</v>
      </c>
      <c r="BK312" s="175">
        <f>ROUND(P312*H312,2)</f>
        <v>0</v>
      </c>
      <c r="BL312" s="3" t="s">
        <v>275</v>
      </c>
      <c r="BM312" s="174" t="s">
        <v>1784</v>
      </c>
    </row>
    <row r="313" s="22" customFormat="1">
      <c r="B313" s="23"/>
      <c r="D313" s="176" t="s">
        <v>168</v>
      </c>
      <c r="F313" s="177" t="s">
        <v>1783</v>
      </c>
      <c r="I313" s="178"/>
      <c r="J313" s="178"/>
      <c r="M313" s="23"/>
      <c r="N313" s="179"/>
      <c r="X313" s="59"/>
      <c r="AT313" s="3" t="s">
        <v>168</v>
      </c>
      <c r="AU313" s="3" t="s">
        <v>82</v>
      </c>
    </row>
    <row r="314" s="22" customFormat="1" ht="16.5" customHeight="1">
      <c r="B314" s="23"/>
      <c r="C314" s="161" t="s">
        <v>1142</v>
      </c>
      <c r="D314" s="161" t="s">
        <v>162</v>
      </c>
      <c r="E314" s="162" t="s">
        <v>1785</v>
      </c>
      <c r="F314" s="163" t="s">
        <v>1786</v>
      </c>
      <c r="G314" s="164" t="s">
        <v>481</v>
      </c>
      <c r="H314" s="165">
        <v>1</v>
      </c>
      <c r="I314" s="166"/>
      <c r="J314" s="166"/>
      <c r="K314" s="167">
        <f>ROUND(P314*H314,2)</f>
        <v>0</v>
      </c>
      <c r="L314" s="168"/>
      <c r="M314" s="23"/>
      <c r="N314" s="169" t="s">
        <v>20</v>
      </c>
      <c r="O314" s="170" t="s">
        <v>44</v>
      </c>
      <c r="P314" s="171">
        <f>I314+J314</f>
        <v>0</v>
      </c>
      <c r="Q314" s="171">
        <f>ROUND(I314*H314,2)</f>
        <v>0</v>
      </c>
      <c r="R314" s="171">
        <f>ROUND(J314*H314,2)</f>
        <v>0</v>
      </c>
      <c r="T314" s="172">
        <f>S314*H314</f>
        <v>0</v>
      </c>
      <c r="U314" s="172">
        <v>0</v>
      </c>
      <c r="V314" s="172">
        <f>U314*H314</f>
        <v>0</v>
      </c>
      <c r="W314" s="172">
        <v>0</v>
      </c>
      <c r="X314" s="173">
        <f>W314*H314</f>
        <v>0</v>
      </c>
      <c r="AR314" s="174" t="s">
        <v>275</v>
      </c>
      <c r="AT314" s="174" t="s">
        <v>162</v>
      </c>
      <c r="AU314" s="174" t="s">
        <v>82</v>
      </c>
      <c r="AY314" s="3" t="s">
        <v>159</v>
      </c>
      <c r="BE314" s="175">
        <f>IF(O314="základní",K314,0)</f>
        <v>0</v>
      </c>
      <c r="BF314" s="175">
        <f>IF(O314="snížená",K314,0)</f>
        <v>0</v>
      </c>
      <c r="BG314" s="175">
        <f>IF(O314="zákl. přenesená",K314,0)</f>
        <v>0</v>
      </c>
      <c r="BH314" s="175">
        <f>IF(O314="sníž. přenesená",K314,0)</f>
        <v>0</v>
      </c>
      <c r="BI314" s="175">
        <f>IF(O314="nulová",K314,0)</f>
        <v>0</v>
      </c>
      <c r="BJ314" s="3" t="s">
        <v>82</v>
      </c>
      <c r="BK314" s="175">
        <f>ROUND(P314*H314,2)</f>
        <v>0</v>
      </c>
      <c r="BL314" s="3" t="s">
        <v>275</v>
      </c>
      <c r="BM314" s="174" t="s">
        <v>1787</v>
      </c>
    </row>
    <row r="315" s="22" customFormat="1">
      <c r="B315" s="23"/>
      <c r="D315" s="176" t="s">
        <v>168</v>
      </c>
      <c r="F315" s="177" t="s">
        <v>1786</v>
      </c>
      <c r="I315" s="178"/>
      <c r="J315" s="178"/>
      <c r="M315" s="23"/>
      <c r="N315" s="179"/>
      <c r="X315" s="59"/>
      <c r="AT315" s="3" t="s">
        <v>168</v>
      </c>
      <c r="AU315" s="3" t="s">
        <v>82</v>
      </c>
    </row>
    <row r="316" s="22" customFormat="1" ht="16.5" customHeight="1">
      <c r="B316" s="23"/>
      <c r="C316" s="161" t="s">
        <v>1788</v>
      </c>
      <c r="D316" s="161" t="s">
        <v>162</v>
      </c>
      <c r="E316" s="162" t="s">
        <v>1789</v>
      </c>
      <c r="F316" s="163" t="s">
        <v>1790</v>
      </c>
      <c r="G316" s="164" t="s">
        <v>481</v>
      </c>
      <c r="H316" s="165">
        <v>1</v>
      </c>
      <c r="I316" s="166"/>
      <c r="J316" s="166"/>
      <c r="K316" s="167">
        <f>ROUND(P316*H316,2)</f>
        <v>0</v>
      </c>
      <c r="L316" s="168"/>
      <c r="M316" s="23"/>
      <c r="N316" s="169" t="s">
        <v>20</v>
      </c>
      <c r="O316" s="170" t="s">
        <v>44</v>
      </c>
      <c r="P316" s="171">
        <f>I316+J316</f>
        <v>0</v>
      </c>
      <c r="Q316" s="171">
        <f>ROUND(I316*H316,2)</f>
        <v>0</v>
      </c>
      <c r="R316" s="171">
        <f>ROUND(J316*H316,2)</f>
        <v>0</v>
      </c>
      <c r="T316" s="172">
        <f>S316*H316</f>
        <v>0</v>
      </c>
      <c r="U316" s="172">
        <v>0</v>
      </c>
      <c r="V316" s="172">
        <f>U316*H316</f>
        <v>0</v>
      </c>
      <c r="W316" s="172">
        <v>0</v>
      </c>
      <c r="X316" s="173">
        <f>W316*H316</f>
        <v>0</v>
      </c>
      <c r="AR316" s="174" t="s">
        <v>275</v>
      </c>
      <c r="AT316" s="174" t="s">
        <v>162</v>
      </c>
      <c r="AU316" s="174" t="s">
        <v>82</v>
      </c>
      <c r="AY316" s="3" t="s">
        <v>159</v>
      </c>
      <c r="BE316" s="175">
        <f>IF(O316="základní",K316,0)</f>
        <v>0</v>
      </c>
      <c r="BF316" s="175">
        <f>IF(O316="snížená",K316,0)</f>
        <v>0</v>
      </c>
      <c r="BG316" s="175">
        <f>IF(O316="zákl. přenesená",K316,0)</f>
        <v>0</v>
      </c>
      <c r="BH316" s="175">
        <f>IF(O316="sníž. přenesená",K316,0)</f>
        <v>0</v>
      </c>
      <c r="BI316" s="175">
        <f>IF(O316="nulová",K316,0)</f>
        <v>0</v>
      </c>
      <c r="BJ316" s="3" t="s">
        <v>82</v>
      </c>
      <c r="BK316" s="175">
        <f>ROUND(P316*H316,2)</f>
        <v>0</v>
      </c>
      <c r="BL316" s="3" t="s">
        <v>275</v>
      </c>
      <c r="BM316" s="174" t="s">
        <v>1791</v>
      </c>
    </row>
    <row r="317" s="22" customFormat="1">
      <c r="B317" s="23"/>
      <c r="D317" s="176" t="s">
        <v>168</v>
      </c>
      <c r="F317" s="177" t="s">
        <v>1790</v>
      </c>
      <c r="I317" s="178"/>
      <c r="J317" s="178"/>
      <c r="M317" s="23"/>
      <c r="N317" s="179"/>
      <c r="X317" s="59"/>
      <c r="AT317" s="3" t="s">
        <v>168</v>
      </c>
      <c r="AU317" s="3" t="s">
        <v>82</v>
      </c>
    </row>
    <row r="318" s="22" customFormat="1" ht="16.5" customHeight="1">
      <c r="B318" s="23"/>
      <c r="C318" s="161" t="s">
        <v>1148</v>
      </c>
      <c r="D318" s="161" t="s">
        <v>162</v>
      </c>
      <c r="E318" s="162" t="s">
        <v>1792</v>
      </c>
      <c r="F318" s="163" t="s">
        <v>1793</v>
      </c>
      <c r="G318" s="164" t="s">
        <v>481</v>
      </c>
      <c r="H318" s="165">
        <v>1</v>
      </c>
      <c r="I318" s="166"/>
      <c r="J318" s="166"/>
      <c r="K318" s="167">
        <f>ROUND(P318*H318,2)</f>
        <v>0</v>
      </c>
      <c r="L318" s="168"/>
      <c r="M318" s="23"/>
      <c r="N318" s="169" t="s">
        <v>20</v>
      </c>
      <c r="O318" s="170" t="s">
        <v>44</v>
      </c>
      <c r="P318" s="171">
        <f>I318+J318</f>
        <v>0</v>
      </c>
      <c r="Q318" s="171">
        <f>ROUND(I318*H318,2)</f>
        <v>0</v>
      </c>
      <c r="R318" s="171">
        <f>ROUND(J318*H318,2)</f>
        <v>0</v>
      </c>
      <c r="T318" s="172">
        <f>S318*H318</f>
        <v>0</v>
      </c>
      <c r="U318" s="172">
        <v>0</v>
      </c>
      <c r="V318" s="172">
        <f>U318*H318</f>
        <v>0</v>
      </c>
      <c r="W318" s="172">
        <v>0</v>
      </c>
      <c r="X318" s="173">
        <f>W318*H318</f>
        <v>0</v>
      </c>
      <c r="AR318" s="174" t="s">
        <v>275</v>
      </c>
      <c r="AT318" s="174" t="s">
        <v>162</v>
      </c>
      <c r="AU318" s="174" t="s">
        <v>82</v>
      </c>
      <c r="AY318" s="3" t="s">
        <v>159</v>
      </c>
      <c r="BE318" s="175">
        <f>IF(O318="základní",K318,0)</f>
        <v>0</v>
      </c>
      <c r="BF318" s="175">
        <f>IF(O318="snížená",K318,0)</f>
        <v>0</v>
      </c>
      <c r="BG318" s="175">
        <f>IF(O318="zákl. přenesená",K318,0)</f>
        <v>0</v>
      </c>
      <c r="BH318" s="175">
        <f>IF(O318="sníž. přenesená",K318,0)</f>
        <v>0</v>
      </c>
      <c r="BI318" s="175">
        <f>IF(O318="nulová",K318,0)</f>
        <v>0</v>
      </c>
      <c r="BJ318" s="3" t="s">
        <v>82</v>
      </c>
      <c r="BK318" s="175">
        <f>ROUND(P318*H318,2)</f>
        <v>0</v>
      </c>
      <c r="BL318" s="3" t="s">
        <v>275</v>
      </c>
      <c r="BM318" s="174" t="s">
        <v>1794</v>
      </c>
    </row>
    <row r="319" s="22" customFormat="1">
      <c r="B319" s="23"/>
      <c r="D319" s="176" t="s">
        <v>168</v>
      </c>
      <c r="F319" s="177" t="s">
        <v>1793</v>
      </c>
      <c r="I319" s="178"/>
      <c r="J319" s="178"/>
      <c r="M319" s="23"/>
      <c r="N319" s="179"/>
      <c r="X319" s="59"/>
      <c r="AT319" s="3" t="s">
        <v>168</v>
      </c>
      <c r="AU319" s="3" t="s">
        <v>82</v>
      </c>
    </row>
    <row r="320" s="22" customFormat="1" ht="16.5" customHeight="1">
      <c r="B320" s="23"/>
      <c r="C320" s="161" t="s">
        <v>1154</v>
      </c>
      <c r="D320" s="161" t="s">
        <v>162</v>
      </c>
      <c r="E320" s="162" t="s">
        <v>1795</v>
      </c>
      <c r="F320" s="163" t="s">
        <v>1796</v>
      </c>
      <c r="G320" s="164" t="s">
        <v>481</v>
      </c>
      <c r="H320" s="165">
        <v>1</v>
      </c>
      <c r="I320" s="166"/>
      <c r="J320" s="166"/>
      <c r="K320" s="167">
        <f>ROUND(P320*H320,2)</f>
        <v>0</v>
      </c>
      <c r="L320" s="168"/>
      <c r="M320" s="23"/>
      <c r="N320" s="169" t="s">
        <v>20</v>
      </c>
      <c r="O320" s="170" t="s">
        <v>44</v>
      </c>
      <c r="P320" s="171">
        <f>I320+J320</f>
        <v>0</v>
      </c>
      <c r="Q320" s="171">
        <f>ROUND(I320*H320,2)</f>
        <v>0</v>
      </c>
      <c r="R320" s="171">
        <f>ROUND(J320*H320,2)</f>
        <v>0</v>
      </c>
      <c r="T320" s="172">
        <f>S320*H320</f>
        <v>0</v>
      </c>
      <c r="U320" s="172">
        <v>0</v>
      </c>
      <c r="V320" s="172">
        <f>U320*H320</f>
        <v>0</v>
      </c>
      <c r="W320" s="172">
        <v>0</v>
      </c>
      <c r="X320" s="173">
        <f>W320*H320</f>
        <v>0</v>
      </c>
      <c r="AR320" s="174" t="s">
        <v>275</v>
      </c>
      <c r="AT320" s="174" t="s">
        <v>162</v>
      </c>
      <c r="AU320" s="174" t="s">
        <v>82</v>
      </c>
      <c r="AY320" s="3" t="s">
        <v>159</v>
      </c>
      <c r="BE320" s="175">
        <f>IF(O320="základní",K320,0)</f>
        <v>0</v>
      </c>
      <c r="BF320" s="175">
        <f>IF(O320="snížená",K320,0)</f>
        <v>0</v>
      </c>
      <c r="BG320" s="175">
        <f>IF(O320="zákl. přenesená",K320,0)</f>
        <v>0</v>
      </c>
      <c r="BH320" s="175">
        <f>IF(O320="sníž. přenesená",K320,0)</f>
        <v>0</v>
      </c>
      <c r="BI320" s="175">
        <f>IF(O320="nulová",K320,0)</f>
        <v>0</v>
      </c>
      <c r="BJ320" s="3" t="s">
        <v>82</v>
      </c>
      <c r="BK320" s="175">
        <f>ROUND(P320*H320,2)</f>
        <v>0</v>
      </c>
      <c r="BL320" s="3" t="s">
        <v>275</v>
      </c>
      <c r="BM320" s="174" t="s">
        <v>1797</v>
      </c>
    </row>
    <row r="321" s="22" customFormat="1">
      <c r="B321" s="23"/>
      <c r="D321" s="176" t="s">
        <v>168</v>
      </c>
      <c r="F321" s="177" t="s">
        <v>1796</v>
      </c>
      <c r="I321" s="178"/>
      <c r="J321" s="178"/>
      <c r="M321" s="23"/>
      <c r="N321" s="179"/>
      <c r="X321" s="59"/>
      <c r="AT321" s="3" t="s">
        <v>168</v>
      </c>
      <c r="AU321" s="3" t="s">
        <v>82</v>
      </c>
    </row>
    <row r="322" s="22" customFormat="1" ht="16.5" customHeight="1">
      <c r="B322" s="23"/>
      <c r="C322" s="161" t="s">
        <v>1798</v>
      </c>
      <c r="D322" s="161" t="s">
        <v>162</v>
      </c>
      <c r="E322" s="162" t="s">
        <v>1799</v>
      </c>
      <c r="F322" s="163" t="s">
        <v>1800</v>
      </c>
      <c r="G322" s="164" t="s">
        <v>481</v>
      </c>
      <c r="H322" s="165">
        <v>1</v>
      </c>
      <c r="I322" s="166"/>
      <c r="J322" s="166"/>
      <c r="K322" s="167">
        <f>ROUND(P322*H322,2)</f>
        <v>0</v>
      </c>
      <c r="L322" s="168"/>
      <c r="M322" s="23"/>
      <c r="N322" s="169" t="s">
        <v>20</v>
      </c>
      <c r="O322" s="170" t="s">
        <v>44</v>
      </c>
      <c r="P322" s="171">
        <f>I322+J322</f>
        <v>0</v>
      </c>
      <c r="Q322" s="171">
        <f>ROUND(I322*H322,2)</f>
        <v>0</v>
      </c>
      <c r="R322" s="171">
        <f>ROUND(J322*H322,2)</f>
        <v>0</v>
      </c>
      <c r="T322" s="172">
        <f>S322*H322</f>
        <v>0</v>
      </c>
      <c r="U322" s="172">
        <v>0</v>
      </c>
      <c r="V322" s="172">
        <f>U322*H322</f>
        <v>0</v>
      </c>
      <c r="W322" s="172">
        <v>0</v>
      </c>
      <c r="X322" s="173">
        <f>W322*H322</f>
        <v>0</v>
      </c>
      <c r="AR322" s="174" t="s">
        <v>275</v>
      </c>
      <c r="AT322" s="174" t="s">
        <v>162</v>
      </c>
      <c r="AU322" s="174" t="s">
        <v>82</v>
      </c>
      <c r="AY322" s="3" t="s">
        <v>159</v>
      </c>
      <c r="BE322" s="175">
        <f>IF(O322="základní",K322,0)</f>
        <v>0</v>
      </c>
      <c r="BF322" s="175">
        <f>IF(O322="snížená",K322,0)</f>
        <v>0</v>
      </c>
      <c r="BG322" s="175">
        <f>IF(O322="zákl. přenesená",K322,0)</f>
        <v>0</v>
      </c>
      <c r="BH322" s="175">
        <f>IF(O322="sníž. přenesená",K322,0)</f>
        <v>0</v>
      </c>
      <c r="BI322" s="175">
        <f>IF(O322="nulová",K322,0)</f>
        <v>0</v>
      </c>
      <c r="BJ322" s="3" t="s">
        <v>82</v>
      </c>
      <c r="BK322" s="175">
        <f>ROUND(P322*H322,2)</f>
        <v>0</v>
      </c>
      <c r="BL322" s="3" t="s">
        <v>275</v>
      </c>
      <c r="BM322" s="174" t="s">
        <v>1801</v>
      </c>
    </row>
    <row r="323" s="22" customFormat="1">
      <c r="B323" s="23"/>
      <c r="D323" s="176" t="s">
        <v>168</v>
      </c>
      <c r="F323" s="177" t="s">
        <v>1800</v>
      </c>
      <c r="I323" s="178"/>
      <c r="J323" s="178"/>
      <c r="M323" s="23"/>
      <c r="N323" s="179"/>
      <c r="X323" s="59"/>
      <c r="AT323" s="3" t="s">
        <v>168</v>
      </c>
      <c r="AU323" s="3" t="s">
        <v>82</v>
      </c>
    </row>
    <row r="324" s="22" customFormat="1" ht="16.5" customHeight="1">
      <c r="B324" s="23"/>
      <c r="C324" s="161" t="s">
        <v>1160</v>
      </c>
      <c r="D324" s="161" t="s">
        <v>162</v>
      </c>
      <c r="E324" s="162" t="s">
        <v>1802</v>
      </c>
      <c r="F324" s="163" t="s">
        <v>1803</v>
      </c>
      <c r="G324" s="164" t="s">
        <v>481</v>
      </c>
      <c r="H324" s="165">
        <v>1</v>
      </c>
      <c r="I324" s="166"/>
      <c r="J324" s="166"/>
      <c r="K324" s="167">
        <f>ROUND(P324*H324,2)</f>
        <v>0</v>
      </c>
      <c r="L324" s="168"/>
      <c r="M324" s="23"/>
      <c r="N324" s="169" t="s">
        <v>20</v>
      </c>
      <c r="O324" s="170" t="s">
        <v>44</v>
      </c>
      <c r="P324" s="171">
        <f>I324+J324</f>
        <v>0</v>
      </c>
      <c r="Q324" s="171">
        <f>ROUND(I324*H324,2)</f>
        <v>0</v>
      </c>
      <c r="R324" s="171">
        <f>ROUND(J324*H324,2)</f>
        <v>0</v>
      </c>
      <c r="T324" s="172">
        <f>S324*H324</f>
        <v>0</v>
      </c>
      <c r="U324" s="172">
        <v>0</v>
      </c>
      <c r="V324" s="172">
        <f>U324*H324</f>
        <v>0</v>
      </c>
      <c r="W324" s="172">
        <v>0</v>
      </c>
      <c r="X324" s="173">
        <f>W324*H324</f>
        <v>0</v>
      </c>
      <c r="AR324" s="174" t="s">
        <v>275</v>
      </c>
      <c r="AT324" s="174" t="s">
        <v>162</v>
      </c>
      <c r="AU324" s="174" t="s">
        <v>82</v>
      </c>
      <c r="AY324" s="3" t="s">
        <v>159</v>
      </c>
      <c r="BE324" s="175">
        <f>IF(O324="základní",K324,0)</f>
        <v>0</v>
      </c>
      <c r="BF324" s="175">
        <f>IF(O324="snížená",K324,0)</f>
        <v>0</v>
      </c>
      <c r="BG324" s="175">
        <f>IF(O324="zákl. přenesená",K324,0)</f>
        <v>0</v>
      </c>
      <c r="BH324" s="175">
        <f>IF(O324="sníž. přenesená",K324,0)</f>
        <v>0</v>
      </c>
      <c r="BI324" s="175">
        <f>IF(O324="nulová",K324,0)</f>
        <v>0</v>
      </c>
      <c r="BJ324" s="3" t="s">
        <v>82</v>
      </c>
      <c r="BK324" s="175">
        <f>ROUND(P324*H324,2)</f>
        <v>0</v>
      </c>
      <c r="BL324" s="3" t="s">
        <v>275</v>
      </c>
      <c r="BM324" s="174" t="s">
        <v>1804</v>
      </c>
    </row>
    <row r="325" s="22" customFormat="1">
      <c r="B325" s="23"/>
      <c r="D325" s="176" t="s">
        <v>168</v>
      </c>
      <c r="F325" s="177" t="s">
        <v>1803</v>
      </c>
      <c r="I325" s="178"/>
      <c r="J325" s="178"/>
      <c r="M325" s="23"/>
      <c r="N325" s="193"/>
      <c r="O325" s="194"/>
      <c r="P325" s="194"/>
      <c r="Q325" s="194"/>
      <c r="R325" s="194"/>
      <c r="S325" s="194"/>
      <c r="T325" s="194"/>
      <c r="U325" s="194"/>
      <c r="V325" s="194"/>
      <c r="W325" s="194"/>
      <c r="X325" s="195"/>
      <c r="AT325" s="3" t="s">
        <v>168</v>
      </c>
      <c r="AU325" s="3" t="s">
        <v>82</v>
      </c>
    </row>
    <row r="326" s="22" customFormat="1" ht="6.9500000000000002" customHeight="1">
      <c r="B326" s="40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23"/>
    </row>
  </sheetData>
  <sheetProtection algorithmName="SHA-512" hashValue="txURqSsOQETllI4gaYmzY656hp8tisjMfXyppSXy2OIdbmvDAKMzw390LQiztvQ0bQKQjR53+8Km+WfeAmBuCA==" saltValue="lB4Nj+e4oeZdv3KZpcFqtjfKx45m9BjaDSZw3PXv//SXl5U6xbcPyMNJvbY+A4co3N1+PXozD42pWSUi300tIQ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98:L325"/>
  <mergeCells count="12">
    <mergeCell ref="E91:H91"/>
    <mergeCell ref="M2:Z2"/>
    <mergeCell ref="E52:H52"/>
    <mergeCell ref="E54:H54"/>
    <mergeCell ref="E56:H56"/>
    <mergeCell ref="E87:H87"/>
    <mergeCell ref="E89:H89"/>
    <mergeCell ref="E7:H7"/>
    <mergeCell ref="E9:H9"/>
    <mergeCell ref="E11:H11"/>
    <mergeCell ref="E20:H20"/>
    <mergeCell ref="E29:H29"/>
  </mergeCell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108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s="22" customFormat="1" ht="12" customHeight="1">
      <c r="B8" s="23"/>
      <c r="D8" s="16" t="s">
        <v>116</v>
      </c>
      <c r="M8" s="23"/>
    </row>
    <row r="9" s="22" customFormat="1" ht="16.5" customHeight="1">
      <c r="B9" s="23"/>
      <c r="E9" s="49" t="s">
        <v>1805</v>
      </c>
      <c r="F9" s="22"/>
      <c r="G9" s="22"/>
      <c r="H9" s="22"/>
      <c r="M9" s="23"/>
    </row>
    <row r="10" s="22" customFormat="1">
      <c r="B10" s="23"/>
      <c r="M10" s="23"/>
    </row>
    <row r="11" s="22" customFormat="1" ht="12" customHeight="1">
      <c r="B11" s="23"/>
      <c r="D11" s="16" t="s">
        <v>19</v>
      </c>
      <c r="F11" s="11" t="s">
        <v>20</v>
      </c>
      <c r="I11" s="16" t="s">
        <v>21</v>
      </c>
      <c r="J11" s="11" t="s">
        <v>20</v>
      </c>
      <c r="M11" s="23"/>
    </row>
    <row r="12" s="22" customFormat="1" ht="12" customHeight="1">
      <c r="B12" s="23"/>
      <c r="D12" s="16" t="s">
        <v>22</v>
      </c>
      <c r="F12" s="11" t="s">
        <v>23</v>
      </c>
      <c r="I12" s="16" t="s">
        <v>24</v>
      </c>
      <c r="J12" s="51" t="str">
        <f>'Rekapitulace stavby'!AN8</f>
        <v xml:space="preserve">19. 3. 2025</v>
      </c>
      <c r="M12" s="23"/>
    </row>
    <row r="13" s="22" customFormat="1" ht="10.9" customHeight="1">
      <c r="B13" s="23"/>
      <c r="M13" s="23"/>
    </row>
    <row r="14" s="22" customFormat="1" ht="12" customHeight="1">
      <c r="B14" s="23"/>
      <c r="D14" s="16" t="s">
        <v>26</v>
      </c>
      <c r="I14" s="16" t="s">
        <v>27</v>
      </c>
      <c r="J14" s="11" t="s">
        <v>28</v>
      </c>
      <c r="M14" s="23"/>
    </row>
    <row r="15" s="22" customFormat="1" ht="18" customHeight="1">
      <c r="B15" s="23"/>
      <c r="E15" s="11" t="s">
        <v>29</v>
      </c>
      <c r="I15" s="16" t="s">
        <v>30</v>
      </c>
      <c r="J15" s="11" t="s">
        <v>20</v>
      </c>
      <c r="M15" s="23"/>
    </row>
    <row r="16" s="22" customFormat="1" ht="6.9500000000000002" customHeight="1">
      <c r="B16" s="23"/>
      <c r="M16" s="23"/>
    </row>
    <row r="17" s="22" customFormat="1" ht="12" customHeight="1">
      <c r="B17" s="23"/>
      <c r="D17" s="16" t="s">
        <v>31</v>
      </c>
      <c r="I17" s="16" t="s">
        <v>27</v>
      </c>
      <c r="J17" s="17" t="str">
        <f>'Rekapitulace stavby'!AN13</f>
        <v xml:space="preserve">Vyplň údaj</v>
      </c>
      <c r="M17" s="23"/>
    </row>
    <row r="18" s="22" customFormat="1" ht="18" customHeight="1">
      <c r="B18" s="23"/>
      <c r="E18" s="17" t="str">
        <f>'Rekapitulace stavby'!E14</f>
        <v xml:space="preserve">Vyplň údaj</v>
      </c>
      <c r="F18" s="11"/>
      <c r="G18" s="11"/>
      <c r="H18" s="11"/>
      <c r="I18" s="16" t="s">
        <v>30</v>
      </c>
      <c r="J18" s="17" t="str">
        <f>'Rekapitulace stavby'!AN14</f>
        <v xml:space="preserve">Vyplň údaj</v>
      </c>
      <c r="M18" s="23"/>
    </row>
    <row r="19" s="22" customFormat="1" ht="6.9500000000000002" customHeight="1">
      <c r="B19" s="23"/>
      <c r="M19" s="23"/>
    </row>
    <row r="20" s="22" customFormat="1" ht="12" customHeight="1">
      <c r="B20" s="23"/>
      <c r="D20" s="16" t="s">
        <v>33</v>
      </c>
      <c r="I20" s="16" t="s">
        <v>27</v>
      </c>
      <c r="J20" s="11" t="str">
        <f>IF('Rekapitulace stavby'!AN16="","",'Rekapitulace stavby'!AN16)</f>
        <v/>
      </c>
      <c r="M20" s="23"/>
    </row>
    <row r="21" s="22" customFormat="1" ht="18" customHeight="1">
      <c r="B21" s="23"/>
      <c r="E21" s="11" t="str">
        <f>IF('Rekapitulace stavby'!E17="","",'Rekapitulace stavby'!E17)</f>
        <v xml:space="preserve">Ing. Jonáš Ženatý</v>
      </c>
      <c r="I21" s="16" t="s">
        <v>30</v>
      </c>
      <c r="J21" s="11" t="str">
        <f>IF('Rekapitulace stavby'!AN17="","",'Rekapitulace stavby'!AN17)</f>
        <v/>
      </c>
      <c r="M21" s="23"/>
    </row>
    <row r="22" s="22" customFormat="1" ht="6.9500000000000002" customHeight="1">
      <c r="B22" s="23"/>
      <c r="M22" s="23"/>
    </row>
    <row r="23" s="22" customFormat="1" ht="12" customHeight="1">
      <c r="B23" s="23"/>
      <c r="D23" s="16" t="s">
        <v>35</v>
      </c>
      <c r="I23" s="16" t="s">
        <v>27</v>
      </c>
      <c r="J23" s="11" t="str">
        <f>IF('Rekapitulace stavby'!AN19="","",'Rekapitulace stavby'!AN19)</f>
        <v/>
      </c>
      <c r="M23" s="23"/>
    </row>
    <row r="24" s="22" customFormat="1" ht="18" customHeight="1">
      <c r="B24" s="23"/>
      <c r="E24" s="11" t="str">
        <f>IF('Rekapitulace stavby'!E20="","",'Rekapitulace stavby'!E20)</f>
        <v xml:space="preserve">Kolektiv autorů</v>
      </c>
      <c r="I24" s="16" t="s">
        <v>30</v>
      </c>
      <c r="J24" s="11" t="str">
        <f>IF('Rekapitulace stavby'!AN20="","",'Rekapitulace stavby'!AN20)</f>
        <v/>
      </c>
      <c r="M24" s="23"/>
    </row>
    <row r="25" s="22" customFormat="1" ht="6.9500000000000002" customHeight="1">
      <c r="B25" s="23"/>
      <c r="M25" s="23"/>
    </row>
    <row r="26" s="22" customFormat="1" ht="12" customHeight="1">
      <c r="B26" s="23"/>
      <c r="D26" s="16" t="s">
        <v>37</v>
      </c>
      <c r="M26" s="23"/>
    </row>
    <row r="27" s="114" customFormat="1" ht="47.25" customHeight="1">
      <c r="B27" s="115"/>
      <c r="E27" s="20" t="s">
        <v>38</v>
      </c>
      <c r="F27" s="20"/>
      <c r="G27" s="20"/>
      <c r="H27" s="20"/>
      <c r="M27" s="115"/>
    </row>
    <row r="28" s="22" customFormat="1" ht="6.9500000000000002" customHeight="1">
      <c r="B28" s="23"/>
      <c r="M28" s="23"/>
    </row>
    <row r="29" s="22" customFormat="1" ht="6.9500000000000002" customHeight="1">
      <c r="B29" s="23"/>
      <c r="D29" s="55"/>
      <c r="E29" s="55"/>
      <c r="F29" s="55"/>
      <c r="G29" s="55"/>
      <c r="H29" s="55"/>
      <c r="I29" s="55"/>
      <c r="J29" s="55"/>
      <c r="K29" s="55"/>
      <c r="L29" s="55"/>
      <c r="M29" s="23"/>
    </row>
    <row r="30" s="22" customFormat="1" ht="12.75">
      <c r="B30" s="23"/>
      <c r="E30" s="16" t="s">
        <v>121</v>
      </c>
      <c r="K30" s="104">
        <f>I61</f>
        <v>0</v>
      </c>
      <c r="M30" s="23"/>
    </row>
    <row r="31" s="22" customFormat="1" ht="12.75">
      <c r="B31" s="23"/>
      <c r="E31" s="16" t="s">
        <v>122</v>
      </c>
      <c r="K31" s="104">
        <f>J61</f>
        <v>0</v>
      </c>
      <c r="M31" s="23"/>
    </row>
    <row r="32" s="22" customFormat="1" ht="25.350000000000001" customHeight="1">
      <c r="B32" s="23"/>
      <c r="D32" s="116" t="s">
        <v>39</v>
      </c>
      <c r="K32" s="75">
        <f>ROUND(K84, 2)</f>
        <v>0</v>
      </c>
      <c r="M32" s="23"/>
    </row>
    <row r="33" s="22" customFormat="1" ht="6.9500000000000002" customHeight="1">
      <c r="B33" s="23"/>
      <c r="D33" s="55"/>
      <c r="E33" s="55"/>
      <c r="F33" s="55"/>
      <c r="G33" s="55"/>
      <c r="H33" s="55"/>
      <c r="I33" s="55"/>
      <c r="J33" s="55"/>
      <c r="K33" s="55"/>
      <c r="L33" s="55"/>
      <c r="M33" s="23"/>
    </row>
    <row r="34" s="22" customFormat="1" ht="14.449999999999999" customHeight="1">
      <c r="B34" s="23"/>
      <c r="F34" s="27" t="s">
        <v>41</v>
      </c>
      <c r="I34" s="27" t="s">
        <v>40</v>
      </c>
      <c r="K34" s="27" t="s">
        <v>42</v>
      </c>
      <c r="M34" s="23"/>
    </row>
    <row r="35" s="22" customFormat="1" ht="14.449999999999999" customHeight="1">
      <c r="B35" s="23"/>
      <c r="D35" s="58" t="s">
        <v>43</v>
      </c>
      <c r="E35" s="16" t="s">
        <v>44</v>
      </c>
      <c r="F35" s="104">
        <f>ROUND((SUM(BE84:BE222)),  2)</f>
        <v>0</v>
      </c>
      <c r="I35" s="117">
        <v>0.20999999999999999</v>
      </c>
      <c r="K35" s="104">
        <f>ROUND(((SUM(BE84:BE222))*I35),  2)</f>
        <v>0</v>
      </c>
      <c r="M35" s="23"/>
    </row>
    <row r="36" s="22" customFormat="1" ht="14.449999999999999" customHeight="1">
      <c r="B36" s="23"/>
      <c r="E36" s="16" t="s">
        <v>45</v>
      </c>
      <c r="F36" s="104">
        <f>ROUND((SUM(BF84:BF222)),  2)</f>
        <v>0</v>
      </c>
      <c r="I36" s="117">
        <v>0.12</v>
      </c>
      <c r="K36" s="104">
        <f>ROUND(((SUM(BF84:BF222))*I36),  2)</f>
        <v>0</v>
      </c>
      <c r="M36" s="23"/>
    </row>
    <row r="37" s="22" customFormat="1" ht="14.449999999999999" hidden="1" customHeight="1">
      <c r="B37" s="23"/>
      <c r="E37" s="16" t="s">
        <v>46</v>
      </c>
      <c r="F37" s="104">
        <f>ROUND((SUM(BG84:BG222)),  2)</f>
        <v>0</v>
      </c>
      <c r="I37" s="117">
        <v>0.20999999999999999</v>
      </c>
      <c r="K37" s="104">
        <f t="shared" ref="K37:K39" si="33">0</f>
        <v>0</v>
      </c>
      <c r="M37" s="23"/>
    </row>
    <row r="38" s="22" customFormat="1" ht="14.449999999999999" hidden="1" customHeight="1">
      <c r="B38" s="23"/>
      <c r="E38" s="16" t="s">
        <v>47</v>
      </c>
      <c r="F38" s="104">
        <f>ROUND((SUM(BH84:BH222)),  2)</f>
        <v>0</v>
      </c>
      <c r="I38" s="117">
        <v>0.12</v>
      </c>
      <c r="K38" s="104">
        <f t="shared" si="33"/>
        <v>0</v>
      </c>
      <c r="M38" s="23"/>
    </row>
    <row r="39" s="22" customFormat="1" ht="14.449999999999999" hidden="1" customHeight="1">
      <c r="B39" s="23"/>
      <c r="E39" s="16" t="s">
        <v>48</v>
      </c>
      <c r="F39" s="104">
        <f>ROUND((SUM(BI84:BI222)),  2)</f>
        <v>0</v>
      </c>
      <c r="I39" s="117">
        <v>0</v>
      </c>
      <c r="K39" s="104">
        <f t="shared" si="33"/>
        <v>0</v>
      </c>
      <c r="M39" s="23"/>
    </row>
    <row r="40" s="22" customFormat="1" ht="6.9500000000000002" customHeight="1">
      <c r="B40" s="23"/>
      <c r="M40" s="23"/>
    </row>
    <row r="41" s="22" customFormat="1" ht="25.350000000000001" customHeight="1">
      <c r="B41" s="23"/>
      <c r="C41" s="118"/>
      <c r="D41" s="119" t="s">
        <v>49</v>
      </c>
      <c r="E41" s="62"/>
      <c r="F41" s="62"/>
      <c r="G41" s="120" t="s">
        <v>50</v>
      </c>
      <c r="H41" s="121" t="s">
        <v>51</v>
      </c>
      <c r="I41" s="62"/>
      <c r="J41" s="62"/>
      <c r="K41" s="122">
        <f>SUM(K32:K39)</f>
        <v>0</v>
      </c>
      <c r="L41" s="123"/>
      <c r="M41" s="23"/>
    </row>
    <row r="42" s="22" customFormat="1" ht="14.449999999999999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23"/>
    </row>
    <row r="46" s="22" customFormat="1" ht="6.9500000000000002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23"/>
    </row>
    <row r="47" s="22" customFormat="1" ht="24.949999999999999" customHeight="1">
      <c r="B47" s="23"/>
      <c r="C47" s="7" t="s">
        <v>123</v>
      </c>
      <c r="M47" s="23"/>
    </row>
    <row r="48" s="22" customFormat="1" ht="6.9500000000000002" customHeight="1">
      <c r="B48" s="23"/>
      <c r="M48" s="23"/>
    </row>
    <row r="49" s="22" customFormat="1" ht="12" customHeight="1">
      <c r="B49" s="23"/>
      <c r="C49" s="16" t="s">
        <v>17</v>
      </c>
      <c r="M49" s="23"/>
    </row>
    <row r="50" s="22" customFormat="1" ht="16.5" customHeight="1">
      <c r="B50" s="23"/>
      <c r="E50" s="113" t="str">
        <f>E7</f>
        <v>PD_Beskydské_divadlo_Nový_Jičín</v>
      </c>
      <c r="F50" s="16"/>
      <c r="G50" s="16"/>
      <c r="H50" s="16"/>
      <c r="M50" s="23"/>
    </row>
    <row r="51" s="22" customFormat="1" ht="12" customHeight="1">
      <c r="B51" s="23"/>
      <c r="C51" s="16" t="s">
        <v>116</v>
      </c>
      <c r="M51" s="23"/>
    </row>
    <row r="52" s="22" customFormat="1" ht="16.5" customHeight="1">
      <c r="B52" s="23"/>
      <c r="E52" s="49" t="str">
        <f>E9</f>
        <v xml:space="preserve">PS03 - Elektroinstalace</v>
      </c>
      <c r="F52" s="22"/>
      <c r="G52" s="22"/>
      <c r="H52" s="22"/>
      <c r="M52" s="23"/>
    </row>
    <row r="53" s="22" customFormat="1" ht="6.9500000000000002" customHeight="1">
      <c r="B53" s="23"/>
      <c r="M53" s="23"/>
    </row>
    <row r="54" s="22" customFormat="1" ht="12" customHeight="1">
      <c r="B54" s="23"/>
      <c r="C54" s="16" t="s">
        <v>22</v>
      </c>
      <c r="F54" s="11" t="str">
        <f>F12</f>
        <v xml:space="preserve">Beskydské divadlo Nový Jičín, Divadelní 873/5</v>
      </c>
      <c r="I54" s="16" t="s">
        <v>24</v>
      </c>
      <c r="J54" s="51" t="str">
        <f>IF(J12="","",J12)</f>
        <v xml:space="preserve">19. 3. 2025</v>
      </c>
      <c r="M54" s="23"/>
    </row>
    <row r="55" s="22" customFormat="1" ht="6.9500000000000002" customHeight="1">
      <c r="B55" s="23"/>
      <c r="M55" s="23"/>
    </row>
    <row r="56" s="22" customFormat="1" ht="15.199999999999999" customHeight="1">
      <c r="B56" s="23"/>
      <c r="C56" s="16" t="s">
        <v>26</v>
      </c>
      <c r="F56" s="11" t="str">
        <f>E15</f>
        <v xml:space="preserve">Město Nový Jičín, Masarykovo nám. 1/1, Nový Jičín</v>
      </c>
      <c r="I56" s="16" t="s">
        <v>33</v>
      </c>
      <c r="J56" s="20" t="str">
        <f>E21</f>
        <v xml:space="preserve">Ing. Jonáš Ženatý</v>
      </c>
      <c r="M56" s="23"/>
    </row>
    <row r="57" s="22" customFormat="1" ht="15.199999999999999" customHeight="1">
      <c r="B57" s="23"/>
      <c r="C57" s="16" t="s">
        <v>31</v>
      </c>
      <c r="F57" s="11" t="str">
        <f>IF(E18="","",E18)</f>
        <v xml:space="preserve">Vyplň údaj</v>
      </c>
      <c r="I57" s="16" t="s">
        <v>35</v>
      </c>
      <c r="J57" s="20" t="str">
        <f>E24</f>
        <v xml:space="preserve">Kolektiv autorů</v>
      </c>
      <c r="M57" s="23"/>
    </row>
    <row r="58" s="22" customFormat="1" ht="10.35" customHeight="1">
      <c r="B58" s="23"/>
      <c r="M58" s="23"/>
    </row>
    <row r="59" s="22" customFormat="1" ht="29.25" customHeight="1">
      <c r="B59" s="23"/>
      <c r="C59" s="124" t="s">
        <v>124</v>
      </c>
      <c r="D59" s="118"/>
      <c r="E59" s="118"/>
      <c r="F59" s="118"/>
      <c r="G59" s="118"/>
      <c r="H59" s="118"/>
      <c r="I59" s="125" t="s">
        <v>125</v>
      </c>
      <c r="J59" s="125" t="s">
        <v>126</v>
      </c>
      <c r="K59" s="125" t="s">
        <v>127</v>
      </c>
      <c r="L59" s="118"/>
      <c r="M59" s="23"/>
    </row>
    <row r="60" s="22" customFormat="1" ht="10.35" customHeight="1">
      <c r="B60" s="23"/>
      <c r="M60" s="23"/>
    </row>
    <row r="61" s="22" customFormat="1" ht="22.899999999999999" customHeight="1">
      <c r="B61" s="23"/>
      <c r="C61" s="126" t="s">
        <v>73</v>
      </c>
      <c r="I61" s="75">
        <f t="shared" ref="I61:I63" si="34">Q84</f>
        <v>0</v>
      </c>
      <c r="J61" s="75">
        <f t="shared" ref="J61:J63" si="35">R84</f>
        <v>0</v>
      </c>
      <c r="K61" s="75">
        <f t="shared" ref="K61:K63" si="36">K84</f>
        <v>0</v>
      </c>
      <c r="M61" s="23"/>
      <c r="AU61" s="3" t="s">
        <v>128</v>
      </c>
    </row>
    <row r="62" s="127" customFormat="1" ht="24.949999999999999" customHeight="1">
      <c r="B62" s="128"/>
      <c r="D62" s="129" t="s">
        <v>379</v>
      </c>
      <c r="E62" s="130"/>
      <c r="F62" s="130"/>
      <c r="G62" s="130"/>
      <c r="H62" s="130"/>
      <c r="I62" s="131">
        <f t="shared" si="34"/>
        <v>0</v>
      </c>
      <c r="J62" s="131">
        <f t="shared" si="35"/>
        <v>0</v>
      </c>
      <c r="K62" s="131">
        <f t="shared" si="36"/>
        <v>0</v>
      </c>
      <c r="M62" s="128"/>
    </row>
    <row r="63" s="99" customFormat="1" ht="19.899999999999999" customHeight="1">
      <c r="B63" s="132"/>
      <c r="D63" s="133" t="s">
        <v>1806</v>
      </c>
      <c r="E63" s="134"/>
      <c r="F63" s="134"/>
      <c r="G63" s="134"/>
      <c r="H63" s="134"/>
      <c r="I63" s="135">
        <f t="shared" si="34"/>
        <v>0</v>
      </c>
      <c r="J63" s="135">
        <f t="shared" si="35"/>
        <v>0</v>
      </c>
      <c r="K63" s="135">
        <f t="shared" si="36"/>
        <v>0</v>
      </c>
      <c r="M63" s="132"/>
    </row>
    <row r="64" s="127" customFormat="1" ht="24.949999999999999" customHeight="1">
      <c r="B64" s="128"/>
      <c r="D64" s="129" t="s">
        <v>1807</v>
      </c>
      <c r="E64" s="130"/>
      <c r="F64" s="130"/>
      <c r="G64" s="130"/>
      <c r="H64" s="130"/>
      <c r="I64" s="131">
        <f>Q216</f>
        <v>0</v>
      </c>
      <c r="J64" s="131">
        <f>R216</f>
        <v>0</v>
      </c>
      <c r="K64" s="131">
        <f>K216</f>
        <v>0</v>
      </c>
      <c r="M64" s="128"/>
    </row>
    <row r="65" s="22" customFormat="1" ht="21.75" customHeight="1">
      <c r="B65" s="23"/>
      <c r="M65" s="23"/>
    </row>
    <row r="66" s="22" customFormat="1" ht="6.9500000000000002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23"/>
    </row>
    <row r="70" s="22" customFormat="1" ht="6.9500000000000002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23"/>
    </row>
    <row r="71" s="22" customFormat="1" ht="24.949999999999999" customHeight="1">
      <c r="B71" s="23"/>
      <c r="C71" s="7" t="s">
        <v>140</v>
      </c>
      <c r="M71" s="23"/>
    </row>
    <row r="72" s="22" customFormat="1" ht="6.9500000000000002" customHeight="1">
      <c r="B72" s="23"/>
      <c r="M72" s="23"/>
    </row>
    <row r="73" s="22" customFormat="1" ht="12" customHeight="1">
      <c r="B73" s="23"/>
      <c r="C73" s="16" t="s">
        <v>17</v>
      </c>
      <c r="M73" s="23"/>
    </row>
    <row r="74" s="22" customFormat="1" ht="16.5" customHeight="1">
      <c r="B74" s="23"/>
      <c r="E74" s="113" t="str">
        <f>E7</f>
        <v>PD_Beskydské_divadlo_Nový_Jičín</v>
      </c>
      <c r="F74" s="16"/>
      <c r="G74" s="16"/>
      <c r="H74" s="16"/>
      <c r="M74" s="23"/>
    </row>
    <row r="75" s="22" customFormat="1" ht="12" customHeight="1">
      <c r="B75" s="23"/>
      <c r="C75" s="16" t="s">
        <v>116</v>
      </c>
      <c r="M75" s="23"/>
    </row>
    <row r="76" s="22" customFormat="1" ht="16.5" customHeight="1">
      <c r="B76" s="23"/>
      <c r="E76" s="49" t="str">
        <f>E9</f>
        <v xml:space="preserve">PS03 - Elektroinstalace</v>
      </c>
      <c r="F76" s="22"/>
      <c r="G76" s="22"/>
      <c r="H76" s="22"/>
      <c r="M76" s="23"/>
    </row>
    <row r="77" s="22" customFormat="1" ht="6.9500000000000002" customHeight="1">
      <c r="B77" s="23"/>
      <c r="M77" s="23"/>
    </row>
    <row r="78" s="22" customFormat="1" ht="12" customHeight="1">
      <c r="B78" s="23"/>
      <c r="C78" s="16" t="s">
        <v>22</v>
      </c>
      <c r="F78" s="11" t="str">
        <f>F12</f>
        <v xml:space="preserve">Beskydské divadlo Nový Jičín, Divadelní 873/5</v>
      </c>
      <c r="I78" s="16" t="s">
        <v>24</v>
      </c>
      <c r="J78" s="51" t="str">
        <f>IF(J12="","",J12)</f>
        <v xml:space="preserve">19. 3. 2025</v>
      </c>
      <c r="M78" s="23"/>
    </row>
    <row r="79" s="22" customFormat="1" ht="6.9500000000000002" customHeight="1">
      <c r="B79" s="23"/>
      <c r="M79" s="23"/>
    </row>
    <row r="80" s="22" customFormat="1" ht="15.199999999999999" customHeight="1">
      <c r="B80" s="23"/>
      <c r="C80" s="16" t="s">
        <v>26</v>
      </c>
      <c r="F80" s="11" t="str">
        <f>E15</f>
        <v xml:space="preserve">Město Nový Jičín, Masarykovo nám. 1/1, Nový Jičín</v>
      </c>
      <c r="I80" s="16" t="s">
        <v>33</v>
      </c>
      <c r="J80" s="20" t="str">
        <f>E21</f>
        <v xml:space="preserve">Ing. Jonáš Ženatý</v>
      </c>
      <c r="M80" s="23"/>
    </row>
    <row r="81" s="22" customFormat="1" ht="15.199999999999999" customHeight="1">
      <c r="B81" s="23"/>
      <c r="C81" s="16" t="s">
        <v>31</v>
      </c>
      <c r="F81" s="11" t="str">
        <f>IF(E18="","",E18)</f>
        <v xml:space="preserve">Vyplň údaj</v>
      </c>
      <c r="I81" s="16" t="s">
        <v>35</v>
      </c>
      <c r="J81" s="20" t="str">
        <f>E24</f>
        <v xml:space="preserve">Kolektiv autorů</v>
      </c>
      <c r="M81" s="23"/>
    </row>
    <row r="82" s="22" customFormat="1" ht="10.35" customHeight="1">
      <c r="B82" s="23"/>
      <c r="M82" s="23"/>
    </row>
    <row r="83" s="136" customFormat="1" ht="29.25" customHeight="1">
      <c r="B83" s="137"/>
      <c r="C83" s="138" t="s">
        <v>141</v>
      </c>
      <c r="D83" s="139" t="s">
        <v>58</v>
      </c>
      <c r="E83" s="139" t="s">
        <v>54</v>
      </c>
      <c r="F83" s="139" t="s">
        <v>55</v>
      </c>
      <c r="G83" s="139" t="s">
        <v>142</v>
      </c>
      <c r="H83" s="139" t="s">
        <v>143</v>
      </c>
      <c r="I83" s="139" t="s">
        <v>144</v>
      </c>
      <c r="J83" s="139" t="s">
        <v>145</v>
      </c>
      <c r="K83" s="140" t="s">
        <v>127</v>
      </c>
      <c r="L83" s="141" t="s">
        <v>146</v>
      </c>
      <c r="M83" s="137"/>
      <c r="N83" s="66" t="s">
        <v>20</v>
      </c>
      <c r="O83" s="67" t="s">
        <v>43</v>
      </c>
      <c r="P83" s="67" t="s">
        <v>147</v>
      </c>
      <c r="Q83" s="67" t="s">
        <v>148</v>
      </c>
      <c r="R83" s="67" t="s">
        <v>149</v>
      </c>
      <c r="S83" s="67" t="s">
        <v>150</v>
      </c>
      <c r="T83" s="67" t="s">
        <v>151</v>
      </c>
      <c r="U83" s="67" t="s">
        <v>152</v>
      </c>
      <c r="V83" s="67" t="s">
        <v>153</v>
      </c>
      <c r="W83" s="67" t="s">
        <v>154</v>
      </c>
      <c r="X83" s="68" t="s">
        <v>155</v>
      </c>
    </row>
    <row r="84" s="22" customFormat="1" ht="22.899999999999999" customHeight="1">
      <c r="B84" s="23"/>
      <c r="C84" s="72" t="s">
        <v>156</v>
      </c>
      <c r="K84" s="142">
        <f t="shared" ref="K84:K86" si="37">BK84</f>
        <v>0</v>
      </c>
      <c r="M84" s="23"/>
      <c r="N84" s="69"/>
      <c r="O84" s="55"/>
      <c r="P84" s="55"/>
      <c r="Q84" s="143">
        <f>Q85+Q216</f>
        <v>0</v>
      </c>
      <c r="R84" s="143">
        <f>R85+R216</f>
        <v>0</v>
      </c>
      <c r="S84" s="55"/>
      <c r="T84" s="144">
        <f>T85+T216</f>
        <v>0</v>
      </c>
      <c r="U84" s="55"/>
      <c r="V84" s="144">
        <f>V85+V216</f>
        <v>0.3259149999999999</v>
      </c>
      <c r="W84" s="55"/>
      <c r="X84" s="145">
        <f>X85+X216</f>
        <v>0</v>
      </c>
      <c r="AT84" s="3" t="s">
        <v>74</v>
      </c>
      <c r="AU84" s="3" t="s">
        <v>128</v>
      </c>
      <c r="BK84" s="146">
        <f>BK85+BK216</f>
        <v>0</v>
      </c>
    </row>
    <row r="85" s="147" customFormat="1" ht="25.899999999999999" customHeight="1">
      <c r="B85" s="148"/>
      <c r="D85" s="149" t="s">
        <v>74</v>
      </c>
      <c r="E85" s="150" t="s">
        <v>391</v>
      </c>
      <c r="F85" s="150" t="s">
        <v>392</v>
      </c>
      <c r="I85" s="151"/>
      <c r="J85" s="151"/>
      <c r="K85" s="152">
        <f t="shared" si="37"/>
        <v>0</v>
      </c>
      <c r="M85" s="148"/>
      <c r="N85" s="153"/>
      <c r="Q85" s="154">
        <f>Q86</f>
        <v>0</v>
      </c>
      <c r="R85" s="154">
        <f>R86</f>
        <v>0</v>
      </c>
      <c r="T85" s="155">
        <f>T86</f>
        <v>0</v>
      </c>
      <c r="V85" s="155">
        <f>V86</f>
        <v>0.3259149999999999</v>
      </c>
      <c r="X85" s="156">
        <f>X86</f>
        <v>0</v>
      </c>
      <c r="AR85" s="149" t="s">
        <v>84</v>
      </c>
      <c r="AT85" s="157" t="s">
        <v>74</v>
      </c>
      <c r="AU85" s="157" t="s">
        <v>75</v>
      </c>
      <c r="AY85" s="149" t="s">
        <v>159</v>
      </c>
      <c r="BK85" s="158">
        <f>BK86</f>
        <v>0</v>
      </c>
    </row>
    <row r="86" s="147" customFormat="1" ht="22.899999999999999" customHeight="1">
      <c r="B86" s="148"/>
      <c r="D86" s="149" t="s">
        <v>74</v>
      </c>
      <c r="E86" s="159" t="s">
        <v>1808</v>
      </c>
      <c r="F86" s="159" t="s">
        <v>1809</v>
      </c>
      <c r="I86" s="151"/>
      <c r="J86" s="151"/>
      <c r="K86" s="160">
        <f t="shared" si="37"/>
        <v>0</v>
      </c>
      <c r="M86" s="148"/>
      <c r="N86" s="153"/>
      <c r="Q86" s="154">
        <f>SUM(Q87:Q215)</f>
        <v>0</v>
      </c>
      <c r="R86" s="154">
        <f>SUM(R87:R215)</f>
        <v>0</v>
      </c>
      <c r="T86" s="155">
        <f>SUM(T87:T215)</f>
        <v>0</v>
      </c>
      <c r="V86" s="155">
        <f>SUM(V87:V215)</f>
        <v>0.3259149999999999</v>
      </c>
      <c r="X86" s="156">
        <f>SUM(X87:X215)</f>
        <v>0</v>
      </c>
      <c r="AR86" s="149" t="s">
        <v>84</v>
      </c>
      <c r="AT86" s="157" t="s">
        <v>74</v>
      </c>
      <c r="AU86" s="157" t="s">
        <v>82</v>
      </c>
      <c r="AY86" s="149" t="s">
        <v>159</v>
      </c>
      <c r="BK86" s="158">
        <f>SUM(BK87:BK215)</f>
        <v>0</v>
      </c>
    </row>
    <row r="87" s="22" customFormat="1" ht="16.5" customHeight="1">
      <c r="B87" s="23"/>
      <c r="C87" s="161" t="s">
        <v>82</v>
      </c>
      <c r="D87" s="161" t="s">
        <v>162</v>
      </c>
      <c r="E87" s="162" t="s">
        <v>1810</v>
      </c>
      <c r="F87" s="163" t="s">
        <v>1811</v>
      </c>
      <c r="G87" s="164" t="s">
        <v>248</v>
      </c>
      <c r="H87" s="165">
        <v>6</v>
      </c>
      <c r="I87" s="166"/>
      <c r="J87" s="166"/>
      <c r="K87" s="167">
        <f>ROUND(P87*H87,2)</f>
        <v>0</v>
      </c>
      <c r="L87" s="168"/>
      <c r="M87" s="23"/>
      <c r="N87" s="169" t="s">
        <v>20</v>
      </c>
      <c r="O87" s="170" t="s">
        <v>44</v>
      </c>
      <c r="P87" s="171">
        <f>I87+J87</f>
        <v>0</v>
      </c>
      <c r="Q87" s="171">
        <f>ROUND(I87*H87,2)</f>
        <v>0</v>
      </c>
      <c r="R87" s="171">
        <f>ROUND(J87*H87,2)</f>
        <v>0</v>
      </c>
      <c r="T87" s="172">
        <f>S87*H87</f>
        <v>0</v>
      </c>
      <c r="U87" s="172">
        <v>0</v>
      </c>
      <c r="V87" s="172">
        <f>U87*H87</f>
        <v>0</v>
      </c>
      <c r="W87" s="172">
        <v>0</v>
      </c>
      <c r="X87" s="173">
        <f>W87*H87</f>
        <v>0</v>
      </c>
      <c r="AR87" s="174" t="s">
        <v>275</v>
      </c>
      <c r="AT87" s="174" t="s">
        <v>162</v>
      </c>
      <c r="AU87" s="174" t="s">
        <v>84</v>
      </c>
      <c r="AY87" s="3" t="s">
        <v>159</v>
      </c>
      <c r="BE87" s="175">
        <f>IF(O87="základní",K87,0)</f>
        <v>0</v>
      </c>
      <c r="BF87" s="175">
        <f>IF(O87="snížená",K87,0)</f>
        <v>0</v>
      </c>
      <c r="BG87" s="175">
        <f>IF(O87="zákl. přenesená",K87,0)</f>
        <v>0</v>
      </c>
      <c r="BH87" s="175">
        <f>IF(O87="sníž. přenesená",K87,0)</f>
        <v>0</v>
      </c>
      <c r="BI87" s="175">
        <f>IF(O87="nulová",K87,0)</f>
        <v>0</v>
      </c>
      <c r="BJ87" s="3" t="s">
        <v>82</v>
      </c>
      <c r="BK87" s="175">
        <f>ROUND(P87*H87,2)</f>
        <v>0</v>
      </c>
      <c r="BL87" s="3" t="s">
        <v>275</v>
      </c>
      <c r="BM87" s="174" t="s">
        <v>1812</v>
      </c>
    </row>
    <row r="88" s="22" customFormat="1">
      <c r="B88" s="23"/>
      <c r="D88" s="176" t="s">
        <v>168</v>
      </c>
      <c r="F88" s="177" t="s">
        <v>1811</v>
      </c>
      <c r="I88" s="178"/>
      <c r="J88" s="178"/>
      <c r="M88" s="23"/>
      <c r="N88" s="179"/>
      <c r="X88" s="59"/>
      <c r="AT88" s="3" t="s">
        <v>168</v>
      </c>
      <c r="AU88" s="3" t="s">
        <v>84</v>
      </c>
    </row>
    <row r="89" s="22" customFormat="1">
      <c r="B89" s="23"/>
      <c r="D89" s="180" t="s">
        <v>170</v>
      </c>
      <c r="F89" s="181" t="s">
        <v>1813</v>
      </c>
      <c r="I89" s="178"/>
      <c r="J89" s="178"/>
      <c r="M89" s="23"/>
      <c r="N89" s="179"/>
      <c r="X89" s="59"/>
      <c r="AT89" s="3" t="s">
        <v>170</v>
      </c>
      <c r="AU89" s="3" t="s">
        <v>84</v>
      </c>
    </row>
    <row r="90" s="22" customFormat="1" ht="16.5" customHeight="1">
      <c r="B90" s="23"/>
      <c r="C90" s="183" t="s">
        <v>84</v>
      </c>
      <c r="D90" s="183" t="s">
        <v>269</v>
      </c>
      <c r="E90" s="184" t="s">
        <v>1814</v>
      </c>
      <c r="F90" s="185" t="s">
        <v>1815</v>
      </c>
      <c r="G90" s="186" t="s">
        <v>248</v>
      </c>
      <c r="H90" s="187">
        <v>6.2999999999999998</v>
      </c>
      <c r="I90" s="188"/>
      <c r="J90" s="189"/>
      <c r="K90" s="190">
        <f>ROUND(P90*H90,2)</f>
        <v>0</v>
      </c>
      <c r="L90" s="189"/>
      <c r="M90" s="191"/>
      <c r="N90" s="192" t="s">
        <v>20</v>
      </c>
      <c r="O90" s="170" t="s">
        <v>44</v>
      </c>
      <c r="P90" s="171">
        <f>I90+J90</f>
        <v>0</v>
      </c>
      <c r="Q90" s="171">
        <f>ROUND(I90*H90,2)</f>
        <v>0</v>
      </c>
      <c r="R90" s="171">
        <f>ROUND(J90*H90,2)</f>
        <v>0</v>
      </c>
      <c r="T90" s="172">
        <f>S90*H90</f>
        <v>0</v>
      </c>
      <c r="U90" s="172">
        <v>0.00038999999999999999</v>
      </c>
      <c r="V90" s="172">
        <f>U90*H90</f>
        <v>0.002457</v>
      </c>
      <c r="W90" s="172">
        <v>0</v>
      </c>
      <c r="X90" s="173">
        <f>W90*H90</f>
        <v>0</v>
      </c>
      <c r="AR90" s="174" t="s">
        <v>397</v>
      </c>
      <c r="AT90" s="174" t="s">
        <v>269</v>
      </c>
      <c r="AU90" s="174" t="s">
        <v>84</v>
      </c>
      <c r="AY90" s="3" t="s">
        <v>159</v>
      </c>
      <c r="BE90" s="175">
        <f>IF(O90="základní",K90,0)</f>
        <v>0</v>
      </c>
      <c r="BF90" s="175">
        <f>IF(O90="snížená",K90,0)</f>
        <v>0</v>
      </c>
      <c r="BG90" s="175">
        <f>IF(O90="zákl. přenesená",K90,0)</f>
        <v>0</v>
      </c>
      <c r="BH90" s="175">
        <f>IF(O90="sníž. přenesená",K90,0)</f>
        <v>0</v>
      </c>
      <c r="BI90" s="175">
        <f>IF(O90="nulová",K90,0)</f>
        <v>0</v>
      </c>
      <c r="BJ90" s="3" t="s">
        <v>82</v>
      </c>
      <c r="BK90" s="175">
        <f>ROUND(P90*H90,2)</f>
        <v>0</v>
      </c>
      <c r="BL90" s="3" t="s">
        <v>275</v>
      </c>
      <c r="BM90" s="174" t="s">
        <v>1816</v>
      </c>
    </row>
    <row r="91" s="22" customFormat="1">
      <c r="B91" s="23"/>
      <c r="D91" s="176" t="s">
        <v>168</v>
      </c>
      <c r="F91" s="177" t="s">
        <v>1815</v>
      </c>
      <c r="I91" s="178"/>
      <c r="J91" s="178"/>
      <c r="M91" s="23"/>
      <c r="N91" s="179"/>
      <c r="X91" s="59"/>
      <c r="AT91" s="3" t="s">
        <v>168</v>
      </c>
      <c r="AU91" s="3" t="s">
        <v>84</v>
      </c>
    </row>
    <row r="92" s="22" customFormat="1" ht="21.75" customHeight="1">
      <c r="B92" s="23"/>
      <c r="C92" s="161" t="s">
        <v>180</v>
      </c>
      <c r="D92" s="161" t="s">
        <v>162</v>
      </c>
      <c r="E92" s="162" t="s">
        <v>1817</v>
      </c>
      <c r="F92" s="163" t="s">
        <v>1818</v>
      </c>
      <c r="G92" s="164" t="s">
        <v>248</v>
      </c>
      <c r="H92" s="165">
        <v>115</v>
      </c>
      <c r="I92" s="166"/>
      <c r="J92" s="166"/>
      <c r="K92" s="167">
        <f>ROUND(P92*H92,2)</f>
        <v>0</v>
      </c>
      <c r="L92" s="168"/>
      <c r="M92" s="23"/>
      <c r="N92" s="169" t="s">
        <v>20</v>
      </c>
      <c r="O92" s="170" t="s">
        <v>44</v>
      </c>
      <c r="P92" s="171">
        <f>I92+J92</f>
        <v>0</v>
      </c>
      <c r="Q92" s="171">
        <f>ROUND(I92*H92,2)</f>
        <v>0</v>
      </c>
      <c r="R92" s="171">
        <f>ROUND(J92*H92,2)</f>
        <v>0</v>
      </c>
      <c r="T92" s="172">
        <f>S92*H92</f>
        <v>0</v>
      </c>
      <c r="U92" s="172">
        <v>0</v>
      </c>
      <c r="V92" s="172">
        <f>U92*H92</f>
        <v>0</v>
      </c>
      <c r="W92" s="172">
        <v>0</v>
      </c>
      <c r="X92" s="173">
        <f>W92*H92</f>
        <v>0</v>
      </c>
      <c r="AR92" s="174" t="s">
        <v>275</v>
      </c>
      <c r="AT92" s="174" t="s">
        <v>162</v>
      </c>
      <c r="AU92" s="174" t="s">
        <v>84</v>
      </c>
      <c r="AY92" s="3" t="s">
        <v>159</v>
      </c>
      <c r="BE92" s="175">
        <f>IF(O92="základní",K92,0)</f>
        <v>0</v>
      </c>
      <c r="BF92" s="175">
        <f>IF(O92="snížená",K92,0)</f>
        <v>0</v>
      </c>
      <c r="BG92" s="175">
        <f>IF(O92="zákl. přenesená",K92,0)</f>
        <v>0</v>
      </c>
      <c r="BH92" s="175">
        <f>IF(O92="sníž. přenesená",K92,0)</f>
        <v>0</v>
      </c>
      <c r="BI92" s="175">
        <f>IF(O92="nulová",K92,0)</f>
        <v>0</v>
      </c>
      <c r="BJ92" s="3" t="s">
        <v>82</v>
      </c>
      <c r="BK92" s="175">
        <f>ROUND(P92*H92,2)</f>
        <v>0</v>
      </c>
      <c r="BL92" s="3" t="s">
        <v>275</v>
      </c>
      <c r="BM92" s="174" t="s">
        <v>1819</v>
      </c>
    </row>
    <row r="93" s="22" customFormat="1">
      <c r="B93" s="23"/>
      <c r="D93" s="176" t="s">
        <v>168</v>
      </c>
      <c r="F93" s="177" t="s">
        <v>1818</v>
      </c>
      <c r="I93" s="178"/>
      <c r="J93" s="178"/>
      <c r="M93" s="23"/>
      <c r="N93" s="179"/>
      <c r="X93" s="59"/>
      <c r="AT93" s="3" t="s">
        <v>168</v>
      </c>
      <c r="AU93" s="3" t="s">
        <v>84</v>
      </c>
    </row>
    <row r="94" s="22" customFormat="1">
      <c r="B94" s="23"/>
      <c r="D94" s="180" t="s">
        <v>170</v>
      </c>
      <c r="F94" s="181" t="s">
        <v>1820</v>
      </c>
      <c r="I94" s="178"/>
      <c r="J94" s="178"/>
      <c r="M94" s="23"/>
      <c r="N94" s="179"/>
      <c r="X94" s="59"/>
      <c r="AT94" s="3" t="s">
        <v>170</v>
      </c>
      <c r="AU94" s="3" t="s">
        <v>84</v>
      </c>
    </row>
    <row r="95" s="22" customFormat="1" ht="16.5" customHeight="1">
      <c r="B95" s="23"/>
      <c r="C95" s="183" t="s">
        <v>166</v>
      </c>
      <c r="D95" s="183" t="s">
        <v>269</v>
      </c>
      <c r="E95" s="184" t="s">
        <v>1821</v>
      </c>
      <c r="F95" s="185" t="s">
        <v>1822</v>
      </c>
      <c r="G95" s="186" t="s">
        <v>248</v>
      </c>
      <c r="H95" s="187">
        <v>57.5</v>
      </c>
      <c r="I95" s="188"/>
      <c r="J95" s="189"/>
      <c r="K95" s="190">
        <f>ROUND(P95*H95,2)</f>
        <v>0</v>
      </c>
      <c r="L95" s="189"/>
      <c r="M95" s="191"/>
      <c r="N95" s="192" t="s">
        <v>20</v>
      </c>
      <c r="O95" s="170" t="s">
        <v>44</v>
      </c>
      <c r="P95" s="171">
        <f>I95+J95</f>
        <v>0</v>
      </c>
      <c r="Q95" s="171">
        <f>ROUND(I95*H95,2)</f>
        <v>0</v>
      </c>
      <c r="R95" s="171">
        <f>ROUND(J95*H95,2)</f>
        <v>0</v>
      </c>
      <c r="T95" s="172">
        <f>S95*H95</f>
        <v>0</v>
      </c>
      <c r="U95" s="172">
        <v>5.0000000000000002e-05</v>
      </c>
      <c r="V95" s="172">
        <f>U95*H95</f>
        <v>0.002875</v>
      </c>
      <c r="W95" s="172">
        <v>0</v>
      </c>
      <c r="X95" s="173">
        <f>W95*H95</f>
        <v>0</v>
      </c>
      <c r="AR95" s="174" t="s">
        <v>397</v>
      </c>
      <c r="AT95" s="174" t="s">
        <v>269</v>
      </c>
      <c r="AU95" s="174" t="s">
        <v>84</v>
      </c>
      <c r="AY95" s="3" t="s">
        <v>159</v>
      </c>
      <c r="BE95" s="175">
        <f>IF(O95="základní",K95,0)</f>
        <v>0</v>
      </c>
      <c r="BF95" s="175">
        <f>IF(O95="snížená",K95,0)</f>
        <v>0</v>
      </c>
      <c r="BG95" s="175">
        <f>IF(O95="zákl. přenesená",K95,0)</f>
        <v>0</v>
      </c>
      <c r="BH95" s="175">
        <f>IF(O95="sníž. přenesená",K95,0)</f>
        <v>0</v>
      </c>
      <c r="BI95" s="175">
        <f>IF(O95="nulová",K95,0)</f>
        <v>0</v>
      </c>
      <c r="BJ95" s="3" t="s">
        <v>82</v>
      </c>
      <c r="BK95" s="175">
        <f>ROUND(P95*H95,2)</f>
        <v>0</v>
      </c>
      <c r="BL95" s="3" t="s">
        <v>275</v>
      </c>
      <c r="BM95" s="174" t="s">
        <v>1823</v>
      </c>
    </row>
    <row r="96" s="22" customFormat="1">
      <c r="B96" s="23"/>
      <c r="D96" s="176" t="s">
        <v>168</v>
      </c>
      <c r="F96" s="177" t="s">
        <v>1822</v>
      </c>
      <c r="I96" s="178"/>
      <c r="J96" s="178"/>
      <c r="M96" s="23"/>
      <c r="N96" s="179"/>
      <c r="X96" s="59"/>
      <c r="AT96" s="3" t="s">
        <v>168</v>
      </c>
      <c r="AU96" s="3" t="s">
        <v>84</v>
      </c>
    </row>
    <row r="97" s="22" customFormat="1" ht="16.5" customHeight="1">
      <c r="B97" s="23"/>
      <c r="C97" s="183" t="s">
        <v>197</v>
      </c>
      <c r="D97" s="183" t="s">
        <v>269</v>
      </c>
      <c r="E97" s="184" t="s">
        <v>1824</v>
      </c>
      <c r="F97" s="185" t="s">
        <v>1825</v>
      </c>
      <c r="G97" s="186" t="s">
        <v>248</v>
      </c>
      <c r="H97" s="187">
        <v>74.75</v>
      </c>
      <c r="I97" s="188"/>
      <c r="J97" s="189"/>
      <c r="K97" s="190">
        <f>ROUND(P97*H97,2)</f>
        <v>0</v>
      </c>
      <c r="L97" s="189"/>
      <c r="M97" s="191"/>
      <c r="N97" s="192" t="s">
        <v>20</v>
      </c>
      <c r="O97" s="170" t="s">
        <v>44</v>
      </c>
      <c r="P97" s="171">
        <f>I97+J97</f>
        <v>0</v>
      </c>
      <c r="Q97" s="171">
        <f>ROUND(I97*H97,2)</f>
        <v>0</v>
      </c>
      <c r="R97" s="171">
        <f>ROUND(J97*H97,2)</f>
        <v>0</v>
      </c>
      <c r="T97" s="172">
        <f>S97*H97</f>
        <v>0</v>
      </c>
      <c r="U97" s="172">
        <v>0.00017000000000000001</v>
      </c>
      <c r="V97" s="172">
        <f>U97*H97</f>
        <v>0.0127075</v>
      </c>
      <c r="W97" s="172">
        <v>0</v>
      </c>
      <c r="X97" s="173">
        <f>W97*H97</f>
        <v>0</v>
      </c>
      <c r="AR97" s="174" t="s">
        <v>397</v>
      </c>
      <c r="AT97" s="174" t="s">
        <v>269</v>
      </c>
      <c r="AU97" s="174" t="s">
        <v>84</v>
      </c>
      <c r="AY97" s="3" t="s">
        <v>159</v>
      </c>
      <c r="BE97" s="175">
        <f>IF(O97="základní",K97,0)</f>
        <v>0</v>
      </c>
      <c r="BF97" s="175">
        <f>IF(O97="snížená",K97,0)</f>
        <v>0</v>
      </c>
      <c r="BG97" s="175">
        <f>IF(O97="zákl. přenesená",K97,0)</f>
        <v>0</v>
      </c>
      <c r="BH97" s="175">
        <f>IF(O97="sníž. přenesená",K97,0)</f>
        <v>0</v>
      </c>
      <c r="BI97" s="175">
        <f>IF(O97="nulová",K97,0)</f>
        <v>0</v>
      </c>
      <c r="BJ97" s="3" t="s">
        <v>82</v>
      </c>
      <c r="BK97" s="175">
        <f>ROUND(P97*H97,2)</f>
        <v>0</v>
      </c>
      <c r="BL97" s="3" t="s">
        <v>275</v>
      </c>
      <c r="BM97" s="174" t="s">
        <v>1826</v>
      </c>
    </row>
    <row r="98" s="22" customFormat="1">
      <c r="B98" s="23"/>
      <c r="D98" s="176" t="s">
        <v>168</v>
      </c>
      <c r="F98" s="177" t="s">
        <v>1825</v>
      </c>
      <c r="I98" s="178"/>
      <c r="J98" s="178"/>
      <c r="M98" s="23"/>
      <c r="N98" s="179"/>
      <c r="X98" s="59"/>
      <c r="AT98" s="3" t="s">
        <v>168</v>
      </c>
      <c r="AU98" s="3" t="s">
        <v>84</v>
      </c>
    </row>
    <row r="99" s="22" customFormat="1" ht="16.5" customHeight="1">
      <c r="B99" s="23"/>
      <c r="C99" s="161" t="s">
        <v>204</v>
      </c>
      <c r="D99" s="161" t="s">
        <v>162</v>
      </c>
      <c r="E99" s="162" t="s">
        <v>1827</v>
      </c>
      <c r="F99" s="163" t="s">
        <v>1828</v>
      </c>
      <c r="G99" s="164" t="s">
        <v>248</v>
      </c>
      <c r="H99" s="165">
        <v>211</v>
      </c>
      <c r="I99" s="166"/>
      <c r="J99" s="166"/>
      <c r="K99" s="167">
        <f>ROUND(P99*H99,2)</f>
        <v>0</v>
      </c>
      <c r="L99" s="168"/>
      <c r="M99" s="23"/>
      <c r="N99" s="169" t="s">
        <v>20</v>
      </c>
      <c r="O99" s="170" t="s">
        <v>44</v>
      </c>
      <c r="P99" s="171">
        <f>I99+J99</f>
        <v>0</v>
      </c>
      <c r="Q99" s="171">
        <f>ROUND(I99*H99,2)</f>
        <v>0</v>
      </c>
      <c r="R99" s="171">
        <f>ROUND(J99*H99,2)</f>
        <v>0</v>
      </c>
      <c r="T99" s="172">
        <f>S99*H99</f>
        <v>0</v>
      </c>
      <c r="U99" s="172">
        <v>0</v>
      </c>
      <c r="V99" s="172">
        <f>U99*H99</f>
        <v>0</v>
      </c>
      <c r="W99" s="172">
        <v>0</v>
      </c>
      <c r="X99" s="173">
        <f>W99*H99</f>
        <v>0</v>
      </c>
      <c r="AR99" s="174" t="s">
        <v>275</v>
      </c>
      <c r="AT99" s="174" t="s">
        <v>162</v>
      </c>
      <c r="AU99" s="174" t="s">
        <v>84</v>
      </c>
      <c r="AY99" s="3" t="s">
        <v>159</v>
      </c>
      <c r="BE99" s="175">
        <f>IF(O99="základní",K99,0)</f>
        <v>0</v>
      </c>
      <c r="BF99" s="175">
        <f>IF(O99="snížená",K99,0)</f>
        <v>0</v>
      </c>
      <c r="BG99" s="175">
        <f>IF(O99="zákl. přenesená",K99,0)</f>
        <v>0</v>
      </c>
      <c r="BH99" s="175">
        <f>IF(O99="sníž. přenesená",K99,0)</f>
        <v>0</v>
      </c>
      <c r="BI99" s="175">
        <f>IF(O99="nulová",K99,0)</f>
        <v>0</v>
      </c>
      <c r="BJ99" s="3" t="s">
        <v>82</v>
      </c>
      <c r="BK99" s="175">
        <f>ROUND(P99*H99,2)</f>
        <v>0</v>
      </c>
      <c r="BL99" s="3" t="s">
        <v>275</v>
      </c>
      <c r="BM99" s="174" t="s">
        <v>1829</v>
      </c>
    </row>
    <row r="100" s="22" customFormat="1">
      <c r="B100" s="23"/>
      <c r="D100" s="176" t="s">
        <v>168</v>
      </c>
      <c r="F100" s="177" t="s">
        <v>1828</v>
      </c>
      <c r="I100" s="178"/>
      <c r="J100" s="178"/>
      <c r="M100" s="23"/>
      <c r="N100" s="179"/>
      <c r="X100" s="59"/>
      <c r="AT100" s="3" t="s">
        <v>168</v>
      </c>
      <c r="AU100" s="3" t="s">
        <v>84</v>
      </c>
    </row>
    <row r="101" s="22" customFormat="1">
      <c r="B101" s="23"/>
      <c r="D101" s="180" t="s">
        <v>170</v>
      </c>
      <c r="F101" s="181" t="s">
        <v>1830</v>
      </c>
      <c r="I101" s="178"/>
      <c r="J101" s="178"/>
      <c r="M101" s="23"/>
      <c r="N101" s="179"/>
      <c r="X101" s="59"/>
      <c r="AT101" s="3" t="s">
        <v>170</v>
      </c>
      <c r="AU101" s="3" t="s">
        <v>84</v>
      </c>
    </row>
    <row r="102" s="22" customFormat="1" ht="16.5" customHeight="1">
      <c r="B102" s="23"/>
      <c r="C102" s="183" t="s">
        <v>211</v>
      </c>
      <c r="D102" s="183" t="s">
        <v>269</v>
      </c>
      <c r="E102" s="184" t="s">
        <v>1831</v>
      </c>
      <c r="F102" s="185" t="s">
        <v>1832</v>
      </c>
      <c r="G102" s="186" t="s">
        <v>248</v>
      </c>
      <c r="H102" s="187">
        <v>179.40000000000001</v>
      </c>
      <c r="I102" s="188"/>
      <c r="J102" s="189"/>
      <c r="K102" s="190">
        <f>ROUND(P102*H102,2)</f>
        <v>0</v>
      </c>
      <c r="L102" s="189"/>
      <c r="M102" s="191"/>
      <c r="N102" s="192" t="s">
        <v>20</v>
      </c>
      <c r="O102" s="170" t="s">
        <v>44</v>
      </c>
      <c r="P102" s="171">
        <f>I102+J102</f>
        <v>0</v>
      </c>
      <c r="Q102" s="171">
        <f>ROUND(I102*H102,2)</f>
        <v>0</v>
      </c>
      <c r="R102" s="171">
        <f>ROUND(J102*H102,2)</f>
        <v>0</v>
      </c>
      <c r="T102" s="172">
        <f>S102*H102</f>
        <v>0</v>
      </c>
      <c r="U102" s="172">
        <v>0.00012</v>
      </c>
      <c r="V102" s="172">
        <f>U102*H102</f>
        <v>0.021528000000000002</v>
      </c>
      <c r="W102" s="172">
        <v>0</v>
      </c>
      <c r="X102" s="173">
        <f>W102*H102</f>
        <v>0</v>
      </c>
      <c r="AR102" s="174" t="s">
        <v>397</v>
      </c>
      <c r="AT102" s="174" t="s">
        <v>269</v>
      </c>
      <c r="AU102" s="174" t="s">
        <v>84</v>
      </c>
      <c r="AY102" s="3" t="s">
        <v>159</v>
      </c>
      <c r="BE102" s="175">
        <f>IF(O102="základní",K102,0)</f>
        <v>0</v>
      </c>
      <c r="BF102" s="175">
        <f>IF(O102="snížená",K102,0)</f>
        <v>0</v>
      </c>
      <c r="BG102" s="175">
        <f>IF(O102="zákl. přenesená",K102,0)</f>
        <v>0</v>
      </c>
      <c r="BH102" s="175">
        <f>IF(O102="sníž. přenesená",K102,0)</f>
        <v>0</v>
      </c>
      <c r="BI102" s="175">
        <f>IF(O102="nulová",K102,0)</f>
        <v>0</v>
      </c>
      <c r="BJ102" s="3" t="s">
        <v>82</v>
      </c>
      <c r="BK102" s="175">
        <f>ROUND(P102*H102,2)</f>
        <v>0</v>
      </c>
      <c r="BL102" s="3" t="s">
        <v>275</v>
      </c>
      <c r="BM102" s="174" t="s">
        <v>1833</v>
      </c>
    </row>
    <row r="103" s="22" customFormat="1">
      <c r="B103" s="23"/>
      <c r="D103" s="176" t="s">
        <v>168</v>
      </c>
      <c r="F103" s="177" t="s">
        <v>1832</v>
      </c>
      <c r="I103" s="178"/>
      <c r="J103" s="178"/>
      <c r="M103" s="23"/>
      <c r="N103" s="179"/>
      <c r="X103" s="59"/>
      <c r="AT103" s="3" t="s">
        <v>168</v>
      </c>
      <c r="AU103" s="3" t="s">
        <v>84</v>
      </c>
    </row>
    <row r="104" s="22" customFormat="1" ht="16.5" customHeight="1">
      <c r="B104" s="23"/>
      <c r="C104" s="183" t="s">
        <v>218</v>
      </c>
      <c r="D104" s="183" t="s">
        <v>269</v>
      </c>
      <c r="E104" s="184" t="s">
        <v>1834</v>
      </c>
      <c r="F104" s="185" t="s">
        <v>1835</v>
      </c>
      <c r="G104" s="186" t="s">
        <v>248</v>
      </c>
      <c r="H104" s="187">
        <v>63.25</v>
      </c>
      <c r="I104" s="188"/>
      <c r="J104" s="189"/>
      <c r="K104" s="190">
        <f>ROUND(P104*H104,2)</f>
        <v>0</v>
      </c>
      <c r="L104" s="189"/>
      <c r="M104" s="191"/>
      <c r="N104" s="192" t="s">
        <v>20</v>
      </c>
      <c r="O104" s="170" t="s">
        <v>44</v>
      </c>
      <c r="P104" s="171">
        <f>I104+J104</f>
        <v>0</v>
      </c>
      <c r="Q104" s="171">
        <f>ROUND(I104*H104,2)</f>
        <v>0</v>
      </c>
      <c r="R104" s="171">
        <f>ROUND(J104*H104,2)</f>
        <v>0</v>
      </c>
      <c r="T104" s="172">
        <f>S104*H104</f>
        <v>0</v>
      </c>
      <c r="U104" s="172">
        <v>0.00017000000000000001</v>
      </c>
      <c r="V104" s="172">
        <f>U104*H104</f>
        <v>0.010752500000000002</v>
      </c>
      <c r="W104" s="172">
        <v>0</v>
      </c>
      <c r="X104" s="173">
        <f>W104*H104</f>
        <v>0</v>
      </c>
      <c r="AR104" s="174" t="s">
        <v>397</v>
      </c>
      <c r="AT104" s="174" t="s">
        <v>269</v>
      </c>
      <c r="AU104" s="174" t="s">
        <v>84</v>
      </c>
      <c r="AY104" s="3" t="s">
        <v>159</v>
      </c>
      <c r="BE104" s="175">
        <f>IF(O104="základní",K104,0)</f>
        <v>0</v>
      </c>
      <c r="BF104" s="175">
        <f>IF(O104="snížená",K104,0)</f>
        <v>0</v>
      </c>
      <c r="BG104" s="175">
        <f>IF(O104="zákl. přenesená",K104,0)</f>
        <v>0</v>
      </c>
      <c r="BH104" s="175">
        <f>IF(O104="sníž. přenesená",K104,0)</f>
        <v>0</v>
      </c>
      <c r="BI104" s="175">
        <f>IF(O104="nulová",K104,0)</f>
        <v>0</v>
      </c>
      <c r="BJ104" s="3" t="s">
        <v>82</v>
      </c>
      <c r="BK104" s="175">
        <f>ROUND(P104*H104,2)</f>
        <v>0</v>
      </c>
      <c r="BL104" s="3" t="s">
        <v>275</v>
      </c>
      <c r="BM104" s="174" t="s">
        <v>1836</v>
      </c>
    </row>
    <row r="105" s="22" customFormat="1">
      <c r="B105" s="23"/>
      <c r="D105" s="176" t="s">
        <v>168</v>
      </c>
      <c r="F105" s="177" t="s">
        <v>1835</v>
      </c>
      <c r="I105" s="178"/>
      <c r="J105" s="178"/>
      <c r="M105" s="23"/>
      <c r="N105" s="179"/>
      <c r="X105" s="59"/>
      <c r="AT105" s="3" t="s">
        <v>168</v>
      </c>
      <c r="AU105" s="3" t="s">
        <v>84</v>
      </c>
    </row>
    <row r="106" s="22" customFormat="1" ht="16.5" customHeight="1">
      <c r="B106" s="23"/>
      <c r="C106" s="161" t="s">
        <v>238</v>
      </c>
      <c r="D106" s="161" t="s">
        <v>162</v>
      </c>
      <c r="E106" s="162" t="s">
        <v>1837</v>
      </c>
      <c r="F106" s="163" t="s">
        <v>1838</v>
      </c>
      <c r="G106" s="164" t="s">
        <v>248</v>
      </c>
      <c r="H106" s="165">
        <v>310</v>
      </c>
      <c r="I106" s="166"/>
      <c r="J106" s="166"/>
      <c r="K106" s="167">
        <f>ROUND(P106*H106,2)</f>
        <v>0</v>
      </c>
      <c r="L106" s="168"/>
      <c r="M106" s="23"/>
      <c r="N106" s="169" t="s">
        <v>20</v>
      </c>
      <c r="O106" s="170" t="s">
        <v>44</v>
      </c>
      <c r="P106" s="171">
        <f>I106+J106</f>
        <v>0</v>
      </c>
      <c r="Q106" s="171">
        <f>ROUND(I106*H106,2)</f>
        <v>0</v>
      </c>
      <c r="R106" s="171">
        <f>ROUND(J106*H106,2)</f>
        <v>0</v>
      </c>
      <c r="T106" s="172">
        <f>S106*H106</f>
        <v>0</v>
      </c>
      <c r="U106" s="172">
        <v>0</v>
      </c>
      <c r="V106" s="172">
        <f>U106*H106</f>
        <v>0</v>
      </c>
      <c r="W106" s="172">
        <v>0</v>
      </c>
      <c r="X106" s="173">
        <f>W106*H106</f>
        <v>0</v>
      </c>
      <c r="AR106" s="174" t="s">
        <v>275</v>
      </c>
      <c r="AT106" s="174" t="s">
        <v>162</v>
      </c>
      <c r="AU106" s="174" t="s">
        <v>84</v>
      </c>
      <c r="AY106" s="3" t="s">
        <v>159</v>
      </c>
      <c r="BE106" s="175">
        <f>IF(O106="základní",K106,0)</f>
        <v>0</v>
      </c>
      <c r="BF106" s="175">
        <f>IF(O106="snížená",K106,0)</f>
        <v>0</v>
      </c>
      <c r="BG106" s="175">
        <f>IF(O106="zákl. přenesená",K106,0)</f>
        <v>0</v>
      </c>
      <c r="BH106" s="175">
        <f>IF(O106="sníž. přenesená",K106,0)</f>
        <v>0</v>
      </c>
      <c r="BI106" s="175">
        <f>IF(O106="nulová",K106,0)</f>
        <v>0</v>
      </c>
      <c r="BJ106" s="3" t="s">
        <v>82</v>
      </c>
      <c r="BK106" s="175">
        <f>ROUND(P106*H106,2)</f>
        <v>0</v>
      </c>
      <c r="BL106" s="3" t="s">
        <v>275</v>
      </c>
      <c r="BM106" s="174" t="s">
        <v>1839</v>
      </c>
    </row>
    <row r="107" s="22" customFormat="1">
      <c r="B107" s="23"/>
      <c r="D107" s="176" t="s">
        <v>168</v>
      </c>
      <c r="F107" s="177" t="s">
        <v>1838</v>
      </c>
      <c r="I107" s="178"/>
      <c r="J107" s="178"/>
      <c r="M107" s="23"/>
      <c r="N107" s="179"/>
      <c r="X107" s="59"/>
      <c r="AT107" s="3" t="s">
        <v>168</v>
      </c>
      <c r="AU107" s="3" t="s">
        <v>84</v>
      </c>
    </row>
    <row r="108" s="22" customFormat="1">
      <c r="B108" s="23"/>
      <c r="D108" s="180" t="s">
        <v>170</v>
      </c>
      <c r="F108" s="181" t="s">
        <v>1840</v>
      </c>
      <c r="I108" s="178"/>
      <c r="J108" s="178"/>
      <c r="M108" s="23"/>
      <c r="N108" s="179"/>
      <c r="X108" s="59"/>
      <c r="AT108" s="3" t="s">
        <v>170</v>
      </c>
      <c r="AU108" s="3" t="s">
        <v>84</v>
      </c>
    </row>
    <row r="109" s="22" customFormat="1" ht="16.5" customHeight="1">
      <c r="B109" s="23"/>
      <c r="C109" s="183" t="s">
        <v>245</v>
      </c>
      <c r="D109" s="183" t="s">
        <v>269</v>
      </c>
      <c r="E109" s="184" t="s">
        <v>1841</v>
      </c>
      <c r="F109" s="185" t="s">
        <v>1842</v>
      </c>
      <c r="G109" s="186" t="s">
        <v>248</v>
      </c>
      <c r="H109" s="187">
        <v>69</v>
      </c>
      <c r="I109" s="188"/>
      <c r="J109" s="189"/>
      <c r="K109" s="190">
        <f>ROUND(P109*H109,2)</f>
        <v>0</v>
      </c>
      <c r="L109" s="189"/>
      <c r="M109" s="191"/>
      <c r="N109" s="192" t="s">
        <v>20</v>
      </c>
      <c r="O109" s="170" t="s">
        <v>44</v>
      </c>
      <c r="P109" s="171">
        <f>I109+J109</f>
        <v>0</v>
      </c>
      <c r="Q109" s="171">
        <f>ROUND(I109*H109,2)</f>
        <v>0</v>
      </c>
      <c r="R109" s="171">
        <f>ROUND(J109*H109,2)</f>
        <v>0</v>
      </c>
      <c r="T109" s="172">
        <f>S109*H109</f>
        <v>0</v>
      </c>
      <c r="U109" s="172">
        <v>0.00016000000000000001</v>
      </c>
      <c r="V109" s="172">
        <f>U109*H109</f>
        <v>0.011040000000000001</v>
      </c>
      <c r="W109" s="172">
        <v>0</v>
      </c>
      <c r="X109" s="173">
        <f>W109*H109</f>
        <v>0</v>
      </c>
      <c r="AR109" s="174" t="s">
        <v>397</v>
      </c>
      <c r="AT109" s="174" t="s">
        <v>269</v>
      </c>
      <c r="AU109" s="174" t="s">
        <v>84</v>
      </c>
      <c r="AY109" s="3" t="s">
        <v>159</v>
      </c>
      <c r="BE109" s="175">
        <f>IF(O109="základní",K109,0)</f>
        <v>0</v>
      </c>
      <c r="BF109" s="175">
        <f>IF(O109="snížená",K109,0)</f>
        <v>0</v>
      </c>
      <c r="BG109" s="175">
        <f>IF(O109="zákl. přenesená",K109,0)</f>
        <v>0</v>
      </c>
      <c r="BH109" s="175">
        <f>IF(O109="sníž. přenesená",K109,0)</f>
        <v>0</v>
      </c>
      <c r="BI109" s="175">
        <f>IF(O109="nulová",K109,0)</f>
        <v>0</v>
      </c>
      <c r="BJ109" s="3" t="s">
        <v>82</v>
      </c>
      <c r="BK109" s="175">
        <f>ROUND(P109*H109,2)</f>
        <v>0</v>
      </c>
      <c r="BL109" s="3" t="s">
        <v>275</v>
      </c>
      <c r="BM109" s="174" t="s">
        <v>1843</v>
      </c>
    </row>
    <row r="110" s="22" customFormat="1">
      <c r="B110" s="23"/>
      <c r="D110" s="176" t="s">
        <v>168</v>
      </c>
      <c r="F110" s="177" t="s">
        <v>1842</v>
      </c>
      <c r="I110" s="178"/>
      <c r="J110" s="178"/>
      <c r="M110" s="23"/>
      <c r="N110" s="179"/>
      <c r="X110" s="59"/>
      <c r="AT110" s="3" t="s">
        <v>168</v>
      </c>
      <c r="AU110" s="3" t="s">
        <v>84</v>
      </c>
    </row>
    <row r="111" s="22" customFormat="1" ht="16.5" customHeight="1">
      <c r="B111" s="23"/>
      <c r="C111" s="183" t="s">
        <v>226</v>
      </c>
      <c r="D111" s="183" t="s">
        <v>269</v>
      </c>
      <c r="E111" s="184" t="s">
        <v>1844</v>
      </c>
      <c r="F111" s="185" t="s">
        <v>1845</v>
      </c>
      <c r="G111" s="186" t="s">
        <v>248</v>
      </c>
      <c r="H111" s="187">
        <v>287.5</v>
      </c>
      <c r="I111" s="188"/>
      <c r="J111" s="189"/>
      <c r="K111" s="190">
        <f>ROUND(P111*H111,2)</f>
        <v>0</v>
      </c>
      <c r="L111" s="189"/>
      <c r="M111" s="191"/>
      <c r="N111" s="192" t="s">
        <v>20</v>
      </c>
      <c r="O111" s="170" t="s">
        <v>44</v>
      </c>
      <c r="P111" s="171">
        <f>I111+J111</f>
        <v>0</v>
      </c>
      <c r="Q111" s="171">
        <f>ROUND(I111*H111,2)</f>
        <v>0</v>
      </c>
      <c r="R111" s="171">
        <f>ROUND(J111*H111,2)</f>
        <v>0</v>
      </c>
      <c r="T111" s="172">
        <f>S111*H111</f>
        <v>0</v>
      </c>
      <c r="U111" s="172">
        <v>0.00025000000000000001</v>
      </c>
      <c r="V111" s="172">
        <f>U111*H111</f>
        <v>0.071875000000000008</v>
      </c>
      <c r="W111" s="172">
        <v>0</v>
      </c>
      <c r="X111" s="173">
        <f>W111*H111</f>
        <v>0</v>
      </c>
      <c r="AR111" s="174" t="s">
        <v>397</v>
      </c>
      <c r="AT111" s="174" t="s">
        <v>269</v>
      </c>
      <c r="AU111" s="174" t="s">
        <v>84</v>
      </c>
      <c r="AY111" s="3" t="s">
        <v>159</v>
      </c>
      <c r="BE111" s="175">
        <f>IF(O111="základní",K111,0)</f>
        <v>0</v>
      </c>
      <c r="BF111" s="175">
        <f>IF(O111="snížená",K111,0)</f>
        <v>0</v>
      </c>
      <c r="BG111" s="175">
        <f>IF(O111="zákl. přenesená",K111,0)</f>
        <v>0</v>
      </c>
      <c r="BH111" s="175">
        <f>IF(O111="sníž. přenesená",K111,0)</f>
        <v>0</v>
      </c>
      <c r="BI111" s="175">
        <f>IF(O111="nulová",K111,0)</f>
        <v>0</v>
      </c>
      <c r="BJ111" s="3" t="s">
        <v>82</v>
      </c>
      <c r="BK111" s="175">
        <f>ROUND(P111*H111,2)</f>
        <v>0</v>
      </c>
      <c r="BL111" s="3" t="s">
        <v>275</v>
      </c>
      <c r="BM111" s="174" t="s">
        <v>1846</v>
      </c>
    </row>
    <row r="112" s="22" customFormat="1">
      <c r="B112" s="23"/>
      <c r="D112" s="176" t="s">
        <v>168</v>
      </c>
      <c r="F112" s="177" t="s">
        <v>1845</v>
      </c>
      <c r="I112" s="178"/>
      <c r="J112" s="178"/>
      <c r="M112" s="23"/>
      <c r="N112" s="179"/>
      <c r="X112" s="59"/>
      <c r="AT112" s="3" t="s">
        <v>168</v>
      </c>
      <c r="AU112" s="3" t="s">
        <v>84</v>
      </c>
    </row>
    <row r="113" s="22" customFormat="1" ht="16.5" customHeight="1">
      <c r="B113" s="23"/>
      <c r="C113" s="161" t="s">
        <v>9</v>
      </c>
      <c r="D113" s="161" t="s">
        <v>162</v>
      </c>
      <c r="E113" s="162" t="s">
        <v>1847</v>
      </c>
      <c r="F113" s="163" t="s">
        <v>1848</v>
      </c>
      <c r="G113" s="164" t="s">
        <v>248</v>
      </c>
      <c r="H113" s="165">
        <v>80</v>
      </c>
      <c r="I113" s="166"/>
      <c r="J113" s="166"/>
      <c r="K113" s="167">
        <f>ROUND(P113*H113,2)</f>
        <v>0</v>
      </c>
      <c r="L113" s="168"/>
      <c r="M113" s="23"/>
      <c r="N113" s="169" t="s">
        <v>20</v>
      </c>
      <c r="O113" s="170" t="s">
        <v>44</v>
      </c>
      <c r="P113" s="171">
        <f>I113+J113</f>
        <v>0</v>
      </c>
      <c r="Q113" s="171">
        <f>ROUND(I113*H113,2)</f>
        <v>0</v>
      </c>
      <c r="R113" s="171">
        <f>ROUND(J113*H113,2)</f>
        <v>0</v>
      </c>
      <c r="T113" s="172">
        <f>S113*H113</f>
        <v>0</v>
      </c>
      <c r="U113" s="172">
        <v>0</v>
      </c>
      <c r="V113" s="172">
        <f>U113*H113</f>
        <v>0</v>
      </c>
      <c r="W113" s="172">
        <v>0</v>
      </c>
      <c r="X113" s="173">
        <f>W113*H113</f>
        <v>0</v>
      </c>
      <c r="AR113" s="174" t="s">
        <v>275</v>
      </c>
      <c r="AT113" s="174" t="s">
        <v>162</v>
      </c>
      <c r="AU113" s="174" t="s">
        <v>84</v>
      </c>
      <c r="AY113" s="3" t="s">
        <v>159</v>
      </c>
      <c r="BE113" s="175">
        <f>IF(O113="základní",K113,0)</f>
        <v>0</v>
      </c>
      <c r="BF113" s="175">
        <f>IF(O113="snížená",K113,0)</f>
        <v>0</v>
      </c>
      <c r="BG113" s="175">
        <f>IF(O113="zákl. přenesená",K113,0)</f>
        <v>0</v>
      </c>
      <c r="BH113" s="175">
        <f>IF(O113="sníž. přenesená",K113,0)</f>
        <v>0</v>
      </c>
      <c r="BI113" s="175">
        <f>IF(O113="nulová",K113,0)</f>
        <v>0</v>
      </c>
      <c r="BJ113" s="3" t="s">
        <v>82</v>
      </c>
      <c r="BK113" s="175">
        <f>ROUND(P113*H113,2)</f>
        <v>0</v>
      </c>
      <c r="BL113" s="3" t="s">
        <v>275</v>
      </c>
      <c r="BM113" s="174" t="s">
        <v>1849</v>
      </c>
    </row>
    <row r="114" s="22" customFormat="1">
      <c r="B114" s="23"/>
      <c r="D114" s="176" t="s">
        <v>168</v>
      </c>
      <c r="F114" s="177" t="s">
        <v>1848</v>
      </c>
      <c r="I114" s="178"/>
      <c r="J114" s="178"/>
      <c r="M114" s="23"/>
      <c r="N114" s="179"/>
      <c r="X114" s="59"/>
      <c r="AT114" s="3" t="s">
        <v>168</v>
      </c>
      <c r="AU114" s="3" t="s">
        <v>84</v>
      </c>
    </row>
    <row r="115" s="22" customFormat="1">
      <c r="B115" s="23"/>
      <c r="D115" s="180" t="s">
        <v>170</v>
      </c>
      <c r="F115" s="181" t="s">
        <v>1850</v>
      </c>
      <c r="I115" s="178"/>
      <c r="J115" s="178"/>
      <c r="M115" s="23"/>
      <c r="N115" s="179"/>
      <c r="X115" s="59"/>
      <c r="AT115" s="3" t="s">
        <v>170</v>
      </c>
      <c r="AU115" s="3" t="s">
        <v>84</v>
      </c>
    </row>
    <row r="116" s="22" customFormat="1" ht="16.5" customHeight="1">
      <c r="B116" s="23"/>
      <c r="C116" s="183" t="s">
        <v>254</v>
      </c>
      <c r="D116" s="183" t="s">
        <v>269</v>
      </c>
      <c r="E116" s="184" t="s">
        <v>1851</v>
      </c>
      <c r="F116" s="185" t="s">
        <v>1852</v>
      </c>
      <c r="G116" s="186" t="s">
        <v>248</v>
      </c>
      <c r="H116" s="187">
        <v>92</v>
      </c>
      <c r="I116" s="188"/>
      <c r="J116" s="189"/>
      <c r="K116" s="190">
        <f>ROUND(P116*H116,2)</f>
        <v>0</v>
      </c>
      <c r="L116" s="189"/>
      <c r="M116" s="191"/>
      <c r="N116" s="192" t="s">
        <v>20</v>
      </c>
      <c r="O116" s="170" t="s">
        <v>44</v>
      </c>
      <c r="P116" s="171">
        <f>I116+J116</f>
        <v>0</v>
      </c>
      <c r="Q116" s="171">
        <f>ROUND(I116*H116,2)</f>
        <v>0</v>
      </c>
      <c r="R116" s="171">
        <f>ROUND(J116*H116,2)</f>
        <v>0</v>
      </c>
      <c r="T116" s="172">
        <f>S116*H116</f>
        <v>0</v>
      </c>
      <c r="U116" s="172">
        <v>0.00052999999999999998</v>
      </c>
      <c r="V116" s="172">
        <f>U116*H116</f>
        <v>0.048759999999999998</v>
      </c>
      <c r="W116" s="172">
        <v>0</v>
      </c>
      <c r="X116" s="173">
        <f>W116*H116</f>
        <v>0</v>
      </c>
      <c r="AR116" s="174" t="s">
        <v>397</v>
      </c>
      <c r="AT116" s="174" t="s">
        <v>269</v>
      </c>
      <c r="AU116" s="174" t="s">
        <v>84</v>
      </c>
      <c r="AY116" s="3" t="s">
        <v>159</v>
      </c>
      <c r="BE116" s="175">
        <f>IF(O116="základní",K116,0)</f>
        <v>0</v>
      </c>
      <c r="BF116" s="175">
        <f>IF(O116="snížená",K116,0)</f>
        <v>0</v>
      </c>
      <c r="BG116" s="175">
        <f>IF(O116="zákl. přenesená",K116,0)</f>
        <v>0</v>
      </c>
      <c r="BH116" s="175">
        <f>IF(O116="sníž. přenesená",K116,0)</f>
        <v>0</v>
      </c>
      <c r="BI116" s="175">
        <f>IF(O116="nulová",K116,0)</f>
        <v>0</v>
      </c>
      <c r="BJ116" s="3" t="s">
        <v>82</v>
      </c>
      <c r="BK116" s="175">
        <f>ROUND(P116*H116,2)</f>
        <v>0</v>
      </c>
      <c r="BL116" s="3" t="s">
        <v>275</v>
      </c>
      <c r="BM116" s="174" t="s">
        <v>1853</v>
      </c>
    </row>
    <row r="117" s="22" customFormat="1">
      <c r="B117" s="23"/>
      <c r="D117" s="176" t="s">
        <v>168</v>
      </c>
      <c r="F117" s="177" t="s">
        <v>1852</v>
      </c>
      <c r="I117" s="178"/>
      <c r="J117" s="178"/>
      <c r="M117" s="23"/>
      <c r="N117" s="179"/>
      <c r="X117" s="59"/>
      <c r="AT117" s="3" t="s">
        <v>168</v>
      </c>
      <c r="AU117" s="3" t="s">
        <v>84</v>
      </c>
    </row>
    <row r="118" s="22" customFormat="1" ht="16.5" customHeight="1">
      <c r="B118" s="23"/>
      <c r="C118" s="161" t="s">
        <v>261</v>
      </c>
      <c r="D118" s="161" t="s">
        <v>162</v>
      </c>
      <c r="E118" s="162" t="s">
        <v>1854</v>
      </c>
      <c r="F118" s="163" t="s">
        <v>1855</v>
      </c>
      <c r="G118" s="164" t="s">
        <v>248</v>
      </c>
      <c r="H118" s="165">
        <v>25</v>
      </c>
      <c r="I118" s="166"/>
      <c r="J118" s="166"/>
      <c r="K118" s="167">
        <f>ROUND(P118*H118,2)</f>
        <v>0</v>
      </c>
      <c r="L118" s="168"/>
      <c r="M118" s="23"/>
      <c r="N118" s="169" t="s">
        <v>20</v>
      </c>
      <c r="O118" s="170" t="s">
        <v>44</v>
      </c>
      <c r="P118" s="171">
        <f>I118+J118</f>
        <v>0</v>
      </c>
      <c r="Q118" s="171">
        <f>ROUND(I118*H118,2)</f>
        <v>0</v>
      </c>
      <c r="R118" s="171">
        <f>ROUND(J118*H118,2)</f>
        <v>0</v>
      </c>
      <c r="T118" s="172">
        <f>S118*H118</f>
        <v>0</v>
      </c>
      <c r="U118" s="172">
        <v>0</v>
      </c>
      <c r="V118" s="172">
        <f>U118*H118</f>
        <v>0</v>
      </c>
      <c r="W118" s="172">
        <v>0</v>
      </c>
      <c r="X118" s="173">
        <f>W118*H118</f>
        <v>0</v>
      </c>
      <c r="AR118" s="174" t="s">
        <v>275</v>
      </c>
      <c r="AT118" s="174" t="s">
        <v>162</v>
      </c>
      <c r="AU118" s="174" t="s">
        <v>84</v>
      </c>
      <c r="AY118" s="3" t="s">
        <v>159</v>
      </c>
      <c r="BE118" s="175">
        <f>IF(O118="základní",K118,0)</f>
        <v>0</v>
      </c>
      <c r="BF118" s="175">
        <f>IF(O118="snížená",K118,0)</f>
        <v>0</v>
      </c>
      <c r="BG118" s="175">
        <f>IF(O118="zákl. přenesená",K118,0)</f>
        <v>0</v>
      </c>
      <c r="BH118" s="175">
        <f>IF(O118="sníž. přenesená",K118,0)</f>
        <v>0</v>
      </c>
      <c r="BI118" s="175">
        <f>IF(O118="nulová",K118,0)</f>
        <v>0</v>
      </c>
      <c r="BJ118" s="3" t="s">
        <v>82</v>
      </c>
      <c r="BK118" s="175">
        <f>ROUND(P118*H118,2)</f>
        <v>0</v>
      </c>
      <c r="BL118" s="3" t="s">
        <v>275</v>
      </c>
      <c r="BM118" s="174" t="s">
        <v>1856</v>
      </c>
    </row>
    <row r="119" s="22" customFormat="1">
      <c r="B119" s="23"/>
      <c r="D119" s="176" t="s">
        <v>168</v>
      </c>
      <c r="F119" s="177" t="s">
        <v>1855</v>
      </c>
      <c r="I119" s="178"/>
      <c r="J119" s="178"/>
      <c r="M119" s="23"/>
      <c r="N119" s="179"/>
      <c r="X119" s="59"/>
      <c r="AT119" s="3" t="s">
        <v>168</v>
      </c>
      <c r="AU119" s="3" t="s">
        <v>84</v>
      </c>
    </row>
    <row r="120" s="22" customFormat="1">
      <c r="B120" s="23"/>
      <c r="D120" s="180" t="s">
        <v>170</v>
      </c>
      <c r="F120" s="181" t="s">
        <v>1857</v>
      </c>
      <c r="I120" s="178"/>
      <c r="J120" s="178"/>
      <c r="M120" s="23"/>
      <c r="N120" s="179"/>
      <c r="X120" s="59"/>
      <c r="AT120" s="3" t="s">
        <v>170</v>
      </c>
      <c r="AU120" s="3" t="s">
        <v>84</v>
      </c>
    </row>
    <row r="121" s="22" customFormat="1" ht="16.5" customHeight="1">
      <c r="B121" s="23"/>
      <c r="C121" s="183" t="s">
        <v>268</v>
      </c>
      <c r="D121" s="183" t="s">
        <v>269</v>
      </c>
      <c r="E121" s="184" t="s">
        <v>1858</v>
      </c>
      <c r="F121" s="185" t="s">
        <v>1859</v>
      </c>
      <c r="G121" s="186" t="s">
        <v>248</v>
      </c>
      <c r="H121" s="187">
        <v>28.75</v>
      </c>
      <c r="I121" s="188"/>
      <c r="J121" s="189"/>
      <c r="K121" s="190">
        <f>ROUND(P121*H121,2)</f>
        <v>0</v>
      </c>
      <c r="L121" s="189"/>
      <c r="M121" s="191"/>
      <c r="N121" s="192" t="s">
        <v>20</v>
      </c>
      <c r="O121" s="170" t="s">
        <v>44</v>
      </c>
      <c r="P121" s="171">
        <f>I121+J121</f>
        <v>0</v>
      </c>
      <c r="Q121" s="171">
        <f>ROUND(I121*H121,2)</f>
        <v>0</v>
      </c>
      <c r="R121" s="171">
        <f>ROUND(J121*H121,2)</f>
        <v>0</v>
      </c>
      <c r="T121" s="172">
        <f>S121*H121</f>
        <v>0</v>
      </c>
      <c r="U121" s="172">
        <v>0.00076999999999999996</v>
      </c>
      <c r="V121" s="172">
        <f>U121*H121</f>
        <v>0.022137499999999997</v>
      </c>
      <c r="W121" s="172">
        <v>0</v>
      </c>
      <c r="X121" s="173">
        <f>W121*H121</f>
        <v>0</v>
      </c>
      <c r="AR121" s="174" t="s">
        <v>397</v>
      </c>
      <c r="AT121" s="174" t="s">
        <v>269</v>
      </c>
      <c r="AU121" s="174" t="s">
        <v>84</v>
      </c>
      <c r="AY121" s="3" t="s">
        <v>159</v>
      </c>
      <c r="BE121" s="175">
        <f>IF(O121="základní",K121,0)</f>
        <v>0</v>
      </c>
      <c r="BF121" s="175">
        <f>IF(O121="snížená",K121,0)</f>
        <v>0</v>
      </c>
      <c r="BG121" s="175">
        <f>IF(O121="zákl. přenesená",K121,0)</f>
        <v>0</v>
      </c>
      <c r="BH121" s="175">
        <f>IF(O121="sníž. přenesená",K121,0)</f>
        <v>0</v>
      </c>
      <c r="BI121" s="175">
        <f>IF(O121="nulová",K121,0)</f>
        <v>0</v>
      </c>
      <c r="BJ121" s="3" t="s">
        <v>82</v>
      </c>
      <c r="BK121" s="175">
        <f>ROUND(P121*H121,2)</f>
        <v>0</v>
      </c>
      <c r="BL121" s="3" t="s">
        <v>275</v>
      </c>
      <c r="BM121" s="174" t="s">
        <v>1860</v>
      </c>
    </row>
    <row r="122" s="22" customFormat="1">
      <c r="B122" s="23"/>
      <c r="D122" s="176" t="s">
        <v>168</v>
      </c>
      <c r="F122" s="177" t="s">
        <v>1859</v>
      </c>
      <c r="I122" s="178"/>
      <c r="J122" s="178"/>
      <c r="M122" s="23"/>
      <c r="N122" s="179"/>
      <c r="X122" s="59"/>
      <c r="AT122" s="3" t="s">
        <v>168</v>
      </c>
      <c r="AU122" s="3" t="s">
        <v>84</v>
      </c>
    </row>
    <row r="123" s="22" customFormat="1" ht="16.5" customHeight="1">
      <c r="B123" s="23"/>
      <c r="C123" s="161" t="s">
        <v>275</v>
      </c>
      <c r="D123" s="161" t="s">
        <v>162</v>
      </c>
      <c r="E123" s="162" t="s">
        <v>1861</v>
      </c>
      <c r="F123" s="163" t="s">
        <v>1862</v>
      </c>
      <c r="G123" s="164" t="s">
        <v>248</v>
      </c>
      <c r="H123" s="165">
        <v>45</v>
      </c>
      <c r="I123" s="166"/>
      <c r="J123" s="166"/>
      <c r="K123" s="167">
        <f>ROUND(P123*H123,2)</f>
        <v>0</v>
      </c>
      <c r="L123" s="168"/>
      <c r="M123" s="23"/>
      <c r="N123" s="169" t="s">
        <v>20</v>
      </c>
      <c r="O123" s="170" t="s">
        <v>44</v>
      </c>
      <c r="P123" s="171">
        <f>I123+J123</f>
        <v>0</v>
      </c>
      <c r="Q123" s="171">
        <f>ROUND(I123*H123,2)</f>
        <v>0</v>
      </c>
      <c r="R123" s="171">
        <f>ROUND(J123*H123,2)</f>
        <v>0</v>
      </c>
      <c r="T123" s="172">
        <f>S123*H123</f>
        <v>0</v>
      </c>
      <c r="U123" s="172">
        <v>0</v>
      </c>
      <c r="V123" s="172">
        <f>U123*H123</f>
        <v>0</v>
      </c>
      <c r="W123" s="172">
        <v>0</v>
      </c>
      <c r="X123" s="173">
        <f>W123*H123</f>
        <v>0</v>
      </c>
      <c r="AR123" s="174" t="s">
        <v>275</v>
      </c>
      <c r="AT123" s="174" t="s">
        <v>162</v>
      </c>
      <c r="AU123" s="174" t="s">
        <v>84</v>
      </c>
      <c r="AY123" s="3" t="s">
        <v>159</v>
      </c>
      <c r="BE123" s="175">
        <f>IF(O123="základní",K123,0)</f>
        <v>0</v>
      </c>
      <c r="BF123" s="175">
        <f>IF(O123="snížená",K123,0)</f>
        <v>0</v>
      </c>
      <c r="BG123" s="175">
        <f>IF(O123="zákl. přenesená",K123,0)</f>
        <v>0</v>
      </c>
      <c r="BH123" s="175">
        <f>IF(O123="sníž. přenesená",K123,0)</f>
        <v>0</v>
      </c>
      <c r="BI123" s="175">
        <f>IF(O123="nulová",K123,0)</f>
        <v>0</v>
      </c>
      <c r="BJ123" s="3" t="s">
        <v>82</v>
      </c>
      <c r="BK123" s="175">
        <f>ROUND(P123*H123,2)</f>
        <v>0</v>
      </c>
      <c r="BL123" s="3" t="s">
        <v>275</v>
      </c>
      <c r="BM123" s="174" t="s">
        <v>1863</v>
      </c>
    </row>
    <row r="124" s="22" customFormat="1">
      <c r="B124" s="23"/>
      <c r="D124" s="176" t="s">
        <v>168</v>
      </c>
      <c r="F124" s="177" t="s">
        <v>1862</v>
      </c>
      <c r="I124" s="178"/>
      <c r="J124" s="178"/>
      <c r="M124" s="23"/>
      <c r="N124" s="179"/>
      <c r="X124" s="59"/>
      <c r="AT124" s="3" t="s">
        <v>168</v>
      </c>
      <c r="AU124" s="3" t="s">
        <v>84</v>
      </c>
    </row>
    <row r="125" s="22" customFormat="1">
      <c r="B125" s="23"/>
      <c r="D125" s="180" t="s">
        <v>170</v>
      </c>
      <c r="F125" s="181" t="s">
        <v>1864</v>
      </c>
      <c r="I125" s="178"/>
      <c r="J125" s="178"/>
      <c r="M125" s="23"/>
      <c r="N125" s="179"/>
      <c r="X125" s="59"/>
      <c r="AT125" s="3" t="s">
        <v>170</v>
      </c>
      <c r="AU125" s="3" t="s">
        <v>84</v>
      </c>
    </row>
    <row r="126" s="22" customFormat="1" ht="16.5" customHeight="1">
      <c r="B126" s="23"/>
      <c r="C126" s="183" t="s">
        <v>281</v>
      </c>
      <c r="D126" s="183" t="s">
        <v>269</v>
      </c>
      <c r="E126" s="184" t="s">
        <v>1865</v>
      </c>
      <c r="F126" s="185" t="s">
        <v>1866</v>
      </c>
      <c r="G126" s="186" t="s">
        <v>248</v>
      </c>
      <c r="H126" s="187">
        <v>51.75</v>
      </c>
      <c r="I126" s="188"/>
      <c r="J126" s="189"/>
      <c r="K126" s="190">
        <f>ROUND(P126*H126,2)</f>
        <v>0</v>
      </c>
      <c r="L126" s="189"/>
      <c r="M126" s="191"/>
      <c r="N126" s="192" t="s">
        <v>20</v>
      </c>
      <c r="O126" s="170" t="s">
        <v>44</v>
      </c>
      <c r="P126" s="171">
        <f>I126+J126</f>
        <v>0</v>
      </c>
      <c r="Q126" s="171">
        <f>ROUND(I126*H126,2)</f>
        <v>0</v>
      </c>
      <c r="R126" s="171">
        <f>ROUND(J126*H126,2)</f>
        <v>0</v>
      </c>
      <c r="T126" s="172">
        <f>S126*H126</f>
        <v>0</v>
      </c>
      <c r="U126" s="172">
        <v>0.00183</v>
      </c>
      <c r="V126" s="172">
        <f>U126*H126</f>
        <v>0.094702499999999995</v>
      </c>
      <c r="W126" s="172">
        <v>0</v>
      </c>
      <c r="X126" s="173">
        <f>W126*H126</f>
        <v>0</v>
      </c>
      <c r="AR126" s="174" t="s">
        <v>397</v>
      </c>
      <c r="AT126" s="174" t="s">
        <v>269</v>
      </c>
      <c r="AU126" s="174" t="s">
        <v>84</v>
      </c>
      <c r="AY126" s="3" t="s">
        <v>159</v>
      </c>
      <c r="BE126" s="175">
        <f>IF(O126="základní",K126,0)</f>
        <v>0</v>
      </c>
      <c r="BF126" s="175">
        <f>IF(O126="snížená",K126,0)</f>
        <v>0</v>
      </c>
      <c r="BG126" s="175">
        <f>IF(O126="zákl. přenesená",K126,0)</f>
        <v>0</v>
      </c>
      <c r="BH126" s="175">
        <f>IF(O126="sníž. přenesená",K126,0)</f>
        <v>0</v>
      </c>
      <c r="BI126" s="175">
        <f>IF(O126="nulová",K126,0)</f>
        <v>0</v>
      </c>
      <c r="BJ126" s="3" t="s">
        <v>82</v>
      </c>
      <c r="BK126" s="175">
        <f>ROUND(P126*H126,2)</f>
        <v>0</v>
      </c>
      <c r="BL126" s="3" t="s">
        <v>275</v>
      </c>
      <c r="BM126" s="174" t="s">
        <v>1867</v>
      </c>
    </row>
    <row r="127" s="22" customFormat="1">
      <c r="B127" s="23"/>
      <c r="D127" s="176" t="s">
        <v>168</v>
      </c>
      <c r="F127" s="177" t="s">
        <v>1866</v>
      </c>
      <c r="I127" s="178"/>
      <c r="J127" s="178"/>
      <c r="M127" s="23"/>
      <c r="N127" s="179"/>
      <c r="X127" s="59"/>
      <c r="AT127" s="3" t="s">
        <v>168</v>
      </c>
      <c r="AU127" s="3" t="s">
        <v>84</v>
      </c>
    </row>
    <row r="128" s="22" customFormat="1" ht="16.5" customHeight="1">
      <c r="B128" s="23"/>
      <c r="C128" s="161" t="s">
        <v>287</v>
      </c>
      <c r="D128" s="161" t="s">
        <v>162</v>
      </c>
      <c r="E128" s="162" t="s">
        <v>1868</v>
      </c>
      <c r="F128" s="163" t="s">
        <v>1869</v>
      </c>
      <c r="G128" s="164" t="s">
        <v>165</v>
      </c>
      <c r="H128" s="165">
        <v>85</v>
      </c>
      <c r="I128" s="166"/>
      <c r="J128" s="166"/>
      <c r="K128" s="167">
        <f>ROUND(P128*H128,2)</f>
        <v>0</v>
      </c>
      <c r="L128" s="168"/>
      <c r="M128" s="23"/>
      <c r="N128" s="169" t="s">
        <v>20</v>
      </c>
      <c r="O128" s="170" t="s">
        <v>44</v>
      </c>
      <c r="P128" s="171">
        <f>I128+J128</f>
        <v>0</v>
      </c>
      <c r="Q128" s="171">
        <f>ROUND(I128*H128,2)</f>
        <v>0</v>
      </c>
      <c r="R128" s="171">
        <f>ROUND(J128*H128,2)</f>
        <v>0</v>
      </c>
      <c r="T128" s="172">
        <f>S128*H128</f>
        <v>0</v>
      </c>
      <c r="U128" s="172">
        <v>0</v>
      </c>
      <c r="V128" s="172">
        <f>U128*H128</f>
        <v>0</v>
      </c>
      <c r="W128" s="172">
        <v>0</v>
      </c>
      <c r="X128" s="173">
        <f>W128*H128</f>
        <v>0</v>
      </c>
      <c r="AR128" s="174" t="s">
        <v>275</v>
      </c>
      <c r="AT128" s="174" t="s">
        <v>162</v>
      </c>
      <c r="AU128" s="174" t="s">
        <v>84</v>
      </c>
      <c r="AY128" s="3" t="s">
        <v>159</v>
      </c>
      <c r="BE128" s="175">
        <f>IF(O128="základní",K128,0)</f>
        <v>0</v>
      </c>
      <c r="BF128" s="175">
        <f>IF(O128="snížená",K128,0)</f>
        <v>0</v>
      </c>
      <c r="BG128" s="175">
        <f>IF(O128="zákl. přenesená",K128,0)</f>
        <v>0</v>
      </c>
      <c r="BH128" s="175">
        <f>IF(O128="sníž. přenesená",K128,0)</f>
        <v>0</v>
      </c>
      <c r="BI128" s="175">
        <f>IF(O128="nulová",K128,0)</f>
        <v>0</v>
      </c>
      <c r="BJ128" s="3" t="s">
        <v>82</v>
      </c>
      <c r="BK128" s="175">
        <f>ROUND(P128*H128,2)</f>
        <v>0</v>
      </c>
      <c r="BL128" s="3" t="s">
        <v>275</v>
      </c>
      <c r="BM128" s="174" t="s">
        <v>1870</v>
      </c>
    </row>
    <row r="129" s="22" customFormat="1">
      <c r="B129" s="23"/>
      <c r="D129" s="176" t="s">
        <v>168</v>
      </c>
      <c r="F129" s="177" t="s">
        <v>1869</v>
      </c>
      <c r="I129" s="178"/>
      <c r="J129" s="178"/>
      <c r="M129" s="23"/>
      <c r="N129" s="179"/>
      <c r="X129" s="59"/>
      <c r="AT129" s="3" t="s">
        <v>168</v>
      </c>
      <c r="AU129" s="3" t="s">
        <v>84</v>
      </c>
    </row>
    <row r="130" s="22" customFormat="1">
      <c r="B130" s="23"/>
      <c r="D130" s="180" t="s">
        <v>170</v>
      </c>
      <c r="F130" s="181" t="s">
        <v>1871</v>
      </c>
      <c r="I130" s="178"/>
      <c r="J130" s="178"/>
      <c r="M130" s="23"/>
      <c r="N130" s="179"/>
      <c r="X130" s="59"/>
      <c r="AT130" s="3" t="s">
        <v>170</v>
      </c>
      <c r="AU130" s="3" t="s">
        <v>84</v>
      </c>
    </row>
    <row r="131" s="22" customFormat="1" ht="16.5" customHeight="1">
      <c r="B131" s="23"/>
      <c r="C131" s="161" t="s">
        <v>293</v>
      </c>
      <c r="D131" s="161" t="s">
        <v>162</v>
      </c>
      <c r="E131" s="162" t="s">
        <v>1872</v>
      </c>
      <c r="F131" s="163" t="s">
        <v>1873</v>
      </c>
      <c r="G131" s="164" t="s">
        <v>165</v>
      </c>
      <c r="H131" s="165">
        <v>10</v>
      </c>
      <c r="I131" s="166"/>
      <c r="J131" s="166"/>
      <c r="K131" s="167">
        <f>ROUND(P131*H131,2)</f>
        <v>0</v>
      </c>
      <c r="L131" s="168"/>
      <c r="M131" s="23"/>
      <c r="N131" s="169" t="s">
        <v>20</v>
      </c>
      <c r="O131" s="170" t="s">
        <v>44</v>
      </c>
      <c r="P131" s="171">
        <f>I131+J131</f>
        <v>0</v>
      </c>
      <c r="Q131" s="171">
        <f>ROUND(I131*H131,2)</f>
        <v>0</v>
      </c>
      <c r="R131" s="171">
        <f>ROUND(J131*H131,2)</f>
        <v>0</v>
      </c>
      <c r="T131" s="172">
        <f>S131*H131</f>
        <v>0</v>
      </c>
      <c r="U131" s="172">
        <v>0</v>
      </c>
      <c r="V131" s="172">
        <f>U131*H131</f>
        <v>0</v>
      </c>
      <c r="W131" s="172">
        <v>0</v>
      </c>
      <c r="X131" s="173">
        <f>W131*H131</f>
        <v>0</v>
      </c>
      <c r="AR131" s="174" t="s">
        <v>275</v>
      </c>
      <c r="AT131" s="174" t="s">
        <v>162</v>
      </c>
      <c r="AU131" s="174" t="s">
        <v>84</v>
      </c>
      <c r="AY131" s="3" t="s">
        <v>159</v>
      </c>
      <c r="BE131" s="175">
        <f>IF(O131="základní",K131,0)</f>
        <v>0</v>
      </c>
      <c r="BF131" s="175">
        <f>IF(O131="snížená",K131,0)</f>
        <v>0</v>
      </c>
      <c r="BG131" s="175">
        <f>IF(O131="zákl. přenesená",K131,0)</f>
        <v>0</v>
      </c>
      <c r="BH131" s="175">
        <f>IF(O131="sníž. přenesená",K131,0)</f>
        <v>0</v>
      </c>
      <c r="BI131" s="175">
        <f>IF(O131="nulová",K131,0)</f>
        <v>0</v>
      </c>
      <c r="BJ131" s="3" t="s">
        <v>82</v>
      </c>
      <c r="BK131" s="175">
        <f>ROUND(P131*H131,2)</f>
        <v>0</v>
      </c>
      <c r="BL131" s="3" t="s">
        <v>275</v>
      </c>
      <c r="BM131" s="174" t="s">
        <v>1874</v>
      </c>
    </row>
    <row r="132" s="22" customFormat="1">
      <c r="B132" s="23"/>
      <c r="D132" s="176" t="s">
        <v>168</v>
      </c>
      <c r="F132" s="177" t="s">
        <v>1873</v>
      </c>
      <c r="I132" s="178"/>
      <c r="J132" s="178"/>
      <c r="M132" s="23"/>
      <c r="N132" s="179"/>
      <c r="X132" s="59"/>
      <c r="AT132" s="3" t="s">
        <v>168</v>
      </c>
      <c r="AU132" s="3" t="s">
        <v>84</v>
      </c>
    </row>
    <row r="133" s="22" customFormat="1">
      <c r="B133" s="23"/>
      <c r="D133" s="180" t="s">
        <v>170</v>
      </c>
      <c r="F133" s="181" t="s">
        <v>1875</v>
      </c>
      <c r="I133" s="178"/>
      <c r="J133" s="178"/>
      <c r="M133" s="23"/>
      <c r="N133" s="179"/>
      <c r="X133" s="59"/>
      <c r="AT133" s="3" t="s">
        <v>170</v>
      </c>
      <c r="AU133" s="3" t="s">
        <v>84</v>
      </c>
    </row>
    <row r="134" s="22" customFormat="1" ht="16.5" customHeight="1">
      <c r="B134" s="23"/>
      <c r="C134" s="161" t="s">
        <v>299</v>
      </c>
      <c r="D134" s="161" t="s">
        <v>162</v>
      </c>
      <c r="E134" s="162" t="s">
        <v>1876</v>
      </c>
      <c r="F134" s="163" t="s">
        <v>1877</v>
      </c>
      <c r="G134" s="164" t="s">
        <v>165</v>
      </c>
      <c r="H134" s="165">
        <v>10</v>
      </c>
      <c r="I134" s="166"/>
      <c r="J134" s="166"/>
      <c r="K134" s="167">
        <f>ROUND(P134*H134,2)</f>
        <v>0</v>
      </c>
      <c r="L134" s="168"/>
      <c r="M134" s="23"/>
      <c r="N134" s="169" t="s">
        <v>20</v>
      </c>
      <c r="O134" s="170" t="s">
        <v>44</v>
      </c>
      <c r="P134" s="171">
        <f>I134+J134</f>
        <v>0</v>
      </c>
      <c r="Q134" s="171">
        <f>ROUND(I134*H134,2)</f>
        <v>0</v>
      </c>
      <c r="R134" s="171">
        <f>ROUND(J134*H134,2)</f>
        <v>0</v>
      </c>
      <c r="T134" s="172">
        <f>S134*H134</f>
        <v>0</v>
      </c>
      <c r="U134" s="172">
        <v>0</v>
      </c>
      <c r="V134" s="172">
        <f>U134*H134</f>
        <v>0</v>
      </c>
      <c r="W134" s="172">
        <v>0</v>
      </c>
      <c r="X134" s="173">
        <f>W134*H134</f>
        <v>0</v>
      </c>
      <c r="AR134" s="174" t="s">
        <v>275</v>
      </c>
      <c r="AT134" s="174" t="s">
        <v>162</v>
      </c>
      <c r="AU134" s="174" t="s">
        <v>84</v>
      </c>
      <c r="AY134" s="3" t="s">
        <v>159</v>
      </c>
      <c r="BE134" s="175">
        <f>IF(O134="základní",K134,0)</f>
        <v>0</v>
      </c>
      <c r="BF134" s="175">
        <f>IF(O134="snížená",K134,0)</f>
        <v>0</v>
      </c>
      <c r="BG134" s="175">
        <f>IF(O134="zákl. přenesená",K134,0)</f>
        <v>0</v>
      </c>
      <c r="BH134" s="175">
        <f>IF(O134="sníž. přenesená",K134,0)</f>
        <v>0</v>
      </c>
      <c r="BI134" s="175">
        <f>IF(O134="nulová",K134,0)</f>
        <v>0</v>
      </c>
      <c r="BJ134" s="3" t="s">
        <v>82</v>
      </c>
      <c r="BK134" s="175">
        <f>ROUND(P134*H134,2)</f>
        <v>0</v>
      </c>
      <c r="BL134" s="3" t="s">
        <v>275</v>
      </c>
      <c r="BM134" s="174" t="s">
        <v>1878</v>
      </c>
    </row>
    <row r="135" s="22" customFormat="1">
      <c r="B135" s="23"/>
      <c r="D135" s="176" t="s">
        <v>168</v>
      </c>
      <c r="F135" s="177" t="s">
        <v>1877</v>
      </c>
      <c r="I135" s="178"/>
      <c r="J135" s="178"/>
      <c r="M135" s="23"/>
      <c r="N135" s="179"/>
      <c r="X135" s="59"/>
      <c r="AT135" s="3" t="s">
        <v>168</v>
      </c>
      <c r="AU135" s="3" t="s">
        <v>84</v>
      </c>
    </row>
    <row r="136" s="22" customFormat="1">
      <c r="B136" s="23"/>
      <c r="D136" s="180" t="s">
        <v>170</v>
      </c>
      <c r="F136" s="181" t="s">
        <v>1879</v>
      </c>
      <c r="I136" s="178"/>
      <c r="J136" s="178"/>
      <c r="M136" s="23"/>
      <c r="N136" s="179"/>
      <c r="X136" s="59"/>
      <c r="AT136" s="3" t="s">
        <v>170</v>
      </c>
      <c r="AU136" s="3" t="s">
        <v>84</v>
      </c>
    </row>
    <row r="137" s="22" customFormat="1" ht="16.5" customHeight="1">
      <c r="B137" s="23"/>
      <c r="C137" s="161" t="s">
        <v>8</v>
      </c>
      <c r="D137" s="161" t="s">
        <v>162</v>
      </c>
      <c r="E137" s="162" t="s">
        <v>1880</v>
      </c>
      <c r="F137" s="163" t="s">
        <v>1881</v>
      </c>
      <c r="G137" s="164" t="s">
        <v>165</v>
      </c>
      <c r="H137" s="165">
        <v>10</v>
      </c>
      <c r="I137" s="166"/>
      <c r="J137" s="166"/>
      <c r="K137" s="167">
        <f>ROUND(P137*H137,2)</f>
        <v>0</v>
      </c>
      <c r="L137" s="168"/>
      <c r="M137" s="23"/>
      <c r="N137" s="169" t="s">
        <v>20</v>
      </c>
      <c r="O137" s="170" t="s">
        <v>44</v>
      </c>
      <c r="P137" s="171">
        <f>I137+J137</f>
        <v>0</v>
      </c>
      <c r="Q137" s="171">
        <f>ROUND(I137*H137,2)</f>
        <v>0</v>
      </c>
      <c r="R137" s="171">
        <f>ROUND(J137*H137,2)</f>
        <v>0</v>
      </c>
      <c r="T137" s="172">
        <f>S137*H137</f>
        <v>0</v>
      </c>
      <c r="U137" s="172">
        <v>0</v>
      </c>
      <c r="V137" s="172">
        <f>U137*H137</f>
        <v>0</v>
      </c>
      <c r="W137" s="172">
        <v>0</v>
      </c>
      <c r="X137" s="173">
        <f>W137*H137</f>
        <v>0</v>
      </c>
      <c r="AR137" s="174" t="s">
        <v>275</v>
      </c>
      <c r="AT137" s="174" t="s">
        <v>162</v>
      </c>
      <c r="AU137" s="174" t="s">
        <v>84</v>
      </c>
      <c r="AY137" s="3" t="s">
        <v>159</v>
      </c>
      <c r="BE137" s="175">
        <f>IF(O137="základní",K137,0)</f>
        <v>0</v>
      </c>
      <c r="BF137" s="175">
        <f>IF(O137="snížená",K137,0)</f>
        <v>0</v>
      </c>
      <c r="BG137" s="175">
        <f>IF(O137="zákl. přenesená",K137,0)</f>
        <v>0</v>
      </c>
      <c r="BH137" s="175">
        <f>IF(O137="sníž. přenesená",K137,0)</f>
        <v>0</v>
      </c>
      <c r="BI137" s="175">
        <f>IF(O137="nulová",K137,0)</f>
        <v>0</v>
      </c>
      <c r="BJ137" s="3" t="s">
        <v>82</v>
      </c>
      <c r="BK137" s="175">
        <f>ROUND(P137*H137,2)</f>
        <v>0</v>
      </c>
      <c r="BL137" s="3" t="s">
        <v>275</v>
      </c>
      <c r="BM137" s="174" t="s">
        <v>1882</v>
      </c>
    </row>
    <row r="138" s="22" customFormat="1">
      <c r="B138" s="23"/>
      <c r="D138" s="176" t="s">
        <v>168</v>
      </c>
      <c r="F138" s="177" t="s">
        <v>1881</v>
      </c>
      <c r="I138" s="178"/>
      <c r="J138" s="178"/>
      <c r="M138" s="23"/>
      <c r="N138" s="179"/>
      <c r="X138" s="59"/>
      <c r="AT138" s="3" t="s">
        <v>168</v>
      </c>
      <c r="AU138" s="3" t="s">
        <v>84</v>
      </c>
    </row>
    <row r="139" s="22" customFormat="1">
      <c r="B139" s="23"/>
      <c r="D139" s="180" t="s">
        <v>170</v>
      </c>
      <c r="F139" s="181" t="s">
        <v>1883</v>
      </c>
      <c r="I139" s="178"/>
      <c r="J139" s="178"/>
      <c r="M139" s="23"/>
      <c r="N139" s="179"/>
      <c r="X139" s="59"/>
      <c r="AT139" s="3" t="s">
        <v>170</v>
      </c>
      <c r="AU139" s="3" t="s">
        <v>84</v>
      </c>
    </row>
    <row r="140" s="22" customFormat="1" ht="16.5" customHeight="1">
      <c r="B140" s="23"/>
      <c r="C140" s="161" t="s">
        <v>312</v>
      </c>
      <c r="D140" s="161" t="s">
        <v>162</v>
      </c>
      <c r="E140" s="162" t="s">
        <v>1884</v>
      </c>
      <c r="F140" s="163" t="s">
        <v>1885</v>
      </c>
      <c r="G140" s="164" t="s">
        <v>165</v>
      </c>
      <c r="H140" s="165">
        <v>2</v>
      </c>
      <c r="I140" s="166"/>
      <c r="J140" s="166"/>
      <c r="K140" s="167">
        <f>ROUND(P140*H140,2)</f>
        <v>0</v>
      </c>
      <c r="L140" s="168"/>
      <c r="M140" s="23"/>
      <c r="N140" s="169" t="s">
        <v>20</v>
      </c>
      <c r="O140" s="170" t="s">
        <v>44</v>
      </c>
      <c r="P140" s="171">
        <f>I140+J140</f>
        <v>0</v>
      </c>
      <c r="Q140" s="171">
        <f>ROUND(I140*H140,2)</f>
        <v>0</v>
      </c>
      <c r="R140" s="171">
        <f>ROUND(J140*H140,2)</f>
        <v>0</v>
      </c>
      <c r="T140" s="172">
        <f>S140*H140</f>
        <v>0</v>
      </c>
      <c r="U140" s="172">
        <v>0</v>
      </c>
      <c r="V140" s="172">
        <f>U140*H140</f>
        <v>0</v>
      </c>
      <c r="W140" s="172">
        <v>0</v>
      </c>
      <c r="X140" s="173">
        <f>W140*H140</f>
        <v>0</v>
      </c>
      <c r="AR140" s="174" t="s">
        <v>275</v>
      </c>
      <c r="AT140" s="174" t="s">
        <v>162</v>
      </c>
      <c r="AU140" s="174" t="s">
        <v>84</v>
      </c>
      <c r="AY140" s="3" t="s">
        <v>159</v>
      </c>
      <c r="BE140" s="175">
        <f>IF(O140="základní",K140,0)</f>
        <v>0</v>
      </c>
      <c r="BF140" s="175">
        <f>IF(O140="snížená",K140,0)</f>
        <v>0</v>
      </c>
      <c r="BG140" s="175">
        <f>IF(O140="zákl. přenesená",K140,0)</f>
        <v>0</v>
      </c>
      <c r="BH140" s="175">
        <f>IF(O140="sníž. přenesená",K140,0)</f>
        <v>0</v>
      </c>
      <c r="BI140" s="175">
        <f>IF(O140="nulová",K140,0)</f>
        <v>0</v>
      </c>
      <c r="BJ140" s="3" t="s">
        <v>82</v>
      </c>
      <c r="BK140" s="175">
        <f>ROUND(P140*H140,2)</f>
        <v>0</v>
      </c>
      <c r="BL140" s="3" t="s">
        <v>275</v>
      </c>
      <c r="BM140" s="174" t="s">
        <v>1886</v>
      </c>
    </row>
    <row r="141" s="22" customFormat="1">
      <c r="B141" s="23"/>
      <c r="D141" s="176" t="s">
        <v>168</v>
      </c>
      <c r="F141" s="177" t="s">
        <v>1885</v>
      </c>
      <c r="I141" s="178"/>
      <c r="J141" s="178"/>
      <c r="M141" s="23"/>
      <c r="N141" s="179"/>
      <c r="X141" s="59"/>
      <c r="AT141" s="3" t="s">
        <v>168</v>
      </c>
      <c r="AU141" s="3" t="s">
        <v>84</v>
      </c>
    </row>
    <row r="142" s="22" customFormat="1">
      <c r="B142" s="23"/>
      <c r="D142" s="180" t="s">
        <v>170</v>
      </c>
      <c r="F142" s="181" t="s">
        <v>1887</v>
      </c>
      <c r="I142" s="178"/>
      <c r="J142" s="178"/>
      <c r="M142" s="23"/>
      <c r="N142" s="179"/>
      <c r="X142" s="59"/>
      <c r="AT142" s="3" t="s">
        <v>170</v>
      </c>
      <c r="AU142" s="3" t="s">
        <v>84</v>
      </c>
    </row>
    <row r="143" s="22" customFormat="1" ht="16.5" customHeight="1">
      <c r="B143" s="23"/>
      <c r="C143" s="183" t="s">
        <v>318</v>
      </c>
      <c r="D143" s="183" t="s">
        <v>269</v>
      </c>
      <c r="E143" s="184" t="s">
        <v>1888</v>
      </c>
      <c r="F143" s="185" t="s">
        <v>1889</v>
      </c>
      <c r="G143" s="186" t="s">
        <v>165</v>
      </c>
      <c r="H143" s="187">
        <v>1</v>
      </c>
      <c r="I143" s="188"/>
      <c r="J143" s="189"/>
      <c r="K143" s="190">
        <f>ROUND(P143*H143,2)</f>
        <v>0</v>
      </c>
      <c r="L143" s="189"/>
      <c r="M143" s="191"/>
      <c r="N143" s="192" t="s">
        <v>20</v>
      </c>
      <c r="O143" s="170" t="s">
        <v>44</v>
      </c>
      <c r="P143" s="171">
        <f>I143+J143</f>
        <v>0</v>
      </c>
      <c r="Q143" s="171">
        <f>ROUND(I143*H143,2)</f>
        <v>0</v>
      </c>
      <c r="R143" s="171">
        <f>ROUND(J143*H143,2)</f>
        <v>0</v>
      </c>
      <c r="T143" s="172">
        <f>S143*H143</f>
        <v>0</v>
      </c>
      <c r="U143" s="172">
        <v>0</v>
      </c>
      <c r="V143" s="172">
        <f>U143*H143</f>
        <v>0</v>
      </c>
      <c r="W143" s="172">
        <v>0</v>
      </c>
      <c r="X143" s="173">
        <f>W143*H143</f>
        <v>0</v>
      </c>
      <c r="AR143" s="174" t="s">
        <v>397</v>
      </c>
      <c r="AT143" s="174" t="s">
        <v>269</v>
      </c>
      <c r="AU143" s="174" t="s">
        <v>84</v>
      </c>
      <c r="AY143" s="3" t="s">
        <v>159</v>
      </c>
      <c r="BE143" s="175">
        <f>IF(O143="základní",K143,0)</f>
        <v>0</v>
      </c>
      <c r="BF143" s="175">
        <f>IF(O143="snížená",K143,0)</f>
        <v>0</v>
      </c>
      <c r="BG143" s="175">
        <f>IF(O143="zákl. přenesená",K143,0)</f>
        <v>0</v>
      </c>
      <c r="BH143" s="175">
        <f>IF(O143="sníž. přenesená",K143,0)</f>
        <v>0</v>
      </c>
      <c r="BI143" s="175">
        <f>IF(O143="nulová",K143,0)</f>
        <v>0</v>
      </c>
      <c r="BJ143" s="3" t="s">
        <v>82</v>
      </c>
      <c r="BK143" s="175">
        <f>ROUND(P143*H143,2)</f>
        <v>0</v>
      </c>
      <c r="BL143" s="3" t="s">
        <v>275</v>
      </c>
      <c r="BM143" s="174" t="s">
        <v>1890</v>
      </c>
    </row>
    <row r="144" s="22" customFormat="1">
      <c r="B144" s="23"/>
      <c r="D144" s="176" t="s">
        <v>168</v>
      </c>
      <c r="F144" s="177" t="s">
        <v>1889</v>
      </c>
      <c r="I144" s="178"/>
      <c r="J144" s="178"/>
      <c r="M144" s="23"/>
      <c r="N144" s="179"/>
      <c r="X144" s="59"/>
      <c r="AT144" s="3" t="s">
        <v>168</v>
      </c>
      <c r="AU144" s="3" t="s">
        <v>84</v>
      </c>
    </row>
    <row r="145" s="22" customFormat="1" ht="16.5" customHeight="1">
      <c r="B145" s="23"/>
      <c r="C145" s="183" t="s">
        <v>324</v>
      </c>
      <c r="D145" s="183" t="s">
        <v>269</v>
      </c>
      <c r="E145" s="184" t="s">
        <v>1891</v>
      </c>
      <c r="F145" s="185" t="s">
        <v>1892</v>
      </c>
      <c r="G145" s="186" t="s">
        <v>165</v>
      </c>
      <c r="H145" s="187">
        <v>1</v>
      </c>
      <c r="I145" s="188"/>
      <c r="J145" s="189"/>
      <c r="K145" s="190">
        <f>ROUND(P145*H145,2)</f>
        <v>0</v>
      </c>
      <c r="L145" s="189"/>
      <c r="M145" s="191"/>
      <c r="N145" s="192" t="s">
        <v>20</v>
      </c>
      <c r="O145" s="170" t="s">
        <v>44</v>
      </c>
      <c r="P145" s="171">
        <f>I145+J145</f>
        <v>0</v>
      </c>
      <c r="Q145" s="171">
        <f>ROUND(I145*H145,2)</f>
        <v>0</v>
      </c>
      <c r="R145" s="171">
        <f>ROUND(J145*H145,2)</f>
        <v>0</v>
      </c>
      <c r="T145" s="172">
        <f>S145*H145</f>
        <v>0</v>
      </c>
      <c r="U145" s="172">
        <v>0</v>
      </c>
      <c r="V145" s="172">
        <f>U145*H145</f>
        <v>0</v>
      </c>
      <c r="W145" s="172">
        <v>0</v>
      </c>
      <c r="X145" s="173">
        <f>W145*H145</f>
        <v>0</v>
      </c>
      <c r="AR145" s="174" t="s">
        <v>397</v>
      </c>
      <c r="AT145" s="174" t="s">
        <v>269</v>
      </c>
      <c r="AU145" s="174" t="s">
        <v>84</v>
      </c>
      <c r="AY145" s="3" t="s">
        <v>159</v>
      </c>
      <c r="BE145" s="175">
        <f>IF(O145="základní",K145,0)</f>
        <v>0</v>
      </c>
      <c r="BF145" s="175">
        <f>IF(O145="snížená",K145,0)</f>
        <v>0</v>
      </c>
      <c r="BG145" s="175">
        <f>IF(O145="zákl. přenesená",K145,0)</f>
        <v>0</v>
      </c>
      <c r="BH145" s="175">
        <f>IF(O145="sníž. přenesená",K145,0)</f>
        <v>0</v>
      </c>
      <c r="BI145" s="175">
        <f>IF(O145="nulová",K145,0)</f>
        <v>0</v>
      </c>
      <c r="BJ145" s="3" t="s">
        <v>82</v>
      </c>
      <c r="BK145" s="175">
        <f>ROUND(P145*H145,2)</f>
        <v>0</v>
      </c>
      <c r="BL145" s="3" t="s">
        <v>275</v>
      </c>
      <c r="BM145" s="174" t="s">
        <v>1893</v>
      </c>
    </row>
    <row r="146" s="22" customFormat="1">
      <c r="B146" s="23"/>
      <c r="D146" s="176" t="s">
        <v>168</v>
      </c>
      <c r="F146" s="177" t="s">
        <v>1892</v>
      </c>
      <c r="I146" s="178"/>
      <c r="J146" s="178"/>
      <c r="M146" s="23"/>
      <c r="N146" s="179"/>
      <c r="X146" s="59"/>
      <c r="AT146" s="3" t="s">
        <v>168</v>
      </c>
      <c r="AU146" s="3" t="s">
        <v>84</v>
      </c>
    </row>
    <row r="147" s="22" customFormat="1" ht="16.5" customHeight="1">
      <c r="B147" s="23"/>
      <c r="C147" s="161" t="s">
        <v>332</v>
      </c>
      <c r="D147" s="161" t="s">
        <v>162</v>
      </c>
      <c r="E147" s="162" t="s">
        <v>1894</v>
      </c>
      <c r="F147" s="163" t="s">
        <v>1895</v>
      </c>
      <c r="G147" s="164" t="s">
        <v>165</v>
      </c>
      <c r="H147" s="165">
        <v>11</v>
      </c>
      <c r="I147" s="166"/>
      <c r="J147" s="166"/>
      <c r="K147" s="167">
        <f>ROUND(P147*H147,2)</f>
        <v>0</v>
      </c>
      <c r="L147" s="168"/>
      <c r="M147" s="23"/>
      <c r="N147" s="169" t="s">
        <v>20</v>
      </c>
      <c r="O147" s="170" t="s">
        <v>44</v>
      </c>
      <c r="P147" s="171">
        <f>I147+J147</f>
        <v>0</v>
      </c>
      <c r="Q147" s="171">
        <f>ROUND(I147*H147,2)</f>
        <v>0</v>
      </c>
      <c r="R147" s="171">
        <f>ROUND(J147*H147,2)</f>
        <v>0</v>
      </c>
      <c r="T147" s="172">
        <f>S147*H147</f>
        <v>0</v>
      </c>
      <c r="U147" s="172">
        <v>0</v>
      </c>
      <c r="V147" s="172">
        <f>U147*H147</f>
        <v>0</v>
      </c>
      <c r="W147" s="172">
        <v>0</v>
      </c>
      <c r="X147" s="173">
        <f>W147*H147</f>
        <v>0</v>
      </c>
      <c r="AR147" s="174" t="s">
        <v>275</v>
      </c>
      <c r="AT147" s="174" t="s">
        <v>162</v>
      </c>
      <c r="AU147" s="174" t="s">
        <v>84</v>
      </c>
      <c r="AY147" s="3" t="s">
        <v>159</v>
      </c>
      <c r="BE147" s="175">
        <f>IF(O147="základní",K147,0)</f>
        <v>0</v>
      </c>
      <c r="BF147" s="175">
        <f>IF(O147="snížená",K147,0)</f>
        <v>0</v>
      </c>
      <c r="BG147" s="175">
        <f>IF(O147="zákl. přenesená",K147,0)</f>
        <v>0</v>
      </c>
      <c r="BH147" s="175">
        <f>IF(O147="sníž. přenesená",K147,0)</f>
        <v>0</v>
      </c>
      <c r="BI147" s="175">
        <f>IF(O147="nulová",K147,0)</f>
        <v>0</v>
      </c>
      <c r="BJ147" s="3" t="s">
        <v>82</v>
      </c>
      <c r="BK147" s="175">
        <f>ROUND(P147*H147,2)</f>
        <v>0</v>
      </c>
      <c r="BL147" s="3" t="s">
        <v>275</v>
      </c>
      <c r="BM147" s="174" t="s">
        <v>1896</v>
      </c>
    </row>
    <row r="148" s="22" customFormat="1">
      <c r="B148" s="23"/>
      <c r="D148" s="176" t="s">
        <v>168</v>
      </c>
      <c r="F148" s="177" t="s">
        <v>1895</v>
      </c>
      <c r="I148" s="178"/>
      <c r="J148" s="178"/>
      <c r="M148" s="23"/>
      <c r="N148" s="179"/>
      <c r="X148" s="59"/>
      <c r="AT148" s="3" t="s">
        <v>168</v>
      </c>
      <c r="AU148" s="3" t="s">
        <v>84</v>
      </c>
    </row>
    <row r="149" s="22" customFormat="1">
      <c r="B149" s="23"/>
      <c r="D149" s="180" t="s">
        <v>170</v>
      </c>
      <c r="F149" s="181" t="s">
        <v>1897</v>
      </c>
      <c r="I149" s="178"/>
      <c r="J149" s="178"/>
      <c r="M149" s="23"/>
      <c r="N149" s="179"/>
      <c r="X149" s="59"/>
      <c r="AT149" s="3" t="s">
        <v>170</v>
      </c>
      <c r="AU149" s="3" t="s">
        <v>84</v>
      </c>
    </row>
    <row r="150" s="22" customFormat="1" ht="16.5" customHeight="1">
      <c r="B150" s="23"/>
      <c r="C150" s="183" t="s">
        <v>365</v>
      </c>
      <c r="D150" s="183" t="s">
        <v>269</v>
      </c>
      <c r="E150" s="184" t="s">
        <v>1898</v>
      </c>
      <c r="F150" s="185" t="s">
        <v>1899</v>
      </c>
      <c r="G150" s="186" t="s">
        <v>165</v>
      </c>
      <c r="H150" s="187">
        <v>2</v>
      </c>
      <c r="I150" s="188"/>
      <c r="J150" s="189"/>
      <c r="K150" s="190">
        <f>ROUND(P150*H150,2)</f>
        <v>0</v>
      </c>
      <c r="L150" s="189"/>
      <c r="M150" s="191"/>
      <c r="N150" s="192" t="s">
        <v>20</v>
      </c>
      <c r="O150" s="170" t="s">
        <v>44</v>
      </c>
      <c r="P150" s="171">
        <f>I150+J150</f>
        <v>0</v>
      </c>
      <c r="Q150" s="171">
        <f>ROUND(I150*H150,2)</f>
        <v>0</v>
      </c>
      <c r="R150" s="171">
        <f>ROUND(J150*H150,2)</f>
        <v>0</v>
      </c>
      <c r="T150" s="172">
        <f>S150*H150</f>
        <v>0</v>
      </c>
      <c r="U150" s="172">
        <v>0.00040000000000000002</v>
      </c>
      <c r="V150" s="172">
        <f>U150*H150</f>
        <v>0.00080000000000000004</v>
      </c>
      <c r="W150" s="172">
        <v>0</v>
      </c>
      <c r="X150" s="173">
        <f>W150*H150</f>
        <v>0</v>
      </c>
      <c r="AR150" s="174" t="s">
        <v>397</v>
      </c>
      <c r="AT150" s="174" t="s">
        <v>269</v>
      </c>
      <c r="AU150" s="174" t="s">
        <v>84</v>
      </c>
      <c r="AY150" s="3" t="s">
        <v>159</v>
      </c>
      <c r="BE150" s="175">
        <f>IF(O150="základní",K150,0)</f>
        <v>0</v>
      </c>
      <c r="BF150" s="175">
        <f>IF(O150="snížená",K150,0)</f>
        <v>0</v>
      </c>
      <c r="BG150" s="175">
        <f>IF(O150="zákl. přenesená",K150,0)</f>
        <v>0</v>
      </c>
      <c r="BH150" s="175">
        <f>IF(O150="sníž. přenesená",K150,0)</f>
        <v>0</v>
      </c>
      <c r="BI150" s="175">
        <f>IF(O150="nulová",K150,0)</f>
        <v>0</v>
      </c>
      <c r="BJ150" s="3" t="s">
        <v>82</v>
      </c>
      <c r="BK150" s="175">
        <f>ROUND(P150*H150,2)</f>
        <v>0</v>
      </c>
      <c r="BL150" s="3" t="s">
        <v>275</v>
      </c>
      <c r="BM150" s="174" t="s">
        <v>1900</v>
      </c>
    </row>
    <row r="151" s="22" customFormat="1">
      <c r="B151" s="23"/>
      <c r="D151" s="176" t="s">
        <v>168</v>
      </c>
      <c r="F151" s="177" t="s">
        <v>1899</v>
      </c>
      <c r="I151" s="178"/>
      <c r="J151" s="178"/>
      <c r="M151" s="23"/>
      <c r="N151" s="179"/>
      <c r="X151" s="59"/>
      <c r="AT151" s="3" t="s">
        <v>168</v>
      </c>
      <c r="AU151" s="3" t="s">
        <v>84</v>
      </c>
    </row>
    <row r="152" s="22" customFormat="1" ht="16.5" customHeight="1">
      <c r="B152" s="23"/>
      <c r="C152" s="183" t="s">
        <v>372</v>
      </c>
      <c r="D152" s="183" t="s">
        <v>269</v>
      </c>
      <c r="E152" s="184" t="s">
        <v>1901</v>
      </c>
      <c r="F152" s="185" t="s">
        <v>1902</v>
      </c>
      <c r="G152" s="186" t="s">
        <v>165</v>
      </c>
      <c r="H152" s="187">
        <v>9</v>
      </c>
      <c r="I152" s="188"/>
      <c r="J152" s="189"/>
      <c r="K152" s="190">
        <f>ROUND(P152*H152,2)</f>
        <v>0</v>
      </c>
      <c r="L152" s="189"/>
      <c r="M152" s="191"/>
      <c r="N152" s="192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0.00040000000000000002</v>
      </c>
      <c r="V152" s="172">
        <f>U152*H152</f>
        <v>0.0036000000000000003</v>
      </c>
      <c r="W152" s="172">
        <v>0</v>
      </c>
      <c r="X152" s="173">
        <f>W152*H152</f>
        <v>0</v>
      </c>
      <c r="AR152" s="174" t="s">
        <v>397</v>
      </c>
      <c r="AT152" s="174" t="s">
        <v>269</v>
      </c>
      <c r="AU152" s="174" t="s">
        <v>84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275</v>
      </c>
      <c r="BM152" s="174" t="s">
        <v>1903</v>
      </c>
    </row>
    <row r="153" s="22" customFormat="1">
      <c r="B153" s="23"/>
      <c r="D153" s="176" t="s">
        <v>168</v>
      </c>
      <c r="F153" s="177" t="s">
        <v>1902</v>
      </c>
      <c r="I153" s="178"/>
      <c r="J153" s="178"/>
      <c r="M153" s="23"/>
      <c r="N153" s="179"/>
      <c r="X153" s="59"/>
      <c r="AT153" s="3" t="s">
        <v>168</v>
      </c>
      <c r="AU153" s="3" t="s">
        <v>84</v>
      </c>
    </row>
    <row r="154" s="22" customFormat="1" ht="16.5" customHeight="1">
      <c r="B154" s="23"/>
      <c r="C154" s="161" t="s">
        <v>338</v>
      </c>
      <c r="D154" s="161" t="s">
        <v>162</v>
      </c>
      <c r="E154" s="162" t="s">
        <v>1904</v>
      </c>
      <c r="F154" s="163" t="s">
        <v>1905</v>
      </c>
      <c r="G154" s="164" t="s">
        <v>165</v>
      </c>
      <c r="H154" s="165">
        <v>11</v>
      </c>
      <c r="I154" s="166"/>
      <c r="J154" s="166"/>
      <c r="K154" s="167">
        <f>ROUND(P154*H154,2)</f>
        <v>0</v>
      </c>
      <c r="L154" s="168"/>
      <c r="M154" s="23"/>
      <c r="N154" s="169" t="s">
        <v>20</v>
      </c>
      <c r="O154" s="170" t="s">
        <v>44</v>
      </c>
      <c r="P154" s="171">
        <f>I154+J154</f>
        <v>0</v>
      </c>
      <c r="Q154" s="171">
        <f>ROUND(I154*H154,2)</f>
        <v>0</v>
      </c>
      <c r="R154" s="171">
        <f>ROUND(J154*H154,2)</f>
        <v>0</v>
      </c>
      <c r="T154" s="172">
        <f>S154*H154</f>
        <v>0</v>
      </c>
      <c r="U154" s="172">
        <v>0</v>
      </c>
      <c r="V154" s="172">
        <f>U154*H154</f>
        <v>0</v>
      </c>
      <c r="W154" s="172">
        <v>0</v>
      </c>
      <c r="X154" s="173">
        <f>W154*H154</f>
        <v>0</v>
      </c>
      <c r="AR154" s="174" t="s">
        <v>275</v>
      </c>
      <c r="AT154" s="174" t="s">
        <v>162</v>
      </c>
      <c r="AU154" s="174" t="s">
        <v>84</v>
      </c>
      <c r="AY154" s="3" t="s">
        <v>159</v>
      </c>
      <c r="BE154" s="175">
        <f>IF(O154="základní",K154,0)</f>
        <v>0</v>
      </c>
      <c r="BF154" s="175">
        <f>IF(O154="snížená",K154,0)</f>
        <v>0</v>
      </c>
      <c r="BG154" s="175">
        <f>IF(O154="zákl. přenesená",K154,0)</f>
        <v>0</v>
      </c>
      <c r="BH154" s="175">
        <f>IF(O154="sníž. přenesená",K154,0)</f>
        <v>0</v>
      </c>
      <c r="BI154" s="175">
        <f>IF(O154="nulová",K154,0)</f>
        <v>0</v>
      </c>
      <c r="BJ154" s="3" t="s">
        <v>82</v>
      </c>
      <c r="BK154" s="175">
        <f>ROUND(P154*H154,2)</f>
        <v>0</v>
      </c>
      <c r="BL154" s="3" t="s">
        <v>275</v>
      </c>
      <c r="BM154" s="174" t="s">
        <v>1906</v>
      </c>
    </row>
    <row r="155" s="22" customFormat="1">
      <c r="B155" s="23"/>
      <c r="D155" s="176" t="s">
        <v>168</v>
      </c>
      <c r="F155" s="177" t="s">
        <v>1905</v>
      </c>
      <c r="I155" s="178"/>
      <c r="J155" s="178"/>
      <c r="M155" s="23"/>
      <c r="N155" s="179"/>
      <c r="X155" s="59"/>
      <c r="AT155" s="3" t="s">
        <v>168</v>
      </c>
      <c r="AU155" s="3" t="s">
        <v>84</v>
      </c>
    </row>
    <row r="156" s="22" customFormat="1">
      <c r="B156" s="23"/>
      <c r="D156" s="180" t="s">
        <v>170</v>
      </c>
      <c r="F156" s="181" t="s">
        <v>1907</v>
      </c>
      <c r="I156" s="178"/>
      <c r="J156" s="178"/>
      <c r="M156" s="23"/>
      <c r="N156" s="179"/>
      <c r="X156" s="59"/>
      <c r="AT156" s="3" t="s">
        <v>170</v>
      </c>
      <c r="AU156" s="3" t="s">
        <v>84</v>
      </c>
    </row>
    <row r="157" s="22" customFormat="1" ht="16.5" customHeight="1">
      <c r="B157" s="23"/>
      <c r="C157" s="183" t="s">
        <v>344</v>
      </c>
      <c r="D157" s="183" t="s">
        <v>269</v>
      </c>
      <c r="E157" s="184" t="s">
        <v>1908</v>
      </c>
      <c r="F157" s="185" t="s">
        <v>1909</v>
      </c>
      <c r="G157" s="186" t="s">
        <v>165</v>
      </c>
      <c r="H157" s="187">
        <v>1</v>
      </c>
      <c r="I157" s="188"/>
      <c r="J157" s="189"/>
      <c r="K157" s="190">
        <f>ROUND(P157*H157,2)</f>
        <v>0</v>
      </c>
      <c r="L157" s="189"/>
      <c r="M157" s="191"/>
      <c r="N157" s="192" t="s">
        <v>20</v>
      </c>
      <c r="O157" s="170" t="s">
        <v>44</v>
      </c>
      <c r="P157" s="171">
        <f>I157+J157</f>
        <v>0</v>
      </c>
      <c r="Q157" s="171">
        <f>ROUND(I157*H157,2)</f>
        <v>0</v>
      </c>
      <c r="R157" s="171">
        <f>ROUND(J157*H157,2)</f>
        <v>0</v>
      </c>
      <c r="T157" s="172">
        <f>S157*H157</f>
        <v>0</v>
      </c>
      <c r="U157" s="172">
        <v>0.0010499999999999999</v>
      </c>
      <c r="V157" s="172">
        <f>U157*H157</f>
        <v>0.0010499999999999999</v>
      </c>
      <c r="W157" s="172">
        <v>0</v>
      </c>
      <c r="X157" s="173">
        <f>W157*H157</f>
        <v>0</v>
      </c>
      <c r="AR157" s="174" t="s">
        <v>397</v>
      </c>
      <c r="AT157" s="174" t="s">
        <v>269</v>
      </c>
      <c r="AU157" s="174" t="s">
        <v>84</v>
      </c>
      <c r="AY157" s="3" t="s">
        <v>159</v>
      </c>
      <c r="BE157" s="175">
        <f>IF(O157="základní",K157,0)</f>
        <v>0</v>
      </c>
      <c r="BF157" s="175">
        <f>IF(O157="snížená",K157,0)</f>
        <v>0</v>
      </c>
      <c r="BG157" s="175">
        <f>IF(O157="zákl. přenesená",K157,0)</f>
        <v>0</v>
      </c>
      <c r="BH157" s="175">
        <f>IF(O157="sníž. přenesená",K157,0)</f>
        <v>0</v>
      </c>
      <c r="BI157" s="175">
        <f>IF(O157="nulová",K157,0)</f>
        <v>0</v>
      </c>
      <c r="BJ157" s="3" t="s">
        <v>82</v>
      </c>
      <c r="BK157" s="175">
        <f>ROUND(P157*H157,2)</f>
        <v>0</v>
      </c>
      <c r="BL157" s="3" t="s">
        <v>275</v>
      </c>
      <c r="BM157" s="174" t="s">
        <v>1910</v>
      </c>
    </row>
    <row r="158" s="22" customFormat="1">
      <c r="B158" s="23"/>
      <c r="D158" s="176" t="s">
        <v>168</v>
      </c>
      <c r="F158" s="177" t="s">
        <v>1909</v>
      </c>
      <c r="I158" s="178"/>
      <c r="J158" s="178"/>
      <c r="M158" s="23"/>
      <c r="N158" s="179"/>
      <c r="X158" s="59"/>
      <c r="AT158" s="3" t="s">
        <v>168</v>
      </c>
      <c r="AU158" s="3" t="s">
        <v>84</v>
      </c>
    </row>
    <row r="159" s="22" customFormat="1" ht="16.5" customHeight="1">
      <c r="B159" s="23"/>
      <c r="C159" s="183" t="s">
        <v>351</v>
      </c>
      <c r="D159" s="183" t="s">
        <v>269</v>
      </c>
      <c r="E159" s="184" t="s">
        <v>1911</v>
      </c>
      <c r="F159" s="185" t="s">
        <v>1912</v>
      </c>
      <c r="G159" s="186" t="s">
        <v>165</v>
      </c>
      <c r="H159" s="187">
        <v>2</v>
      </c>
      <c r="I159" s="188"/>
      <c r="J159" s="189"/>
      <c r="K159" s="190">
        <f>ROUND(P159*H159,2)</f>
        <v>0</v>
      </c>
      <c r="L159" s="189"/>
      <c r="M159" s="191"/>
      <c r="N159" s="192" t="s">
        <v>20</v>
      </c>
      <c r="O159" s="170" t="s">
        <v>44</v>
      </c>
      <c r="P159" s="171">
        <f>I159+J159</f>
        <v>0</v>
      </c>
      <c r="Q159" s="171">
        <f>ROUND(I159*H159,2)</f>
        <v>0</v>
      </c>
      <c r="R159" s="171">
        <f>ROUND(J159*H159,2)</f>
        <v>0</v>
      </c>
      <c r="T159" s="172">
        <f>S159*H159</f>
        <v>0</v>
      </c>
      <c r="U159" s="172">
        <v>0.0010499999999999999</v>
      </c>
      <c r="V159" s="172">
        <f>U159*H159</f>
        <v>0.0020999999999999999</v>
      </c>
      <c r="W159" s="172">
        <v>0</v>
      </c>
      <c r="X159" s="173">
        <f>W159*H159</f>
        <v>0</v>
      </c>
      <c r="AR159" s="174" t="s">
        <v>397</v>
      </c>
      <c r="AT159" s="174" t="s">
        <v>269</v>
      </c>
      <c r="AU159" s="174" t="s">
        <v>84</v>
      </c>
      <c r="AY159" s="3" t="s">
        <v>159</v>
      </c>
      <c r="BE159" s="175">
        <f>IF(O159="základní",K159,0)</f>
        <v>0</v>
      </c>
      <c r="BF159" s="175">
        <f>IF(O159="snížená",K159,0)</f>
        <v>0</v>
      </c>
      <c r="BG159" s="175">
        <f>IF(O159="zákl. přenesená",K159,0)</f>
        <v>0</v>
      </c>
      <c r="BH159" s="175">
        <f>IF(O159="sníž. přenesená",K159,0)</f>
        <v>0</v>
      </c>
      <c r="BI159" s="175">
        <f>IF(O159="nulová",K159,0)</f>
        <v>0</v>
      </c>
      <c r="BJ159" s="3" t="s">
        <v>82</v>
      </c>
      <c r="BK159" s="175">
        <f>ROUND(P159*H159,2)</f>
        <v>0</v>
      </c>
      <c r="BL159" s="3" t="s">
        <v>275</v>
      </c>
      <c r="BM159" s="174" t="s">
        <v>1913</v>
      </c>
    </row>
    <row r="160" s="22" customFormat="1">
      <c r="B160" s="23"/>
      <c r="D160" s="176" t="s">
        <v>168</v>
      </c>
      <c r="F160" s="177" t="s">
        <v>1912</v>
      </c>
      <c r="I160" s="178"/>
      <c r="J160" s="178"/>
      <c r="M160" s="23"/>
      <c r="N160" s="179"/>
      <c r="X160" s="59"/>
      <c r="AT160" s="3" t="s">
        <v>168</v>
      </c>
      <c r="AU160" s="3" t="s">
        <v>84</v>
      </c>
    </row>
    <row r="161" s="22" customFormat="1" ht="16.5" customHeight="1">
      <c r="B161" s="23"/>
      <c r="C161" s="183" t="s">
        <v>358</v>
      </c>
      <c r="D161" s="183" t="s">
        <v>269</v>
      </c>
      <c r="E161" s="184" t="s">
        <v>1914</v>
      </c>
      <c r="F161" s="185" t="s">
        <v>1915</v>
      </c>
      <c r="G161" s="186" t="s">
        <v>165</v>
      </c>
      <c r="H161" s="187">
        <v>2</v>
      </c>
      <c r="I161" s="188"/>
      <c r="J161" s="189"/>
      <c r="K161" s="190">
        <f>ROUND(P161*H161,2)</f>
        <v>0</v>
      </c>
      <c r="L161" s="189"/>
      <c r="M161" s="191"/>
      <c r="N161" s="192" t="s">
        <v>20</v>
      </c>
      <c r="O161" s="170" t="s">
        <v>44</v>
      </c>
      <c r="P161" s="171">
        <f>I161+J161</f>
        <v>0</v>
      </c>
      <c r="Q161" s="171">
        <f>ROUND(I161*H161,2)</f>
        <v>0</v>
      </c>
      <c r="R161" s="171">
        <f>ROUND(J161*H161,2)</f>
        <v>0</v>
      </c>
      <c r="T161" s="172">
        <f>S161*H161</f>
        <v>0</v>
      </c>
      <c r="U161" s="172">
        <v>0.0010499999999999999</v>
      </c>
      <c r="V161" s="172">
        <f>U161*H161</f>
        <v>0.0020999999999999999</v>
      </c>
      <c r="W161" s="172">
        <v>0</v>
      </c>
      <c r="X161" s="173">
        <f>W161*H161</f>
        <v>0</v>
      </c>
      <c r="AR161" s="174" t="s">
        <v>397</v>
      </c>
      <c r="AT161" s="174" t="s">
        <v>269</v>
      </c>
      <c r="AU161" s="174" t="s">
        <v>84</v>
      </c>
      <c r="AY161" s="3" t="s">
        <v>159</v>
      </c>
      <c r="BE161" s="175">
        <f>IF(O161="základní",K161,0)</f>
        <v>0</v>
      </c>
      <c r="BF161" s="175">
        <f>IF(O161="snížená",K161,0)</f>
        <v>0</v>
      </c>
      <c r="BG161" s="175">
        <f>IF(O161="zákl. přenesená",K161,0)</f>
        <v>0</v>
      </c>
      <c r="BH161" s="175">
        <f>IF(O161="sníž. přenesená",K161,0)</f>
        <v>0</v>
      </c>
      <c r="BI161" s="175">
        <f>IF(O161="nulová",K161,0)</f>
        <v>0</v>
      </c>
      <c r="BJ161" s="3" t="s">
        <v>82</v>
      </c>
      <c r="BK161" s="175">
        <f>ROUND(P161*H161,2)</f>
        <v>0</v>
      </c>
      <c r="BL161" s="3" t="s">
        <v>275</v>
      </c>
      <c r="BM161" s="174" t="s">
        <v>1916</v>
      </c>
    </row>
    <row r="162" s="22" customFormat="1">
      <c r="B162" s="23"/>
      <c r="D162" s="176" t="s">
        <v>168</v>
      </c>
      <c r="F162" s="177" t="s">
        <v>1915</v>
      </c>
      <c r="I162" s="178"/>
      <c r="J162" s="178"/>
      <c r="M162" s="23"/>
      <c r="N162" s="179"/>
      <c r="X162" s="59"/>
      <c r="AT162" s="3" t="s">
        <v>168</v>
      </c>
      <c r="AU162" s="3" t="s">
        <v>84</v>
      </c>
    </row>
    <row r="163" s="22" customFormat="1" ht="16.5" customHeight="1">
      <c r="B163" s="23"/>
      <c r="C163" s="183" t="s">
        <v>397</v>
      </c>
      <c r="D163" s="183" t="s">
        <v>269</v>
      </c>
      <c r="E163" s="184" t="s">
        <v>1917</v>
      </c>
      <c r="F163" s="185" t="s">
        <v>1918</v>
      </c>
      <c r="G163" s="186" t="s">
        <v>165</v>
      </c>
      <c r="H163" s="187">
        <v>1</v>
      </c>
      <c r="I163" s="188"/>
      <c r="J163" s="189"/>
      <c r="K163" s="190">
        <f>ROUND(P163*H163,2)</f>
        <v>0</v>
      </c>
      <c r="L163" s="189"/>
      <c r="M163" s="191"/>
      <c r="N163" s="192" t="s">
        <v>20</v>
      </c>
      <c r="O163" s="170" t="s">
        <v>44</v>
      </c>
      <c r="P163" s="171">
        <f>I163+J163</f>
        <v>0</v>
      </c>
      <c r="Q163" s="171">
        <f>ROUND(I163*H163,2)</f>
        <v>0</v>
      </c>
      <c r="R163" s="171">
        <f>ROUND(J163*H163,2)</f>
        <v>0</v>
      </c>
      <c r="T163" s="172">
        <f>S163*H163</f>
        <v>0</v>
      </c>
      <c r="U163" s="172">
        <v>0.00036999999999999999</v>
      </c>
      <c r="V163" s="172">
        <f>U163*H163</f>
        <v>0.00036999999999999999</v>
      </c>
      <c r="W163" s="172">
        <v>0</v>
      </c>
      <c r="X163" s="173">
        <f>W163*H163</f>
        <v>0</v>
      </c>
      <c r="AR163" s="174" t="s">
        <v>397</v>
      </c>
      <c r="AT163" s="174" t="s">
        <v>269</v>
      </c>
      <c r="AU163" s="174" t="s">
        <v>84</v>
      </c>
      <c r="AY163" s="3" t="s">
        <v>159</v>
      </c>
      <c r="BE163" s="175">
        <f>IF(O163="základní",K163,0)</f>
        <v>0</v>
      </c>
      <c r="BF163" s="175">
        <f>IF(O163="snížená",K163,0)</f>
        <v>0</v>
      </c>
      <c r="BG163" s="175">
        <f>IF(O163="zákl. přenesená",K163,0)</f>
        <v>0</v>
      </c>
      <c r="BH163" s="175">
        <f>IF(O163="sníž. přenesená",K163,0)</f>
        <v>0</v>
      </c>
      <c r="BI163" s="175">
        <f>IF(O163="nulová",K163,0)</f>
        <v>0</v>
      </c>
      <c r="BJ163" s="3" t="s">
        <v>82</v>
      </c>
      <c r="BK163" s="175">
        <f>ROUND(P163*H163,2)</f>
        <v>0</v>
      </c>
      <c r="BL163" s="3" t="s">
        <v>275</v>
      </c>
      <c r="BM163" s="174" t="s">
        <v>1919</v>
      </c>
    </row>
    <row r="164" s="22" customFormat="1">
      <c r="B164" s="23"/>
      <c r="D164" s="176" t="s">
        <v>168</v>
      </c>
      <c r="F164" s="177" t="s">
        <v>1918</v>
      </c>
      <c r="I164" s="178"/>
      <c r="J164" s="178"/>
      <c r="M164" s="23"/>
      <c r="N164" s="179"/>
      <c r="X164" s="59"/>
      <c r="AT164" s="3" t="s">
        <v>168</v>
      </c>
      <c r="AU164" s="3" t="s">
        <v>84</v>
      </c>
    </row>
    <row r="165" s="22" customFormat="1" ht="16.5" customHeight="1">
      <c r="B165" s="23"/>
      <c r="C165" s="183" t="s">
        <v>583</v>
      </c>
      <c r="D165" s="183" t="s">
        <v>269</v>
      </c>
      <c r="E165" s="184" t="s">
        <v>1920</v>
      </c>
      <c r="F165" s="185" t="s">
        <v>1921</v>
      </c>
      <c r="G165" s="186" t="s">
        <v>165</v>
      </c>
      <c r="H165" s="187">
        <v>4</v>
      </c>
      <c r="I165" s="188"/>
      <c r="J165" s="189"/>
      <c r="K165" s="190">
        <f>ROUND(P165*H165,2)</f>
        <v>0</v>
      </c>
      <c r="L165" s="189"/>
      <c r="M165" s="191"/>
      <c r="N165" s="192" t="s">
        <v>20</v>
      </c>
      <c r="O165" s="170" t="s">
        <v>44</v>
      </c>
      <c r="P165" s="171">
        <f>I165+J165</f>
        <v>0</v>
      </c>
      <c r="Q165" s="171">
        <f>ROUND(I165*H165,2)</f>
        <v>0</v>
      </c>
      <c r="R165" s="171">
        <f>ROUND(J165*H165,2)</f>
        <v>0</v>
      </c>
      <c r="T165" s="172">
        <f>S165*H165</f>
        <v>0</v>
      </c>
      <c r="U165" s="172">
        <v>0.00036999999999999999</v>
      </c>
      <c r="V165" s="172">
        <f>U165*H165</f>
        <v>0.00148</v>
      </c>
      <c r="W165" s="172">
        <v>0</v>
      </c>
      <c r="X165" s="173">
        <f>W165*H165</f>
        <v>0</v>
      </c>
      <c r="AR165" s="174" t="s">
        <v>397</v>
      </c>
      <c r="AT165" s="174" t="s">
        <v>269</v>
      </c>
      <c r="AU165" s="174" t="s">
        <v>84</v>
      </c>
      <c r="AY165" s="3" t="s">
        <v>159</v>
      </c>
      <c r="BE165" s="175">
        <f>IF(O165="základní",K165,0)</f>
        <v>0</v>
      </c>
      <c r="BF165" s="175">
        <f>IF(O165="snížená",K165,0)</f>
        <v>0</v>
      </c>
      <c r="BG165" s="175">
        <f>IF(O165="zákl. přenesená",K165,0)</f>
        <v>0</v>
      </c>
      <c r="BH165" s="175">
        <f>IF(O165="sníž. přenesená",K165,0)</f>
        <v>0</v>
      </c>
      <c r="BI165" s="175">
        <f>IF(O165="nulová",K165,0)</f>
        <v>0</v>
      </c>
      <c r="BJ165" s="3" t="s">
        <v>82</v>
      </c>
      <c r="BK165" s="175">
        <f>ROUND(P165*H165,2)</f>
        <v>0</v>
      </c>
      <c r="BL165" s="3" t="s">
        <v>275</v>
      </c>
      <c r="BM165" s="174" t="s">
        <v>1922</v>
      </c>
    </row>
    <row r="166" s="22" customFormat="1">
      <c r="B166" s="23"/>
      <c r="D166" s="176" t="s">
        <v>168</v>
      </c>
      <c r="F166" s="177" t="s">
        <v>1921</v>
      </c>
      <c r="I166" s="178"/>
      <c r="J166" s="178"/>
      <c r="M166" s="23"/>
      <c r="N166" s="179"/>
      <c r="X166" s="59"/>
      <c r="AT166" s="3" t="s">
        <v>168</v>
      </c>
      <c r="AU166" s="3" t="s">
        <v>84</v>
      </c>
    </row>
    <row r="167" s="22" customFormat="1" ht="16.5" customHeight="1">
      <c r="B167" s="23"/>
      <c r="C167" s="183" t="s">
        <v>594</v>
      </c>
      <c r="D167" s="183" t="s">
        <v>269</v>
      </c>
      <c r="E167" s="184" t="s">
        <v>1923</v>
      </c>
      <c r="F167" s="185" t="s">
        <v>1924</v>
      </c>
      <c r="G167" s="186" t="s">
        <v>165</v>
      </c>
      <c r="H167" s="187">
        <v>1</v>
      </c>
      <c r="I167" s="188"/>
      <c r="J167" s="189"/>
      <c r="K167" s="190">
        <f>ROUND(P167*H167,2)</f>
        <v>0</v>
      </c>
      <c r="L167" s="189"/>
      <c r="M167" s="191"/>
      <c r="N167" s="192" t="s">
        <v>20</v>
      </c>
      <c r="O167" s="170" t="s">
        <v>44</v>
      </c>
      <c r="P167" s="171">
        <f>I167+J167</f>
        <v>0</v>
      </c>
      <c r="Q167" s="171">
        <f>ROUND(I167*H167,2)</f>
        <v>0</v>
      </c>
      <c r="R167" s="171">
        <f>ROUND(J167*H167,2)</f>
        <v>0</v>
      </c>
      <c r="T167" s="172">
        <f>S167*H167</f>
        <v>0</v>
      </c>
      <c r="U167" s="172">
        <v>0.00036999999999999999</v>
      </c>
      <c r="V167" s="172">
        <f>U167*H167</f>
        <v>0.00036999999999999999</v>
      </c>
      <c r="W167" s="172">
        <v>0</v>
      </c>
      <c r="X167" s="173">
        <f>W167*H167</f>
        <v>0</v>
      </c>
      <c r="AR167" s="174" t="s">
        <v>397</v>
      </c>
      <c r="AT167" s="174" t="s">
        <v>269</v>
      </c>
      <c r="AU167" s="174" t="s">
        <v>84</v>
      </c>
      <c r="AY167" s="3" t="s">
        <v>159</v>
      </c>
      <c r="BE167" s="175">
        <f>IF(O167="základní",K167,0)</f>
        <v>0</v>
      </c>
      <c r="BF167" s="175">
        <f>IF(O167="snížená",K167,0)</f>
        <v>0</v>
      </c>
      <c r="BG167" s="175">
        <f>IF(O167="zákl. přenesená",K167,0)</f>
        <v>0</v>
      </c>
      <c r="BH167" s="175">
        <f>IF(O167="sníž. přenesená",K167,0)</f>
        <v>0</v>
      </c>
      <c r="BI167" s="175">
        <f>IF(O167="nulová",K167,0)</f>
        <v>0</v>
      </c>
      <c r="BJ167" s="3" t="s">
        <v>82</v>
      </c>
      <c r="BK167" s="175">
        <f>ROUND(P167*H167,2)</f>
        <v>0</v>
      </c>
      <c r="BL167" s="3" t="s">
        <v>275</v>
      </c>
      <c r="BM167" s="174" t="s">
        <v>1925</v>
      </c>
    </row>
    <row r="168" s="22" customFormat="1">
      <c r="B168" s="23"/>
      <c r="D168" s="176" t="s">
        <v>168</v>
      </c>
      <c r="F168" s="177" t="s">
        <v>1924</v>
      </c>
      <c r="I168" s="178"/>
      <c r="J168" s="178"/>
      <c r="M168" s="23"/>
      <c r="N168" s="179"/>
      <c r="X168" s="59"/>
      <c r="AT168" s="3" t="s">
        <v>168</v>
      </c>
      <c r="AU168" s="3" t="s">
        <v>84</v>
      </c>
    </row>
    <row r="169" s="22" customFormat="1" ht="16.5" customHeight="1">
      <c r="B169" s="23"/>
      <c r="C169" s="161" t="s">
        <v>604</v>
      </c>
      <c r="D169" s="161" t="s">
        <v>162</v>
      </c>
      <c r="E169" s="162" t="s">
        <v>1926</v>
      </c>
      <c r="F169" s="163" t="s">
        <v>1927</v>
      </c>
      <c r="G169" s="164" t="s">
        <v>165</v>
      </c>
      <c r="H169" s="165">
        <v>4</v>
      </c>
      <c r="I169" s="166"/>
      <c r="J169" s="166"/>
      <c r="K169" s="167">
        <f>ROUND(P169*H169,2)</f>
        <v>0</v>
      </c>
      <c r="L169" s="168"/>
      <c r="M169" s="23"/>
      <c r="N169" s="169" t="s">
        <v>20</v>
      </c>
      <c r="O169" s="170" t="s">
        <v>44</v>
      </c>
      <c r="P169" s="171">
        <f>I169+J169</f>
        <v>0</v>
      </c>
      <c r="Q169" s="171">
        <f>ROUND(I169*H169,2)</f>
        <v>0</v>
      </c>
      <c r="R169" s="171">
        <f>ROUND(J169*H169,2)</f>
        <v>0</v>
      </c>
      <c r="T169" s="172">
        <f>S169*H169</f>
        <v>0</v>
      </c>
      <c r="U169" s="172">
        <v>0</v>
      </c>
      <c r="V169" s="172">
        <f>U169*H169</f>
        <v>0</v>
      </c>
      <c r="W169" s="172">
        <v>0</v>
      </c>
      <c r="X169" s="173">
        <f>W169*H169</f>
        <v>0</v>
      </c>
      <c r="AR169" s="174" t="s">
        <v>275</v>
      </c>
      <c r="AT169" s="174" t="s">
        <v>162</v>
      </c>
      <c r="AU169" s="174" t="s">
        <v>84</v>
      </c>
      <c r="AY169" s="3" t="s">
        <v>159</v>
      </c>
      <c r="BE169" s="175">
        <f>IF(O169="základní",K169,0)</f>
        <v>0</v>
      </c>
      <c r="BF169" s="175">
        <f>IF(O169="snížená",K169,0)</f>
        <v>0</v>
      </c>
      <c r="BG169" s="175">
        <f>IF(O169="zákl. přenesená",K169,0)</f>
        <v>0</v>
      </c>
      <c r="BH169" s="175">
        <f>IF(O169="sníž. přenesená",K169,0)</f>
        <v>0</v>
      </c>
      <c r="BI169" s="175">
        <f>IF(O169="nulová",K169,0)</f>
        <v>0</v>
      </c>
      <c r="BJ169" s="3" t="s">
        <v>82</v>
      </c>
      <c r="BK169" s="175">
        <f>ROUND(P169*H169,2)</f>
        <v>0</v>
      </c>
      <c r="BL169" s="3" t="s">
        <v>275</v>
      </c>
      <c r="BM169" s="174" t="s">
        <v>1928</v>
      </c>
    </row>
    <row r="170" s="22" customFormat="1">
      <c r="B170" s="23"/>
      <c r="D170" s="176" t="s">
        <v>168</v>
      </c>
      <c r="F170" s="177" t="s">
        <v>1927</v>
      </c>
      <c r="I170" s="178"/>
      <c r="J170" s="178"/>
      <c r="M170" s="23"/>
      <c r="N170" s="179"/>
      <c r="X170" s="59"/>
      <c r="AT170" s="3" t="s">
        <v>168</v>
      </c>
      <c r="AU170" s="3" t="s">
        <v>84</v>
      </c>
    </row>
    <row r="171" s="22" customFormat="1">
      <c r="B171" s="23"/>
      <c r="D171" s="180" t="s">
        <v>170</v>
      </c>
      <c r="F171" s="181" t="s">
        <v>1929</v>
      </c>
      <c r="I171" s="178"/>
      <c r="J171" s="178"/>
      <c r="M171" s="23"/>
      <c r="N171" s="179"/>
      <c r="X171" s="59"/>
      <c r="AT171" s="3" t="s">
        <v>170</v>
      </c>
      <c r="AU171" s="3" t="s">
        <v>84</v>
      </c>
    </row>
    <row r="172" s="22" customFormat="1" ht="16.5" customHeight="1">
      <c r="B172" s="23"/>
      <c r="C172" s="183" t="s">
        <v>436</v>
      </c>
      <c r="D172" s="183" t="s">
        <v>269</v>
      </c>
      <c r="E172" s="184" t="s">
        <v>1930</v>
      </c>
      <c r="F172" s="185" t="s">
        <v>1931</v>
      </c>
      <c r="G172" s="186" t="s">
        <v>165</v>
      </c>
      <c r="H172" s="187">
        <v>3</v>
      </c>
      <c r="I172" s="188"/>
      <c r="J172" s="189"/>
      <c r="K172" s="190">
        <f>ROUND(P172*H172,2)</f>
        <v>0</v>
      </c>
      <c r="L172" s="189"/>
      <c r="M172" s="191"/>
      <c r="N172" s="192" t="s">
        <v>20</v>
      </c>
      <c r="O172" s="170" t="s">
        <v>44</v>
      </c>
      <c r="P172" s="171">
        <f>I172+J172</f>
        <v>0</v>
      </c>
      <c r="Q172" s="171">
        <f>ROUND(I172*H172,2)</f>
        <v>0</v>
      </c>
      <c r="R172" s="171">
        <f>ROUND(J172*H172,2)</f>
        <v>0</v>
      </c>
      <c r="T172" s="172">
        <f>S172*H172</f>
        <v>0</v>
      </c>
      <c r="U172" s="172">
        <v>0.0010499999999999999</v>
      </c>
      <c r="V172" s="172">
        <f>U172*H172</f>
        <v>0.00315</v>
      </c>
      <c r="W172" s="172">
        <v>0</v>
      </c>
      <c r="X172" s="173">
        <f>W172*H172</f>
        <v>0</v>
      </c>
      <c r="AR172" s="174" t="s">
        <v>397</v>
      </c>
      <c r="AT172" s="174" t="s">
        <v>269</v>
      </c>
      <c r="AU172" s="174" t="s">
        <v>84</v>
      </c>
      <c r="AY172" s="3" t="s">
        <v>159</v>
      </c>
      <c r="BE172" s="175">
        <f>IF(O172="základní",K172,0)</f>
        <v>0</v>
      </c>
      <c r="BF172" s="175">
        <f>IF(O172="snížená",K172,0)</f>
        <v>0</v>
      </c>
      <c r="BG172" s="175">
        <f>IF(O172="zákl. přenesená",K172,0)</f>
        <v>0</v>
      </c>
      <c r="BH172" s="175">
        <f>IF(O172="sníž. přenesená",K172,0)</f>
        <v>0</v>
      </c>
      <c r="BI172" s="175">
        <f>IF(O172="nulová",K172,0)</f>
        <v>0</v>
      </c>
      <c r="BJ172" s="3" t="s">
        <v>82</v>
      </c>
      <c r="BK172" s="175">
        <f>ROUND(P172*H172,2)</f>
        <v>0</v>
      </c>
      <c r="BL172" s="3" t="s">
        <v>275</v>
      </c>
      <c r="BM172" s="174" t="s">
        <v>1932</v>
      </c>
    </row>
    <row r="173" s="22" customFormat="1">
      <c r="B173" s="23"/>
      <c r="D173" s="176" t="s">
        <v>168</v>
      </c>
      <c r="F173" s="177" t="s">
        <v>1931</v>
      </c>
      <c r="I173" s="178"/>
      <c r="J173" s="178"/>
      <c r="M173" s="23"/>
      <c r="N173" s="179"/>
      <c r="X173" s="59"/>
      <c r="AT173" s="3" t="s">
        <v>168</v>
      </c>
      <c r="AU173" s="3" t="s">
        <v>84</v>
      </c>
    </row>
    <row r="174" s="22" customFormat="1" ht="16.5" customHeight="1">
      <c r="B174" s="23"/>
      <c r="C174" s="183" t="s">
        <v>445</v>
      </c>
      <c r="D174" s="183" t="s">
        <v>269</v>
      </c>
      <c r="E174" s="184" t="s">
        <v>1933</v>
      </c>
      <c r="F174" s="185" t="s">
        <v>1934</v>
      </c>
      <c r="G174" s="186" t="s">
        <v>165</v>
      </c>
      <c r="H174" s="187">
        <v>1</v>
      </c>
      <c r="I174" s="188"/>
      <c r="J174" s="189"/>
      <c r="K174" s="190">
        <f>ROUND(P174*H174,2)</f>
        <v>0</v>
      </c>
      <c r="L174" s="189"/>
      <c r="M174" s="191"/>
      <c r="N174" s="192" t="s">
        <v>20</v>
      </c>
      <c r="O174" s="170" t="s">
        <v>44</v>
      </c>
      <c r="P174" s="171">
        <f>I174+J174</f>
        <v>0</v>
      </c>
      <c r="Q174" s="171">
        <f>ROUND(I174*H174,2)</f>
        <v>0</v>
      </c>
      <c r="R174" s="171">
        <f>ROUND(J174*H174,2)</f>
        <v>0</v>
      </c>
      <c r="T174" s="172">
        <f>S174*H174</f>
        <v>0</v>
      </c>
      <c r="U174" s="172">
        <v>0.00031</v>
      </c>
      <c r="V174" s="172">
        <f>U174*H174</f>
        <v>0.00031</v>
      </c>
      <c r="W174" s="172">
        <v>0</v>
      </c>
      <c r="X174" s="173">
        <f>W174*H174</f>
        <v>0</v>
      </c>
      <c r="AR174" s="174" t="s">
        <v>397</v>
      </c>
      <c r="AT174" s="174" t="s">
        <v>269</v>
      </c>
      <c r="AU174" s="174" t="s">
        <v>84</v>
      </c>
      <c r="AY174" s="3" t="s">
        <v>159</v>
      </c>
      <c r="BE174" s="175">
        <f>IF(O174="základní",K174,0)</f>
        <v>0</v>
      </c>
      <c r="BF174" s="175">
        <f>IF(O174="snížená",K174,0)</f>
        <v>0</v>
      </c>
      <c r="BG174" s="175">
        <f>IF(O174="zákl. přenesená",K174,0)</f>
        <v>0</v>
      </c>
      <c r="BH174" s="175">
        <f>IF(O174="sníž. přenesená",K174,0)</f>
        <v>0</v>
      </c>
      <c r="BI174" s="175">
        <f>IF(O174="nulová",K174,0)</f>
        <v>0</v>
      </c>
      <c r="BJ174" s="3" t="s">
        <v>82</v>
      </c>
      <c r="BK174" s="175">
        <f>ROUND(P174*H174,2)</f>
        <v>0</v>
      </c>
      <c r="BL174" s="3" t="s">
        <v>275</v>
      </c>
      <c r="BM174" s="174" t="s">
        <v>1935</v>
      </c>
    </row>
    <row r="175" s="22" customFormat="1">
      <c r="B175" s="23"/>
      <c r="D175" s="176" t="s">
        <v>168</v>
      </c>
      <c r="F175" s="177" t="s">
        <v>1934</v>
      </c>
      <c r="I175" s="178"/>
      <c r="J175" s="178"/>
      <c r="M175" s="23"/>
      <c r="N175" s="179"/>
      <c r="X175" s="59"/>
      <c r="AT175" s="3" t="s">
        <v>168</v>
      </c>
      <c r="AU175" s="3" t="s">
        <v>84</v>
      </c>
    </row>
    <row r="176" s="22" customFormat="1" ht="16.5" customHeight="1">
      <c r="B176" s="23"/>
      <c r="C176" s="161" t="s">
        <v>454</v>
      </c>
      <c r="D176" s="161" t="s">
        <v>162</v>
      </c>
      <c r="E176" s="162" t="s">
        <v>1936</v>
      </c>
      <c r="F176" s="163" t="s">
        <v>1937</v>
      </c>
      <c r="G176" s="164" t="s">
        <v>165</v>
      </c>
      <c r="H176" s="165">
        <v>2</v>
      </c>
      <c r="I176" s="166"/>
      <c r="J176" s="166"/>
      <c r="K176" s="167">
        <f>ROUND(P176*H176,2)</f>
        <v>0</v>
      </c>
      <c r="L176" s="168"/>
      <c r="M176" s="23"/>
      <c r="N176" s="169" t="s">
        <v>20</v>
      </c>
      <c r="O176" s="170" t="s">
        <v>44</v>
      </c>
      <c r="P176" s="171">
        <f>I176+J176</f>
        <v>0</v>
      </c>
      <c r="Q176" s="171">
        <f>ROUND(I176*H176,2)</f>
        <v>0</v>
      </c>
      <c r="R176" s="171">
        <f>ROUND(J176*H176,2)</f>
        <v>0</v>
      </c>
      <c r="T176" s="172">
        <f>S176*H176</f>
        <v>0</v>
      </c>
      <c r="U176" s="172">
        <v>0</v>
      </c>
      <c r="V176" s="172">
        <f>U176*H176</f>
        <v>0</v>
      </c>
      <c r="W176" s="172">
        <v>0</v>
      </c>
      <c r="X176" s="173">
        <f>W176*H176</f>
        <v>0</v>
      </c>
      <c r="AR176" s="174" t="s">
        <v>275</v>
      </c>
      <c r="AT176" s="174" t="s">
        <v>162</v>
      </c>
      <c r="AU176" s="174" t="s">
        <v>84</v>
      </c>
      <c r="AY176" s="3" t="s">
        <v>159</v>
      </c>
      <c r="BE176" s="175">
        <f>IF(O176="základní",K176,0)</f>
        <v>0</v>
      </c>
      <c r="BF176" s="175">
        <f>IF(O176="snížená",K176,0)</f>
        <v>0</v>
      </c>
      <c r="BG176" s="175">
        <f>IF(O176="zákl. přenesená",K176,0)</f>
        <v>0</v>
      </c>
      <c r="BH176" s="175">
        <f>IF(O176="sníž. přenesená",K176,0)</f>
        <v>0</v>
      </c>
      <c r="BI176" s="175">
        <f>IF(O176="nulová",K176,0)</f>
        <v>0</v>
      </c>
      <c r="BJ176" s="3" t="s">
        <v>82</v>
      </c>
      <c r="BK176" s="175">
        <f>ROUND(P176*H176,2)</f>
        <v>0</v>
      </c>
      <c r="BL176" s="3" t="s">
        <v>275</v>
      </c>
      <c r="BM176" s="174" t="s">
        <v>1938</v>
      </c>
    </row>
    <row r="177" s="22" customFormat="1">
      <c r="B177" s="23"/>
      <c r="D177" s="176" t="s">
        <v>168</v>
      </c>
      <c r="F177" s="177" t="s">
        <v>1937</v>
      </c>
      <c r="I177" s="178"/>
      <c r="J177" s="178"/>
      <c r="M177" s="23"/>
      <c r="N177" s="179"/>
      <c r="X177" s="59"/>
      <c r="AT177" s="3" t="s">
        <v>168</v>
      </c>
      <c r="AU177" s="3" t="s">
        <v>84</v>
      </c>
    </row>
    <row r="178" s="22" customFormat="1">
      <c r="B178" s="23"/>
      <c r="D178" s="180" t="s">
        <v>170</v>
      </c>
      <c r="F178" s="181" t="s">
        <v>1939</v>
      </c>
      <c r="I178" s="178"/>
      <c r="J178" s="178"/>
      <c r="M178" s="23"/>
      <c r="N178" s="179"/>
      <c r="X178" s="59"/>
      <c r="AT178" s="3" t="s">
        <v>170</v>
      </c>
      <c r="AU178" s="3" t="s">
        <v>84</v>
      </c>
    </row>
    <row r="179" s="22" customFormat="1" ht="16.5" customHeight="1">
      <c r="B179" s="23"/>
      <c r="C179" s="183" t="s">
        <v>475</v>
      </c>
      <c r="D179" s="183" t="s">
        <v>269</v>
      </c>
      <c r="E179" s="184" t="s">
        <v>1940</v>
      </c>
      <c r="F179" s="185" t="s">
        <v>1941</v>
      </c>
      <c r="G179" s="186" t="s">
        <v>165</v>
      </c>
      <c r="H179" s="187">
        <v>1</v>
      </c>
      <c r="I179" s="188"/>
      <c r="J179" s="189"/>
      <c r="K179" s="190">
        <f>ROUND(P179*H179,2)</f>
        <v>0</v>
      </c>
      <c r="L179" s="189"/>
      <c r="M179" s="191"/>
      <c r="N179" s="192" t="s">
        <v>20</v>
      </c>
      <c r="O179" s="170" t="s">
        <v>44</v>
      </c>
      <c r="P179" s="171">
        <f>I179+J179</f>
        <v>0</v>
      </c>
      <c r="Q179" s="171">
        <f>ROUND(I179*H179,2)</f>
        <v>0</v>
      </c>
      <c r="R179" s="171">
        <f>ROUND(J179*H179,2)</f>
        <v>0</v>
      </c>
      <c r="T179" s="172">
        <f>S179*H179</f>
        <v>0</v>
      </c>
      <c r="U179" s="172">
        <v>0.0010499999999999999</v>
      </c>
      <c r="V179" s="172">
        <f>U179*H179</f>
        <v>0.0010499999999999999</v>
      </c>
      <c r="W179" s="172">
        <v>0</v>
      </c>
      <c r="X179" s="173">
        <f>W179*H179</f>
        <v>0</v>
      </c>
      <c r="AR179" s="174" t="s">
        <v>397</v>
      </c>
      <c r="AT179" s="174" t="s">
        <v>269</v>
      </c>
      <c r="AU179" s="174" t="s">
        <v>84</v>
      </c>
      <c r="AY179" s="3" t="s">
        <v>159</v>
      </c>
      <c r="BE179" s="175">
        <f>IF(O179="základní",K179,0)</f>
        <v>0</v>
      </c>
      <c r="BF179" s="175">
        <f>IF(O179="snížená",K179,0)</f>
        <v>0</v>
      </c>
      <c r="BG179" s="175">
        <f>IF(O179="zákl. přenesená",K179,0)</f>
        <v>0</v>
      </c>
      <c r="BH179" s="175">
        <f>IF(O179="sníž. přenesená",K179,0)</f>
        <v>0</v>
      </c>
      <c r="BI179" s="175">
        <f>IF(O179="nulová",K179,0)</f>
        <v>0</v>
      </c>
      <c r="BJ179" s="3" t="s">
        <v>82</v>
      </c>
      <c r="BK179" s="175">
        <f>ROUND(P179*H179,2)</f>
        <v>0</v>
      </c>
      <c r="BL179" s="3" t="s">
        <v>275</v>
      </c>
      <c r="BM179" s="174" t="s">
        <v>1942</v>
      </c>
    </row>
    <row r="180" s="22" customFormat="1">
      <c r="B180" s="23"/>
      <c r="D180" s="176" t="s">
        <v>168</v>
      </c>
      <c r="F180" s="177" t="s">
        <v>1941</v>
      </c>
      <c r="I180" s="178"/>
      <c r="J180" s="178"/>
      <c r="M180" s="23"/>
      <c r="N180" s="179"/>
      <c r="X180" s="59"/>
      <c r="AT180" s="3" t="s">
        <v>168</v>
      </c>
      <c r="AU180" s="3" t="s">
        <v>84</v>
      </c>
    </row>
    <row r="181" s="22" customFormat="1" ht="16.5" customHeight="1">
      <c r="B181" s="23"/>
      <c r="C181" s="183" t="s">
        <v>483</v>
      </c>
      <c r="D181" s="183" t="s">
        <v>269</v>
      </c>
      <c r="E181" s="184" t="s">
        <v>1943</v>
      </c>
      <c r="F181" s="185" t="s">
        <v>1944</v>
      </c>
      <c r="G181" s="186" t="s">
        <v>165</v>
      </c>
      <c r="H181" s="187">
        <v>1</v>
      </c>
      <c r="I181" s="188"/>
      <c r="J181" s="189"/>
      <c r="K181" s="190">
        <f>ROUND(P181*H181,2)</f>
        <v>0</v>
      </c>
      <c r="L181" s="189"/>
      <c r="M181" s="191"/>
      <c r="N181" s="192" t="s">
        <v>20</v>
      </c>
      <c r="O181" s="170" t="s">
        <v>44</v>
      </c>
      <c r="P181" s="171">
        <f>I181+J181</f>
        <v>0</v>
      </c>
      <c r="Q181" s="171">
        <f>ROUND(I181*H181,2)</f>
        <v>0</v>
      </c>
      <c r="R181" s="171">
        <f>ROUND(J181*H181,2)</f>
        <v>0</v>
      </c>
      <c r="T181" s="172">
        <f>S181*H181</f>
        <v>0</v>
      </c>
      <c r="U181" s="172">
        <v>0</v>
      </c>
      <c r="V181" s="172">
        <f>U181*H181</f>
        <v>0</v>
      </c>
      <c r="W181" s="172">
        <v>0</v>
      </c>
      <c r="X181" s="173">
        <f>W181*H181</f>
        <v>0</v>
      </c>
      <c r="AR181" s="174" t="s">
        <v>397</v>
      </c>
      <c r="AT181" s="174" t="s">
        <v>269</v>
      </c>
      <c r="AU181" s="174" t="s">
        <v>84</v>
      </c>
      <c r="AY181" s="3" t="s">
        <v>159</v>
      </c>
      <c r="BE181" s="175">
        <f>IF(O181="základní",K181,0)</f>
        <v>0</v>
      </c>
      <c r="BF181" s="175">
        <f>IF(O181="snížená",K181,0)</f>
        <v>0</v>
      </c>
      <c r="BG181" s="175">
        <f>IF(O181="zákl. přenesená",K181,0)</f>
        <v>0</v>
      </c>
      <c r="BH181" s="175">
        <f>IF(O181="sníž. přenesená",K181,0)</f>
        <v>0</v>
      </c>
      <c r="BI181" s="175">
        <f>IF(O181="nulová",K181,0)</f>
        <v>0</v>
      </c>
      <c r="BJ181" s="3" t="s">
        <v>82</v>
      </c>
      <c r="BK181" s="175">
        <f>ROUND(P181*H181,2)</f>
        <v>0</v>
      </c>
      <c r="BL181" s="3" t="s">
        <v>275</v>
      </c>
      <c r="BM181" s="174" t="s">
        <v>1945</v>
      </c>
    </row>
    <row r="182" s="22" customFormat="1">
      <c r="B182" s="23"/>
      <c r="D182" s="176" t="s">
        <v>168</v>
      </c>
      <c r="F182" s="177" t="s">
        <v>1944</v>
      </c>
      <c r="I182" s="178"/>
      <c r="J182" s="178"/>
      <c r="M182" s="23"/>
      <c r="N182" s="179"/>
      <c r="X182" s="59"/>
      <c r="AT182" s="3" t="s">
        <v>168</v>
      </c>
      <c r="AU182" s="3" t="s">
        <v>84</v>
      </c>
    </row>
    <row r="183" s="22" customFormat="1" ht="16.5" customHeight="1">
      <c r="B183" s="23"/>
      <c r="C183" s="161" t="s">
        <v>490</v>
      </c>
      <c r="D183" s="161" t="s">
        <v>162</v>
      </c>
      <c r="E183" s="162" t="s">
        <v>1946</v>
      </c>
      <c r="F183" s="163" t="s">
        <v>1947</v>
      </c>
      <c r="G183" s="164" t="s">
        <v>165</v>
      </c>
      <c r="H183" s="165">
        <v>2</v>
      </c>
      <c r="I183" s="166"/>
      <c r="J183" s="166"/>
      <c r="K183" s="167">
        <f>ROUND(P183*H183,2)</f>
        <v>0</v>
      </c>
      <c r="L183" s="168"/>
      <c r="M183" s="23"/>
      <c r="N183" s="169" t="s">
        <v>20</v>
      </c>
      <c r="O183" s="170" t="s">
        <v>44</v>
      </c>
      <c r="P183" s="171">
        <f>I183+J183</f>
        <v>0</v>
      </c>
      <c r="Q183" s="171">
        <f>ROUND(I183*H183,2)</f>
        <v>0</v>
      </c>
      <c r="R183" s="171">
        <f>ROUND(J183*H183,2)</f>
        <v>0</v>
      </c>
      <c r="T183" s="172">
        <f>S183*H183</f>
        <v>0</v>
      </c>
      <c r="U183" s="172">
        <v>0</v>
      </c>
      <c r="V183" s="172">
        <f>U183*H183</f>
        <v>0</v>
      </c>
      <c r="W183" s="172">
        <v>0</v>
      </c>
      <c r="X183" s="173">
        <f>W183*H183</f>
        <v>0</v>
      </c>
      <c r="AR183" s="174" t="s">
        <v>275</v>
      </c>
      <c r="AT183" s="174" t="s">
        <v>162</v>
      </c>
      <c r="AU183" s="174" t="s">
        <v>84</v>
      </c>
      <c r="AY183" s="3" t="s">
        <v>159</v>
      </c>
      <c r="BE183" s="175">
        <f>IF(O183="základní",K183,0)</f>
        <v>0</v>
      </c>
      <c r="BF183" s="175">
        <f>IF(O183="snížená",K183,0)</f>
        <v>0</v>
      </c>
      <c r="BG183" s="175">
        <f>IF(O183="zákl. přenesená",K183,0)</f>
        <v>0</v>
      </c>
      <c r="BH183" s="175">
        <f>IF(O183="sníž. přenesená",K183,0)</f>
        <v>0</v>
      </c>
      <c r="BI183" s="175">
        <f>IF(O183="nulová",K183,0)</f>
        <v>0</v>
      </c>
      <c r="BJ183" s="3" t="s">
        <v>82</v>
      </c>
      <c r="BK183" s="175">
        <f>ROUND(P183*H183,2)</f>
        <v>0</v>
      </c>
      <c r="BL183" s="3" t="s">
        <v>275</v>
      </c>
      <c r="BM183" s="174" t="s">
        <v>1948</v>
      </c>
    </row>
    <row r="184" s="22" customFormat="1">
      <c r="B184" s="23"/>
      <c r="D184" s="176" t="s">
        <v>168</v>
      </c>
      <c r="F184" s="177" t="s">
        <v>1947</v>
      </c>
      <c r="I184" s="178"/>
      <c r="J184" s="178"/>
      <c r="M184" s="23"/>
      <c r="N184" s="179"/>
      <c r="X184" s="59"/>
      <c r="AT184" s="3" t="s">
        <v>168</v>
      </c>
      <c r="AU184" s="3" t="s">
        <v>84</v>
      </c>
    </row>
    <row r="185" s="22" customFormat="1">
      <c r="B185" s="23"/>
      <c r="D185" s="180" t="s">
        <v>170</v>
      </c>
      <c r="F185" s="181" t="s">
        <v>1949</v>
      </c>
      <c r="I185" s="178"/>
      <c r="J185" s="178"/>
      <c r="M185" s="23"/>
      <c r="N185" s="179"/>
      <c r="X185" s="59"/>
      <c r="AT185" s="3" t="s">
        <v>170</v>
      </c>
      <c r="AU185" s="3" t="s">
        <v>84</v>
      </c>
    </row>
    <row r="186" s="22" customFormat="1" ht="16.5" customHeight="1">
      <c r="B186" s="23"/>
      <c r="C186" s="183" t="s">
        <v>1636</v>
      </c>
      <c r="D186" s="183" t="s">
        <v>269</v>
      </c>
      <c r="E186" s="184" t="s">
        <v>1950</v>
      </c>
      <c r="F186" s="185" t="s">
        <v>1951</v>
      </c>
      <c r="G186" s="186" t="s">
        <v>165</v>
      </c>
      <c r="H186" s="187">
        <v>2</v>
      </c>
      <c r="I186" s="188"/>
      <c r="J186" s="189"/>
      <c r="K186" s="190">
        <f>ROUND(P186*H186,2)</f>
        <v>0</v>
      </c>
      <c r="L186" s="189"/>
      <c r="M186" s="191"/>
      <c r="N186" s="192" t="s">
        <v>20</v>
      </c>
      <c r="O186" s="170" t="s">
        <v>44</v>
      </c>
      <c r="P186" s="171">
        <f>I186+J186</f>
        <v>0</v>
      </c>
      <c r="Q186" s="171">
        <f>ROUND(I186*H186,2)</f>
        <v>0</v>
      </c>
      <c r="R186" s="171">
        <f>ROUND(J186*H186,2)</f>
        <v>0</v>
      </c>
      <c r="T186" s="172">
        <f>S186*H186</f>
        <v>0</v>
      </c>
      <c r="U186" s="172">
        <v>0.00075000000000000002</v>
      </c>
      <c r="V186" s="172">
        <f>U186*H186</f>
        <v>0.0015</v>
      </c>
      <c r="W186" s="172">
        <v>0</v>
      </c>
      <c r="X186" s="173">
        <f>W186*H186</f>
        <v>0</v>
      </c>
      <c r="AR186" s="174" t="s">
        <v>397</v>
      </c>
      <c r="AT186" s="174" t="s">
        <v>269</v>
      </c>
      <c r="AU186" s="174" t="s">
        <v>84</v>
      </c>
      <c r="AY186" s="3" t="s">
        <v>159</v>
      </c>
      <c r="BE186" s="175">
        <f>IF(O186="základní",K186,0)</f>
        <v>0</v>
      </c>
      <c r="BF186" s="175">
        <f>IF(O186="snížená",K186,0)</f>
        <v>0</v>
      </c>
      <c r="BG186" s="175">
        <f>IF(O186="zákl. přenesená",K186,0)</f>
        <v>0</v>
      </c>
      <c r="BH186" s="175">
        <f>IF(O186="sníž. přenesená",K186,0)</f>
        <v>0</v>
      </c>
      <c r="BI186" s="175">
        <f>IF(O186="nulová",K186,0)</f>
        <v>0</v>
      </c>
      <c r="BJ186" s="3" t="s">
        <v>82</v>
      </c>
      <c r="BK186" s="175">
        <f>ROUND(P186*H186,2)</f>
        <v>0</v>
      </c>
      <c r="BL186" s="3" t="s">
        <v>275</v>
      </c>
      <c r="BM186" s="174" t="s">
        <v>1952</v>
      </c>
    </row>
    <row r="187" s="22" customFormat="1">
      <c r="B187" s="23"/>
      <c r="D187" s="176" t="s">
        <v>168</v>
      </c>
      <c r="F187" s="177" t="s">
        <v>1951</v>
      </c>
      <c r="I187" s="178"/>
      <c r="J187" s="178"/>
      <c r="M187" s="23"/>
      <c r="N187" s="179"/>
      <c r="X187" s="59"/>
      <c r="AT187" s="3" t="s">
        <v>168</v>
      </c>
      <c r="AU187" s="3" t="s">
        <v>84</v>
      </c>
    </row>
    <row r="188" s="22" customFormat="1" ht="16.5" customHeight="1">
      <c r="B188" s="23"/>
      <c r="C188" s="161" t="s">
        <v>511</v>
      </c>
      <c r="D188" s="161" t="s">
        <v>162</v>
      </c>
      <c r="E188" s="162" t="s">
        <v>1953</v>
      </c>
      <c r="F188" s="163" t="s">
        <v>1954</v>
      </c>
      <c r="G188" s="164" t="s">
        <v>165</v>
      </c>
      <c r="H188" s="165">
        <v>2</v>
      </c>
      <c r="I188" s="166"/>
      <c r="J188" s="166"/>
      <c r="K188" s="167">
        <f>ROUND(P188*H188,2)</f>
        <v>0</v>
      </c>
      <c r="L188" s="168"/>
      <c r="M188" s="23"/>
      <c r="N188" s="169" t="s">
        <v>20</v>
      </c>
      <c r="O188" s="170" t="s">
        <v>44</v>
      </c>
      <c r="P188" s="171">
        <f>I188+J188</f>
        <v>0</v>
      </c>
      <c r="Q188" s="171">
        <f>ROUND(I188*H188,2)</f>
        <v>0</v>
      </c>
      <c r="R188" s="171">
        <f>ROUND(J188*H188,2)</f>
        <v>0</v>
      </c>
      <c r="T188" s="172">
        <f>S188*H188</f>
        <v>0</v>
      </c>
      <c r="U188" s="172">
        <v>0</v>
      </c>
      <c r="V188" s="172">
        <f>U188*H188</f>
        <v>0</v>
      </c>
      <c r="W188" s="172">
        <v>0</v>
      </c>
      <c r="X188" s="173">
        <f>W188*H188</f>
        <v>0</v>
      </c>
      <c r="AR188" s="174" t="s">
        <v>275</v>
      </c>
      <c r="AT188" s="174" t="s">
        <v>162</v>
      </c>
      <c r="AU188" s="174" t="s">
        <v>84</v>
      </c>
      <c r="AY188" s="3" t="s">
        <v>159</v>
      </c>
      <c r="BE188" s="175">
        <f>IF(O188="základní",K188,0)</f>
        <v>0</v>
      </c>
      <c r="BF188" s="175">
        <f>IF(O188="snížená",K188,0)</f>
        <v>0</v>
      </c>
      <c r="BG188" s="175">
        <f>IF(O188="zákl. přenesená",K188,0)</f>
        <v>0</v>
      </c>
      <c r="BH188" s="175">
        <f>IF(O188="sníž. přenesená",K188,0)</f>
        <v>0</v>
      </c>
      <c r="BI188" s="175">
        <f>IF(O188="nulová",K188,0)</f>
        <v>0</v>
      </c>
      <c r="BJ188" s="3" t="s">
        <v>82</v>
      </c>
      <c r="BK188" s="175">
        <f>ROUND(P188*H188,2)</f>
        <v>0</v>
      </c>
      <c r="BL188" s="3" t="s">
        <v>275</v>
      </c>
      <c r="BM188" s="174" t="s">
        <v>1955</v>
      </c>
    </row>
    <row r="189" s="22" customFormat="1">
      <c r="B189" s="23"/>
      <c r="D189" s="176" t="s">
        <v>168</v>
      </c>
      <c r="F189" s="177" t="s">
        <v>1954</v>
      </c>
      <c r="I189" s="178"/>
      <c r="J189" s="178"/>
      <c r="M189" s="23"/>
      <c r="N189" s="179"/>
      <c r="X189" s="59"/>
      <c r="AT189" s="3" t="s">
        <v>168</v>
      </c>
      <c r="AU189" s="3" t="s">
        <v>84</v>
      </c>
    </row>
    <row r="190" s="22" customFormat="1">
      <c r="B190" s="23"/>
      <c r="D190" s="180" t="s">
        <v>170</v>
      </c>
      <c r="F190" s="181" t="s">
        <v>1956</v>
      </c>
      <c r="I190" s="178"/>
      <c r="J190" s="178"/>
      <c r="M190" s="23"/>
      <c r="N190" s="179"/>
      <c r="X190" s="59"/>
      <c r="AT190" s="3" t="s">
        <v>170</v>
      </c>
      <c r="AU190" s="3" t="s">
        <v>84</v>
      </c>
    </row>
    <row r="191" s="22" customFormat="1" ht="16.5" customHeight="1">
      <c r="B191" s="23"/>
      <c r="C191" s="183" t="s">
        <v>518</v>
      </c>
      <c r="D191" s="183" t="s">
        <v>269</v>
      </c>
      <c r="E191" s="184" t="s">
        <v>1957</v>
      </c>
      <c r="F191" s="185" t="s">
        <v>1958</v>
      </c>
      <c r="G191" s="186" t="s">
        <v>165</v>
      </c>
      <c r="H191" s="187">
        <v>2</v>
      </c>
      <c r="I191" s="188"/>
      <c r="J191" s="189"/>
      <c r="K191" s="190">
        <f>ROUND(P191*H191,2)</f>
        <v>0</v>
      </c>
      <c r="L191" s="189"/>
      <c r="M191" s="191"/>
      <c r="N191" s="192" t="s">
        <v>20</v>
      </c>
      <c r="O191" s="170" t="s">
        <v>44</v>
      </c>
      <c r="P191" s="171">
        <f>I191+J191</f>
        <v>0</v>
      </c>
      <c r="Q191" s="171">
        <f>ROUND(I191*H191,2)</f>
        <v>0</v>
      </c>
      <c r="R191" s="171">
        <f>ROUND(J191*H191,2)</f>
        <v>0</v>
      </c>
      <c r="T191" s="172">
        <f>S191*H191</f>
        <v>0</v>
      </c>
      <c r="U191" s="172">
        <v>0.0001</v>
      </c>
      <c r="V191" s="172">
        <f>U191*H191</f>
        <v>0.00020000000000000001</v>
      </c>
      <c r="W191" s="172">
        <v>0</v>
      </c>
      <c r="X191" s="173">
        <f>W191*H191</f>
        <v>0</v>
      </c>
      <c r="AR191" s="174" t="s">
        <v>397</v>
      </c>
      <c r="AT191" s="174" t="s">
        <v>269</v>
      </c>
      <c r="AU191" s="174" t="s">
        <v>84</v>
      </c>
      <c r="AY191" s="3" t="s">
        <v>159</v>
      </c>
      <c r="BE191" s="175">
        <f>IF(O191="základní",K191,0)</f>
        <v>0</v>
      </c>
      <c r="BF191" s="175">
        <f>IF(O191="snížená",K191,0)</f>
        <v>0</v>
      </c>
      <c r="BG191" s="175">
        <f>IF(O191="zákl. přenesená",K191,0)</f>
        <v>0</v>
      </c>
      <c r="BH191" s="175">
        <f>IF(O191="sníž. přenesená",K191,0)</f>
        <v>0</v>
      </c>
      <c r="BI191" s="175">
        <f>IF(O191="nulová",K191,0)</f>
        <v>0</v>
      </c>
      <c r="BJ191" s="3" t="s">
        <v>82</v>
      </c>
      <c r="BK191" s="175">
        <f>ROUND(P191*H191,2)</f>
        <v>0</v>
      </c>
      <c r="BL191" s="3" t="s">
        <v>275</v>
      </c>
      <c r="BM191" s="174" t="s">
        <v>1959</v>
      </c>
    </row>
    <row r="192" s="22" customFormat="1">
      <c r="B192" s="23"/>
      <c r="D192" s="176" t="s">
        <v>168</v>
      </c>
      <c r="F192" s="177" t="s">
        <v>1958</v>
      </c>
      <c r="I192" s="178"/>
      <c r="J192" s="178"/>
      <c r="M192" s="23"/>
      <c r="N192" s="179"/>
      <c r="X192" s="59"/>
      <c r="AT192" s="3" t="s">
        <v>168</v>
      </c>
      <c r="AU192" s="3" t="s">
        <v>84</v>
      </c>
    </row>
    <row r="193" s="22" customFormat="1" ht="16.5" customHeight="1">
      <c r="B193" s="23"/>
      <c r="C193" s="161" t="s">
        <v>525</v>
      </c>
      <c r="D193" s="161" t="s">
        <v>162</v>
      </c>
      <c r="E193" s="162" t="s">
        <v>1960</v>
      </c>
      <c r="F193" s="163" t="s">
        <v>1961</v>
      </c>
      <c r="G193" s="164" t="s">
        <v>165</v>
      </c>
      <c r="H193" s="165">
        <v>1</v>
      </c>
      <c r="I193" s="166"/>
      <c r="J193" s="166"/>
      <c r="K193" s="167">
        <f>ROUND(P193*H193,2)</f>
        <v>0</v>
      </c>
      <c r="L193" s="168"/>
      <c r="M193" s="23"/>
      <c r="N193" s="169" t="s">
        <v>20</v>
      </c>
      <c r="O193" s="170" t="s">
        <v>44</v>
      </c>
      <c r="P193" s="171">
        <f>I193+J193</f>
        <v>0</v>
      </c>
      <c r="Q193" s="171">
        <f>ROUND(I193*H193,2)</f>
        <v>0</v>
      </c>
      <c r="R193" s="171">
        <f>ROUND(J193*H193,2)</f>
        <v>0</v>
      </c>
      <c r="T193" s="172">
        <f>S193*H193</f>
        <v>0</v>
      </c>
      <c r="U193" s="172">
        <v>0</v>
      </c>
      <c r="V193" s="172">
        <f>U193*H193</f>
        <v>0</v>
      </c>
      <c r="W193" s="172">
        <v>0</v>
      </c>
      <c r="X193" s="173">
        <f>W193*H193</f>
        <v>0</v>
      </c>
      <c r="AR193" s="174" t="s">
        <v>275</v>
      </c>
      <c r="AT193" s="174" t="s">
        <v>162</v>
      </c>
      <c r="AU193" s="174" t="s">
        <v>84</v>
      </c>
      <c r="AY193" s="3" t="s">
        <v>159</v>
      </c>
      <c r="BE193" s="175">
        <f>IF(O193="základní",K193,0)</f>
        <v>0</v>
      </c>
      <c r="BF193" s="175">
        <f>IF(O193="snížená",K193,0)</f>
        <v>0</v>
      </c>
      <c r="BG193" s="175">
        <f>IF(O193="zákl. přenesená",K193,0)</f>
        <v>0</v>
      </c>
      <c r="BH193" s="175">
        <f>IF(O193="sníž. přenesená",K193,0)</f>
        <v>0</v>
      </c>
      <c r="BI193" s="175">
        <f>IF(O193="nulová",K193,0)</f>
        <v>0</v>
      </c>
      <c r="BJ193" s="3" t="s">
        <v>82</v>
      </c>
      <c r="BK193" s="175">
        <f>ROUND(P193*H193,2)</f>
        <v>0</v>
      </c>
      <c r="BL193" s="3" t="s">
        <v>275</v>
      </c>
      <c r="BM193" s="174" t="s">
        <v>1962</v>
      </c>
    </row>
    <row r="194" s="22" customFormat="1">
      <c r="B194" s="23"/>
      <c r="D194" s="176" t="s">
        <v>168</v>
      </c>
      <c r="F194" s="177" t="s">
        <v>1961</v>
      </c>
      <c r="I194" s="178"/>
      <c r="J194" s="178"/>
      <c r="M194" s="23"/>
      <c r="N194" s="179"/>
      <c r="X194" s="59"/>
      <c r="AT194" s="3" t="s">
        <v>168</v>
      </c>
      <c r="AU194" s="3" t="s">
        <v>84</v>
      </c>
    </row>
    <row r="195" s="22" customFormat="1">
      <c r="B195" s="23"/>
      <c r="D195" s="180" t="s">
        <v>170</v>
      </c>
      <c r="F195" s="181" t="s">
        <v>1963</v>
      </c>
      <c r="I195" s="178"/>
      <c r="J195" s="178"/>
      <c r="M195" s="23"/>
      <c r="N195" s="179"/>
      <c r="X195" s="59"/>
      <c r="AT195" s="3" t="s">
        <v>170</v>
      </c>
      <c r="AU195" s="3" t="s">
        <v>84</v>
      </c>
    </row>
    <row r="196" s="22" customFormat="1" ht="16.5" customHeight="1">
      <c r="B196" s="23"/>
      <c r="C196" s="161" t="s">
        <v>535</v>
      </c>
      <c r="D196" s="161" t="s">
        <v>162</v>
      </c>
      <c r="E196" s="162" t="s">
        <v>1964</v>
      </c>
      <c r="F196" s="163" t="s">
        <v>1965</v>
      </c>
      <c r="G196" s="164" t="s">
        <v>248</v>
      </c>
      <c r="H196" s="165">
        <v>30</v>
      </c>
      <c r="I196" s="166"/>
      <c r="J196" s="166"/>
      <c r="K196" s="167">
        <f>ROUND(P196*H196,2)</f>
        <v>0</v>
      </c>
      <c r="L196" s="168"/>
      <c r="M196" s="23"/>
      <c r="N196" s="169" t="s">
        <v>20</v>
      </c>
      <c r="O196" s="170" t="s">
        <v>44</v>
      </c>
      <c r="P196" s="171">
        <f>I196+J196</f>
        <v>0</v>
      </c>
      <c r="Q196" s="171">
        <f>ROUND(I196*H196,2)</f>
        <v>0</v>
      </c>
      <c r="R196" s="171">
        <f>ROUND(J196*H196,2)</f>
        <v>0</v>
      </c>
      <c r="T196" s="172">
        <f>S196*H196</f>
        <v>0</v>
      </c>
      <c r="U196" s="172">
        <v>0</v>
      </c>
      <c r="V196" s="172">
        <f>U196*H196</f>
        <v>0</v>
      </c>
      <c r="W196" s="172">
        <v>0</v>
      </c>
      <c r="X196" s="173">
        <f>W196*H196</f>
        <v>0</v>
      </c>
      <c r="AR196" s="174" t="s">
        <v>275</v>
      </c>
      <c r="AT196" s="174" t="s">
        <v>162</v>
      </c>
      <c r="AU196" s="174" t="s">
        <v>84</v>
      </c>
      <c r="AY196" s="3" t="s">
        <v>159</v>
      </c>
      <c r="BE196" s="175">
        <f>IF(O196="základní",K196,0)</f>
        <v>0</v>
      </c>
      <c r="BF196" s="175">
        <f>IF(O196="snížená",K196,0)</f>
        <v>0</v>
      </c>
      <c r="BG196" s="175">
        <f>IF(O196="zákl. přenesená",K196,0)</f>
        <v>0</v>
      </c>
      <c r="BH196" s="175">
        <f>IF(O196="sníž. přenesená",K196,0)</f>
        <v>0</v>
      </c>
      <c r="BI196" s="175">
        <f>IF(O196="nulová",K196,0)</f>
        <v>0</v>
      </c>
      <c r="BJ196" s="3" t="s">
        <v>82</v>
      </c>
      <c r="BK196" s="175">
        <f>ROUND(P196*H196,2)</f>
        <v>0</v>
      </c>
      <c r="BL196" s="3" t="s">
        <v>275</v>
      </c>
      <c r="BM196" s="174" t="s">
        <v>1966</v>
      </c>
    </row>
    <row r="197" s="22" customFormat="1">
      <c r="B197" s="23"/>
      <c r="D197" s="176" t="s">
        <v>168</v>
      </c>
      <c r="F197" s="177" t="s">
        <v>1965</v>
      </c>
      <c r="I197" s="178"/>
      <c r="J197" s="178"/>
      <c r="M197" s="23"/>
      <c r="N197" s="179"/>
      <c r="X197" s="59"/>
      <c r="AT197" s="3" t="s">
        <v>168</v>
      </c>
      <c r="AU197" s="3" t="s">
        <v>84</v>
      </c>
    </row>
    <row r="198" s="22" customFormat="1">
      <c r="B198" s="23"/>
      <c r="D198" s="180" t="s">
        <v>170</v>
      </c>
      <c r="F198" s="181" t="s">
        <v>1967</v>
      </c>
      <c r="I198" s="178"/>
      <c r="J198" s="178"/>
      <c r="M198" s="23"/>
      <c r="N198" s="179"/>
      <c r="X198" s="59"/>
      <c r="AT198" s="3" t="s">
        <v>170</v>
      </c>
      <c r="AU198" s="3" t="s">
        <v>84</v>
      </c>
    </row>
    <row r="199" s="22" customFormat="1" ht="16.5" customHeight="1">
      <c r="B199" s="23"/>
      <c r="C199" s="183" t="s">
        <v>542</v>
      </c>
      <c r="D199" s="183" t="s">
        <v>269</v>
      </c>
      <c r="E199" s="184" t="s">
        <v>1968</v>
      </c>
      <c r="F199" s="185" t="s">
        <v>1969</v>
      </c>
      <c r="G199" s="186" t="s">
        <v>248</v>
      </c>
      <c r="H199" s="187">
        <v>30</v>
      </c>
      <c r="I199" s="188"/>
      <c r="J199" s="189"/>
      <c r="K199" s="190">
        <f>ROUND(P199*H199,2)</f>
        <v>0</v>
      </c>
      <c r="L199" s="189"/>
      <c r="M199" s="191"/>
      <c r="N199" s="192" t="s">
        <v>20</v>
      </c>
      <c r="O199" s="170" t="s">
        <v>44</v>
      </c>
      <c r="P199" s="171">
        <f>I199+J199</f>
        <v>0</v>
      </c>
      <c r="Q199" s="171">
        <f>ROUND(I199*H199,2)</f>
        <v>0</v>
      </c>
      <c r="R199" s="171">
        <f>ROUND(J199*H199,2)</f>
        <v>0</v>
      </c>
      <c r="T199" s="172">
        <f>S199*H199</f>
        <v>0</v>
      </c>
      <c r="U199" s="172">
        <v>0.00029999999999999997</v>
      </c>
      <c r="V199" s="172">
        <f>U199*H199</f>
        <v>0.0089999999999999993</v>
      </c>
      <c r="W199" s="172">
        <v>0</v>
      </c>
      <c r="X199" s="173">
        <f>W199*H199</f>
        <v>0</v>
      </c>
      <c r="AR199" s="174" t="s">
        <v>397</v>
      </c>
      <c r="AT199" s="174" t="s">
        <v>269</v>
      </c>
      <c r="AU199" s="174" t="s">
        <v>84</v>
      </c>
      <c r="AY199" s="3" t="s">
        <v>159</v>
      </c>
      <c r="BE199" s="175">
        <f>IF(O199="základní",K199,0)</f>
        <v>0</v>
      </c>
      <c r="BF199" s="175">
        <f>IF(O199="snížená",K199,0)</f>
        <v>0</v>
      </c>
      <c r="BG199" s="175">
        <f>IF(O199="zákl. přenesená",K199,0)</f>
        <v>0</v>
      </c>
      <c r="BH199" s="175">
        <f>IF(O199="sníž. přenesená",K199,0)</f>
        <v>0</v>
      </c>
      <c r="BI199" s="175">
        <f>IF(O199="nulová",K199,0)</f>
        <v>0</v>
      </c>
      <c r="BJ199" s="3" t="s">
        <v>82</v>
      </c>
      <c r="BK199" s="175">
        <f>ROUND(P199*H199,2)</f>
        <v>0</v>
      </c>
      <c r="BL199" s="3" t="s">
        <v>275</v>
      </c>
      <c r="BM199" s="174" t="s">
        <v>1970</v>
      </c>
    </row>
    <row r="200" s="22" customFormat="1">
      <c r="B200" s="23"/>
      <c r="D200" s="176" t="s">
        <v>168</v>
      </c>
      <c r="F200" s="177" t="s">
        <v>1969</v>
      </c>
      <c r="I200" s="178"/>
      <c r="J200" s="178"/>
      <c r="M200" s="23"/>
      <c r="N200" s="179"/>
      <c r="X200" s="59"/>
      <c r="AT200" s="3" t="s">
        <v>168</v>
      </c>
      <c r="AU200" s="3" t="s">
        <v>84</v>
      </c>
    </row>
    <row r="201" s="22" customFormat="1" ht="16.5" customHeight="1">
      <c r="B201" s="23"/>
      <c r="C201" s="183" t="s">
        <v>560</v>
      </c>
      <c r="D201" s="183" t="s">
        <v>269</v>
      </c>
      <c r="E201" s="184" t="s">
        <v>1971</v>
      </c>
      <c r="F201" s="185" t="s">
        <v>1972</v>
      </c>
      <c r="G201" s="186" t="s">
        <v>165</v>
      </c>
      <c r="H201" s="187">
        <v>60</v>
      </c>
      <c r="I201" s="188"/>
      <c r="J201" s="189"/>
      <c r="K201" s="190">
        <f>ROUND(P201*H201,2)</f>
        <v>0</v>
      </c>
      <c r="L201" s="189"/>
      <c r="M201" s="191"/>
      <c r="N201" s="192" t="s">
        <v>20</v>
      </c>
      <c r="O201" s="170" t="s">
        <v>44</v>
      </c>
      <c r="P201" s="171">
        <f>I201+J201</f>
        <v>0</v>
      </c>
      <c r="Q201" s="171">
        <f>ROUND(I201*H201,2)</f>
        <v>0</v>
      </c>
      <c r="R201" s="171">
        <f>ROUND(J201*H201,2)</f>
        <v>0</v>
      </c>
      <c r="T201" s="172">
        <f>S201*H201</f>
        <v>0</v>
      </c>
      <c r="U201" s="172">
        <v>0</v>
      </c>
      <c r="V201" s="172">
        <f>U201*H201</f>
        <v>0</v>
      </c>
      <c r="W201" s="172">
        <v>0</v>
      </c>
      <c r="X201" s="173">
        <f>W201*H201</f>
        <v>0</v>
      </c>
      <c r="AR201" s="174" t="s">
        <v>397</v>
      </c>
      <c r="AT201" s="174" t="s">
        <v>269</v>
      </c>
      <c r="AU201" s="174" t="s">
        <v>84</v>
      </c>
      <c r="AY201" s="3" t="s">
        <v>159</v>
      </c>
      <c r="BE201" s="175">
        <f>IF(O201="základní",K201,0)</f>
        <v>0</v>
      </c>
      <c r="BF201" s="175">
        <f>IF(O201="snížená",K201,0)</f>
        <v>0</v>
      </c>
      <c r="BG201" s="175">
        <f>IF(O201="zákl. přenesená",K201,0)</f>
        <v>0</v>
      </c>
      <c r="BH201" s="175">
        <f>IF(O201="sníž. přenesená",K201,0)</f>
        <v>0</v>
      </c>
      <c r="BI201" s="175">
        <f>IF(O201="nulová",K201,0)</f>
        <v>0</v>
      </c>
      <c r="BJ201" s="3" t="s">
        <v>82</v>
      </c>
      <c r="BK201" s="175">
        <f>ROUND(P201*H201,2)</f>
        <v>0</v>
      </c>
      <c r="BL201" s="3" t="s">
        <v>275</v>
      </c>
      <c r="BM201" s="174" t="s">
        <v>1973</v>
      </c>
    </row>
    <row r="202" s="22" customFormat="1">
      <c r="B202" s="23"/>
      <c r="D202" s="176" t="s">
        <v>168</v>
      </c>
      <c r="F202" s="177" t="s">
        <v>1972</v>
      </c>
      <c r="I202" s="178"/>
      <c r="J202" s="178"/>
      <c r="M202" s="23"/>
      <c r="N202" s="179"/>
      <c r="X202" s="59"/>
      <c r="AT202" s="3" t="s">
        <v>168</v>
      </c>
      <c r="AU202" s="3" t="s">
        <v>84</v>
      </c>
    </row>
    <row r="203" s="22" customFormat="1" ht="16.5" customHeight="1">
      <c r="B203" s="23"/>
      <c r="C203" s="183" t="s">
        <v>571</v>
      </c>
      <c r="D203" s="183" t="s">
        <v>269</v>
      </c>
      <c r="E203" s="184" t="s">
        <v>1974</v>
      </c>
      <c r="F203" s="185" t="s">
        <v>1975</v>
      </c>
      <c r="G203" s="186" t="s">
        <v>165</v>
      </c>
      <c r="H203" s="187">
        <v>30</v>
      </c>
      <c r="I203" s="188"/>
      <c r="J203" s="189"/>
      <c r="K203" s="190">
        <f>ROUND(P203*H203,2)</f>
        <v>0</v>
      </c>
      <c r="L203" s="189"/>
      <c r="M203" s="191"/>
      <c r="N203" s="192" t="s">
        <v>20</v>
      </c>
      <c r="O203" s="170" t="s">
        <v>44</v>
      </c>
      <c r="P203" s="171">
        <f>I203+J203</f>
        <v>0</v>
      </c>
      <c r="Q203" s="171">
        <f>ROUND(I203*H203,2)</f>
        <v>0</v>
      </c>
      <c r="R203" s="171">
        <f>ROUND(J203*H203,2)</f>
        <v>0</v>
      </c>
      <c r="T203" s="172">
        <f>S203*H203</f>
        <v>0</v>
      </c>
      <c r="U203" s="172">
        <v>0</v>
      </c>
      <c r="V203" s="172">
        <f>U203*H203</f>
        <v>0</v>
      </c>
      <c r="W203" s="172">
        <v>0</v>
      </c>
      <c r="X203" s="173">
        <f>W203*H203</f>
        <v>0</v>
      </c>
      <c r="AR203" s="174" t="s">
        <v>397</v>
      </c>
      <c r="AT203" s="174" t="s">
        <v>269</v>
      </c>
      <c r="AU203" s="174" t="s">
        <v>84</v>
      </c>
      <c r="AY203" s="3" t="s">
        <v>159</v>
      </c>
      <c r="BE203" s="175">
        <f>IF(O203="základní",K203,0)</f>
        <v>0</v>
      </c>
      <c r="BF203" s="175">
        <f>IF(O203="snížená",K203,0)</f>
        <v>0</v>
      </c>
      <c r="BG203" s="175">
        <f>IF(O203="zákl. přenesená",K203,0)</f>
        <v>0</v>
      </c>
      <c r="BH203" s="175">
        <f>IF(O203="sníž. přenesená",K203,0)</f>
        <v>0</v>
      </c>
      <c r="BI203" s="175">
        <f>IF(O203="nulová",K203,0)</f>
        <v>0</v>
      </c>
      <c r="BJ203" s="3" t="s">
        <v>82</v>
      </c>
      <c r="BK203" s="175">
        <f>ROUND(P203*H203,2)</f>
        <v>0</v>
      </c>
      <c r="BL203" s="3" t="s">
        <v>275</v>
      </c>
      <c r="BM203" s="174" t="s">
        <v>1976</v>
      </c>
    </row>
    <row r="204" s="22" customFormat="1">
      <c r="B204" s="23"/>
      <c r="D204" s="176" t="s">
        <v>168</v>
      </c>
      <c r="F204" s="177" t="s">
        <v>1975</v>
      </c>
      <c r="I204" s="178"/>
      <c r="J204" s="178"/>
      <c r="M204" s="23"/>
      <c r="N204" s="179"/>
      <c r="X204" s="59"/>
      <c r="AT204" s="3" t="s">
        <v>168</v>
      </c>
      <c r="AU204" s="3" t="s">
        <v>84</v>
      </c>
    </row>
    <row r="205" s="22" customFormat="1" ht="16.5" customHeight="1">
      <c r="B205" s="23"/>
      <c r="C205" s="161" t="s">
        <v>588</v>
      </c>
      <c r="D205" s="161" t="s">
        <v>162</v>
      </c>
      <c r="E205" s="162" t="s">
        <v>1977</v>
      </c>
      <c r="F205" s="163" t="s">
        <v>1978</v>
      </c>
      <c r="G205" s="164" t="s">
        <v>248</v>
      </c>
      <c r="H205" s="165">
        <v>50</v>
      </c>
      <c r="I205" s="166"/>
      <c r="J205" s="166"/>
      <c r="K205" s="167">
        <f>ROUND(P205*H205,2)</f>
        <v>0</v>
      </c>
      <c r="L205" s="168"/>
      <c r="M205" s="23"/>
      <c r="N205" s="169" t="s">
        <v>20</v>
      </c>
      <c r="O205" s="170" t="s">
        <v>44</v>
      </c>
      <c r="P205" s="171">
        <f>I205+J205</f>
        <v>0</v>
      </c>
      <c r="Q205" s="171">
        <f>ROUND(I205*H205,2)</f>
        <v>0</v>
      </c>
      <c r="R205" s="171">
        <f>ROUND(J205*H205,2)</f>
        <v>0</v>
      </c>
      <c r="T205" s="172">
        <f>S205*H205</f>
        <v>0</v>
      </c>
      <c r="U205" s="172">
        <v>0</v>
      </c>
      <c r="V205" s="172">
        <f>U205*H205</f>
        <v>0</v>
      </c>
      <c r="W205" s="172">
        <v>0</v>
      </c>
      <c r="X205" s="173">
        <f>W205*H205</f>
        <v>0</v>
      </c>
      <c r="AR205" s="174" t="s">
        <v>275</v>
      </c>
      <c r="AT205" s="174" t="s">
        <v>162</v>
      </c>
      <c r="AU205" s="174" t="s">
        <v>84</v>
      </c>
      <c r="AY205" s="3" t="s">
        <v>159</v>
      </c>
      <c r="BE205" s="175">
        <f>IF(O205="základní",K205,0)</f>
        <v>0</v>
      </c>
      <c r="BF205" s="175">
        <f>IF(O205="snížená",K205,0)</f>
        <v>0</v>
      </c>
      <c r="BG205" s="175">
        <f>IF(O205="zákl. přenesená",K205,0)</f>
        <v>0</v>
      </c>
      <c r="BH205" s="175">
        <f>IF(O205="sníž. přenesená",K205,0)</f>
        <v>0</v>
      </c>
      <c r="BI205" s="175">
        <f>IF(O205="nulová",K205,0)</f>
        <v>0</v>
      </c>
      <c r="BJ205" s="3" t="s">
        <v>82</v>
      </c>
      <c r="BK205" s="175">
        <f>ROUND(P205*H205,2)</f>
        <v>0</v>
      </c>
      <c r="BL205" s="3" t="s">
        <v>275</v>
      </c>
      <c r="BM205" s="174" t="s">
        <v>1979</v>
      </c>
    </row>
    <row r="206" s="22" customFormat="1">
      <c r="B206" s="23"/>
      <c r="D206" s="176" t="s">
        <v>168</v>
      </c>
      <c r="F206" s="177" t="s">
        <v>1978</v>
      </c>
      <c r="I206" s="178"/>
      <c r="J206" s="178"/>
      <c r="M206" s="23"/>
      <c r="N206" s="179"/>
      <c r="X206" s="59"/>
      <c r="AT206" s="3" t="s">
        <v>168</v>
      </c>
      <c r="AU206" s="3" t="s">
        <v>84</v>
      </c>
    </row>
    <row r="207" s="22" customFormat="1">
      <c r="B207" s="23"/>
      <c r="D207" s="180" t="s">
        <v>170</v>
      </c>
      <c r="F207" s="181" t="s">
        <v>1980</v>
      </c>
      <c r="I207" s="178"/>
      <c r="J207" s="178"/>
      <c r="M207" s="23"/>
      <c r="N207" s="179"/>
      <c r="X207" s="59"/>
      <c r="AT207" s="3" t="s">
        <v>170</v>
      </c>
      <c r="AU207" s="3" t="s">
        <v>84</v>
      </c>
    </row>
    <row r="208" s="22" customFormat="1" ht="16.5" customHeight="1">
      <c r="B208" s="23"/>
      <c r="C208" s="183" t="s">
        <v>598</v>
      </c>
      <c r="D208" s="183" t="s">
        <v>269</v>
      </c>
      <c r="E208" s="184" t="s">
        <v>1981</v>
      </c>
      <c r="F208" s="185" t="s">
        <v>1982</v>
      </c>
      <c r="G208" s="186" t="s">
        <v>165</v>
      </c>
      <c r="H208" s="187">
        <v>50</v>
      </c>
      <c r="I208" s="188"/>
      <c r="J208" s="189"/>
      <c r="K208" s="190">
        <f>ROUND(P208*H208,2)</f>
        <v>0</v>
      </c>
      <c r="L208" s="189"/>
      <c r="M208" s="191"/>
      <c r="N208" s="192" t="s">
        <v>20</v>
      </c>
      <c r="O208" s="170" t="s">
        <v>44</v>
      </c>
      <c r="P208" s="171">
        <f>I208+J208</f>
        <v>0</v>
      </c>
      <c r="Q208" s="171">
        <f>ROUND(I208*H208,2)</f>
        <v>0</v>
      </c>
      <c r="R208" s="171">
        <f>ROUND(J208*H208,2)</f>
        <v>0</v>
      </c>
      <c r="T208" s="172">
        <f>S208*H208</f>
        <v>0</v>
      </c>
      <c r="U208" s="172">
        <v>0</v>
      </c>
      <c r="V208" s="172">
        <f>U208*H208</f>
        <v>0</v>
      </c>
      <c r="W208" s="172">
        <v>0</v>
      </c>
      <c r="X208" s="173">
        <f>W208*H208</f>
        <v>0</v>
      </c>
      <c r="AR208" s="174" t="s">
        <v>397</v>
      </c>
      <c r="AT208" s="174" t="s">
        <v>269</v>
      </c>
      <c r="AU208" s="174" t="s">
        <v>84</v>
      </c>
      <c r="AY208" s="3" t="s">
        <v>159</v>
      </c>
      <c r="BE208" s="175">
        <f>IF(O208="základní",K208,0)</f>
        <v>0</v>
      </c>
      <c r="BF208" s="175">
        <f>IF(O208="snížená",K208,0)</f>
        <v>0</v>
      </c>
      <c r="BG208" s="175">
        <f>IF(O208="zákl. přenesená",K208,0)</f>
        <v>0</v>
      </c>
      <c r="BH208" s="175">
        <f>IF(O208="sníž. přenesená",K208,0)</f>
        <v>0</v>
      </c>
      <c r="BI208" s="175">
        <f>IF(O208="nulová",K208,0)</f>
        <v>0</v>
      </c>
      <c r="BJ208" s="3" t="s">
        <v>82</v>
      </c>
      <c r="BK208" s="175">
        <f>ROUND(P208*H208,2)</f>
        <v>0</v>
      </c>
      <c r="BL208" s="3" t="s">
        <v>275</v>
      </c>
      <c r="BM208" s="174" t="s">
        <v>1983</v>
      </c>
    </row>
    <row r="209" s="22" customFormat="1">
      <c r="B209" s="23"/>
      <c r="D209" s="176" t="s">
        <v>168</v>
      </c>
      <c r="F209" s="177" t="s">
        <v>1982</v>
      </c>
      <c r="I209" s="178"/>
      <c r="J209" s="178"/>
      <c r="M209" s="23"/>
      <c r="N209" s="179"/>
      <c r="X209" s="59"/>
      <c r="AT209" s="3" t="s">
        <v>168</v>
      </c>
      <c r="AU209" s="3" t="s">
        <v>84</v>
      </c>
    </row>
    <row r="210" s="22" customFormat="1" ht="16.5" customHeight="1">
      <c r="B210" s="23"/>
      <c r="C210" s="183" t="s">
        <v>608</v>
      </c>
      <c r="D210" s="183" t="s">
        <v>269</v>
      </c>
      <c r="E210" s="184" t="s">
        <v>1984</v>
      </c>
      <c r="F210" s="185" t="s">
        <v>1985</v>
      </c>
      <c r="G210" s="186" t="s">
        <v>248</v>
      </c>
      <c r="H210" s="187">
        <v>50</v>
      </c>
      <c r="I210" s="188"/>
      <c r="J210" s="189"/>
      <c r="K210" s="190">
        <f>ROUND(P210*H210,2)</f>
        <v>0</v>
      </c>
      <c r="L210" s="189"/>
      <c r="M210" s="191"/>
      <c r="N210" s="192" t="s">
        <v>20</v>
      </c>
      <c r="O210" s="170" t="s">
        <v>44</v>
      </c>
      <c r="P210" s="171">
        <f>I210+J210</f>
        <v>0</v>
      </c>
      <c r="Q210" s="171">
        <f>ROUND(I210*H210,2)</f>
        <v>0</v>
      </c>
      <c r="R210" s="171">
        <f>ROUND(J210*H210,2)</f>
        <v>0</v>
      </c>
      <c r="T210" s="172">
        <f>S210*H210</f>
        <v>0</v>
      </c>
      <c r="U210" s="172">
        <v>0</v>
      </c>
      <c r="V210" s="172">
        <f>U210*H210</f>
        <v>0</v>
      </c>
      <c r="W210" s="172">
        <v>0</v>
      </c>
      <c r="X210" s="173">
        <f>W210*H210</f>
        <v>0</v>
      </c>
      <c r="AR210" s="174" t="s">
        <v>397</v>
      </c>
      <c r="AT210" s="174" t="s">
        <v>269</v>
      </c>
      <c r="AU210" s="174" t="s">
        <v>84</v>
      </c>
      <c r="AY210" s="3" t="s">
        <v>159</v>
      </c>
      <c r="BE210" s="175">
        <f>IF(O210="základní",K210,0)</f>
        <v>0</v>
      </c>
      <c r="BF210" s="175">
        <f>IF(O210="snížená",K210,0)</f>
        <v>0</v>
      </c>
      <c r="BG210" s="175">
        <f>IF(O210="zákl. přenesená",K210,0)</f>
        <v>0</v>
      </c>
      <c r="BH210" s="175">
        <f>IF(O210="sníž. přenesená",K210,0)</f>
        <v>0</v>
      </c>
      <c r="BI210" s="175">
        <f>IF(O210="nulová",K210,0)</f>
        <v>0</v>
      </c>
      <c r="BJ210" s="3" t="s">
        <v>82</v>
      </c>
      <c r="BK210" s="175">
        <f>ROUND(P210*H210,2)</f>
        <v>0</v>
      </c>
      <c r="BL210" s="3" t="s">
        <v>275</v>
      </c>
      <c r="BM210" s="174" t="s">
        <v>1986</v>
      </c>
    </row>
    <row r="211" s="22" customFormat="1">
      <c r="B211" s="23"/>
      <c r="D211" s="176" t="s">
        <v>168</v>
      </c>
      <c r="F211" s="177" t="s">
        <v>1985</v>
      </c>
      <c r="I211" s="178"/>
      <c r="J211" s="178"/>
      <c r="M211" s="23"/>
      <c r="N211" s="179"/>
      <c r="X211" s="59"/>
      <c r="AT211" s="3" t="s">
        <v>168</v>
      </c>
      <c r="AU211" s="3" t="s">
        <v>84</v>
      </c>
    </row>
    <row r="212" s="22" customFormat="1" ht="16.5" customHeight="1">
      <c r="B212" s="23"/>
      <c r="C212" s="183" t="s">
        <v>614</v>
      </c>
      <c r="D212" s="183" t="s">
        <v>269</v>
      </c>
      <c r="E212" s="184" t="s">
        <v>1987</v>
      </c>
      <c r="F212" s="185" t="s">
        <v>1988</v>
      </c>
      <c r="G212" s="186" t="s">
        <v>165</v>
      </c>
      <c r="H212" s="187">
        <v>40</v>
      </c>
      <c r="I212" s="188"/>
      <c r="J212" s="189"/>
      <c r="K212" s="190">
        <f>ROUND(P212*H212,2)</f>
        <v>0</v>
      </c>
      <c r="L212" s="189"/>
      <c r="M212" s="191"/>
      <c r="N212" s="192" t="s">
        <v>20</v>
      </c>
      <c r="O212" s="170" t="s">
        <v>44</v>
      </c>
      <c r="P212" s="171">
        <f>I212+J212</f>
        <v>0</v>
      </c>
      <c r="Q212" s="171">
        <f>ROUND(I212*H212,2)</f>
        <v>0</v>
      </c>
      <c r="R212" s="171">
        <f>ROUND(J212*H212,2)</f>
        <v>0</v>
      </c>
      <c r="T212" s="172">
        <f>S212*H212</f>
        <v>0</v>
      </c>
      <c r="U212" s="172">
        <v>0</v>
      </c>
      <c r="V212" s="172">
        <f>U212*H212</f>
        <v>0</v>
      </c>
      <c r="W212" s="172">
        <v>0</v>
      </c>
      <c r="X212" s="173">
        <f>W212*H212</f>
        <v>0</v>
      </c>
      <c r="AR212" s="174" t="s">
        <v>397</v>
      </c>
      <c r="AT212" s="174" t="s">
        <v>269</v>
      </c>
      <c r="AU212" s="174" t="s">
        <v>84</v>
      </c>
      <c r="AY212" s="3" t="s">
        <v>159</v>
      </c>
      <c r="BE212" s="175">
        <f>IF(O212="základní",K212,0)</f>
        <v>0</v>
      </c>
      <c r="BF212" s="175">
        <f>IF(O212="snížená",K212,0)</f>
        <v>0</v>
      </c>
      <c r="BG212" s="175">
        <f>IF(O212="zákl. přenesená",K212,0)</f>
        <v>0</v>
      </c>
      <c r="BH212" s="175">
        <f>IF(O212="sníž. přenesená",K212,0)</f>
        <v>0</v>
      </c>
      <c r="BI212" s="175">
        <f>IF(O212="nulová",K212,0)</f>
        <v>0</v>
      </c>
      <c r="BJ212" s="3" t="s">
        <v>82</v>
      </c>
      <c r="BK212" s="175">
        <f>ROUND(P212*H212,2)</f>
        <v>0</v>
      </c>
      <c r="BL212" s="3" t="s">
        <v>275</v>
      </c>
      <c r="BM212" s="174" t="s">
        <v>1989</v>
      </c>
    </row>
    <row r="213" s="22" customFormat="1">
      <c r="B213" s="23"/>
      <c r="D213" s="176" t="s">
        <v>168</v>
      </c>
      <c r="F213" s="177" t="s">
        <v>1988</v>
      </c>
      <c r="I213" s="178"/>
      <c r="J213" s="178"/>
      <c r="M213" s="23"/>
      <c r="N213" s="179"/>
      <c r="X213" s="59"/>
      <c r="AT213" s="3" t="s">
        <v>168</v>
      </c>
      <c r="AU213" s="3" t="s">
        <v>84</v>
      </c>
    </row>
    <row r="214" s="22" customFormat="1" ht="16.5" customHeight="1">
      <c r="B214" s="23"/>
      <c r="C214" s="183" t="s">
        <v>618</v>
      </c>
      <c r="D214" s="183" t="s">
        <v>269</v>
      </c>
      <c r="E214" s="184" t="s">
        <v>1990</v>
      </c>
      <c r="F214" s="185" t="s">
        <v>1991</v>
      </c>
      <c r="G214" s="186" t="s">
        <v>165</v>
      </c>
      <c r="H214" s="187">
        <v>100</v>
      </c>
      <c r="I214" s="188"/>
      <c r="J214" s="189"/>
      <c r="K214" s="190">
        <f>ROUND(P214*H214,2)</f>
        <v>0</v>
      </c>
      <c r="L214" s="189"/>
      <c r="M214" s="191"/>
      <c r="N214" s="192" t="s">
        <v>20</v>
      </c>
      <c r="O214" s="170" t="s">
        <v>44</v>
      </c>
      <c r="P214" s="171">
        <f>I214+J214</f>
        <v>0</v>
      </c>
      <c r="Q214" s="171">
        <f>ROUND(I214*H214,2)</f>
        <v>0</v>
      </c>
      <c r="R214" s="171">
        <f>ROUND(J214*H214,2)</f>
        <v>0</v>
      </c>
      <c r="T214" s="172">
        <f>S214*H214</f>
        <v>0</v>
      </c>
      <c r="U214" s="172">
        <v>0</v>
      </c>
      <c r="V214" s="172">
        <f>U214*H214</f>
        <v>0</v>
      </c>
      <c r="W214" s="172">
        <v>0</v>
      </c>
      <c r="X214" s="173">
        <f>W214*H214</f>
        <v>0</v>
      </c>
      <c r="AR214" s="174" t="s">
        <v>397</v>
      </c>
      <c r="AT214" s="174" t="s">
        <v>269</v>
      </c>
      <c r="AU214" s="174" t="s">
        <v>84</v>
      </c>
      <c r="AY214" s="3" t="s">
        <v>159</v>
      </c>
      <c r="BE214" s="175">
        <f>IF(O214="základní",K214,0)</f>
        <v>0</v>
      </c>
      <c r="BF214" s="175">
        <f>IF(O214="snížená",K214,0)</f>
        <v>0</v>
      </c>
      <c r="BG214" s="175">
        <f>IF(O214="zákl. přenesená",K214,0)</f>
        <v>0</v>
      </c>
      <c r="BH214" s="175">
        <f>IF(O214="sníž. přenesená",K214,0)</f>
        <v>0</v>
      </c>
      <c r="BI214" s="175">
        <f>IF(O214="nulová",K214,0)</f>
        <v>0</v>
      </c>
      <c r="BJ214" s="3" t="s">
        <v>82</v>
      </c>
      <c r="BK214" s="175">
        <f>ROUND(P214*H214,2)</f>
        <v>0</v>
      </c>
      <c r="BL214" s="3" t="s">
        <v>275</v>
      </c>
      <c r="BM214" s="174" t="s">
        <v>1992</v>
      </c>
    </row>
    <row r="215" s="22" customFormat="1">
      <c r="B215" s="23"/>
      <c r="D215" s="176" t="s">
        <v>168</v>
      </c>
      <c r="F215" s="177" t="s">
        <v>1991</v>
      </c>
      <c r="I215" s="178"/>
      <c r="J215" s="178"/>
      <c r="M215" s="23"/>
      <c r="N215" s="179"/>
      <c r="X215" s="59"/>
      <c r="AT215" s="3" t="s">
        <v>168</v>
      </c>
      <c r="AU215" s="3" t="s">
        <v>84</v>
      </c>
    </row>
    <row r="216" s="147" customFormat="1" ht="25.899999999999999" customHeight="1">
      <c r="B216" s="148"/>
      <c r="D216" s="149" t="s">
        <v>74</v>
      </c>
      <c r="E216" s="150" t="s">
        <v>1993</v>
      </c>
      <c r="F216" s="150" t="s">
        <v>1994</v>
      </c>
      <c r="I216" s="151"/>
      <c r="J216" s="151"/>
      <c r="K216" s="152">
        <f>BK216</f>
        <v>0</v>
      </c>
      <c r="M216" s="148"/>
      <c r="N216" s="153"/>
      <c r="Q216" s="154">
        <f>SUM(Q217:Q222)</f>
        <v>0</v>
      </c>
      <c r="R216" s="154">
        <f>SUM(R217:R222)</f>
        <v>0</v>
      </c>
      <c r="T216" s="155">
        <f>SUM(T217:T222)</f>
        <v>0</v>
      </c>
      <c r="V216" s="155">
        <f>SUM(V217:V222)</f>
        <v>0</v>
      </c>
      <c r="X216" s="156">
        <f>SUM(X217:X222)</f>
        <v>0</v>
      </c>
      <c r="AR216" s="149" t="s">
        <v>166</v>
      </c>
      <c r="AT216" s="157" t="s">
        <v>74</v>
      </c>
      <c r="AU216" s="157" t="s">
        <v>75</v>
      </c>
      <c r="AY216" s="149" t="s">
        <v>159</v>
      </c>
      <c r="BK216" s="158">
        <f>SUM(BK217:BK222)</f>
        <v>0</v>
      </c>
    </row>
    <row r="217" s="22" customFormat="1" ht="16.5" customHeight="1">
      <c r="B217" s="23"/>
      <c r="C217" s="161" t="s">
        <v>937</v>
      </c>
      <c r="D217" s="161" t="s">
        <v>162</v>
      </c>
      <c r="E217" s="162" t="s">
        <v>1995</v>
      </c>
      <c r="F217" s="163" t="s">
        <v>1996</v>
      </c>
      <c r="G217" s="164" t="s">
        <v>1997</v>
      </c>
      <c r="H217" s="165">
        <v>12</v>
      </c>
      <c r="I217" s="166"/>
      <c r="J217" s="166"/>
      <c r="K217" s="167">
        <f>ROUND(P217*H217,2)</f>
        <v>0</v>
      </c>
      <c r="L217" s="168"/>
      <c r="M217" s="23"/>
      <c r="N217" s="169" t="s">
        <v>20</v>
      </c>
      <c r="O217" s="170" t="s">
        <v>44</v>
      </c>
      <c r="P217" s="171">
        <f>I217+J217</f>
        <v>0</v>
      </c>
      <c r="Q217" s="171">
        <f>ROUND(I217*H217,2)</f>
        <v>0</v>
      </c>
      <c r="R217" s="171">
        <f>ROUND(J217*H217,2)</f>
        <v>0</v>
      </c>
      <c r="T217" s="172">
        <f>S217*H217</f>
        <v>0</v>
      </c>
      <c r="U217" s="172">
        <v>0</v>
      </c>
      <c r="V217" s="172">
        <f>U217*H217</f>
        <v>0</v>
      </c>
      <c r="W217" s="172">
        <v>0</v>
      </c>
      <c r="X217" s="173">
        <f>W217*H217</f>
        <v>0</v>
      </c>
      <c r="AR217" s="174" t="s">
        <v>1219</v>
      </c>
      <c r="AT217" s="174" t="s">
        <v>162</v>
      </c>
      <c r="AU217" s="174" t="s">
        <v>82</v>
      </c>
      <c r="AY217" s="3" t="s">
        <v>159</v>
      </c>
      <c r="BE217" s="175">
        <f>IF(O217="základní",K217,0)</f>
        <v>0</v>
      </c>
      <c r="BF217" s="175">
        <f>IF(O217="snížená",K217,0)</f>
        <v>0</v>
      </c>
      <c r="BG217" s="175">
        <f>IF(O217="zákl. přenesená",K217,0)</f>
        <v>0</v>
      </c>
      <c r="BH217" s="175">
        <f>IF(O217="sníž. přenesená",K217,0)</f>
        <v>0</v>
      </c>
      <c r="BI217" s="175">
        <f>IF(O217="nulová",K217,0)</f>
        <v>0</v>
      </c>
      <c r="BJ217" s="3" t="s">
        <v>82</v>
      </c>
      <c r="BK217" s="175">
        <f>ROUND(P217*H217,2)</f>
        <v>0</v>
      </c>
      <c r="BL217" s="3" t="s">
        <v>1219</v>
      </c>
      <c r="BM217" s="174" t="s">
        <v>1998</v>
      </c>
    </row>
    <row r="218" s="22" customFormat="1">
      <c r="B218" s="23"/>
      <c r="D218" s="176" t="s">
        <v>168</v>
      </c>
      <c r="F218" s="177" t="s">
        <v>1996</v>
      </c>
      <c r="I218" s="178"/>
      <c r="J218" s="178"/>
      <c r="M218" s="23"/>
      <c r="N218" s="179"/>
      <c r="X218" s="59"/>
      <c r="AT218" s="3" t="s">
        <v>168</v>
      </c>
      <c r="AU218" s="3" t="s">
        <v>82</v>
      </c>
    </row>
    <row r="219" s="22" customFormat="1">
      <c r="B219" s="23"/>
      <c r="D219" s="180" t="s">
        <v>170</v>
      </c>
      <c r="F219" s="181" t="s">
        <v>1999</v>
      </c>
      <c r="I219" s="178"/>
      <c r="J219" s="178"/>
      <c r="M219" s="23"/>
      <c r="N219" s="179"/>
      <c r="X219" s="59"/>
      <c r="AT219" s="3" t="s">
        <v>170</v>
      </c>
      <c r="AU219" s="3" t="s">
        <v>82</v>
      </c>
    </row>
    <row r="220" s="22" customFormat="1" ht="16.5" customHeight="1">
      <c r="B220" s="23"/>
      <c r="C220" s="161" t="s">
        <v>927</v>
      </c>
      <c r="D220" s="161" t="s">
        <v>162</v>
      </c>
      <c r="E220" s="162" t="s">
        <v>2000</v>
      </c>
      <c r="F220" s="163" t="s">
        <v>2001</v>
      </c>
      <c r="G220" s="164" t="s">
        <v>1997</v>
      </c>
      <c r="H220" s="165">
        <v>6</v>
      </c>
      <c r="I220" s="166"/>
      <c r="J220" s="166"/>
      <c r="K220" s="167">
        <f>ROUND(P220*H220,2)</f>
        <v>0</v>
      </c>
      <c r="L220" s="168"/>
      <c r="M220" s="23"/>
      <c r="N220" s="169" t="s">
        <v>20</v>
      </c>
      <c r="O220" s="170" t="s">
        <v>44</v>
      </c>
      <c r="P220" s="171">
        <f>I220+J220</f>
        <v>0</v>
      </c>
      <c r="Q220" s="171">
        <f>ROUND(I220*H220,2)</f>
        <v>0</v>
      </c>
      <c r="R220" s="171">
        <f>ROUND(J220*H220,2)</f>
        <v>0</v>
      </c>
      <c r="T220" s="172">
        <f>S220*H220</f>
        <v>0</v>
      </c>
      <c r="U220" s="172">
        <v>0</v>
      </c>
      <c r="V220" s="172">
        <f>U220*H220</f>
        <v>0</v>
      </c>
      <c r="W220" s="172">
        <v>0</v>
      </c>
      <c r="X220" s="173">
        <f>W220*H220</f>
        <v>0</v>
      </c>
      <c r="AR220" s="174" t="s">
        <v>1219</v>
      </c>
      <c r="AT220" s="174" t="s">
        <v>162</v>
      </c>
      <c r="AU220" s="174" t="s">
        <v>82</v>
      </c>
      <c r="AY220" s="3" t="s">
        <v>159</v>
      </c>
      <c r="BE220" s="175">
        <f>IF(O220="základní",K220,0)</f>
        <v>0</v>
      </c>
      <c r="BF220" s="175">
        <f>IF(O220="snížená",K220,0)</f>
        <v>0</v>
      </c>
      <c r="BG220" s="175">
        <f>IF(O220="zákl. přenesená",K220,0)</f>
        <v>0</v>
      </c>
      <c r="BH220" s="175">
        <f>IF(O220="sníž. přenesená",K220,0)</f>
        <v>0</v>
      </c>
      <c r="BI220" s="175">
        <f>IF(O220="nulová",K220,0)</f>
        <v>0</v>
      </c>
      <c r="BJ220" s="3" t="s">
        <v>82</v>
      </c>
      <c r="BK220" s="175">
        <f>ROUND(P220*H220,2)</f>
        <v>0</v>
      </c>
      <c r="BL220" s="3" t="s">
        <v>1219</v>
      </c>
      <c r="BM220" s="174" t="s">
        <v>2002</v>
      </c>
    </row>
    <row r="221" s="22" customFormat="1">
      <c r="B221" s="23"/>
      <c r="D221" s="176" t="s">
        <v>168</v>
      </c>
      <c r="F221" s="177" t="s">
        <v>2001</v>
      </c>
      <c r="I221" s="178"/>
      <c r="J221" s="178"/>
      <c r="M221" s="23"/>
      <c r="N221" s="179"/>
      <c r="X221" s="59"/>
      <c r="AT221" s="3" t="s">
        <v>168</v>
      </c>
      <c r="AU221" s="3" t="s">
        <v>82</v>
      </c>
    </row>
    <row r="222" s="22" customFormat="1">
      <c r="B222" s="23"/>
      <c r="D222" s="180" t="s">
        <v>170</v>
      </c>
      <c r="F222" s="181" t="s">
        <v>2003</v>
      </c>
      <c r="I222" s="178"/>
      <c r="J222" s="178"/>
      <c r="M222" s="23"/>
      <c r="N222" s="193"/>
      <c r="O222" s="194"/>
      <c r="P222" s="194"/>
      <c r="Q222" s="194"/>
      <c r="R222" s="194"/>
      <c r="S222" s="194"/>
      <c r="T222" s="194"/>
      <c r="U222" s="194"/>
      <c r="V222" s="194"/>
      <c r="W222" s="194"/>
      <c r="X222" s="195"/>
      <c r="AT222" s="3" t="s">
        <v>170</v>
      </c>
      <c r="AU222" s="3" t="s">
        <v>82</v>
      </c>
    </row>
    <row r="223" s="22" customFormat="1" ht="6.9500000000000002" customHeight="1"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23"/>
    </row>
  </sheetData>
  <sheetProtection algorithmName="SHA-512" hashValue="CIBjUfUKA0DrsIPxzOJawA6CzWMIixY27LGGVrhpL4H3yf5pRYLrtKqNMP2kNFWK2+9hvoS2rzDDKsWFzPiEbg==" saltValue="gF9JyREcCgq6wEUZzDzIGy+sdgXo8MLOJNs7sxM85glsobCp3KxblMUQSrqwuOy5hsH551BB9HIM22QsK3AZQg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83:L222"/>
  <mergeCells count="9">
    <mergeCell ref="E52:H52"/>
    <mergeCell ref="E74:H74"/>
    <mergeCell ref="E76:H76"/>
    <mergeCell ref="M2:Z2"/>
    <mergeCell ref="E7:H7"/>
    <mergeCell ref="E9:H9"/>
    <mergeCell ref="E18:H18"/>
    <mergeCell ref="E27:H27"/>
    <mergeCell ref="E50:H50"/>
  </mergeCells>
  <hyperlinks>
    <hyperlink r:id="rId1" ref="F89"/>
    <hyperlink r:id="rId2" ref="F94"/>
    <hyperlink r:id="rId3" ref="F101"/>
    <hyperlink r:id="rId4" ref="F108"/>
    <hyperlink r:id="rId5" ref="F115"/>
    <hyperlink r:id="rId6" ref="F120"/>
    <hyperlink r:id="rId7" ref="F125"/>
    <hyperlink r:id="rId8" ref="F130"/>
    <hyperlink r:id="rId9" ref="F133"/>
    <hyperlink r:id="rId10" ref="F136"/>
    <hyperlink r:id="rId11" ref="F139"/>
    <hyperlink r:id="rId12" ref="F142"/>
    <hyperlink r:id="rId13" ref="F149"/>
    <hyperlink r:id="rId14" ref="F156"/>
    <hyperlink r:id="rId15" ref="F171"/>
    <hyperlink r:id="rId16" ref="F178"/>
    <hyperlink r:id="rId17" ref="F185"/>
    <hyperlink r:id="rId18" ref="F190"/>
    <hyperlink r:id="rId19" ref="F195"/>
    <hyperlink r:id="rId20" ref="F198"/>
    <hyperlink r:id="rId21" ref="F207"/>
    <hyperlink r:id="rId22" ref="F219"/>
    <hyperlink r:id="rId23" ref="F222"/>
  </hyperlink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RowHeight="11.25"/>
  <cols>
    <col customWidth="1" min="1" max="1" width="8.33203125"/>
    <col customWidth="1" min="2" max="2" width="1.1640625"/>
    <col customWidth="1" min="3" max="3" width="4.1640625"/>
    <col customWidth="1" min="4" max="4" width="4.33203125"/>
    <col customWidth="1" min="5" max="5" width="17.1640625"/>
    <col customWidth="1" min="6" max="6" width="100.83203125"/>
    <col customWidth="1" min="7" max="7" width="7.5"/>
    <col customWidth="1" min="8" max="8" width="14"/>
    <col customWidth="1" min="9" max="9" width="15.83203125"/>
    <col customWidth="1" min="10" max="11" width="22.33203125"/>
    <col customWidth="1" hidden="1" min="12" max="12" width="15.5"/>
    <col customWidth="1" min="13" max="13" width="9.33203125"/>
    <col customWidth="1" hidden="1" min="14" max="14" width="10.83203125"/>
    <col hidden="1" min="15" max="15" width="9.33203125"/>
    <col customWidth="1" hidden="1" min="16" max="24" width="14.1640625"/>
    <col customWidth="1" hidden="1" min="25" max="25" width="12.33203125"/>
    <col customWidth="1" min="26" max="26" width="16.33203125"/>
    <col customWidth="1" min="27" max="27" width="12.33203125"/>
    <col customWidth="1" min="28" max="28" width="15"/>
    <col customWidth="1" min="29" max="29" width="11"/>
    <col customWidth="1" min="30" max="30" width="15"/>
    <col customWidth="1" min="31" max="31" width="16.33203125"/>
    <col hidden="1" min="44" max="65" width="9.33203125"/>
  </cols>
  <sheetData>
    <row r="2" ht="36.950000000000003" customHeight="1"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T2" s="3" t="s">
        <v>111</v>
      </c>
    </row>
    <row r="3" ht="6.9500000000000002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3" t="s">
        <v>84</v>
      </c>
    </row>
    <row r="4" ht="24.949999999999999" customHeight="1">
      <c r="B4" s="6"/>
      <c r="D4" s="7" t="s">
        <v>115</v>
      </c>
      <c r="M4" s="6"/>
      <c r="N4" s="112" t="s">
        <v>11</v>
      </c>
      <c r="AT4" s="3" t="s">
        <v>4</v>
      </c>
    </row>
    <row r="5" ht="6.9500000000000002" customHeight="1">
      <c r="B5" s="6"/>
      <c r="M5" s="6"/>
    </row>
    <row r="6" ht="12" customHeight="1">
      <c r="B6" s="6"/>
      <c r="D6" s="16" t="s">
        <v>17</v>
      </c>
      <c r="M6" s="6"/>
    </row>
    <row r="7" ht="16.5" customHeight="1">
      <c r="B7" s="6"/>
      <c r="E7" s="113" t="str">
        <f>'Rekapitulace stavby'!K6</f>
        <v>PD_Beskydské_divadlo_Nový_Jičín</v>
      </c>
      <c r="F7" s="16"/>
      <c r="G7" s="16"/>
      <c r="H7" s="16"/>
      <c r="M7" s="6"/>
    </row>
    <row r="8" s="22" customFormat="1" ht="12" customHeight="1">
      <c r="B8" s="23"/>
      <c r="D8" s="16" t="s">
        <v>116</v>
      </c>
      <c r="M8" s="23"/>
    </row>
    <row r="9" s="22" customFormat="1" ht="16.5" customHeight="1">
      <c r="B9" s="23"/>
      <c r="E9" s="49" t="s">
        <v>2004</v>
      </c>
      <c r="F9" s="22"/>
      <c r="G9" s="22"/>
      <c r="H9" s="22"/>
      <c r="M9" s="23"/>
    </row>
    <row r="10" s="22" customFormat="1">
      <c r="B10" s="23"/>
      <c r="M10" s="23"/>
    </row>
    <row r="11" s="22" customFormat="1" ht="12" customHeight="1">
      <c r="B11" s="23"/>
      <c r="D11" s="16" t="s">
        <v>19</v>
      </c>
      <c r="F11" s="11" t="s">
        <v>20</v>
      </c>
      <c r="I11" s="16" t="s">
        <v>21</v>
      </c>
      <c r="J11" s="11" t="s">
        <v>20</v>
      </c>
      <c r="M11" s="23"/>
    </row>
    <row r="12" s="22" customFormat="1" ht="12" customHeight="1">
      <c r="B12" s="23"/>
      <c r="D12" s="16" t="s">
        <v>22</v>
      </c>
      <c r="F12" s="11" t="s">
        <v>23</v>
      </c>
      <c r="I12" s="16" t="s">
        <v>24</v>
      </c>
      <c r="J12" s="51" t="str">
        <f>'Rekapitulace stavby'!AN8</f>
        <v xml:space="preserve">19. 3. 2025</v>
      </c>
      <c r="M12" s="23"/>
    </row>
    <row r="13" s="22" customFormat="1" ht="10.9" customHeight="1">
      <c r="B13" s="23"/>
      <c r="M13" s="23"/>
    </row>
    <row r="14" s="22" customFormat="1" ht="12" customHeight="1">
      <c r="B14" s="23"/>
      <c r="D14" s="16" t="s">
        <v>26</v>
      </c>
      <c r="I14" s="16" t="s">
        <v>27</v>
      </c>
      <c r="J14" s="11" t="s">
        <v>28</v>
      </c>
      <c r="M14" s="23"/>
    </row>
    <row r="15" s="22" customFormat="1" ht="18" customHeight="1">
      <c r="B15" s="23"/>
      <c r="E15" s="11" t="s">
        <v>29</v>
      </c>
      <c r="I15" s="16" t="s">
        <v>30</v>
      </c>
      <c r="J15" s="11" t="s">
        <v>20</v>
      </c>
      <c r="M15" s="23"/>
    </row>
    <row r="16" s="22" customFormat="1" ht="6.9500000000000002" customHeight="1">
      <c r="B16" s="23"/>
      <c r="M16" s="23"/>
    </row>
    <row r="17" s="22" customFormat="1" ht="12" customHeight="1">
      <c r="B17" s="23"/>
      <c r="D17" s="16" t="s">
        <v>31</v>
      </c>
      <c r="I17" s="16" t="s">
        <v>27</v>
      </c>
      <c r="J17" s="17" t="str">
        <f>'Rekapitulace stavby'!AN13</f>
        <v xml:space="preserve">Vyplň údaj</v>
      </c>
      <c r="M17" s="23"/>
    </row>
    <row r="18" s="22" customFormat="1" ht="18" customHeight="1">
      <c r="B18" s="23"/>
      <c r="E18" s="17" t="str">
        <f>'Rekapitulace stavby'!E14</f>
        <v xml:space="preserve">Vyplň údaj</v>
      </c>
      <c r="F18" s="11"/>
      <c r="G18" s="11"/>
      <c r="H18" s="11"/>
      <c r="I18" s="16" t="s">
        <v>30</v>
      </c>
      <c r="J18" s="17" t="str">
        <f>'Rekapitulace stavby'!AN14</f>
        <v xml:space="preserve">Vyplň údaj</v>
      </c>
      <c r="M18" s="23"/>
    </row>
    <row r="19" s="22" customFormat="1" ht="6.9500000000000002" customHeight="1">
      <c r="B19" s="23"/>
      <c r="M19" s="23"/>
    </row>
    <row r="20" s="22" customFormat="1" ht="12" customHeight="1">
      <c r="B20" s="23"/>
      <c r="D20" s="16" t="s">
        <v>33</v>
      </c>
      <c r="I20" s="16" t="s">
        <v>27</v>
      </c>
      <c r="J20" s="11" t="str">
        <f>IF('Rekapitulace stavby'!AN16="","",'Rekapitulace stavby'!AN16)</f>
        <v/>
      </c>
      <c r="M20" s="23"/>
    </row>
    <row r="21" s="22" customFormat="1" ht="18" customHeight="1">
      <c r="B21" s="23"/>
      <c r="E21" s="11" t="str">
        <f>IF('Rekapitulace stavby'!E17="","",'Rekapitulace stavby'!E17)</f>
        <v xml:space="preserve">Ing. Jonáš Ženatý</v>
      </c>
      <c r="I21" s="16" t="s">
        <v>30</v>
      </c>
      <c r="J21" s="11" t="str">
        <f>IF('Rekapitulace stavby'!AN17="","",'Rekapitulace stavby'!AN17)</f>
        <v/>
      </c>
      <c r="M21" s="23"/>
    </row>
    <row r="22" s="22" customFormat="1" ht="6.9500000000000002" customHeight="1">
      <c r="B22" s="23"/>
      <c r="M22" s="23"/>
    </row>
    <row r="23" s="22" customFormat="1" ht="12" customHeight="1">
      <c r="B23" s="23"/>
      <c r="D23" s="16" t="s">
        <v>35</v>
      </c>
      <c r="I23" s="16" t="s">
        <v>27</v>
      </c>
      <c r="J23" s="11" t="str">
        <f>IF('Rekapitulace stavby'!AN19="","",'Rekapitulace stavby'!AN19)</f>
        <v/>
      </c>
      <c r="M23" s="23"/>
    </row>
    <row r="24" s="22" customFormat="1" ht="18" customHeight="1">
      <c r="B24" s="23"/>
      <c r="E24" s="11" t="str">
        <f>IF('Rekapitulace stavby'!E20="","",'Rekapitulace stavby'!E20)</f>
        <v xml:space="preserve">Kolektiv autorů</v>
      </c>
      <c r="I24" s="16" t="s">
        <v>30</v>
      </c>
      <c r="J24" s="11" t="str">
        <f>IF('Rekapitulace stavby'!AN20="","",'Rekapitulace stavby'!AN20)</f>
        <v/>
      </c>
      <c r="M24" s="23"/>
    </row>
    <row r="25" s="22" customFormat="1" ht="6.9500000000000002" customHeight="1">
      <c r="B25" s="23"/>
      <c r="M25" s="23"/>
    </row>
    <row r="26" s="22" customFormat="1" ht="12" customHeight="1">
      <c r="B26" s="23"/>
      <c r="D26" s="16" t="s">
        <v>37</v>
      </c>
      <c r="M26" s="23"/>
    </row>
    <row r="27" s="114" customFormat="1" ht="16.5" customHeight="1">
      <c r="B27" s="115"/>
      <c r="E27" s="20" t="s">
        <v>20</v>
      </c>
      <c r="F27" s="20"/>
      <c r="G27" s="20"/>
      <c r="H27" s="20"/>
      <c r="M27" s="115"/>
    </row>
    <row r="28" s="22" customFormat="1" ht="6.9500000000000002" customHeight="1">
      <c r="B28" s="23"/>
      <c r="M28" s="23"/>
    </row>
    <row r="29" s="22" customFormat="1" ht="6.9500000000000002" customHeight="1">
      <c r="B29" s="23"/>
      <c r="D29" s="55"/>
      <c r="E29" s="55"/>
      <c r="F29" s="55"/>
      <c r="G29" s="55"/>
      <c r="H29" s="55"/>
      <c r="I29" s="55"/>
      <c r="J29" s="55"/>
      <c r="K29" s="55"/>
      <c r="L29" s="55"/>
      <c r="M29" s="23"/>
    </row>
    <row r="30" s="22" customFormat="1" ht="12.75">
      <c r="B30" s="23"/>
      <c r="E30" s="16" t="s">
        <v>121</v>
      </c>
      <c r="K30" s="104">
        <f>I61</f>
        <v>0</v>
      </c>
      <c r="M30" s="23"/>
    </row>
    <row r="31" s="22" customFormat="1" ht="12.75">
      <c r="B31" s="23"/>
      <c r="E31" s="16" t="s">
        <v>122</v>
      </c>
      <c r="K31" s="104">
        <f>J61</f>
        <v>0</v>
      </c>
      <c r="M31" s="23"/>
    </row>
    <row r="32" s="22" customFormat="1" ht="25.350000000000001" customHeight="1">
      <c r="B32" s="23"/>
      <c r="D32" s="116" t="s">
        <v>39</v>
      </c>
      <c r="K32" s="75">
        <f>ROUND(K88, 2)</f>
        <v>0</v>
      </c>
      <c r="M32" s="23"/>
    </row>
    <row r="33" s="22" customFormat="1" ht="6.9500000000000002" customHeight="1">
      <c r="B33" s="23"/>
      <c r="D33" s="55"/>
      <c r="E33" s="55"/>
      <c r="F33" s="55"/>
      <c r="G33" s="55"/>
      <c r="H33" s="55"/>
      <c r="I33" s="55"/>
      <c r="J33" s="55"/>
      <c r="K33" s="55"/>
      <c r="L33" s="55"/>
      <c r="M33" s="23"/>
    </row>
    <row r="34" s="22" customFormat="1" ht="14.449999999999999" customHeight="1">
      <c r="B34" s="23"/>
      <c r="F34" s="27" t="s">
        <v>41</v>
      </c>
      <c r="I34" s="27" t="s">
        <v>40</v>
      </c>
      <c r="K34" s="27" t="s">
        <v>42</v>
      </c>
      <c r="M34" s="23"/>
    </row>
    <row r="35" s="22" customFormat="1" ht="14.449999999999999" customHeight="1">
      <c r="B35" s="23"/>
      <c r="D35" s="58" t="s">
        <v>43</v>
      </c>
      <c r="E35" s="16" t="s">
        <v>44</v>
      </c>
      <c r="F35" s="104">
        <f>ROUND((SUM(BE88:BE239)),  2)</f>
        <v>0</v>
      </c>
      <c r="I35" s="117">
        <v>0.20999999999999999</v>
      </c>
      <c r="K35" s="104">
        <f>ROUND(((SUM(BE88:BE239))*I35),  2)</f>
        <v>0</v>
      </c>
      <c r="M35" s="23"/>
    </row>
    <row r="36" s="22" customFormat="1" ht="14.449999999999999" customHeight="1">
      <c r="B36" s="23"/>
      <c r="E36" s="16" t="s">
        <v>45</v>
      </c>
      <c r="F36" s="104">
        <f>ROUND((SUM(BF88:BF239)),  2)</f>
        <v>0</v>
      </c>
      <c r="I36" s="117">
        <v>0.12</v>
      </c>
      <c r="K36" s="104">
        <f>ROUND(((SUM(BF88:BF239))*I36),  2)</f>
        <v>0</v>
      </c>
      <c r="M36" s="23"/>
    </row>
    <row r="37" s="22" customFormat="1" ht="14.449999999999999" hidden="1" customHeight="1">
      <c r="B37" s="23"/>
      <c r="E37" s="16" t="s">
        <v>46</v>
      </c>
      <c r="F37" s="104">
        <f>ROUND((SUM(BG88:BG239)),  2)</f>
        <v>0</v>
      </c>
      <c r="I37" s="117">
        <v>0.20999999999999999</v>
      </c>
      <c r="K37" s="104">
        <f t="shared" ref="K37:K39" si="38">0</f>
        <v>0</v>
      </c>
      <c r="M37" s="23"/>
    </row>
    <row r="38" s="22" customFormat="1" ht="14.449999999999999" hidden="1" customHeight="1">
      <c r="B38" s="23"/>
      <c r="E38" s="16" t="s">
        <v>47</v>
      </c>
      <c r="F38" s="104">
        <f>ROUND((SUM(BH88:BH239)),  2)</f>
        <v>0</v>
      </c>
      <c r="I38" s="117">
        <v>0.12</v>
      </c>
      <c r="K38" s="104">
        <f t="shared" si="38"/>
        <v>0</v>
      </c>
      <c r="M38" s="23"/>
    </row>
    <row r="39" s="22" customFormat="1" ht="14.449999999999999" hidden="1" customHeight="1">
      <c r="B39" s="23"/>
      <c r="E39" s="16" t="s">
        <v>48</v>
      </c>
      <c r="F39" s="104">
        <f>ROUND((SUM(BI88:BI239)),  2)</f>
        <v>0</v>
      </c>
      <c r="I39" s="117">
        <v>0</v>
      </c>
      <c r="K39" s="104">
        <f t="shared" si="38"/>
        <v>0</v>
      </c>
      <c r="M39" s="23"/>
    </row>
    <row r="40" s="22" customFormat="1" ht="6.9500000000000002" customHeight="1">
      <c r="B40" s="23"/>
      <c r="M40" s="23"/>
    </row>
    <row r="41" s="22" customFormat="1" ht="25.350000000000001" customHeight="1">
      <c r="B41" s="23"/>
      <c r="C41" s="118"/>
      <c r="D41" s="119" t="s">
        <v>49</v>
      </c>
      <c r="E41" s="62"/>
      <c r="F41" s="62"/>
      <c r="G41" s="120" t="s">
        <v>50</v>
      </c>
      <c r="H41" s="121" t="s">
        <v>51</v>
      </c>
      <c r="I41" s="62"/>
      <c r="J41" s="62"/>
      <c r="K41" s="122">
        <f>SUM(K32:K39)</f>
        <v>0</v>
      </c>
      <c r="L41" s="123"/>
      <c r="M41" s="23"/>
    </row>
    <row r="42" s="22" customFormat="1" ht="14.449999999999999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23"/>
    </row>
    <row r="46" s="22" customFormat="1" ht="6.9500000000000002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23"/>
    </row>
    <row r="47" s="22" customFormat="1" ht="24.949999999999999" customHeight="1">
      <c r="B47" s="23"/>
      <c r="C47" s="7" t="s">
        <v>123</v>
      </c>
      <c r="M47" s="23"/>
    </row>
    <row r="48" s="22" customFormat="1" ht="6.9500000000000002" customHeight="1">
      <c r="B48" s="23"/>
      <c r="M48" s="23"/>
    </row>
    <row r="49" s="22" customFormat="1" ht="12" customHeight="1">
      <c r="B49" s="23"/>
      <c r="C49" s="16" t="s">
        <v>17</v>
      </c>
      <c r="M49" s="23"/>
    </row>
    <row r="50" s="22" customFormat="1" ht="16.5" customHeight="1">
      <c r="B50" s="23"/>
      <c r="E50" s="113" t="str">
        <f>E7</f>
        <v>PD_Beskydské_divadlo_Nový_Jičín</v>
      </c>
      <c r="F50" s="16"/>
      <c r="G50" s="16"/>
      <c r="H50" s="16"/>
      <c r="M50" s="23"/>
    </row>
    <row r="51" s="22" customFormat="1" ht="12" customHeight="1">
      <c r="B51" s="23"/>
      <c r="C51" s="16" t="s">
        <v>116</v>
      </c>
      <c r="M51" s="23"/>
    </row>
    <row r="52" s="22" customFormat="1" ht="16.5" customHeight="1">
      <c r="B52" s="23"/>
      <c r="E52" s="49" t="str">
        <f>E9</f>
        <v xml:space="preserve">PS04 - MaR</v>
      </c>
      <c r="F52" s="22"/>
      <c r="G52" s="22"/>
      <c r="H52" s="22"/>
      <c r="M52" s="23"/>
    </row>
    <row r="53" s="22" customFormat="1" ht="6.9500000000000002" customHeight="1">
      <c r="B53" s="23"/>
      <c r="M53" s="23"/>
    </row>
    <row r="54" s="22" customFormat="1" ht="12" customHeight="1">
      <c r="B54" s="23"/>
      <c r="C54" s="16" t="s">
        <v>22</v>
      </c>
      <c r="F54" s="11" t="str">
        <f>F12</f>
        <v xml:space="preserve">Beskydské divadlo Nový Jičín, Divadelní 873/5</v>
      </c>
      <c r="I54" s="16" t="s">
        <v>24</v>
      </c>
      <c r="J54" s="51" t="str">
        <f>IF(J12="","",J12)</f>
        <v xml:space="preserve">19. 3. 2025</v>
      </c>
      <c r="M54" s="23"/>
    </row>
    <row r="55" s="22" customFormat="1" ht="6.9500000000000002" customHeight="1">
      <c r="B55" s="23"/>
      <c r="M55" s="23"/>
    </row>
    <row r="56" s="22" customFormat="1" ht="15.199999999999999" customHeight="1">
      <c r="B56" s="23"/>
      <c r="C56" s="16" t="s">
        <v>26</v>
      </c>
      <c r="F56" s="11" t="str">
        <f>E15</f>
        <v xml:space="preserve">Město Nový Jičín, Masarykovo nám. 1/1, Nový Jičín</v>
      </c>
      <c r="I56" s="16" t="s">
        <v>33</v>
      </c>
      <c r="J56" s="20" t="str">
        <f>E21</f>
        <v xml:space="preserve">Ing. Jonáš Ženatý</v>
      </c>
      <c r="M56" s="23"/>
    </row>
    <row r="57" s="22" customFormat="1" ht="15.199999999999999" customHeight="1">
      <c r="B57" s="23"/>
      <c r="C57" s="16" t="s">
        <v>31</v>
      </c>
      <c r="F57" s="11" t="str">
        <f>IF(E18="","",E18)</f>
        <v xml:space="preserve">Vyplň údaj</v>
      </c>
      <c r="I57" s="16" t="s">
        <v>35</v>
      </c>
      <c r="J57" s="20" t="str">
        <f>E24</f>
        <v xml:space="preserve">Kolektiv autorů</v>
      </c>
      <c r="M57" s="23"/>
    </row>
    <row r="58" s="22" customFormat="1" ht="10.35" customHeight="1">
      <c r="B58" s="23"/>
      <c r="M58" s="23"/>
    </row>
    <row r="59" s="22" customFormat="1" ht="29.25" customHeight="1">
      <c r="B59" s="23"/>
      <c r="C59" s="124" t="s">
        <v>124</v>
      </c>
      <c r="D59" s="118"/>
      <c r="E59" s="118"/>
      <c r="F59" s="118"/>
      <c r="G59" s="118"/>
      <c r="H59" s="118"/>
      <c r="I59" s="125" t="s">
        <v>125</v>
      </c>
      <c r="J59" s="125" t="s">
        <v>126</v>
      </c>
      <c r="K59" s="125" t="s">
        <v>127</v>
      </c>
      <c r="L59" s="118"/>
      <c r="M59" s="23"/>
    </row>
    <row r="60" s="22" customFormat="1" ht="10.35" customHeight="1">
      <c r="B60" s="23"/>
      <c r="M60" s="23"/>
    </row>
    <row r="61" s="22" customFormat="1" ht="22.899999999999999" customHeight="1">
      <c r="B61" s="23"/>
      <c r="C61" s="126" t="s">
        <v>73</v>
      </c>
      <c r="I61" s="75">
        <f t="shared" ref="I61:I62" si="39">Q88</f>
        <v>0</v>
      </c>
      <c r="J61" s="75">
        <f t="shared" ref="J61:J62" si="40">R88</f>
        <v>0</v>
      </c>
      <c r="K61" s="75">
        <f t="shared" ref="K61:K62" si="41">K88</f>
        <v>0</v>
      </c>
      <c r="M61" s="23"/>
      <c r="AU61" s="3" t="s">
        <v>128</v>
      </c>
    </row>
    <row r="62" s="127" customFormat="1" ht="24.949999999999999" customHeight="1">
      <c r="B62" s="128"/>
      <c r="D62" s="129" t="s">
        <v>2005</v>
      </c>
      <c r="E62" s="130"/>
      <c r="F62" s="130"/>
      <c r="G62" s="130"/>
      <c r="H62" s="130"/>
      <c r="I62" s="131">
        <f t="shared" si="39"/>
        <v>0</v>
      </c>
      <c r="J62" s="131">
        <f t="shared" si="40"/>
        <v>0</v>
      </c>
      <c r="K62" s="131">
        <f t="shared" si="41"/>
        <v>0</v>
      </c>
      <c r="M62" s="128"/>
    </row>
    <row r="63" s="127" customFormat="1" ht="24.949999999999999" customHeight="1">
      <c r="B63" s="128"/>
      <c r="D63" s="129" t="s">
        <v>2006</v>
      </c>
      <c r="E63" s="130"/>
      <c r="F63" s="130"/>
      <c r="G63" s="130"/>
      <c r="H63" s="130"/>
      <c r="I63" s="131">
        <f>Q96</f>
        <v>0</v>
      </c>
      <c r="J63" s="131">
        <f>R96</f>
        <v>0</v>
      </c>
      <c r="K63" s="131">
        <f>K96</f>
        <v>0</v>
      </c>
      <c r="M63" s="128"/>
    </row>
    <row r="64" s="127" customFormat="1" ht="24.949999999999999" customHeight="1">
      <c r="B64" s="128"/>
      <c r="D64" s="129" t="s">
        <v>2007</v>
      </c>
      <c r="E64" s="130"/>
      <c r="F64" s="130"/>
      <c r="G64" s="130"/>
      <c r="H64" s="130"/>
      <c r="I64" s="131">
        <f>Q117</f>
        <v>0</v>
      </c>
      <c r="J64" s="131">
        <f>R117</f>
        <v>0</v>
      </c>
      <c r="K64" s="131">
        <f>K117</f>
        <v>0</v>
      </c>
      <c r="M64" s="128"/>
    </row>
    <row r="65" s="127" customFormat="1" ht="24.949999999999999" customHeight="1">
      <c r="B65" s="128"/>
      <c r="D65" s="129" t="s">
        <v>2008</v>
      </c>
      <c r="E65" s="130"/>
      <c r="F65" s="130"/>
      <c r="G65" s="130"/>
      <c r="H65" s="130"/>
      <c r="I65" s="131">
        <f>Q130</f>
        <v>0</v>
      </c>
      <c r="J65" s="131">
        <f>R130</f>
        <v>0</v>
      </c>
      <c r="K65" s="131">
        <f>K130</f>
        <v>0</v>
      </c>
      <c r="M65" s="128"/>
    </row>
    <row r="66" s="127" customFormat="1" ht="24.949999999999999" customHeight="1">
      <c r="B66" s="128"/>
      <c r="D66" s="129" t="s">
        <v>2009</v>
      </c>
      <c r="E66" s="130"/>
      <c r="F66" s="130"/>
      <c r="G66" s="130"/>
      <c r="H66" s="130"/>
      <c r="I66" s="131">
        <f>Q137</f>
        <v>0</v>
      </c>
      <c r="J66" s="131">
        <f>R137</f>
        <v>0</v>
      </c>
      <c r="K66" s="131">
        <f>K137</f>
        <v>0</v>
      </c>
      <c r="M66" s="128"/>
    </row>
    <row r="67" s="127" customFormat="1" ht="24.949999999999999" customHeight="1">
      <c r="B67" s="128"/>
      <c r="D67" s="129" t="s">
        <v>2010</v>
      </c>
      <c r="E67" s="130"/>
      <c r="F67" s="130"/>
      <c r="G67" s="130"/>
      <c r="H67" s="130"/>
      <c r="I67" s="131">
        <f>Q166</f>
        <v>0</v>
      </c>
      <c r="J67" s="131">
        <f>R166</f>
        <v>0</v>
      </c>
      <c r="K67" s="131">
        <f>K166</f>
        <v>0</v>
      </c>
      <c r="M67" s="128"/>
    </row>
    <row r="68" s="127" customFormat="1" ht="24.949999999999999" customHeight="1">
      <c r="B68" s="128"/>
      <c r="D68" s="129" t="s">
        <v>2011</v>
      </c>
      <c r="E68" s="130"/>
      <c r="F68" s="130"/>
      <c r="G68" s="130"/>
      <c r="H68" s="130"/>
      <c r="I68" s="131">
        <f>Q225</f>
        <v>0</v>
      </c>
      <c r="J68" s="131">
        <f>R225</f>
        <v>0</v>
      </c>
      <c r="K68" s="131">
        <f>K225</f>
        <v>0</v>
      </c>
      <c r="M68" s="128"/>
    </row>
    <row r="69" s="22" customFormat="1" ht="21.75" customHeight="1">
      <c r="B69" s="23"/>
      <c r="M69" s="23"/>
    </row>
    <row r="70" s="22" customFormat="1" ht="6.9500000000000002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23"/>
    </row>
    <row r="74" s="22" customFormat="1" ht="6.9500000000000002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23"/>
    </row>
    <row r="75" s="22" customFormat="1" ht="24.949999999999999" customHeight="1">
      <c r="B75" s="23"/>
      <c r="C75" s="7" t="s">
        <v>140</v>
      </c>
      <c r="M75" s="23"/>
    </row>
    <row r="76" s="22" customFormat="1" ht="6.9500000000000002" customHeight="1">
      <c r="B76" s="23"/>
      <c r="M76" s="23"/>
    </row>
    <row r="77" s="22" customFormat="1" ht="12" customHeight="1">
      <c r="B77" s="23"/>
      <c r="C77" s="16" t="s">
        <v>17</v>
      </c>
      <c r="M77" s="23"/>
    </row>
    <row r="78" s="22" customFormat="1" ht="16.5" customHeight="1">
      <c r="B78" s="23"/>
      <c r="E78" s="113" t="str">
        <f>E7</f>
        <v>PD_Beskydské_divadlo_Nový_Jičín</v>
      </c>
      <c r="F78" s="16"/>
      <c r="G78" s="16"/>
      <c r="H78" s="16"/>
      <c r="M78" s="23"/>
    </row>
    <row r="79" s="22" customFormat="1" ht="12" customHeight="1">
      <c r="B79" s="23"/>
      <c r="C79" s="16" t="s">
        <v>116</v>
      </c>
      <c r="M79" s="23"/>
    </row>
    <row r="80" s="22" customFormat="1" ht="16.5" customHeight="1">
      <c r="B80" s="23"/>
      <c r="E80" s="49" t="str">
        <f>E9</f>
        <v xml:space="preserve">PS04 - MaR</v>
      </c>
      <c r="F80" s="22"/>
      <c r="G80" s="22"/>
      <c r="H80" s="22"/>
      <c r="M80" s="23"/>
    </row>
    <row r="81" s="22" customFormat="1" ht="6.9500000000000002" customHeight="1">
      <c r="B81" s="23"/>
      <c r="M81" s="23"/>
    </row>
    <row r="82" s="22" customFormat="1" ht="12" customHeight="1">
      <c r="B82" s="23"/>
      <c r="C82" s="16" t="s">
        <v>22</v>
      </c>
      <c r="F82" s="11" t="str">
        <f>F12</f>
        <v xml:space="preserve">Beskydské divadlo Nový Jičín, Divadelní 873/5</v>
      </c>
      <c r="I82" s="16" t="s">
        <v>24</v>
      </c>
      <c r="J82" s="51" t="str">
        <f>IF(J12="","",J12)</f>
        <v xml:space="preserve">19. 3. 2025</v>
      </c>
      <c r="M82" s="23"/>
    </row>
    <row r="83" s="22" customFormat="1" ht="6.9500000000000002" customHeight="1">
      <c r="B83" s="23"/>
      <c r="M83" s="23"/>
    </row>
    <row r="84" s="22" customFormat="1" ht="15.199999999999999" customHeight="1">
      <c r="B84" s="23"/>
      <c r="C84" s="16" t="s">
        <v>26</v>
      </c>
      <c r="F84" s="11" t="str">
        <f>E15</f>
        <v xml:space="preserve">Město Nový Jičín, Masarykovo nám. 1/1, Nový Jičín</v>
      </c>
      <c r="I84" s="16" t="s">
        <v>33</v>
      </c>
      <c r="J84" s="20" t="str">
        <f>E21</f>
        <v xml:space="preserve">Ing. Jonáš Ženatý</v>
      </c>
      <c r="M84" s="23"/>
    </row>
    <row r="85" s="22" customFormat="1" ht="15.199999999999999" customHeight="1">
      <c r="B85" s="23"/>
      <c r="C85" s="16" t="s">
        <v>31</v>
      </c>
      <c r="F85" s="11" t="str">
        <f>IF(E18="","",E18)</f>
        <v xml:space="preserve">Vyplň údaj</v>
      </c>
      <c r="I85" s="16" t="s">
        <v>35</v>
      </c>
      <c r="J85" s="20" t="str">
        <f>E24</f>
        <v xml:space="preserve">Kolektiv autorů</v>
      </c>
      <c r="M85" s="23"/>
    </row>
    <row r="86" s="22" customFormat="1" ht="10.35" customHeight="1">
      <c r="B86" s="23"/>
      <c r="M86" s="23"/>
    </row>
    <row r="87" s="136" customFormat="1" ht="29.25" customHeight="1">
      <c r="B87" s="137"/>
      <c r="C87" s="138" t="s">
        <v>141</v>
      </c>
      <c r="D87" s="139" t="s">
        <v>58</v>
      </c>
      <c r="E87" s="139" t="s">
        <v>54</v>
      </c>
      <c r="F87" s="139" t="s">
        <v>55</v>
      </c>
      <c r="G87" s="139" t="s">
        <v>142</v>
      </c>
      <c r="H87" s="139" t="s">
        <v>143</v>
      </c>
      <c r="I87" s="139" t="s">
        <v>144</v>
      </c>
      <c r="J87" s="139" t="s">
        <v>145</v>
      </c>
      <c r="K87" s="140" t="s">
        <v>127</v>
      </c>
      <c r="L87" s="141" t="s">
        <v>146</v>
      </c>
      <c r="M87" s="137"/>
      <c r="N87" s="66" t="s">
        <v>20</v>
      </c>
      <c r="O87" s="67" t="s">
        <v>43</v>
      </c>
      <c r="P87" s="67" t="s">
        <v>147</v>
      </c>
      <c r="Q87" s="67" t="s">
        <v>148</v>
      </c>
      <c r="R87" s="67" t="s">
        <v>149</v>
      </c>
      <c r="S87" s="67" t="s">
        <v>150</v>
      </c>
      <c r="T87" s="67" t="s">
        <v>151</v>
      </c>
      <c r="U87" s="67" t="s">
        <v>152</v>
      </c>
      <c r="V87" s="67" t="s">
        <v>153</v>
      </c>
      <c r="W87" s="67" t="s">
        <v>154</v>
      </c>
      <c r="X87" s="68" t="s">
        <v>155</v>
      </c>
    </row>
    <row r="88" s="22" customFormat="1" ht="22.899999999999999" customHeight="1">
      <c r="B88" s="23"/>
      <c r="C88" s="72" t="s">
        <v>156</v>
      </c>
      <c r="K88" s="142">
        <f t="shared" ref="K88:K89" si="42">BK88</f>
        <v>0</v>
      </c>
      <c r="M88" s="23"/>
      <c r="N88" s="69"/>
      <c r="O88" s="55"/>
      <c r="P88" s="55"/>
      <c r="Q88" s="143">
        <f>Q89+Q96+Q117+Q130+Q137+Q166+Q225</f>
        <v>0</v>
      </c>
      <c r="R88" s="143">
        <f>R89+R96+R117+R130+R137+R166+R225</f>
        <v>0</v>
      </c>
      <c r="S88" s="55"/>
      <c r="T88" s="144">
        <f>T89+T96+T117+T130+T137+T166+T225</f>
        <v>0</v>
      </c>
      <c r="U88" s="55"/>
      <c r="V88" s="144">
        <f>V89+V96+V117+V130+V137+V166+V225</f>
        <v>0</v>
      </c>
      <c r="W88" s="55"/>
      <c r="X88" s="145">
        <f>X89+X96+X117+X130+X137+X166+X225</f>
        <v>0</v>
      </c>
      <c r="AT88" s="3" t="s">
        <v>74</v>
      </c>
      <c r="AU88" s="3" t="s">
        <v>128</v>
      </c>
      <c r="BK88" s="146">
        <f>BK89+BK96+BK117+BK130+BK137+BK166+BK225</f>
        <v>0</v>
      </c>
    </row>
    <row r="89" s="147" customFormat="1" ht="25.899999999999999" customHeight="1">
      <c r="B89" s="148"/>
      <c r="D89" s="149" t="s">
        <v>74</v>
      </c>
      <c r="E89" s="150" t="s">
        <v>2012</v>
      </c>
      <c r="F89" s="150" t="s">
        <v>2013</v>
      </c>
      <c r="I89" s="151"/>
      <c r="J89" s="151"/>
      <c r="K89" s="152">
        <f t="shared" si="42"/>
        <v>0</v>
      </c>
      <c r="M89" s="148"/>
      <c r="N89" s="153"/>
      <c r="Q89" s="154">
        <f>SUM(Q90:Q95)</f>
        <v>0</v>
      </c>
      <c r="R89" s="154">
        <f>SUM(R90:R95)</f>
        <v>0</v>
      </c>
      <c r="T89" s="155">
        <f>SUM(T90:T95)</f>
        <v>0</v>
      </c>
      <c r="V89" s="155">
        <f>SUM(V90:V95)</f>
        <v>0</v>
      </c>
      <c r="X89" s="156">
        <f>SUM(X90:X95)</f>
        <v>0</v>
      </c>
      <c r="AR89" s="149" t="s">
        <v>82</v>
      </c>
      <c r="AT89" s="157" t="s">
        <v>74</v>
      </c>
      <c r="AU89" s="157" t="s">
        <v>75</v>
      </c>
      <c r="AY89" s="149" t="s">
        <v>159</v>
      </c>
      <c r="BK89" s="158">
        <f>SUM(BK90:BK95)</f>
        <v>0</v>
      </c>
    </row>
    <row r="90" s="22" customFormat="1" ht="24.199999999999999" customHeight="1">
      <c r="B90" s="23"/>
      <c r="C90" s="161" t="s">
        <v>82</v>
      </c>
      <c r="D90" s="161" t="s">
        <v>162</v>
      </c>
      <c r="E90" s="162" t="s">
        <v>1427</v>
      </c>
      <c r="F90" s="163" t="s">
        <v>2014</v>
      </c>
      <c r="G90" s="164" t="s">
        <v>2015</v>
      </c>
      <c r="H90" s="165">
        <v>1</v>
      </c>
      <c r="I90" s="166"/>
      <c r="J90" s="166"/>
      <c r="K90" s="167">
        <f>ROUND(P90*H90,2)</f>
        <v>0</v>
      </c>
      <c r="L90" s="168"/>
      <c r="M90" s="23"/>
      <c r="N90" s="169" t="s">
        <v>20</v>
      </c>
      <c r="O90" s="170" t="s">
        <v>44</v>
      </c>
      <c r="P90" s="171">
        <f>I90+J90</f>
        <v>0</v>
      </c>
      <c r="Q90" s="171">
        <f>ROUND(I90*H90,2)</f>
        <v>0</v>
      </c>
      <c r="R90" s="171">
        <f>ROUND(J90*H90,2)</f>
        <v>0</v>
      </c>
      <c r="T90" s="172">
        <f>S90*H90</f>
        <v>0</v>
      </c>
      <c r="U90" s="172">
        <v>0</v>
      </c>
      <c r="V90" s="172">
        <f>U90*H90</f>
        <v>0</v>
      </c>
      <c r="W90" s="172">
        <v>0</v>
      </c>
      <c r="X90" s="173">
        <f>W90*H90</f>
        <v>0</v>
      </c>
      <c r="AR90" s="174" t="s">
        <v>166</v>
      </c>
      <c r="AT90" s="174" t="s">
        <v>162</v>
      </c>
      <c r="AU90" s="174" t="s">
        <v>82</v>
      </c>
      <c r="AY90" s="3" t="s">
        <v>159</v>
      </c>
      <c r="BE90" s="175">
        <f>IF(O90="základní",K90,0)</f>
        <v>0</v>
      </c>
      <c r="BF90" s="175">
        <f>IF(O90="snížená",K90,0)</f>
        <v>0</v>
      </c>
      <c r="BG90" s="175">
        <f>IF(O90="zákl. přenesená",K90,0)</f>
        <v>0</v>
      </c>
      <c r="BH90" s="175">
        <f>IF(O90="sníž. přenesená",K90,0)</f>
        <v>0</v>
      </c>
      <c r="BI90" s="175">
        <f>IF(O90="nulová",K90,0)</f>
        <v>0</v>
      </c>
      <c r="BJ90" s="3" t="s">
        <v>82</v>
      </c>
      <c r="BK90" s="175">
        <f>ROUND(P90*H90,2)</f>
        <v>0</v>
      </c>
      <c r="BL90" s="3" t="s">
        <v>166</v>
      </c>
      <c r="BM90" s="174" t="s">
        <v>2016</v>
      </c>
    </row>
    <row r="91" s="22" customFormat="1" ht="19.5">
      <c r="B91" s="23"/>
      <c r="D91" s="176" t="s">
        <v>168</v>
      </c>
      <c r="F91" s="177" t="s">
        <v>2014</v>
      </c>
      <c r="I91" s="178"/>
      <c r="J91" s="178"/>
      <c r="M91" s="23"/>
      <c r="N91" s="179"/>
      <c r="X91" s="59"/>
      <c r="AT91" s="3" t="s">
        <v>168</v>
      </c>
      <c r="AU91" s="3" t="s">
        <v>82</v>
      </c>
    </row>
    <row r="92" s="22" customFormat="1" ht="24.199999999999999" customHeight="1">
      <c r="B92" s="23"/>
      <c r="C92" s="161" t="s">
        <v>84</v>
      </c>
      <c r="D92" s="161" t="s">
        <v>162</v>
      </c>
      <c r="E92" s="162" t="s">
        <v>255</v>
      </c>
      <c r="F92" s="163" t="s">
        <v>2017</v>
      </c>
      <c r="G92" s="164" t="s">
        <v>2015</v>
      </c>
      <c r="H92" s="165">
        <v>1</v>
      </c>
      <c r="I92" s="166"/>
      <c r="J92" s="166"/>
      <c r="K92" s="167">
        <f>ROUND(P92*H92,2)</f>
        <v>0</v>
      </c>
      <c r="L92" s="168"/>
      <c r="M92" s="23"/>
      <c r="N92" s="169" t="s">
        <v>20</v>
      </c>
      <c r="O92" s="170" t="s">
        <v>44</v>
      </c>
      <c r="P92" s="171">
        <f>I92+J92</f>
        <v>0</v>
      </c>
      <c r="Q92" s="171">
        <f>ROUND(I92*H92,2)</f>
        <v>0</v>
      </c>
      <c r="R92" s="171">
        <f>ROUND(J92*H92,2)</f>
        <v>0</v>
      </c>
      <c r="T92" s="172">
        <f>S92*H92</f>
        <v>0</v>
      </c>
      <c r="U92" s="172">
        <v>0</v>
      </c>
      <c r="V92" s="172">
        <f>U92*H92</f>
        <v>0</v>
      </c>
      <c r="W92" s="172">
        <v>0</v>
      </c>
      <c r="X92" s="173">
        <f>W92*H92</f>
        <v>0</v>
      </c>
      <c r="AR92" s="174" t="s">
        <v>166</v>
      </c>
      <c r="AT92" s="174" t="s">
        <v>162</v>
      </c>
      <c r="AU92" s="174" t="s">
        <v>82</v>
      </c>
      <c r="AY92" s="3" t="s">
        <v>159</v>
      </c>
      <c r="BE92" s="175">
        <f>IF(O92="základní",K92,0)</f>
        <v>0</v>
      </c>
      <c r="BF92" s="175">
        <f>IF(O92="snížená",K92,0)</f>
        <v>0</v>
      </c>
      <c r="BG92" s="175">
        <f>IF(O92="zákl. přenesená",K92,0)</f>
        <v>0</v>
      </c>
      <c r="BH92" s="175">
        <f>IF(O92="sníž. přenesená",K92,0)</f>
        <v>0</v>
      </c>
      <c r="BI92" s="175">
        <f>IF(O92="nulová",K92,0)</f>
        <v>0</v>
      </c>
      <c r="BJ92" s="3" t="s">
        <v>82</v>
      </c>
      <c r="BK92" s="175">
        <f>ROUND(P92*H92,2)</f>
        <v>0</v>
      </c>
      <c r="BL92" s="3" t="s">
        <v>166</v>
      </c>
      <c r="BM92" s="174" t="s">
        <v>2018</v>
      </c>
    </row>
    <row r="93" s="22" customFormat="1" ht="19.5">
      <c r="B93" s="23"/>
      <c r="D93" s="176" t="s">
        <v>168</v>
      </c>
      <c r="F93" s="177" t="s">
        <v>2017</v>
      </c>
      <c r="I93" s="178"/>
      <c r="J93" s="178"/>
      <c r="M93" s="23"/>
      <c r="N93" s="179"/>
      <c r="X93" s="59"/>
      <c r="AT93" s="3" t="s">
        <v>168</v>
      </c>
      <c r="AU93" s="3" t="s">
        <v>82</v>
      </c>
    </row>
    <row r="94" s="22" customFormat="1" ht="24.199999999999999" customHeight="1">
      <c r="B94" s="23"/>
      <c r="C94" s="161" t="s">
        <v>180</v>
      </c>
      <c r="D94" s="161" t="s">
        <v>162</v>
      </c>
      <c r="E94" s="162" t="s">
        <v>1459</v>
      </c>
      <c r="F94" s="163" t="s">
        <v>2019</v>
      </c>
      <c r="G94" s="164" t="s">
        <v>2015</v>
      </c>
      <c r="H94" s="165">
        <v>1</v>
      </c>
      <c r="I94" s="166"/>
      <c r="J94" s="166"/>
      <c r="K94" s="167">
        <f>ROUND(P94*H94,2)</f>
        <v>0</v>
      </c>
      <c r="L94" s="168"/>
      <c r="M94" s="23"/>
      <c r="N94" s="169" t="s">
        <v>20</v>
      </c>
      <c r="O94" s="170" t="s">
        <v>44</v>
      </c>
      <c r="P94" s="171">
        <f>I94+J94</f>
        <v>0</v>
      </c>
      <c r="Q94" s="171">
        <f>ROUND(I94*H94,2)</f>
        <v>0</v>
      </c>
      <c r="R94" s="171">
        <f>ROUND(J94*H94,2)</f>
        <v>0</v>
      </c>
      <c r="T94" s="172">
        <f>S94*H94</f>
        <v>0</v>
      </c>
      <c r="U94" s="172">
        <v>0</v>
      </c>
      <c r="V94" s="172">
        <f>U94*H94</f>
        <v>0</v>
      </c>
      <c r="W94" s="172">
        <v>0</v>
      </c>
      <c r="X94" s="173">
        <f>W94*H94</f>
        <v>0</v>
      </c>
      <c r="AR94" s="174" t="s">
        <v>166</v>
      </c>
      <c r="AT94" s="174" t="s">
        <v>162</v>
      </c>
      <c r="AU94" s="174" t="s">
        <v>82</v>
      </c>
      <c r="AY94" s="3" t="s">
        <v>159</v>
      </c>
      <c r="BE94" s="175">
        <f>IF(O94="základní",K94,0)</f>
        <v>0</v>
      </c>
      <c r="BF94" s="175">
        <f>IF(O94="snížená",K94,0)</f>
        <v>0</v>
      </c>
      <c r="BG94" s="175">
        <f>IF(O94="zákl. přenesená",K94,0)</f>
        <v>0</v>
      </c>
      <c r="BH94" s="175">
        <f>IF(O94="sníž. přenesená",K94,0)</f>
        <v>0</v>
      </c>
      <c r="BI94" s="175">
        <f>IF(O94="nulová",K94,0)</f>
        <v>0</v>
      </c>
      <c r="BJ94" s="3" t="s">
        <v>82</v>
      </c>
      <c r="BK94" s="175">
        <f>ROUND(P94*H94,2)</f>
        <v>0</v>
      </c>
      <c r="BL94" s="3" t="s">
        <v>166</v>
      </c>
      <c r="BM94" s="174" t="s">
        <v>2020</v>
      </c>
    </row>
    <row r="95" s="22" customFormat="1" ht="19.5">
      <c r="B95" s="23"/>
      <c r="D95" s="176" t="s">
        <v>168</v>
      </c>
      <c r="F95" s="177" t="s">
        <v>2019</v>
      </c>
      <c r="I95" s="178"/>
      <c r="J95" s="178"/>
      <c r="M95" s="23"/>
      <c r="N95" s="179"/>
      <c r="X95" s="59"/>
      <c r="AT95" s="3" t="s">
        <v>168</v>
      </c>
      <c r="AU95" s="3" t="s">
        <v>82</v>
      </c>
    </row>
    <row r="96" s="147" customFormat="1" ht="25.899999999999999" customHeight="1">
      <c r="B96" s="148"/>
      <c r="D96" s="149" t="s">
        <v>74</v>
      </c>
      <c r="E96" s="150" t="s">
        <v>160</v>
      </c>
      <c r="F96" s="150" t="s">
        <v>2021</v>
      </c>
      <c r="I96" s="151"/>
      <c r="J96" s="151"/>
      <c r="K96" s="152">
        <f>BK96</f>
        <v>0</v>
      </c>
      <c r="M96" s="148"/>
      <c r="N96" s="153"/>
      <c r="Q96" s="154">
        <f>SUM(Q97:Q116)</f>
        <v>0</v>
      </c>
      <c r="R96" s="154">
        <f>SUM(R97:R116)</f>
        <v>0</v>
      </c>
      <c r="T96" s="155">
        <f>SUM(T97:T116)</f>
        <v>0</v>
      </c>
      <c r="V96" s="155">
        <f>SUM(V97:V116)</f>
        <v>0</v>
      </c>
      <c r="X96" s="156">
        <f>SUM(X97:X116)</f>
        <v>0</v>
      </c>
      <c r="AR96" s="149" t="s">
        <v>82</v>
      </c>
      <c r="AT96" s="157" t="s">
        <v>74</v>
      </c>
      <c r="AU96" s="157" t="s">
        <v>75</v>
      </c>
      <c r="AY96" s="149" t="s">
        <v>159</v>
      </c>
      <c r="BK96" s="158">
        <f>SUM(BK97:BK116)</f>
        <v>0</v>
      </c>
    </row>
    <row r="97" s="22" customFormat="1" ht="16.5" customHeight="1">
      <c r="B97" s="23"/>
      <c r="C97" s="161" t="s">
        <v>245</v>
      </c>
      <c r="D97" s="161" t="s">
        <v>162</v>
      </c>
      <c r="E97" s="162" t="s">
        <v>2022</v>
      </c>
      <c r="F97" s="163" t="s">
        <v>2023</v>
      </c>
      <c r="G97" s="164" t="s">
        <v>1470</v>
      </c>
      <c r="H97" s="165">
        <v>1</v>
      </c>
      <c r="I97" s="166"/>
      <c r="J97" s="166"/>
      <c r="K97" s="167">
        <f>ROUND(P97*H97,2)</f>
        <v>0</v>
      </c>
      <c r="L97" s="168"/>
      <c r="M97" s="23"/>
      <c r="N97" s="169" t="s">
        <v>20</v>
      </c>
      <c r="O97" s="170" t="s">
        <v>44</v>
      </c>
      <c r="P97" s="171">
        <f>I97+J97</f>
        <v>0</v>
      </c>
      <c r="Q97" s="171">
        <f>ROUND(I97*H97,2)</f>
        <v>0</v>
      </c>
      <c r="R97" s="171">
        <f>ROUND(J97*H97,2)</f>
        <v>0</v>
      </c>
      <c r="T97" s="172">
        <f>S97*H97</f>
        <v>0</v>
      </c>
      <c r="U97" s="172">
        <v>0</v>
      </c>
      <c r="V97" s="172">
        <f>U97*H97</f>
        <v>0</v>
      </c>
      <c r="W97" s="172">
        <v>0</v>
      </c>
      <c r="X97" s="173">
        <f>W97*H97</f>
        <v>0</v>
      </c>
      <c r="AR97" s="174" t="s">
        <v>166</v>
      </c>
      <c r="AT97" s="174" t="s">
        <v>162</v>
      </c>
      <c r="AU97" s="174" t="s">
        <v>82</v>
      </c>
      <c r="AY97" s="3" t="s">
        <v>159</v>
      </c>
      <c r="BE97" s="175">
        <f>IF(O97="základní",K97,0)</f>
        <v>0</v>
      </c>
      <c r="BF97" s="175">
        <f>IF(O97="snížená",K97,0)</f>
        <v>0</v>
      </c>
      <c r="BG97" s="175">
        <f>IF(O97="zákl. přenesená",K97,0)</f>
        <v>0</v>
      </c>
      <c r="BH97" s="175">
        <f>IF(O97="sníž. přenesená",K97,0)</f>
        <v>0</v>
      </c>
      <c r="BI97" s="175">
        <f>IF(O97="nulová",K97,0)</f>
        <v>0</v>
      </c>
      <c r="BJ97" s="3" t="s">
        <v>82</v>
      </c>
      <c r="BK97" s="175">
        <f>ROUND(P97*H97,2)</f>
        <v>0</v>
      </c>
      <c r="BL97" s="3" t="s">
        <v>166</v>
      </c>
      <c r="BM97" s="174" t="s">
        <v>2024</v>
      </c>
    </row>
    <row r="98" s="22" customFormat="1">
      <c r="B98" s="23"/>
      <c r="D98" s="176" t="s">
        <v>168</v>
      </c>
      <c r="F98" s="177" t="s">
        <v>2023</v>
      </c>
      <c r="I98" s="178"/>
      <c r="J98" s="178"/>
      <c r="M98" s="23"/>
      <c r="N98" s="179"/>
      <c r="X98" s="59"/>
      <c r="AT98" s="3" t="s">
        <v>168</v>
      </c>
      <c r="AU98" s="3" t="s">
        <v>82</v>
      </c>
    </row>
    <row r="99" s="22" customFormat="1" ht="16.5" customHeight="1">
      <c r="B99" s="23"/>
      <c r="C99" s="161" t="s">
        <v>226</v>
      </c>
      <c r="D99" s="161" t="s">
        <v>162</v>
      </c>
      <c r="E99" s="162" t="s">
        <v>507</v>
      </c>
      <c r="F99" s="163" t="s">
        <v>2025</v>
      </c>
      <c r="G99" s="164" t="s">
        <v>1470</v>
      </c>
      <c r="H99" s="165">
        <v>3</v>
      </c>
      <c r="I99" s="166"/>
      <c r="J99" s="166"/>
      <c r="K99" s="167">
        <f>ROUND(P99*H99,2)</f>
        <v>0</v>
      </c>
      <c r="L99" s="168"/>
      <c r="M99" s="23"/>
      <c r="N99" s="169" t="s">
        <v>20</v>
      </c>
      <c r="O99" s="170" t="s">
        <v>44</v>
      </c>
      <c r="P99" s="171">
        <f>I99+J99</f>
        <v>0</v>
      </c>
      <c r="Q99" s="171">
        <f>ROUND(I99*H99,2)</f>
        <v>0</v>
      </c>
      <c r="R99" s="171">
        <f>ROUND(J99*H99,2)</f>
        <v>0</v>
      </c>
      <c r="T99" s="172">
        <f>S99*H99</f>
        <v>0</v>
      </c>
      <c r="U99" s="172">
        <v>0</v>
      </c>
      <c r="V99" s="172">
        <f>U99*H99</f>
        <v>0</v>
      </c>
      <c r="W99" s="172">
        <v>0</v>
      </c>
      <c r="X99" s="173">
        <f>W99*H99</f>
        <v>0</v>
      </c>
      <c r="AR99" s="174" t="s">
        <v>166</v>
      </c>
      <c r="AT99" s="174" t="s">
        <v>162</v>
      </c>
      <c r="AU99" s="174" t="s">
        <v>82</v>
      </c>
      <c r="AY99" s="3" t="s">
        <v>159</v>
      </c>
      <c r="BE99" s="175">
        <f>IF(O99="základní",K99,0)</f>
        <v>0</v>
      </c>
      <c r="BF99" s="175">
        <f>IF(O99="snížená",K99,0)</f>
        <v>0</v>
      </c>
      <c r="BG99" s="175">
        <f>IF(O99="zákl. přenesená",K99,0)</f>
        <v>0</v>
      </c>
      <c r="BH99" s="175">
        <f>IF(O99="sníž. přenesená",K99,0)</f>
        <v>0</v>
      </c>
      <c r="BI99" s="175">
        <f>IF(O99="nulová",K99,0)</f>
        <v>0</v>
      </c>
      <c r="BJ99" s="3" t="s">
        <v>82</v>
      </c>
      <c r="BK99" s="175">
        <f>ROUND(P99*H99,2)</f>
        <v>0</v>
      </c>
      <c r="BL99" s="3" t="s">
        <v>166</v>
      </c>
      <c r="BM99" s="174" t="s">
        <v>2026</v>
      </c>
    </row>
    <row r="100" s="22" customFormat="1">
      <c r="B100" s="23"/>
      <c r="D100" s="176" t="s">
        <v>168</v>
      </c>
      <c r="F100" s="177" t="s">
        <v>2025</v>
      </c>
      <c r="I100" s="178"/>
      <c r="J100" s="178"/>
      <c r="M100" s="23"/>
      <c r="N100" s="179"/>
      <c r="X100" s="59"/>
      <c r="AT100" s="3" t="s">
        <v>168</v>
      </c>
      <c r="AU100" s="3" t="s">
        <v>82</v>
      </c>
    </row>
    <row r="101" s="22" customFormat="1" ht="16.5" customHeight="1">
      <c r="B101" s="23"/>
      <c r="C101" s="161" t="s">
        <v>9</v>
      </c>
      <c r="D101" s="161" t="s">
        <v>162</v>
      </c>
      <c r="E101" s="162" t="s">
        <v>515</v>
      </c>
      <c r="F101" s="163" t="s">
        <v>2027</v>
      </c>
      <c r="G101" s="164" t="s">
        <v>1470</v>
      </c>
      <c r="H101" s="165">
        <v>1</v>
      </c>
      <c r="I101" s="166"/>
      <c r="J101" s="166"/>
      <c r="K101" s="167">
        <f>ROUND(P101*H101,2)</f>
        <v>0</v>
      </c>
      <c r="L101" s="168"/>
      <c r="M101" s="23"/>
      <c r="N101" s="169" t="s">
        <v>20</v>
      </c>
      <c r="O101" s="170" t="s">
        <v>44</v>
      </c>
      <c r="P101" s="171">
        <f>I101+J101</f>
        <v>0</v>
      </c>
      <c r="Q101" s="171">
        <f>ROUND(I101*H101,2)</f>
        <v>0</v>
      </c>
      <c r="R101" s="171">
        <f>ROUND(J101*H101,2)</f>
        <v>0</v>
      </c>
      <c r="T101" s="172">
        <f>S101*H101</f>
        <v>0</v>
      </c>
      <c r="U101" s="172">
        <v>0</v>
      </c>
      <c r="V101" s="172">
        <f>U101*H101</f>
        <v>0</v>
      </c>
      <c r="W101" s="172">
        <v>0</v>
      </c>
      <c r="X101" s="173">
        <f>W101*H101</f>
        <v>0</v>
      </c>
      <c r="AR101" s="174" t="s">
        <v>166</v>
      </c>
      <c r="AT101" s="174" t="s">
        <v>162</v>
      </c>
      <c r="AU101" s="174" t="s">
        <v>82</v>
      </c>
      <c r="AY101" s="3" t="s">
        <v>159</v>
      </c>
      <c r="BE101" s="175">
        <f>IF(O101="základní",K101,0)</f>
        <v>0</v>
      </c>
      <c r="BF101" s="175">
        <f>IF(O101="snížená",K101,0)</f>
        <v>0</v>
      </c>
      <c r="BG101" s="175">
        <f>IF(O101="zákl. přenesená",K101,0)</f>
        <v>0</v>
      </c>
      <c r="BH101" s="175">
        <f>IF(O101="sníž. přenesená",K101,0)</f>
        <v>0</v>
      </c>
      <c r="BI101" s="175">
        <f>IF(O101="nulová",K101,0)</f>
        <v>0</v>
      </c>
      <c r="BJ101" s="3" t="s">
        <v>82</v>
      </c>
      <c r="BK101" s="175">
        <f>ROUND(P101*H101,2)</f>
        <v>0</v>
      </c>
      <c r="BL101" s="3" t="s">
        <v>166</v>
      </c>
      <c r="BM101" s="174" t="s">
        <v>2028</v>
      </c>
    </row>
    <row r="102" s="22" customFormat="1">
      <c r="B102" s="23"/>
      <c r="D102" s="176" t="s">
        <v>168</v>
      </c>
      <c r="F102" s="177" t="s">
        <v>2027</v>
      </c>
      <c r="I102" s="178"/>
      <c r="J102" s="178"/>
      <c r="M102" s="23"/>
      <c r="N102" s="179"/>
      <c r="X102" s="59"/>
      <c r="AT102" s="3" t="s">
        <v>168</v>
      </c>
      <c r="AU102" s="3" t="s">
        <v>82</v>
      </c>
    </row>
    <row r="103" s="22" customFormat="1" ht="16.5" customHeight="1">
      <c r="B103" s="23"/>
      <c r="C103" s="161" t="s">
        <v>254</v>
      </c>
      <c r="D103" s="161" t="s">
        <v>162</v>
      </c>
      <c r="E103" s="162" t="s">
        <v>522</v>
      </c>
      <c r="F103" s="163" t="s">
        <v>2029</v>
      </c>
      <c r="G103" s="164" t="s">
        <v>1470</v>
      </c>
      <c r="H103" s="165">
        <v>3</v>
      </c>
      <c r="I103" s="166"/>
      <c r="J103" s="166"/>
      <c r="K103" s="167">
        <f>ROUND(P103*H103,2)</f>
        <v>0</v>
      </c>
      <c r="L103" s="168"/>
      <c r="M103" s="23"/>
      <c r="N103" s="169" t="s">
        <v>20</v>
      </c>
      <c r="O103" s="170" t="s">
        <v>44</v>
      </c>
      <c r="P103" s="171">
        <f>I103+J103</f>
        <v>0</v>
      </c>
      <c r="Q103" s="171">
        <f>ROUND(I103*H103,2)</f>
        <v>0</v>
      </c>
      <c r="R103" s="171">
        <f>ROUND(J103*H103,2)</f>
        <v>0</v>
      </c>
      <c r="T103" s="172">
        <f>S103*H103</f>
        <v>0</v>
      </c>
      <c r="U103" s="172">
        <v>0</v>
      </c>
      <c r="V103" s="172">
        <f>U103*H103</f>
        <v>0</v>
      </c>
      <c r="W103" s="172">
        <v>0</v>
      </c>
      <c r="X103" s="173">
        <f>W103*H103</f>
        <v>0</v>
      </c>
      <c r="AR103" s="174" t="s">
        <v>166</v>
      </c>
      <c r="AT103" s="174" t="s">
        <v>162</v>
      </c>
      <c r="AU103" s="174" t="s">
        <v>82</v>
      </c>
      <c r="AY103" s="3" t="s">
        <v>159</v>
      </c>
      <c r="BE103" s="175">
        <f>IF(O103="základní",K103,0)</f>
        <v>0</v>
      </c>
      <c r="BF103" s="175">
        <f>IF(O103="snížená",K103,0)</f>
        <v>0</v>
      </c>
      <c r="BG103" s="175">
        <f>IF(O103="zákl. přenesená",K103,0)</f>
        <v>0</v>
      </c>
      <c r="BH103" s="175">
        <f>IF(O103="sníž. přenesená",K103,0)</f>
        <v>0</v>
      </c>
      <c r="BI103" s="175">
        <f>IF(O103="nulová",K103,0)</f>
        <v>0</v>
      </c>
      <c r="BJ103" s="3" t="s">
        <v>82</v>
      </c>
      <c r="BK103" s="175">
        <f>ROUND(P103*H103,2)</f>
        <v>0</v>
      </c>
      <c r="BL103" s="3" t="s">
        <v>166</v>
      </c>
      <c r="BM103" s="174" t="s">
        <v>2030</v>
      </c>
    </row>
    <row r="104" s="22" customFormat="1">
      <c r="B104" s="23"/>
      <c r="D104" s="176" t="s">
        <v>168</v>
      </c>
      <c r="F104" s="177" t="s">
        <v>2029</v>
      </c>
      <c r="I104" s="178"/>
      <c r="J104" s="178"/>
      <c r="M104" s="23"/>
      <c r="N104" s="179"/>
      <c r="X104" s="59"/>
      <c r="AT104" s="3" t="s">
        <v>168</v>
      </c>
      <c r="AU104" s="3" t="s">
        <v>82</v>
      </c>
    </row>
    <row r="105" s="22" customFormat="1" ht="21.75" customHeight="1">
      <c r="B105" s="23"/>
      <c r="C105" s="161" t="s">
        <v>166</v>
      </c>
      <c r="D105" s="161" t="s">
        <v>162</v>
      </c>
      <c r="E105" s="162" t="s">
        <v>1462</v>
      </c>
      <c r="F105" s="163" t="s">
        <v>2031</v>
      </c>
      <c r="G105" s="164" t="s">
        <v>1470</v>
      </c>
      <c r="H105" s="165">
        <v>1</v>
      </c>
      <c r="I105" s="166"/>
      <c r="J105" s="166"/>
      <c r="K105" s="167">
        <f>ROUND(P105*H105,2)</f>
        <v>0</v>
      </c>
      <c r="L105" s="168"/>
      <c r="M105" s="23"/>
      <c r="N105" s="169" t="s">
        <v>20</v>
      </c>
      <c r="O105" s="170" t="s">
        <v>44</v>
      </c>
      <c r="P105" s="171">
        <f>I105+J105</f>
        <v>0</v>
      </c>
      <c r="Q105" s="171">
        <f>ROUND(I105*H105,2)</f>
        <v>0</v>
      </c>
      <c r="R105" s="171">
        <f>ROUND(J105*H105,2)</f>
        <v>0</v>
      </c>
      <c r="T105" s="172">
        <f>S105*H105</f>
        <v>0</v>
      </c>
      <c r="U105" s="172">
        <v>0</v>
      </c>
      <c r="V105" s="172">
        <f>U105*H105</f>
        <v>0</v>
      </c>
      <c r="W105" s="172">
        <v>0</v>
      </c>
      <c r="X105" s="173">
        <f>W105*H105</f>
        <v>0</v>
      </c>
      <c r="AR105" s="174" t="s">
        <v>166</v>
      </c>
      <c r="AT105" s="174" t="s">
        <v>162</v>
      </c>
      <c r="AU105" s="174" t="s">
        <v>82</v>
      </c>
      <c r="AY105" s="3" t="s">
        <v>159</v>
      </c>
      <c r="BE105" s="175">
        <f>IF(O105="základní",K105,0)</f>
        <v>0</v>
      </c>
      <c r="BF105" s="175">
        <f>IF(O105="snížená",K105,0)</f>
        <v>0</v>
      </c>
      <c r="BG105" s="175">
        <f>IF(O105="zákl. přenesená",K105,0)</f>
        <v>0</v>
      </c>
      <c r="BH105" s="175">
        <f>IF(O105="sníž. přenesená",K105,0)</f>
        <v>0</v>
      </c>
      <c r="BI105" s="175">
        <f>IF(O105="nulová",K105,0)</f>
        <v>0</v>
      </c>
      <c r="BJ105" s="3" t="s">
        <v>82</v>
      </c>
      <c r="BK105" s="175">
        <f>ROUND(P105*H105,2)</f>
        <v>0</v>
      </c>
      <c r="BL105" s="3" t="s">
        <v>166</v>
      </c>
      <c r="BM105" s="174" t="s">
        <v>2032</v>
      </c>
    </row>
    <row r="106" s="22" customFormat="1">
      <c r="B106" s="23"/>
      <c r="D106" s="176" t="s">
        <v>168</v>
      </c>
      <c r="F106" s="177" t="s">
        <v>2031</v>
      </c>
      <c r="I106" s="178"/>
      <c r="J106" s="178"/>
      <c r="M106" s="23"/>
      <c r="N106" s="179"/>
      <c r="X106" s="59"/>
      <c r="AT106" s="3" t="s">
        <v>168</v>
      </c>
      <c r="AU106" s="3" t="s">
        <v>82</v>
      </c>
    </row>
    <row r="107" s="22" customFormat="1" ht="24.199999999999999" customHeight="1">
      <c r="B107" s="23"/>
      <c r="C107" s="161" t="s">
        <v>197</v>
      </c>
      <c r="D107" s="161" t="s">
        <v>162</v>
      </c>
      <c r="E107" s="162" t="s">
        <v>1465</v>
      </c>
      <c r="F107" s="163" t="s">
        <v>2033</v>
      </c>
      <c r="G107" s="164" t="s">
        <v>1470</v>
      </c>
      <c r="H107" s="165">
        <v>2</v>
      </c>
      <c r="I107" s="166"/>
      <c r="J107" s="166"/>
      <c r="K107" s="167">
        <f>ROUND(P107*H107,2)</f>
        <v>0</v>
      </c>
      <c r="L107" s="168"/>
      <c r="M107" s="23"/>
      <c r="N107" s="169" t="s">
        <v>20</v>
      </c>
      <c r="O107" s="170" t="s">
        <v>44</v>
      </c>
      <c r="P107" s="171">
        <f>I107+J107</f>
        <v>0</v>
      </c>
      <c r="Q107" s="171">
        <f>ROUND(I107*H107,2)</f>
        <v>0</v>
      </c>
      <c r="R107" s="171">
        <f>ROUND(J107*H107,2)</f>
        <v>0</v>
      </c>
      <c r="T107" s="172">
        <f>S107*H107</f>
        <v>0</v>
      </c>
      <c r="U107" s="172">
        <v>0</v>
      </c>
      <c r="V107" s="172">
        <f>U107*H107</f>
        <v>0</v>
      </c>
      <c r="W107" s="172">
        <v>0</v>
      </c>
      <c r="X107" s="173">
        <f>W107*H107</f>
        <v>0</v>
      </c>
      <c r="AR107" s="174" t="s">
        <v>166</v>
      </c>
      <c r="AT107" s="174" t="s">
        <v>162</v>
      </c>
      <c r="AU107" s="174" t="s">
        <v>82</v>
      </c>
      <c r="AY107" s="3" t="s">
        <v>159</v>
      </c>
      <c r="BE107" s="175">
        <f>IF(O107="základní",K107,0)</f>
        <v>0</v>
      </c>
      <c r="BF107" s="175">
        <f>IF(O107="snížená",K107,0)</f>
        <v>0</v>
      </c>
      <c r="BG107" s="175">
        <f>IF(O107="zákl. přenesená",K107,0)</f>
        <v>0</v>
      </c>
      <c r="BH107" s="175">
        <f>IF(O107="sníž. přenesená",K107,0)</f>
        <v>0</v>
      </c>
      <c r="BI107" s="175">
        <f>IF(O107="nulová",K107,0)</f>
        <v>0</v>
      </c>
      <c r="BJ107" s="3" t="s">
        <v>82</v>
      </c>
      <c r="BK107" s="175">
        <f>ROUND(P107*H107,2)</f>
        <v>0</v>
      </c>
      <c r="BL107" s="3" t="s">
        <v>166</v>
      </c>
      <c r="BM107" s="174" t="s">
        <v>2034</v>
      </c>
    </row>
    <row r="108" s="22" customFormat="1">
      <c r="B108" s="23"/>
      <c r="D108" s="176" t="s">
        <v>168</v>
      </c>
      <c r="F108" s="177" t="s">
        <v>2033</v>
      </c>
      <c r="I108" s="178"/>
      <c r="J108" s="178"/>
      <c r="M108" s="23"/>
      <c r="N108" s="179"/>
      <c r="X108" s="59"/>
      <c r="AT108" s="3" t="s">
        <v>168</v>
      </c>
      <c r="AU108" s="3" t="s">
        <v>82</v>
      </c>
    </row>
    <row r="109" s="22" customFormat="1" ht="16.5" customHeight="1">
      <c r="B109" s="23"/>
      <c r="C109" s="161" t="s">
        <v>204</v>
      </c>
      <c r="D109" s="161" t="s">
        <v>162</v>
      </c>
      <c r="E109" s="162" t="s">
        <v>1468</v>
      </c>
      <c r="F109" s="163" t="s">
        <v>2035</v>
      </c>
      <c r="G109" s="164" t="s">
        <v>1470</v>
      </c>
      <c r="H109" s="165">
        <v>5</v>
      </c>
      <c r="I109" s="166"/>
      <c r="J109" s="166"/>
      <c r="K109" s="167">
        <f>ROUND(P109*H109,2)</f>
        <v>0</v>
      </c>
      <c r="L109" s="168"/>
      <c r="M109" s="23"/>
      <c r="N109" s="169" t="s">
        <v>20</v>
      </c>
      <c r="O109" s="170" t="s">
        <v>44</v>
      </c>
      <c r="P109" s="171">
        <f>I109+J109</f>
        <v>0</v>
      </c>
      <c r="Q109" s="171">
        <f>ROUND(I109*H109,2)</f>
        <v>0</v>
      </c>
      <c r="R109" s="171">
        <f>ROUND(J109*H109,2)</f>
        <v>0</v>
      </c>
      <c r="T109" s="172">
        <f>S109*H109</f>
        <v>0</v>
      </c>
      <c r="U109" s="172">
        <v>0</v>
      </c>
      <c r="V109" s="172">
        <f>U109*H109</f>
        <v>0</v>
      </c>
      <c r="W109" s="172">
        <v>0</v>
      </c>
      <c r="X109" s="173">
        <f>W109*H109</f>
        <v>0</v>
      </c>
      <c r="AR109" s="174" t="s">
        <v>166</v>
      </c>
      <c r="AT109" s="174" t="s">
        <v>162</v>
      </c>
      <c r="AU109" s="174" t="s">
        <v>82</v>
      </c>
      <c r="AY109" s="3" t="s">
        <v>159</v>
      </c>
      <c r="BE109" s="175">
        <f>IF(O109="základní",K109,0)</f>
        <v>0</v>
      </c>
      <c r="BF109" s="175">
        <f>IF(O109="snížená",K109,0)</f>
        <v>0</v>
      </c>
      <c r="BG109" s="175">
        <f>IF(O109="zákl. přenesená",K109,0)</f>
        <v>0</v>
      </c>
      <c r="BH109" s="175">
        <f>IF(O109="sníž. přenesená",K109,0)</f>
        <v>0</v>
      </c>
      <c r="BI109" s="175">
        <f>IF(O109="nulová",K109,0)</f>
        <v>0</v>
      </c>
      <c r="BJ109" s="3" t="s">
        <v>82</v>
      </c>
      <c r="BK109" s="175">
        <f>ROUND(P109*H109,2)</f>
        <v>0</v>
      </c>
      <c r="BL109" s="3" t="s">
        <v>166</v>
      </c>
      <c r="BM109" s="174" t="s">
        <v>2036</v>
      </c>
    </row>
    <row r="110" s="22" customFormat="1">
      <c r="B110" s="23"/>
      <c r="D110" s="176" t="s">
        <v>168</v>
      </c>
      <c r="F110" s="177" t="s">
        <v>2035</v>
      </c>
      <c r="I110" s="178"/>
      <c r="J110" s="178"/>
      <c r="M110" s="23"/>
      <c r="N110" s="179"/>
      <c r="X110" s="59"/>
      <c r="AT110" s="3" t="s">
        <v>168</v>
      </c>
      <c r="AU110" s="3" t="s">
        <v>82</v>
      </c>
    </row>
    <row r="111" s="22" customFormat="1" ht="16.5" customHeight="1">
      <c r="B111" s="23"/>
      <c r="C111" s="161" t="s">
        <v>211</v>
      </c>
      <c r="D111" s="161" t="s">
        <v>162</v>
      </c>
      <c r="E111" s="162" t="s">
        <v>1479</v>
      </c>
      <c r="F111" s="163" t="s">
        <v>2037</v>
      </c>
      <c r="G111" s="164" t="s">
        <v>1470</v>
      </c>
      <c r="H111" s="165">
        <v>5</v>
      </c>
      <c r="I111" s="166"/>
      <c r="J111" s="166"/>
      <c r="K111" s="167">
        <f>ROUND(P111*H111,2)</f>
        <v>0</v>
      </c>
      <c r="L111" s="168"/>
      <c r="M111" s="23"/>
      <c r="N111" s="169" t="s">
        <v>20</v>
      </c>
      <c r="O111" s="170" t="s">
        <v>44</v>
      </c>
      <c r="P111" s="171">
        <f>I111+J111</f>
        <v>0</v>
      </c>
      <c r="Q111" s="171">
        <f>ROUND(I111*H111,2)</f>
        <v>0</v>
      </c>
      <c r="R111" s="171">
        <f>ROUND(J111*H111,2)</f>
        <v>0</v>
      </c>
      <c r="T111" s="172">
        <f>S111*H111</f>
        <v>0</v>
      </c>
      <c r="U111" s="172">
        <v>0</v>
      </c>
      <c r="V111" s="172">
        <f>U111*H111</f>
        <v>0</v>
      </c>
      <c r="W111" s="172">
        <v>0</v>
      </c>
      <c r="X111" s="173">
        <f>W111*H111</f>
        <v>0</v>
      </c>
      <c r="AR111" s="174" t="s">
        <v>166</v>
      </c>
      <c r="AT111" s="174" t="s">
        <v>162</v>
      </c>
      <c r="AU111" s="174" t="s">
        <v>82</v>
      </c>
      <c r="AY111" s="3" t="s">
        <v>159</v>
      </c>
      <c r="BE111" s="175">
        <f>IF(O111="základní",K111,0)</f>
        <v>0</v>
      </c>
      <c r="BF111" s="175">
        <f>IF(O111="snížená",K111,0)</f>
        <v>0</v>
      </c>
      <c r="BG111" s="175">
        <f>IF(O111="zákl. přenesená",K111,0)</f>
        <v>0</v>
      </c>
      <c r="BH111" s="175">
        <f>IF(O111="sníž. přenesená",K111,0)</f>
        <v>0</v>
      </c>
      <c r="BI111" s="175">
        <f>IF(O111="nulová",K111,0)</f>
        <v>0</v>
      </c>
      <c r="BJ111" s="3" t="s">
        <v>82</v>
      </c>
      <c r="BK111" s="175">
        <f>ROUND(P111*H111,2)</f>
        <v>0</v>
      </c>
      <c r="BL111" s="3" t="s">
        <v>166</v>
      </c>
      <c r="BM111" s="174" t="s">
        <v>2038</v>
      </c>
    </row>
    <row r="112" s="22" customFormat="1">
      <c r="B112" s="23"/>
      <c r="D112" s="176" t="s">
        <v>168</v>
      </c>
      <c r="F112" s="177" t="s">
        <v>2037</v>
      </c>
      <c r="I112" s="178"/>
      <c r="J112" s="178"/>
      <c r="M112" s="23"/>
      <c r="N112" s="179"/>
      <c r="X112" s="59"/>
      <c r="AT112" s="3" t="s">
        <v>168</v>
      </c>
      <c r="AU112" s="3" t="s">
        <v>82</v>
      </c>
    </row>
    <row r="113" s="22" customFormat="1" ht="16.5" customHeight="1">
      <c r="B113" s="23"/>
      <c r="C113" s="161" t="s">
        <v>218</v>
      </c>
      <c r="D113" s="161" t="s">
        <v>162</v>
      </c>
      <c r="E113" s="162" t="s">
        <v>1482</v>
      </c>
      <c r="F113" s="163" t="s">
        <v>2039</v>
      </c>
      <c r="G113" s="164" t="s">
        <v>1470</v>
      </c>
      <c r="H113" s="165">
        <v>7</v>
      </c>
      <c r="I113" s="166"/>
      <c r="J113" s="166"/>
      <c r="K113" s="167">
        <f>ROUND(P113*H113,2)</f>
        <v>0</v>
      </c>
      <c r="L113" s="168"/>
      <c r="M113" s="23"/>
      <c r="N113" s="169" t="s">
        <v>20</v>
      </c>
      <c r="O113" s="170" t="s">
        <v>44</v>
      </c>
      <c r="P113" s="171">
        <f>I113+J113</f>
        <v>0</v>
      </c>
      <c r="Q113" s="171">
        <f>ROUND(I113*H113,2)</f>
        <v>0</v>
      </c>
      <c r="R113" s="171">
        <f>ROUND(J113*H113,2)</f>
        <v>0</v>
      </c>
      <c r="T113" s="172">
        <f>S113*H113</f>
        <v>0</v>
      </c>
      <c r="U113" s="172">
        <v>0</v>
      </c>
      <c r="V113" s="172">
        <f>U113*H113</f>
        <v>0</v>
      </c>
      <c r="W113" s="172">
        <v>0</v>
      </c>
      <c r="X113" s="173">
        <f>W113*H113</f>
        <v>0</v>
      </c>
      <c r="AR113" s="174" t="s">
        <v>166</v>
      </c>
      <c r="AT113" s="174" t="s">
        <v>162</v>
      </c>
      <c r="AU113" s="174" t="s">
        <v>82</v>
      </c>
      <c r="AY113" s="3" t="s">
        <v>159</v>
      </c>
      <c r="BE113" s="175">
        <f>IF(O113="základní",K113,0)</f>
        <v>0</v>
      </c>
      <c r="BF113" s="175">
        <f>IF(O113="snížená",K113,0)</f>
        <v>0</v>
      </c>
      <c r="BG113" s="175">
        <f>IF(O113="zákl. přenesená",K113,0)</f>
        <v>0</v>
      </c>
      <c r="BH113" s="175">
        <f>IF(O113="sníž. přenesená",K113,0)</f>
        <v>0</v>
      </c>
      <c r="BI113" s="175">
        <f>IF(O113="nulová",K113,0)</f>
        <v>0</v>
      </c>
      <c r="BJ113" s="3" t="s">
        <v>82</v>
      </c>
      <c r="BK113" s="175">
        <f>ROUND(P113*H113,2)</f>
        <v>0</v>
      </c>
      <c r="BL113" s="3" t="s">
        <v>166</v>
      </c>
      <c r="BM113" s="174" t="s">
        <v>2040</v>
      </c>
    </row>
    <row r="114" s="22" customFormat="1">
      <c r="B114" s="23"/>
      <c r="D114" s="176" t="s">
        <v>168</v>
      </c>
      <c r="F114" s="177" t="s">
        <v>2039</v>
      </c>
      <c r="I114" s="178"/>
      <c r="J114" s="178"/>
      <c r="M114" s="23"/>
      <c r="N114" s="179"/>
      <c r="X114" s="59"/>
      <c r="AT114" s="3" t="s">
        <v>168</v>
      </c>
      <c r="AU114" s="3" t="s">
        <v>82</v>
      </c>
    </row>
    <row r="115" s="22" customFormat="1" ht="16.5" customHeight="1">
      <c r="B115" s="23"/>
      <c r="C115" s="161" t="s">
        <v>238</v>
      </c>
      <c r="D115" s="161" t="s">
        <v>162</v>
      </c>
      <c r="E115" s="162" t="s">
        <v>1485</v>
      </c>
      <c r="F115" s="163" t="s">
        <v>2041</v>
      </c>
      <c r="G115" s="164" t="s">
        <v>1470</v>
      </c>
      <c r="H115" s="165">
        <v>3</v>
      </c>
      <c r="I115" s="166"/>
      <c r="J115" s="166"/>
      <c r="K115" s="167">
        <f>ROUND(P115*H115,2)</f>
        <v>0</v>
      </c>
      <c r="L115" s="168"/>
      <c r="M115" s="23"/>
      <c r="N115" s="169" t="s">
        <v>20</v>
      </c>
      <c r="O115" s="170" t="s">
        <v>44</v>
      </c>
      <c r="P115" s="171">
        <f>I115+J115</f>
        <v>0</v>
      </c>
      <c r="Q115" s="171">
        <f>ROUND(I115*H115,2)</f>
        <v>0</v>
      </c>
      <c r="R115" s="171">
        <f>ROUND(J115*H115,2)</f>
        <v>0</v>
      </c>
      <c r="T115" s="172">
        <f>S115*H115</f>
        <v>0</v>
      </c>
      <c r="U115" s="172">
        <v>0</v>
      </c>
      <c r="V115" s="172">
        <f>U115*H115</f>
        <v>0</v>
      </c>
      <c r="W115" s="172">
        <v>0</v>
      </c>
      <c r="X115" s="173">
        <f>W115*H115</f>
        <v>0</v>
      </c>
      <c r="AR115" s="174" t="s">
        <v>166</v>
      </c>
      <c r="AT115" s="174" t="s">
        <v>162</v>
      </c>
      <c r="AU115" s="174" t="s">
        <v>82</v>
      </c>
      <c r="AY115" s="3" t="s">
        <v>159</v>
      </c>
      <c r="BE115" s="175">
        <f>IF(O115="základní",K115,0)</f>
        <v>0</v>
      </c>
      <c r="BF115" s="175">
        <f>IF(O115="snížená",K115,0)</f>
        <v>0</v>
      </c>
      <c r="BG115" s="175">
        <f>IF(O115="zákl. přenesená",K115,0)</f>
        <v>0</v>
      </c>
      <c r="BH115" s="175">
        <f>IF(O115="sníž. přenesená",K115,0)</f>
        <v>0</v>
      </c>
      <c r="BI115" s="175">
        <f>IF(O115="nulová",K115,0)</f>
        <v>0</v>
      </c>
      <c r="BJ115" s="3" t="s">
        <v>82</v>
      </c>
      <c r="BK115" s="175">
        <f>ROUND(P115*H115,2)</f>
        <v>0</v>
      </c>
      <c r="BL115" s="3" t="s">
        <v>166</v>
      </c>
      <c r="BM115" s="174" t="s">
        <v>2042</v>
      </c>
    </row>
    <row r="116" s="22" customFormat="1">
      <c r="B116" s="23"/>
      <c r="D116" s="176" t="s">
        <v>168</v>
      </c>
      <c r="F116" s="177" t="s">
        <v>2041</v>
      </c>
      <c r="I116" s="178"/>
      <c r="J116" s="178"/>
      <c r="M116" s="23"/>
      <c r="N116" s="179"/>
      <c r="X116" s="59"/>
      <c r="AT116" s="3" t="s">
        <v>168</v>
      </c>
      <c r="AU116" s="3" t="s">
        <v>82</v>
      </c>
    </row>
    <row r="117" s="147" customFormat="1" ht="25.899999999999999" customHeight="1">
      <c r="B117" s="148"/>
      <c r="D117" s="149" t="s">
        <v>74</v>
      </c>
      <c r="E117" s="150" t="s">
        <v>178</v>
      </c>
      <c r="F117" s="150" t="s">
        <v>2043</v>
      </c>
      <c r="I117" s="151"/>
      <c r="J117" s="151"/>
      <c r="K117" s="152">
        <f>BK117</f>
        <v>0</v>
      </c>
      <c r="M117" s="148"/>
      <c r="N117" s="153"/>
      <c r="Q117" s="154">
        <f>SUM(Q118:Q129)</f>
        <v>0</v>
      </c>
      <c r="R117" s="154">
        <f>SUM(R118:R129)</f>
        <v>0</v>
      </c>
      <c r="T117" s="155">
        <f>SUM(T118:T129)</f>
        <v>0</v>
      </c>
      <c r="V117" s="155">
        <f>SUM(V118:V129)</f>
        <v>0</v>
      </c>
      <c r="X117" s="156">
        <f>SUM(X118:X129)</f>
        <v>0</v>
      </c>
      <c r="AR117" s="149" t="s">
        <v>82</v>
      </c>
      <c r="AT117" s="157" t="s">
        <v>74</v>
      </c>
      <c r="AU117" s="157" t="s">
        <v>75</v>
      </c>
      <c r="AY117" s="149" t="s">
        <v>159</v>
      </c>
      <c r="BK117" s="158">
        <f>SUM(BK118:BK129)</f>
        <v>0</v>
      </c>
    </row>
    <row r="118" s="22" customFormat="1" ht="16.5" customHeight="1">
      <c r="B118" s="23"/>
      <c r="C118" s="161" t="s">
        <v>261</v>
      </c>
      <c r="D118" s="161" t="s">
        <v>162</v>
      </c>
      <c r="E118" s="162" t="s">
        <v>531</v>
      </c>
      <c r="F118" s="163" t="s">
        <v>2044</v>
      </c>
      <c r="G118" s="164" t="s">
        <v>2045</v>
      </c>
      <c r="H118" s="165">
        <v>187</v>
      </c>
      <c r="I118" s="166"/>
      <c r="J118" s="166"/>
      <c r="K118" s="167">
        <f>ROUND(P118*H118,2)</f>
        <v>0</v>
      </c>
      <c r="L118" s="168"/>
      <c r="M118" s="23"/>
      <c r="N118" s="169" t="s">
        <v>20</v>
      </c>
      <c r="O118" s="170" t="s">
        <v>44</v>
      </c>
      <c r="P118" s="171">
        <f>I118+J118</f>
        <v>0</v>
      </c>
      <c r="Q118" s="171">
        <f>ROUND(I118*H118,2)</f>
        <v>0</v>
      </c>
      <c r="R118" s="171">
        <f>ROUND(J118*H118,2)</f>
        <v>0</v>
      </c>
      <c r="T118" s="172">
        <f>S118*H118</f>
        <v>0</v>
      </c>
      <c r="U118" s="172">
        <v>0</v>
      </c>
      <c r="V118" s="172">
        <f>U118*H118</f>
        <v>0</v>
      </c>
      <c r="W118" s="172">
        <v>0</v>
      </c>
      <c r="X118" s="173">
        <f>W118*H118</f>
        <v>0</v>
      </c>
      <c r="AR118" s="174" t="s">
        <v>166</v>
      </c>
      <c r="AT118" s="174" t="s">
        <v>162</v>
      </c>
      <c r="AU118" s="174" t="s">
        <v>82</v>
      </c>
      <c r="AY118" s="3" t="s">
        <v>159</v>
      </c>
      <c r="BE118" s="175">
        <f>IF(O118="základní",K118,0)</f>
        <v>0</v>
      </c>
      <c r="BF118" s="175">
        <f>IF(O118="snížená",K118,0)</f>
        <v>0</v>
      </c>
      <c r="BG118" s="175">
        <f>IF(O118="zákl. přenesená",K118,0)</f>
        <v>0</v>
      </c>
      <c r="BH118" s="175">
        <f>IF(O118="sníž. přenesená",K118,0)</f>
        <v>0</v>
      </c>
      <c r="BI118" s="175">
        <f>IF(O118="nulová",K118,0)</f>
        <v>0</v>
      </c>
      <c r="BJ118" s="3" t="s">
        <v>82</v>
      </c>
      <c r="BK118" s="175">
        <f>ROUND(P118*H118,2)</f>
        <v>0</v>
      </c>
      <c r="BL118" s="3" t="s">
        <v>166</v>
      </c>
      <c r="BM118" s="174" t="s">
        <v>2046</v>
      </c>
    </row>
    <row r="119" s="22" customFormat="1">
      <c r="B119" s="23"/>
      <c r="D119" s="176" t="s">
        <v>168</v>
      </c>
      <c r="F119" s="177" t="s">
        <v>2044</v>
      </c>
      <c r="I119" s="178"/>
      <c r="J119" s="178"/>
      <c r="M119" s="23"/>
      <c r="N119" s="179"/>
      <c r="X119" s="59"/>
      <c r="AT119" s="3" t="s">
        <v>168</v>
      </c>
      <c r="AU119" s="3" t="s">
        <v>82</v>
      </c>
    </row>
    <row r="120" s="22" customFormat="1" ht="16.5" customHeight="1">
      <c r="B120" s="23"/>
      <c r="C120" s="161" t="s">
        <v>268</v>
      </c>
      <c r="D120" s="161" t="s">
        <v>162</v>
      </c>
      <c r="E120" s="162" t="s">
        <v>539</v>
      </c>
      <c r="F120" s="163" t="s">
        <v>2047</v>
      </c>
      <c r="G120" s="164" t="s">
        <v>2045</v>
      </c>
      <c r="H120" s="165">
        <v>10</v>
      </c>
      <c r="I120" s="166"/>
      <c r="J120" s="166"/>
      <c r="K120" s="167">
        <f>ROUND(P120*H120,2)</f>
        <v>0</v>
      </c>
      <c r="L120" s="168"/>
      <c r="M120" s="23"/>
      <c r="N120" s="169" t="s">
        <v>20</v>
      </c>
      <c r="O120" s="170" t="s">
        <v>44</v>
      </c>
      <c r="P120" s="171">
        <f>I120+J120</f>
        <v>0</v>
      </c>
      <c r="Q120" s="171">
        <f>ROUND(I120*H120,2)</f>
        <v>0</v>
      </c>
      <c r="R120" s="171">
        <f>ROUND(J120*H120,2)</f>
        <v>0</v>
      </c>
      <c r="T120" s="172">
        <f>S120*H120</f>
        <v>0</v>
      </c>
      <c r="U120" s="172">
        <v>0</v>
      </c>
      <c r="V120" s="172">
        <f>U120*H120</f>
        <v>0</v>
      </c>
      <c r="W120" s="172">
        <v>0</v>
      </c>
      <c r="X120" s="173">
        <f>W120*H120</f>
        <v>0</v>
      </c>
      <c r="AR120" s="174" t="s">
        <v>166</v>
      </c>
      <c r="AT120" s="174" t="s">
        <v>162</v>
      </c>
      <c r="AU120" s="174" t="s">
        <v>82</v>
      </c>
      <c r="AY120" s="3" t="s">
        <v>159</v>
      </c>
      <c r="BE120" s="175">
        <f>IF(O120="základní",K120,0)</f>
        <v>0</v>
      </c>
      <c r="BF120" s="175">
        <f>IF(O120="snížená",K120,0)</f>
        <v>0</v>
      </c>
      <c r="BG120" s="175">
        <f>IF(O120="zákl. přenesená",K120,0)</f>
        <v>0</v>
      </c>
      <c r="BH120" s="175">
        <f>IF(O120="sníž. přenesená",K120,0)</f>
        <v>0</v>
      </c>
      <c r="BI120" s="175">
        <f>IF(O120="nulová",K120,0)</f>
        <v>0</v>
      </c>
      <c r="BJ120" s="3" t="s">
        <v>82</v>
      </c>
      <c r="BK120" s="175">
        <f>ROUND(P120*H120,2)</f>
        <v>0</v>
      </c>
      <c r="BL120" s="3" t="s">
        <v>166</v>
      </c>
      <c r="BM120" s="174" t="s">
        <v>2048</v>
      </c>
    </row>
    <row r="121" s="22" customFormat="1">
      <c r="B121" s="23"/>
      <c r="D121" s="176" t="s">
        <v>168</v>
      </c>
      <c r="F121" s="177" t="s">
        <v>2047</v>
      </c>
      <c r="I121" s="178"/>
      <c r="J121" s="178"/>
      <c r="M121" s="23"/>
      <c r="N121" s="179"/>
      <c r="X121" s="59"/>
      <c r="AT121" s="3" t="s">
        <v>168</v>
      </c>
      <c r="AU121" s="3" t="s">
        <v>82</v>
      </c>
    </row>
    <row r="122" s="22" customFormat="1" ht="16.5" customHeight="1">
      <c r="B122" s="23"/>
      <c r="C122" s="161" t="s">
        <v>275</v>
      </c>
      <c r="D122" s="161" t="s">
        <v>162</v>
      </c>
      <c r="E122" s="162" t="s">
        <v>546</v>
      </c>
      <c r="F122" s="163" t="s">
        <v>2049</v>
      </c>
      <c r="G122" s="164" t="s">
        <v>2045</v>
      </c>
      <c r="H122" s="165">
        <v>4</v>
      </c>
      <c r="I122" s="166"/>
      <c r="J122" s="166"/>
      <c r="K122" s="167">
        <f>ROUND(P122*H122,2)</f>
        <v>0</v>
      </c>
      <c r="L122" s="168"/>
      <c r="M122" s="23"/>
      <c r="N122" s="169" t="s">
        <v>20</v>
      </c>
      <c r="O122" s="170" t="s">
        <v>44</v>
      </c>
      <c r="P122" s="171">
        <f>I122+J122</f>
        <v>0</v>
      </c>
      <c r="Q122" s="171">
        <f>ROUND(I122*H122,2)</f>
        <v>0</v>
      </c>
      <c r="R122" s="171">
        <f>ROUND(J122*H122,2)</f>
        <v>0</v>
      </c>
      <c r="T122" s="172">
        <f>S122*H122</f>
        <v>0</v>
      </c>
      <c r="U122" s="172">
        <v>0</v>
      </c>
      <c r="V122" s="172">
        <f>U122*H122</f>
        <v>0</v>
      </c>
      <c r="W122" s="172">
        <v>0</v>
      </c>
      <c r="X122" s="173">
        <f>W122*H122</f>
        <v>0</v>
      </c>
      <c r="AR122" s="174" t="s">
        <v>166</v>
      </c>
      <c r="AT122" s="174" t="s">
        <v>162</v>
      </c>
      <c r="AU122" s="174" t="s">
        <v>82</v>
      </c>
      <c r="AY122" s="3" t="s">
        <v>159</v>
      </c>
      <c r="BE122" s="175">
        <f>IF(O122="základní",K122,0)</f>
        <v>0</v>
      </c>
      <c r="BF122" s="175">
        <f>IF(O122="snížená",K122,0)</f>
        <v>0</v>
      </c>
      <c r="BG122" s="175">
        <f>IF(O122="zákl. přenesená",K122,0)</f>
        <v>0</v>
      </c>
      <c r="BH122" s="175">
        <f>IF(O122="sníž. přenesená",K122,0)</f>
        <v>0</v>
      </c>
      <c r="BI122" s="175">
        <f>IF(O122="nulová",K122,0)</f>
        <v>0</v>
      </c>
      <c r="BJ122" s="3" t="s">
        <v>82</v>
      </c>
      <c r="BK122" s="175">
        <f>ROUND(P122*H122,2)</f>
        <v>0</v>
      </c>
      <c r="BL122" s="3" t="s">
        <v>166</v>
      </c>
      <c r="BM122" s="174" t="s">
        <v>2050</v>
      </c>
    </row>
    <row r="123" s="22" customFormat="1">
      <c r="B123" s="23"/>
      <c r="D123" s="176" t="s">
        <v>168</v>
      </c>
      <c r="F123" s="177" t="s">
        <v>2049</v>
      </c>
      <c r="I123" s="178"/>
      <c r="J123" s="178"/>
      <c r="M123" s="23"/>
      <c r="N123" s="179"/>
      <c r="X123" s="59"/>
      <c r="AT123" s="3" t="s">
        <v>168</v>
      </c>
      <c r="AU123" s="3" t="s">
        <v>82</v>
      </c>
    </row>
    <row r="124" s="22" customFormat="1" ht="16.5" customHeight="1">
      <c r="B124" s="23"/>
      <c r="C124" s="161" t="s">
        <v>281</v>
      </c>
      <c r="D124" s="161" t="s">
        <v>162</v>
      </c>
      <c r="E124" s="162" t="s">
        <v>555</v>
      </c>
      <c r="F124" s="163" t="s">
        <v>2051</v>
      </c>
      <c r="G124" s="164" t="s">
        <v>2045</v>
      </c>
      <c r="H124" s="165">
        <v>201</v>
      </c>
      <c r="I124" s="166"/>
      <c r="J124" s="166"/>
      <c r="K124" s="167">
        <f>ROUND(P124*H124,2)</f>
        <v>0</v>
      </c>
      <c r="L124" s="168"/>
      <c r="M124" s="23"/>
      <c r="N124" s="169" t="s">
        <v>20</v>
      </c>
      <c r="O124" s="170" t="s">
        <v>44</v>
      </c>
      <c r="P124" s="171">
        <f>I124+J124</f>
        <v>0</v>
      </c>
      <c r="Q124" s="171">
        <f>ROUND(I124*H124,2)</f>
        <v>0</v>
      </c>
      <c r="R124" s="171">
        <f>ROUND(J124*H124,2)</f>
        <v>0</v>
      </c>
      <c r="T124" s="172">
        <f>S124*H124</f>
        <v>0</v>
      </c>
      <c r="U124" s="172">
        <v>0</v>
      </c>
      <c r="V124" s="172">
        <f>U124*H124</f>
        <v>0</v>
      </c>
      <c r="W124" s="172">
        <v>0</v>
      </c>
      <c r="X124" s="173">
        <f>W124*H124</f>
        <v>0</v>
      </c>
      <c r="AR124" s="174" t="s">
        <v>166</v>
      </c>
      <c r="AT124" s="174" t="s">
        <v>162</v>
      </c>
      <c r="AU124" s="174" t="s">
        <v>82</v>
      </c>
      <c r="AY124" s="3" t="s">
        <v>159</v>
      </c>
      <c r="BE124" s="175">
        <f>IF(O124="základní",K124,0)</f>
        <v>0</v>
      </c>
      <c r="BF124" s="175">
        <f>IF(O124="snížená",K124,0)</f>
        <v>0</v>
      </c>
      <c r="BG124" s="175">
        <f>IF(O124="zákl. přenesená",K124,0)</f>
        <v>0</v>
      </c>
      <c r="BH124" s="175">
        <f>IF(O124="sníž. přenesená",K124,0)</f>
        <v>0</v>
      </c>
      <c r="BI124" s="175">
        <f>IF(O124="nulová",K124,0)</f>
        <v>0</v>
      </c>
      <c r="BJ124" s="3" t="s">
        <v>82</v>
      </c>
      <c r="BK124" s="175">
        <f>ROUND(P124*H124,2)</f>
        <v>0</v>
      </c>
      <c r="BL124" s="3" t="s">
        <v>166</v>
      </c>
      <c r="BM124" s="174" t="s">
        <v>2052</v>
      </c>
    </row>
    <row r="125" s="22" customFormat="1">
      <c r="B125" s="23"/>
      <c r="D125" s="176" t="s">
        <v>168</v>
      </c>
      <c r="F125" s="177" t="s">
        <v>2051</v>
      </c>
      <c r="I125" s="178"/>
      <c r="J125" s="178"/>
      <c r="M125" s="23"/>
      <c r="N125" s="179"/>
      <c r="X125" s="59"/>
      <c r="AT125" s="3" t="s">
        <v>168</v>
      </c>
      <c r="AU125" s="3" t="s">
        <v>82</v>
      </c>
    </row>
    <row r="126" s="22" customFormat="1" ht="16.5" customHeight="1">
      <c r="B126" s="23"/>
      <c r="C126" s="161" t="s">
        <v>287</v>
      </c>
      <c r="D126" s="161" t="s">
        <v>162</v>
      </c>
      <c r="E126" s="162" t="s">
        <v>566</v>
      </c>
      <c r="F126" s="163" t="s">
        <v>2053</v>
      </c>
      <c r="G126" s="164" t="s">
        <v>2045</v>
      </c>
      <c r="H126" s="165">
        <v>201</v>
      </c>
      <c r="I126" s="166"/>
      <c r="J126" s="166"/>
      <c r="K126" s="167">
        <f>ROUND(P126*H126,2)</f>
        <v>0</v>
      </c>
      <c r="L126" s="168"/>
      <c r="M126" s="23"/>
      <c r="N126" s="169" t="s">
        <v>20</v>
      </c>
      <c r="O126" s="170" t="s">
        <v>44</v>
      </c>
      <c r="P126" s="171">
        <f>I126+J126</f>
        <v>0</v>
      </c>
      <c r="Q126" s="171">
        <f>ROUND(I126*H126,2)</f>
        <v>0</v>
      </c>
      <c r="R126" s="171">
        <f>ROUND(J126*H126,2)</f>
        <v>0</v>
      </c>
      <c r="T126" s="172">
        <f>S126*H126</f>
        <v>0</v>
      </c>
      <c r="U126" s="172">
        <v>0</v>
      </c>
      <c r="V126" s="172">
        <f>U126*H126</f>
        <v>0</v>
      </c>
      <c r="W126" s="172">
        <v>0</v>
      </c>
      <c r="X126" s="173">
        <f>W126*H126</f>
        <v>0</v>
      </c>
      <c r="AR126" s="174" t="s">
        <v>166</v>
      </c>
      <c r="AT126" s="174" t="s">
        <v>162</v>
      </c>
      <c r="AU126" s="174" t="s">
        <v>82</v>
      </c>
      <c r="AY126" s="3" t="s">
        <v>159</v>
      </c>
      <c r="BE126" s="175">
        <f>IF(O126="základní",K126,0)</f>
        <v>0</v>
      </c>
      <c r="BF126" s="175">
        <f>IF(O126="snížená",K126,0)</f>
        <v>0</v>
      </c>
      <c r="BG126" s="175">
        <f>IF(O126="zákl. přenesená",K126,0)</f>
        <v>0</v>
      </c>
      <c r="BH126" s="175">
        <f>IF(O126="sníž. přenesená",K126,0)</f>
        <v>0</v>
      </c>
      <c r="BI126" s="175">
        <f>IF(O126="nulová",K126,0)</f>
        <v>0</v>
      </c>
      <c r="BJ126" s="3" t="s">
        <v>82</v>
      </c>
      <c r="BK126" s="175">
        <f>ROUND(P126*H126,2)</f>
        <v>0</v>
      </c>
      <c r="BL126" s="3" t="s">
        <v>166</v>
      </c>
      <c r="BM126" s="174" t="s">
        <v>2054</v>
      </c>
    </row>
    <row r="127" s="22" customFormat="1">
      <c r="B127" s="23"/>
      <c r="D127" s="176" t="s">
        <v>168</v>
      </c>
      <c r="F127" s="177" t="s">
        <v>2053</v>
      </c>
      <c r="I127" s="178"/>
      <c r="J127" s="178"/>
      <c r="M127" s="23"/>
      <c r="N127" s="179"/>
      <c r="X127" s="59"/>
      <c r="AT127" s="3" t="s">
        <v>168</v>
      </c>
      <c r="AU127" s="3" t="s">
        <v>82</v>
      </c>
    </row>
    <row r="128" s="22" customFormat="1" ht="24.199999999999999" customHeight="1">
      <c r="B128" s="23"/>
      <c r="C128" s="161" t="s">
        <v>293</v>
      </c>
      <c r="D128" s="161" t="s">
        <v>162</v>
      </c>
      <c r="E128" s="162" t="s">
        <v>584</v>
      </c>
      <c r="F128" s="163" t="s">
        <v>2055</v>
      </c>
      <c r="G128" s="164" t="s">
        <v>2045</v>
      </c>
      <c r="H128" s="165">
        <v>201</v>
      </c>
      <c r="I128" s="166"/>
      <c r="J128" s="166"/>
      <c r="K128" s="167">
        <f>ROUND(P128*H128,2)</f>
        <v>0</v>
      </c>
      <c r="L128" s="168"/>
      <c r="M128" s="23"/>
      <c r="N128" s="169" t="s">
        <v>20</v>
      </c>
      <c r="O128" s="170" t="s">
        <v>44</v>
      </c>
      <c r="P128" s="171">
        <f>I128+J128</f>
        <v>0</v>
      </c>
      <c r="Q128" s="171">
        <f>ROUND(I128*H128,2)</f>
        <v>0</v>
      </c>
      <c r="R128" s="171">
        <f>ROUND(J128*H128,2)</f>
        <v>0</v>
      </c>
      <c r="T128" s="172">
        <f>S128*H128</f>
        <v>0</v>
      </c>
      <c r="U128" s="172">
        <v>0</v>
      </c>
      <c r="V128" s="172">
        <f>U128*H128</f>
        <v>0</v>
      </c>
      <c r="W128" s="172">
        <v>0</v>
      </c>
      <c r="X128" s="173">
        <f>W128*H128</f>
        <v>0</v>
      </c>
      <c r="AR128" s="174" t="s">
        <v>166</v>
      </c>
      <c r="AT128" s="174" t="s">
        <v>162</v>
      </c>
      <c r="AU128" s="174" t="s">
        <v>82</v>
      </c>
      <c r="AY128" s="3" t="s">
        <v>159</v>
      </c>
      <c r="BE128" s="175">
        <f>IF(O128="základní",K128,0)</f>
        <v>0</v>
      </c>
      <c r="BF128" s="175">
        <f>IF(O128="snížená",K128,0)</f>
        <v>0</v>
      </c>
      <c r="BG128" s="175">
        <f>IF(O128="zákl. přenesená",K128,0)</f>
        <v>0</v>
      </c>
      <c r="BH128" s="175">
        <f>IF(O128="sníž. přenesená",K128,0)</f>
        <v>0</v>
      </c>
      <c r="BI128" s="175">
        <f>IF(O128="nulová",K128,0)</f>
        <v>0</v>
      </c>
      <c r="BJ128" s="3" t="s">
        <v>82</v>
      </c>
      <c r="BK128" s="175">
        <f>ROUND(P128*H128,2)</f>
        <v>0</v>
      </c>
      <c r="BL128" s="3" t="s">
        <v>166</v>
      </c>
      <c r="BM128" s="174" t="s">
        <v>2056</v>
      </c>
    </row>
    <row r="129" s="22" customFormat="1">
      <c r="B129" s="23"/>
      <c r="D129" s="176" t="s">
        <v>168</v>
      </c>
      <c r="F129" s="177" t="s">
        <v>2055</v>
      </c>
      <c r="I129" s="178"/>
      <c r="J129" s="178"/>
      <c r="M129" s="23"/>
      <c r="N129" s="179"/>
      <c r="X129" s="59"/>
      <c r="AT129" s="3" t="s">
        <v>168</v>
      </c>
      <c r="AU129" s="3" t="s">
        <v>82</v>
      </c>
    </row>
    <row r="130" s="147" customFormat="1" ht="25.899999999999999" customHeight="1">
      <c r="B130" s="148"/>
      <c r="D130" s="149" t="s">
        <v>74</v>
      </c>
      <c r="E130" s="150" t="s">
        <v>188</v>
      </c>
      <c r="F130" s="150" t="s">
        <v>2057</v>
      </c>
      <c r="I130" s="151"/>
      <c r="J130" s="151"/>
      <c r="K130" s="152">
        <f>BK130</f>
        <v>0</v>
      </c>
      <c r="M130" s="148"/>
      <c r="N130" s="153"/>
      <c r="Q130" s="154">
        <f>SUM(Q131:Q136)</f>
        <v>0</v>
      </c>
      <c r="R130" s="154">
        <f>SUM(R131:R136)</f>
        <v>0</v>
      </c>
      <c r="T130" s="155">
        <f>SUM(T131:T136)</f>
        <v>0</v>
      </c>
      <c r="V130" s="155">
        <f>SUM(V131:V136)</f>
        <v>0</v>
      </c>
      <c r="X130" s="156">
        <f>SUM(X131:X136)</f>
        <v>0</v>
      </c>
      <c r="AR130" s="149" t="s">
        <v>82</v>
      </c>
      <c r="AT130" s="157" t="s">
        <v>74</v>
      </c>
      <c r="AU130" s="157" t="s">
        <v>75</v>
      </c>
      <c r="AY130" s="149" t="s">
        <v>159</v>
      </c>
      <c r="BK130" s="158">
        <f>SUM(BK131:BK136)</f>
        <v>0</v>
      </c>
    </row>
    <row r="131" s="22" customFormat="1" ht="16.5" customHeight="1">
      <c r="B131" s="23"/>
      <c r="C131" s="161" t="s">
        <v>299</v>
      </c>
      <c r="D131" s="161" t="s">
        <v>162</v>
      </c>
      <c r="E131" s="162" t="s">
        <v>595</v>
      </c>
      <c r="F131" s="163" t="s">
        <v>2058</v>
      </c>
      <c r="G131" s="164" t="s">
        <v>1470</v>
      </c>
      <c r="H131" s="165">
        <v>1</v>
      </c>
      <c r="I131" s="166"/>
      <c r="J131" s="166"/>
      <c r="K131" s="167">
        <f>ROUND(P131*H131,2)</f>
        <v>0</v>
      </c>
      <c r="L131" s="168"/>
      <c r="M131" s="23"/>
      <c r="N131" s="169" t="s">
        <v>20</v>
      </c>
      <c r="O131" s="170" t="s">
        <v>44</v>
      </c>
      <c r="P131" s="171">
        <f>I131+J131</f>
        <v>0</v>
      </c>
      <c r="Q131" s="171">
        <f>ROUND(I131*H131,2)</f>
        <v>0</v>
      </c>
      <c r="R131" s="171">
        <f>ROUND(J131*H131,2)</f>
        <v>0</v>
      </c>
      <c r="T131" s="172">
        <f>S131*H131</f>
        <v>0</v>
      </c>
      <c r="U131" s="172">
        <v>0</v>
      </c>
      <c r="V131" s="172">
        <f>U131*H131</f>
        <v>0</v>
      </c>
      <c r="W131" s="172">
        <v>0</v>
      </c>
      <c r="X131" s="173">
        <f>W131*H131</f>
        <v>0</v>
      </c>
      <c r="AR131" s="174" t="s">
        <v>166</v>
      </c>
      <c r="AT131" s="174" t="s">
        <v>162</v>
      </c>
      <c r="AU131" s="174" t="s">
        <v>82</v>
      </c>
      <c r="AY131" s="3" t="s">
        <v>159</v>
      </c>
      <c r="BE131" s="175">
        <f>IF(O131="základní",K131,0)</f>
        <v>0</v>
      </c>
      <c r="BF131" s="175">
        <f>IF(O131="snížená",K131,0)</f>
        <v>0</v>
      </c>
      <c r="BG131" s="175">
        <f>IF(O131="zákl. přenesená",K131,0)</f>
        <v>0</v>
      </c>
      <c r="BH131" s="175">
        <f>IF(O131="sníž. přenesená",K131,0)</f>
        <v>0</v>
      </c>
      <c r="BI131" s="175">
        <f>IF(O131="nulová",K131,0)</f>
        <v>0</v>
      </c>
      <c r="BJ131" s="3" t="s">
        <v>82</v>
      </c>
      <c r="BK131" s="175">
        <f>ROUND(P131*H131,2)</f>
        <v>0</v>
      </c>
      <c r="BL131" s="3" t="s">
        <v>166</v>
      </c>
      <c r="BM131" s="174" t="s">
        <v>2059</v>
      </c>
    </row>
    <row r="132" s="22" customFormat="1">
      <c r="B132" s="23"/>
      <c r="D132" s="176" t="s">
        <v>168</v>
      </c>
      <c r="F132" s="177" t="s">
        <v>2058</v>
      </c>
      <c r="I132" s="178"/>
      <c r="J132" s="178"/>
      <c r="M132" s="23"/>
      <c r="N132" s="179"/>
      <c r="X132" s="59"/>
      <c r="AT132" s="3" t="s">
        <v>168</v>
      </c>
      <c r="AU132" s="3" t="s">
        <v>82</v>
      </c>
    </row>
    <row r="133" s="22" customFormat="1" ht="16.5" customHeight="1">
      <c r="B133" s="23"/>
      <c r="C133" s="161" t="s">
        <v>8</v>
      </c>
      <c r="D133" s="161" t="s">
        <v>162</v>
      </c>
      <c r="E133" s="162" t="s">
        <v>605</v>
      </c>
      <c r="F133" s="163" t="s">
        <v>2060</v>
      </c>
      <c r="G133" s="164" t="s">
        <v>1470</v>
      </c>
      <c r="H133" s="165">
        <v>5</v>
      </c>
      <c r="I133" s="166"/>
      <c r="J133" s="166"/>
      <c r="K133" s="167">
        <f>ROUND(P133*H133,2)</f>
        <v>0</v>
      </c>
      <c r="L133" s="168"/>
      <c r="M133" s="23"/>
      <c r="N133" s="169" t="s">
        <v>20</v>
      </c>
      <c r="O133" s="170" t="s">
        <v>44</v>
      </c>
      <c r="P133" s="171">
        <f>I133+J133</f>
        <v>0</v>
      </c>
      <c r="Q133" s="171">
        <f>ROUND(I133*H133,2)</f>
        <v>0</v>
      </c>
      <c r="R133" s="171">
        <f>ROUND(J133*H133,2)</f>
        <v>0</v>
      </c>
      <c r="T133" s="172">
        <f>S133*H133</f>
        <v>0</v>
      </c>
      <c r="U133" s="172">
        <v>0</v>
      </c>
      <c r="V133" s="172">
        <f>U133*H133</f>
        <v>0</v>
      </c>
      <c r="W133" s="172">
        <v>0</v>
      </c>
      <c r="X133" s="173">
        <f>W133*H133</f>
        <v>0</v>
      </c>
      <c r="AR133" s="174" t="s">
        <v>166</v>
      </c>
      <c r="AT133" s="174" t="s">
        <v>162</v>
      </c>
      <c r="AU133" s="174" t="s">
        <v>82</v>
      </c>
      <c r="AY133" s="3" t="s">
        <v>159</v>
      </c>
      <c r="BE133" s="175">
        <f>IF(O133="základní",K133,0)</f>
        <v>0</v>
      </c>
      <c r="BF133" s="175">
        <f>IF(O133="snížená",K133,0)</f>
        <v>0</v>
      </c>
      <c r="BG133" s="175">
        <f>IF(O133="zákl. přenesená",K133,0)</f>
        <v>0</v>
      </c>
      <c r="BH133" s="175">
        <f>IF(O133="sníž. přenesená",K133,0)</f>
        <v>0</v>
      </c>
      <c r="BI133" s="175">
        <f>IF(O133="nulová",K133,0)</f>
        <v>0</v>
      </c>
      <c r="BJ133" s="3" t="s">
        <v>82</v>
      </c>
      <c r="BK133" s="175">
        <f>ROUND(P133*H133,2)</f>
        <v>0</v>
      </c>
      <c r="BL133" s="3" t="s">
        <v>166</v>
      </c>
      <c r="BM133" s="174" t="s">
        <v>2061</v>
      </c>
    </row>
    <row r="134" s="22" customFormat="1">
      <c r="B134" s="23"/>
      <c r="D134" s="176" t="s">
        <v>168</v>
      </c>
      <c r="F134" s="177" t="s">
        <v>2060</v>
      </c>
      <c r="I134" s="178"/>
      <c r="J134" s="178"/>
      <c r="M134" s="23"/>
      <c r="N134" s="179"/>
      <c r="X134" s="59"/>
      <c r="AT134" s="3" t="s">
        <v>168</v>
      </c>
      <c r="AU134" s="3" t="s">
        <v>82</v>
      </c>
    </row>
    <row r="135" s="22" customFormat="1" ht="16.5" customHeight="1">
      <c r="B135" s="23"/>
      <c r="C135" s="161" t="s">
        <v>312</v>
      </c>
      <c r="D135" s="161" t="s">
        <v>162</v>
      </c>
      <c r="E135" s="162" t="s">
        <v>437</v>
      </c>
      <c r="F135" s="163" t="s">
        <v>2062</v>
      </c>
      <c r="G135" s="164" t="s">
        <v>2045</v>
      </c>
      <c r="H135" s="165">
        <v>201</v>
      </c>
      <c r="I135" s="166"/>
      <c r="J135" s="166"/>
      <c r="K135" s="167">
        <f>ROUND(P135*H135,2)</f>
        <v>0</v>
      </c>
      <c r="L135" s="168"/>
      <c r="M135" s="23"/>
      <c r="N135" s="169" t="s">
        <v>20</v>
      </c>
      <c r="O135" s="170" t="s">
        <v>44</v>
      </c>
      <c r="P135" s="171">
        <f>I135+J135</f>
        <v>0</v>
      </c>
      <c r="Q135" s="171">
        <f>ROUND(I135*H135,2)</f>
        <v>0</v>
      </c>
      <c r="R135" s="171">
        <f>ROUND(J135*H135,2)</f>
        <v>0</v>
      </c>
      <c r="T135" s="172">
        <f>S135*H135</f>
        <v>0</v>
      </c>
      <c r="U135" s="172">
        <v>0</v>
      </c>
      <c r="V135" s="172">
        <f>U135*H135</f>
        <v>0</v>
      </c>
      <c r="W135" s="172">
        <v>0</v>
      </c>
      <c r="X135" s="173">
        <f>W135*H135</f>
        <v>0</v>
      </c>
      <c r="AR135" s="174" t="s">
        <v>166</v>
      </c>
      <c r="AT135" s="174" t="s">
        <v>162</v>
      </c>
      <c r="AU135" s="174" t="s">
        <v>82</v>
      </c>
      <c r="AY135" s="3" t="s">
        <v>159</v>
      </c>
      <c r="BE135" s="175">
        <f>IF(O135="základní",K135,0)</f>
        <v>0</v>
      </c>
      <c r="BF135" s="175">
        <f>IF(O135="snížená",K135,0)</f>
        <v>0</v>
      </c>
      <c r="BG135" s="175">
        <f>IF(O135="zákl. přenesená",K135,0)</f>
        <v>0</v>
      </c>
      <c r="BH135" s="175">
        <f>IF(O135="sníž. přenesená",K135,0)</f>
        <v>0</v>
      </c>
      <c r="BI135" s="175">
        <f>IF(O135="nulová",K135,0)</f>
        <v>0</v>
      </c>
      <c r="BJ135" s="3" t="s">
        <v>82</v>
      </c>
      <c r="BK135" s="175">
        <f>ROUND(P135*H135,2)</f>
        <v>0</v>
      </c>
      <c r="BL135" s="3" t="s">
        <v>166</v>
      </c>
      <c r="BM135" s="174" t="s">
        <v>2063</v>
      </c>
    </row>
    <row r="136" s="22" customFormat="1">
      <c r="B136" s="23"/>
      <c r="D136" s="176" t="s">
        <v>168</v>
      </c>
      <c r="F136" s="177" t="s">
        <v>2062</v>
      </c>
      <c r="I136" s="178"/>
      <c r="J136" s="178"/>
      <c r="M136" s="23"/>
      <c r="N136" s="179"/>
      <c r="X136" s="59"/>
      <c r="AT136" s="3" t="s">
        <v>168</v>
      </c>
      <c r="AU136" s="3" t="s">
        <v>82</v>
      </c>
    </row>
    <row r="137" s="147" customFormat="1" ht="25.899999999999999" customHeight="1">
      <c r="B137" s="148"/>
      <c r="D137" s="149" t="s">
        <v>74</v>
      </c>
      <c r="E137" s="150" t="s">
        <v>224</v>
      </c>
      <c r="F137" s="150" t="s">
        <v>2064</v>
      </c>
      <c r="I137" s="151"/>
      <c r="J137" s="151"/>
      <c r="K137" s="152">
        <f>BK137</f>
        <v>0</v>
      </c>
      <c r="M137" s="148"/>
      <c r="N137" s="153"/>
      <c r="Q137" s="154">
        <f>SUM(Q138:Q165)</f>
        <v>0</v>
      </c>
      <c r="R137" s="154">
        <f>SUM(R138:R165)</f>
        <v>0</v>
      </c>
      <c r="T137" s="155">
        <f>SUM(T138:T165)</f>
        <v>0</v>
      </c>
      <c r="V137" s="155">
        <f>SUM(V138:V165)</f>
        <v>0</v>
      </c>
      <c r="X137" s="156">
        <f>SUM(X138:X165)</f>
        <v>0</v>
      </c>
      <c r="AR137" s="149" t="s">
        <v>82</v>
      </c>
      <c r="AT137" s="157" t="s">
        <v>74</v>
      </c>
      <c r="AU137" s="157" t="s">
        <v>75</v>
      </c>
      <c r="AY137" s="149" t="s">
        <v>159</v>
      </c>
      <c r="BK137" s="158">
        <f>SUM(BK138:BK165)</f>
        <v>0</v>
      </c>
    </row>
    <row r="138" s="22" customFormat="1" ht="16.5" customHeight="1">
      <c r="B138" s="23"/>
      <c r="C138" s="161" t="s">
        <v>318</v>
      </c>
      <c r="D138" s="161" t="s">
        <v>162</v>
      </c>
      <c r="E138" s="162" t="s">
        <v>446</v>
      </c>
      <c r="F138" s="163" t="s">
        <v>2065</v>
      </c>
      <c r="G138" s="164" t="s">
        <v>1470</v>
      </c>
      <c r="H138" s="165">
        <v>1</v>
      </c>
      <c r="I138" s="166"/>
      <c r="J138" s="166"/>
      <c r="K138" s="167">
        <f>ROUND(P138*H138,2)</f>
        <v>0</v>
      </c>
      <c r="L138" s="168"/>
      <c r="M138" s="23"/>
      <c r="N138" s="169" t="s">
        <v>20</v>
      </c>
      <c r="O138" s="170" t="s">
        <v>44</v>
      </c>
      <c r="P138" s="171">
        <f>I138+J138</f>
        <v>0</v>
      </c>
      <c r="Q138" s="171">
        <f>ROUND(I138*H138,2)</f>
        <v>0</v>
      </c>
      <c r="R138" s="171">
        <f>ROUND(J138*H138,2)</f>
        <v>0</v>
      </c>
      <c r="T138" s="172">
        <f>S138*H138</f>
        <v>0</v>
      </c>
      <c r="U138" s="172">
        <v>0</v>
      </c>
      <c r="V138" s="172">
        <f>U138*H138</f>
        <v>0</v>
      </c>
      <c r="W138" s="172">
        <v>0</v>
      </c>
      <c r="X138" s="173">
        <f>W138*H138</f>
        <v>0</v>
      </c>
      <c r="AR138" s="174" t="s">
        <v>166</v>
      </c>
      <c r="AT138" s="174" t="s">
        <v>162</v>
      </c>
      <c r="AU138" s="174" t="s">
        <v>82</v>
      </c>
      <c r="AY138" s="3" t="s">
        <v>159</v>
      </c>
      <c r="BE138" s="175">
        <f>IF(O138="základní",K138,0)</f>
        <v>0</v>
      </c>
      <c r="BF138" s="175">
        <f>IF(O138="snížená",K138,0)</f>
        <v>0</v>
      </c>
      <c r="BG138" s="175">
        <f>IF(O138="zákl. přenesená",K138,0)</f>
        <v>0</v>
      </c>
      <c r="BH138" s="175">
        <f>IF(O138="sníž. přenesená",K138,0)</f>
        <v>0</v>
      </c>
      <c r="BI138" s="175">
        <f>IF(O138="nulová",K138,0)</f>
        <v>0</v>
      </c>
      <c r="BJ138" s="3" t="s">
        <v>82</v>
      </c>
      <c r="BK138" s="175">
        <f>ROUND(P138*H138,2)</f>
        <v>0</v>
      </c>
      <c r="BL138" s="3" t="s">
        <v>166</v>
      </c>
      <c r="BM138" s="174" t="s">
        <v>2066</v>
      </c>
    </row>
    <row r="139" s="22" customFormat="1">
      <c r="B139" s="23"/>
      <c r="D139" s="176" t="s">
        <v>168</v>
      </c>
      <c r="F139" s="177" t="s">
        <v>2065</v>
      </c>
      <c r="I139" s="178"/>
      <c r="J139" s="178"/>
      <c r="M139" s="23"/>
      <c r="N139" s="179"/>
      <c r="X139" s="59"/>
      <c r="AT139" s="3" t="s">
        <v>168</v>
      </c>
      <c r="AU139" s="3" t="s">
        <v>82</v>
      </c>
    </row>
    <row r="140" s="22" customFormat="1" ht="16.5" customHeight="1">
      <c r="B140" s="23"/>
      <c r="C140" s="161" t="s">
        <v>324</v>
      </c>
      <c r="D140" s="161" t="s">
        <v>162</v>
      </c>
      <c r="E140" s="162" t="s">
        <v>455</v>
      </c>
      <c r="F140" s="163" t="s">
        <v>2067</v>
      </c>
      <c r="G140" s="164" t="s">
        <v>1470</v>
      </c>
      <c r="H140" s="165">
        <v>1</v>
      </c>
      <c r="I140" s="166"/>
      <c r="J140" s="166"/>
      <c r="K140" s="167">
        <f>ROUND(P140*H140,2)</f>
        <v>0</v>
      </c>
      <c r="L140" s="168"/>
      <c r="M140" s="23"/>
      <c r="N140" s="169" t="s">
        <v>20</v>
      </c>
      <c r="O140" s="170" t="s">
        <v>44</v>
      </c>
      <c r="P140" s="171">
        <f>I140+J140</f>
        <v>0</v>
      </c>
      <c r="Q140" s="171">
        <f>ROUND(I140*H140,2)</f>
        <v>0</v>
      </c>
      <c r="R140" s="171">
        <f>ROUND(J140*H140,2)</f>
        <v>0</v>
      </c>
      <c r="T140" s="172">
        <f>S140*H140</f>
        <v>0</v>
      </c>
      <c r="U140" s="172">
        <v>0</v>
      </c>
      <c r="V140" s="172">
        <f>U140*H140</f>
        <v>0</v>
      </c>
      <c r="W140" s="172">
        <v>0</v>
      </c>
      <c r="X140" s="173">
        <f>W140*H140</f>
        <v>0</v>
      </c>
      <c r="AR140" s="174" t="s">
        <v>166</v>
      </c>
      <c r="AT140" s="174" t="s">
        <v>162</v>
      </c>
      <c r="AU140" s="174" t="s">
        <v>82</v>
      </c>
      <c r="AY140" s="3" t="s">
        <v>159</v>
      </c>
      <c r="BE140" s="175">
        <f>IF(O140="základní",K140,0)</f>
        <v>0</v>
      </c>
      <c r="BF140" s="175">
        <f>IF(O140="snížená",K140,0)</f>
        <v>0</v>
      </c>
      <c r="BG140" s="175">
        <f>IF(O140="zákl. přenesená",K140,0)</f>
        <v>0</v>
      </c>
      <c r="BH140" s="175">
        <f>IF(O140="sníž. přenesená",K140,0)</f>
        <v>0</v>
      </c>
      <c r="BI140" s="175">
        <f>IF(O140="nulová",K140,0)</f>
        <v>0</v>
      </c>
      <c r="BJ140" s="3" t="s">
        <v>82</v>
      </c>
      <c r="BK140" s="175">
        <f>ROUND(P140*H140,2)</f>
        <v>0</v>
      </c>
      <c r="BL140" s="3" t="s">
        <v>166</v>
      </c>
      <c r="BM140" s="174" t="s">
        <v>2068</v>
      </c>
    </row>
    <row r="141" s="22" customFormat="1">
      <c r="B141" s="23"/>
      <c r="D141" s="176" t="s">
        <v>168</v>
      </c>
      <c r="F141" s="177" t="s">
        <v>2067</v>
      </c>
      <c r="I141" s="178"/>
      <c r="J141" s="178"/>
      <c r="M141" s="23"/>
      <c r="N141" s="179"/>
      <c r="X141" s="59"/>
      <c r="AT141" s="3" t="s">
        <v>168</v>
      </c>
      <c r="AU141" s="3" t="s">
        <v>82</v>
      </c>
    </row>
    <row r="142" s="22" customFormat="1" ht="16.5" customHeight="1">
      <c r="B142" s="23"/>
      <c r="C142" s="161" t="s">
        <v>332</v>
      </c>
      <c r="D142" s="161" t="s">
        <v>162</v>
      </c>
      <c r="E142" s="162" t="s">
        <v>476</v>
      </c>
      <c r="F142" s="163" t="s">
        <v>2069</v>
      </c>
      <c r="G142" s="164" t="s">
        <v>1470</v>
      </c>
      <c r="H142" s="165">
        <v>12</v>
      </c>
      <c r="I142" s="166"/>
      <c r="J142" s="166"/>
      <c r="K142" s="167">
        <f>ROUND(P142*H142,2)</f>
        <v>0</v>
      </c>
      <c r="L142" s="168"/>
      <c r="M142" s="23"/>
      <c r="N142" s="169" t="s">
        <v>20</v>
      </c>
      <c r="O142" s="170" t="s">
        <v>44</v>
      </c>
      <c r="P142" s="171">
        <f>I142+J142</f>
        <v>0</v>
      </c>
      <c r="Q142" s="171">
        <f>ROUND(I142*H142,2)</f>
        <v>0</v>
      </c>
      <c r="R142" s="171">
        <f>ROUND(J142*H142,2)</f>
        <v>0</v>
      </c>
      <c r="T142" s="172">
        <f>S142*H142</f>
        <v>0</v>
      </c>
      <c r="U142" s="172">
        <v>0</v>
      </c>
      <c r="V142" s="172">
        <f>U142*H142</f>
        <v>0</v>
      </c>
      <c r="W142" s="172">
        <v>0</v>
      </c>
      <c r="X142" s="173">
        <f>W142*H142</f>
        <v>0</v>
      </c>
      <c r="AR142" s="174" t="s">
        <v>166</v>
      </c>
      <c r="AT142" s="174" t="s">
        <v>162</v>
      </c>
      <c r="AU142" s="174" t="s">
        <v>82</v>
      </c>
      <c r="AY142" s="3" t="s">
        <v>159</v>
      </c>
      <c r="BE142" s="175">
        <f>IF(O142="základní",K142,0)</f>
        <v>0</v>
      </c>
      <c r="BF142" s="175">
        <f>IF(O142="snížená",K142,0)</f>
        <v>0</v>
      </c>
      <c r="BG142" s="175">
        <f>IF(O142="zákl. přenesená",K142,0)</f>
        <v>0</v>
      </c>
      <c r="BH142" s="175">
        <f>IF(O142="sníž. přenesená",K142,0)</f>
        <v>0</v>
      </c>
      <c r="BI142" s="175">
        <f>IF(O142="nulová",K142,0)</f>
        <v>0</v>
      </c>
      <c r="BJ142" s="3" t="s">
        <v>82</v>
      </c>
      <c r="BK142" s="175">
        <f>ROUND(P142*H142,2)</f>
        <v>0</v>
      </c>
      <c r="BL142" s="3" t="s">
        <v>166</v>
      </c>
      <c r="BM142" s="174" t="s">
        <v>2070</v>
      </c>
    </row>
    <row r="143" s="22" customFormat="1">
      <c r="B143" s="23"/>
      <c r="D143" s="176" t="s">
        <v>168</v>
      </c>
      <c r="F143" s="177" t="s">
        <v>2069</v>
      </c>
      <c r="I143" s="178"/>
      <c r="J143" s="178"/>
      <c r="M143" s="23"/>
      <c r="N143" s="179"/>
      <c r="X143" s="59"/>
      <c r="AT143" s="3" t="s">
        <v>168</v>
      </c>
      <c r="AU143" s="3" t="s">
        <v>82</v>
      </c>
    </row>
    <row r="144" s="22" customFormat="1" ht="16.5" customHeight="1">
      <c r="B144" s="23"/>
      <c r="C144" s="161" t="s">
        <v>365</v>
      </c>
      <c r="D144" s="161" t="s">
        <v>162</v>
      </c>
      <c r="E144" s="162" t="s">
        <v>484</v>
      </c>
      <c r="F144" s="163" t="s">
        <v>2071</v>
      </c>
      <c r="G144" s="164" t="s">
        <v>1470</v>
      </c>
      <c r="H144" s="165">
        <v>13</v>
      </c>
      <c r="I144" s="166"/>
      <c r="J144" s="166"/>
      <c r="K144" s="167">
        <f>ROUND(P144*H144,2)</f>
        <v>0</v>
      </c>
      <c r="L144" s="168"/>
      <c r="M144" s="23"/>
      <c r="N144" s="169" t="s">
        <v>20</v>
      </c>
      <c r="O144" s="170" t="s">
        <v>44</v>
      </c>
      <c r="P144" s="171">
        <f>I144+J144</f>
        <v>0</v>
      </c>
      <c r="Q144" s="171">
        <f>ROUND(I144*H144,2)</f>
        <v>0</v>
      </c>
      <c r="R144" s="171">
        <f>ROUND(J144*H144,2)</f>
        <v>0</v>
      </c>
      <c r="T144" s="172">
        <f>S144*H144</f>
        <v>0</v>
      </c>
      <c r="U144" s="172">
        <v>0</v>
      </c>
      <c r="V144" s="172">
        <f>U144*H144</f>
        <v>0</v>
      </c>
      <c r="W144" s="172">
        <v>0</v>
      </c>
      <c r="X144" s="173">
        <f>W144*H144</f>
        <v>0</v>
      </c>
      <c r="AR144" s="174" t="s">
        <v>166</v>
      </c>
      <c r="AT144" s="174" t="s">
        <v>162</v>
      </c>
      <c r="AU144" s="174" t="s">
        <v>82</v>
      </c>
      <c r="AY144" s="3" t="s">
        <v>159</v>
      </c>
      <c r="BE144" s="175">
        <f>IF(O144="základní",K144,0)</f>
        <v>0</v>
      </c>
      <c r="BF144" s="175">
        <f>IF(O144="snížená",K144,0)</f>
        <v>0</v>
      </c>
      <c r="BG144" s="175">
        <f>IF(O144="zákl. přenesená",K144,0)</f>
        <v>0</v>
      </c>
      <c r="BH144" s="175">
        <f>IF(O144="sníž. přenesená",K144,0)</f>
        <v>0</v>
      </c>
      <c r="BI144" s="175">
        <f>IF(O144="nulová",K144,0)</f>
        <v>0</v>
      </c>
      <c r="BJ144" s="3" t="s">
        <v>82</v>
      </c>
      <c r="BK144" s="175">
        <f>ROUND(P144*H144,2)</f>
        <v>0</v>
      </c>
      <c r="BL144" s="3" t="s">
        <v>166</v>
      </c>
      <c r="BM144" s="174" t="s">
        <v>2072</v>
      </c>
    </row>
    <row r="145" s="22" customFormat="1">
      <c r="B145" s="23"/>
      <c r="D145" s="176" t="s">
        <v>168</v>
      </c>
      <c r="F145" s="177" t="s">
        <v>2071</v>
      </c>
      <c r="I145" s="178"/>
      <c r="J145" s="178"/>
      <c r="M145" s="23"/>
      <c r="N145" s="179"/>
      <c r="X145" s="59"/>
      <c r="AT145" s="3" t="s">
        <v>168</v>
      </c>
      <c r="AU145" s="3" t="s">
        <v>82</v>
      </c>
    </row>
    <row r="146" s="22" customFormat="1" ht="16.5" customHeight="1">
      <c r="B146" s="23"/>
      <c r="C146" s="161" t="s">
        <v>372</v>
      </c>
      <c r="D146" s="161" t="s">
        <v>162</v>
      </c>
      <c r="E146" s="162" t="s">
        <v>512</v>
      </c>
      <c r="F146" s="163" t="s">
        <v>2073</v>
      </c>
      <c r="G146" s="164" t="s">
        <v>1470</v>
      </c>
      <c r="H146" s="165">
        <v>3</v>
      </c>
      <c r="I146" s="166"/>
      <c r="J146" s="166"/>
      <c r="K146" s="167">
        <f>ROUND(P146*H146,2)</f>
        <v>0</v>
      </c>
      <c r="L146" s="168"/>
      <c r="M146" s="23"/>
      <c r="N146" s="169" t="s">
        <v>20</v>
      </c>
      <c r="O146" s="170" t="s">
        <v>44</v>
      </c>
      <c r="P146" s="171">
        <f>I146+J146</f>
        <v>0</v>
      </c>
      <c r="Q146" s="171">
        <f>ROUND(I146*H146,2)</f>
        <v>0</v>
      </c>
      <c r="R146" s="171">
        <f>ROUND(J146*H146,2)</f>
        <v>0</v>
      </c>
      <c r="T146" s="172">
        <f>S146*H146</f>
        <v>0</v>
      </c>
      <c r="U146" s="172">
        <v>0</v>
      </c>
      <c r="V146" s="172">
        <f>U146*H146</f>
        <v>0</v>
      </c>
      <c r="W146" s="172">
        <v>0</v>
      </c>
      <c r="X146" s="173">
        <f>W146*H146</f>
        <v>0</v>
      </c>
      <c r="AR146" s="174" t="s">
        <v>166</v>
      </c>
      <c r="AT146" s="174" t="s">
        <v>162</v>
      </c>
      <c r="AU146" s="174" t="s">
        <v>82</v>
      </c>
      <c r="AY146" s="3" t="s">
        <v>159</v>
      </c>
      <c r="BE146" s="175">
        <f>IF(O146="základní",K146,0)</f>
        <v>0</v>
      </c>
      <c r="BF146" s="175">
        <f>IF(O146="snížená",K146,0)</f>
        <v>0</v>
      </c>
      <c r="BG146" s="175">
        <f>IF(O146="zákl. přenesená",K146,0)</f>
        <v>0</v>
      </c>
      <c r="BH146" s="175">
        <f>IF(O146="sníž. přenesená",K146,0)</f>
        <v>0</v>
      </c>
      <c r="BI146" s="175">
        <f>IF(O146="nulová",K146,0)</f>
        <v>0</v>
      </c>
      <c r="BJ146" s="3" t="s">
        <v>82</v>
      </c>
      <c r="BK146" s="175">
        <f>ROUND(P146*H146,2)</f>
        <v>0</v>
      </c>
      <c r="BL146" s="3" t="s">
        <v>166</v>
      </c>
      <c r="BM146" s="174" t="s">
        <v>2074</v>
      </c>
    </row>
    <row r="147" s="22" customFormat="1">
      <c r="B147" s="23"/>
      <c r="D147" s="176" t="s">
        <v>168</v>
      </c>
      <c r="F147" s="177" t="s">
        <v>2073</v>
      </c>
      <c r="I147" s="178"/>
      <c r="J147" s="178"/>
      <c r="M147" s="23"/>
      <c r="N147" s="179"/>
      <c r="X147" s="59"/>
      <c r="AT147" s="3" t="s">
        <v>168</v>
      </c>
      <c r="AU147" s="3" t="s">
        <v>82</v>
      </c>
    </row>
    <row r="148" s="22" customFormat="1" ht="16.5" customHeight="1">
      <c r="B148" s="23"/>
      <c r="C148" s="161" t="s">
        <v>338</v>
      </c>
      <c r="D148" s="161" t="s">
        <v>162</v>
      </c>
      <c r="E148" s="162" t="s">
        <v>519</v>
      </c>
      <c r="F148" s="163" t="s">
        <v>2075</v>
      </c>
      <c r="G148" s="164" t="s">
        <v>1470</v>
      </c>
      <c r="H148" s="165">
        <v>3</v>
      </c>
      <c r="I148" s="166"/>
      <c r="J148" s="166"/>
      <c r="K148" s="167">
        <f>ROUND(P148*H148,2)</f>
        <v>0</v>
      </c>
      <c r="L148" s="168"/>
      <c r="M148" s="23"/>
      <c r="N148" s="169" t="s">
        <v>20</v>
      </c>
      <c r="O148" s="170" t="s">
        <v>44</v>
      </c>
      <c r="P148" s="171">
        <f>I148+J148</f>
        <v>0</v>
      </c>
      <c r="Q148" s="171">
        <f>ROUND(I148*H148,2)</f>
        <v>0</v>
      </c>
      <c r="R148" s="171">
        <f>ROUND(J148*H148,2)</f>
        <v>0</v>
      </c>
      <c r="T148" s="172">
        <f>S148*H148</f>
        <v>0</v>
      </c>
      <c r="U148" s="172">
        <v>0</v>
      </c>
      <c r="V148" s="172">
        <f>U148*H148</f>
        <v>0</v>
      </c>
      <c r="W148" s="172">
        <v>0</v>
      </c>
      <c r="X148" s="173">
        <f>W148*H148</f>
        <v>0</v>
      </c>
      <c r="AR148" s="174" t="s">
        <v>166</v>
      </c>
      <c r="AT148" s="174" t="s">
        <v>162</v>
      </c>
      <c r="AU148" s="174" t="s">
        <v>82</v>
      </c>
      <c r="AY148" s="3" t="s">
        <v>159</v>
      </c>
      <c r="BE148" s="175">
        <f>IF(O148="základní",K148,0)</f>
        <v>0</v>
      </c>
      <c r="BF148" s="175">
        <f>IF(O148="snížená",K148,0)</f>
        <v>0</v>
      </c>
      <c r="BG148" s="175">
        <f>IF(O148="zákl. přenesená",K148,0)</f>
        <v>0</v>
      </c>
      <c r="BH148" s="175">
        <f>IF(O148="sníž. přenesená",K148,0)</f>
        <v>0</v>
      </c>
      <c r="BI148" s="175">
        <f>IF(O148="nulová",K148,0)</f>
        <v>0</v>
      </c>
      <c r="BJ148" s="3" t="s">
        <v>82</v>
      </c>
      <c r="BK148" s="175">
        <f>ROUND(P148*H148,2)</f>
        <v>0</v>
      </c>
      <c r="BL148" s="3" t="s">
        <v>166</v>
      </c>
      <c r="BM148" s="174" t="s">
        <v>2076</v>
      </c>
    </row>
    <row r="149" s="22" customFormat="1">
      <c r="B149" s="23"/>
      <c r="D149" s="176" t="s">
        <v>168</v>
      </c>
      <c r="F149" s="177" t="s">
        <v>2075</v>
      </c>
      <c r="I149" s="178"/>
      <c r="J149" s="178"/>
      <c r="M149" s="23"/>
      <c r="N149" s="179"/>
      <c r="X149" s="59"/>
      <c r="AT149" s="3" t="s">
        <v>168</v>
      </c>
      <c r="AU149" s="3" t="s">
        <v>82</v>
      </c>
    </row>
    <row r="150" s="22" customFormat="1" ht="16.5" customHeight="1">
      <c r="B150" s="23"/>
      <c r="C150" s="161" t="s">
        <v>344</v>
      </c>
      <c r="D150" s="161" t="s">
        <v>162</v>
      </c>
      <c r="E150" s="162" t="s">
        <v>536</v>
      </c>
      <c r="F150" s="163" t="s">
        <v>2077</v>
      </c>
      <c r="G150" s="164" t="s">
        <v>1470</v>
      </c>
      <c r="H150" s="165">
        <v>6</v>
      </c>
      <c r="I150" s="166"/>
      <c r="J150" s="166"/>
      <c r="K150" s="167">
        <f>ROUND(P150*H150,2)</f>
        <v>0</v>
      </c>
      <c r="L150" s="168"/>
      <c r="M150" s="23"/>
      <c r="N150" s="169" t="s">
        <v>20</v>
      </c>
      <c r="O150" s="170" t="s">
        <v>44</v>
      </c>
      <c r="P150" s="171">
        <f>I150+J150</f>
        <v>0</v>
      </c>
      <c r="Q150" s="171">
        <f>ROUND(I150*H150,2)</f>
        <v>0</v>
      </c>
      <c r="R150" s="171">
        <f>ROUND(J150*H150,2)</f>
        <v>0</v>
      </c>
      <c r="T150" s="172">
        <f>S150*H150</f>
        <v>0</v>
      </c>
      <c r="U150" s="172">
        <v>0</v>
      </c>
      <c r="V150" s="172">
        <f>U150*H150</f>
        <v>0</v>
      </c>
      <c r="W150" s="172">
        <v>0</v>
      </c>
      <c r="X150" s="173">
        <f>W150*H150</f>
        <v>0</v>
      </c>
      <c r="AR150" s="174" t="s">
        <v>166</v>
      </c>
      <c r="AT150" s="174" t="s">
        <v>162</v>
      </c>
      <c r="AU150" s="174" t="s">
        <v>82</v>
      </c>
      <c r="AY150" s="3" t="s">
        <v>159</v>
      </c>
      <c r="BE150" s="175">
        <f>IF(O150="základní",K150,0)</f>
        <v>0</v>
      </c>
      <c r="BF150" s="175">
        <f>IF(O150="snížená",K150,0)</f>
        <v>0</v>
      </c>
      <c r="BG150" s="175">
        <f>IF(O150="zákl. přenesená",K150,0)</f>
        <v>0</v>
      </c>
      <c r="BH150" s="175">
        <f>IF(O150="sníž. přenesená",K150,0)</f>
        <v>0</v>
      </c>
      <c r="BI150" s="175">
        <f>IF(O150="nulová",K150,0)</f>
        <v>0</v>
      </c>
      <c r="BJ150" s="3" t="s">
        <v>82</v>
      </c>
      <c r="BK150" s="175">
        <f>ROUND(P150*H150,2)</f>
        <v>0</v>
      </c>
      <c r="BL150" s="3" t="s">
        <v>166</v>
      </c>
      <c r="BM150" s="174" t="s">
        <v>2078</v>
      </c>
    </row>
    <row r="151" s="22" customFormat="1">
      <c r="B151" s="23"/>
      <c r="D151" s="176" t="s">
        <v>168</v>
      </c>
      <c r="F151" s="177" t="s">
        <v>2077</v>
      </c>
      <c r="I151" s="178"/>
      <c r="J151" s="178"/>
      <c r="M151" s="23"/>
      <c r="N151" s="179"/>
      <c r="X151" s="59"/>
      <c r="AT151" s="3" t="s">
        <v>168</v>
      </c>
      <c r="AU151" s="3" t="s">
        <v>82</v>
      </c>
    </row>
    <row r="152" s="22" customFormat="1" ht="16.5" customHeight="1">
      <c r="B152" s="23"/>
      <c r="C152" s="161" t="s">
        <v>351</v>
      </c>
      <c r="D152" s="161" t="s">
        <v>162</v>
      </c>
      <c r="E152" s="162" t="s">
        <v>543</v>
      </c>
      <c r="F152" s="163" t="s">
        <v>2079</v>
      </c>
      <c r="G152" s="164" t="s">
        <v>1470</v>
      </c>
      <c r="H152" s="165">
        <v>6</v>
      </c>
      <c r="I152" s="166"/>
      <c r="J152" s="166"/>
      <c r="K152" s="167">
        <f>ROUND(P152*H152,2)</f>
        <v>0</v>
      </c>
      <c r="L152" s="168"/>
      <c r="M152" s="23"/>
      <c r="N152" s="169" t="s">
        <v>20</v>
      </c>
      <c r="O152" s="170" t="s">
        <v>44</v>
      </c>
      <c r="P152" s="171">
        <f>I152+J152</f>
        <v>0</v>
      </c>
      <c r="Q152" s="171">
        <f>ROUND(I152*H152,2)</f>
        <v>0</v>
      </c>
      <c r="R152" s="171">
        <f>ROUND(J152*H152,2)</f>
        <v>0</v>
      </c>
      <c r="T152" s="172">
        <f>S152*H152</f>
        <v>0</v>
      </c>
      <c r="U152" s="172">
        <v>0</v>
      </c>
      <c r="V152" s="172">
        <f>U152*H152</f>
        <v>0</v>
      </c>
      <c r="W152" s="172">
        <v>0</v>
      </c>
      <c r="X152" s="173">
        <f>W152*H152</f>
        <v>0</v>
      </c>
      <c r="AR152" s="174" t="s">
        <v>166</v>
      </c>
      <c r="AT152" s="174" t="s">
        <v>162</v>
      </c>
      <c r="AU152" s="174" t="s">
        <v>82</v>
      </c>
      <c r="AY152" s="3" t="s">
        <v>159</v>
      </c>
      <c r="BE152" s="175">
        <f>IF(O152="základní",K152,0)</f>
        <v>0</v>
      </c>
      <c r="BF152" s="175">
        <f>IF(O152="snížená",K152,0)</f>
        <v>0</v>
      </c>
      <c r="BG152" s="175">
        <f>IF(O152="zákl. přenesená",K152,0)</f>
        <v>0</v>
      </c>
      <c r="BH152" s="175">
        <f>IF(O152="sníž. přenesená",K152,0)</f>
        <v>0</v>
      </c>
      <c r="BI152" s="175">
        <f>IF(O152="nulová",K152,0)</f>
        <v>0</v>
      </c>
      <c r="BJ152" s="3" t="s">
        <v>82</v>
      </c>
      <c r="BK152" s="175">
        <f>ROUND(P152*H152,2)</f>
        <v>0</v>
      </c>
      <c r="BL152" s="3" t="s">
        <v>166</v>
      </c>
      <c r="BM152" s="174" t="s">
        <v>2080</v>
      </c>
    </row>
    <row r="153" s="22" customFormat="1">
      <c r="B153" s="23"/>
      <c r="D153" s="176" t="s">
        <v>168</v>
      </c>
      <c r="F153" s="177" t="s">
        <v>2079</v>
      </c>
      <c r="I153" s="178"/>
      <c r="J153" s="178"/>
      <c r="M153" s="23"/>
      <c r="N153" s="179"/>
      <c r="X153" s="59"/>
      <c r="AT153" s="3" t="s">
        <v>168</v>
      </c>
      <c r="AU153" s="3" t="s">
        <v>82</v>
      </c>
    </row>
    <row r="154" s="22" customFormat="1" ht="16.5" customHeight="1">
      <c r="B154" s="23"/>
      <c r="C154" s="161" t="s">
        <v>358</v>
      </c>
      <c r="D154" s="161" t="s">
        <v>162</v>
      </c>
      <c r="E154" s="162" t="s">
        <v>615</v>
      </c>
      <c r="F154" s="163" t="s">
        <v>2081</v>
      </c>
      <c r="G154" s="164" t="s">
        <v>1470</v>
      </c>
      <c r="H154" s="165">
        <v>6</v>
      </c>
      <c r="I154" s="166"/>
      <c r="J154" s="166"/>
      <c r="K154" s="167">
        <f>ROUND(P154*H154,2)</f>
        <v>0</v>
      </c>
      <c r="L154" s="168"/>
      <c r="M154" s="23"/>
      <c r="N154" s="169" t="s">
        <v>20</v>
      </c>
      <c r="O154" s="170" t="s">
        <v>44</v>
      </c>
      <c r="P154" s="171">
        <f>I154+J154</f>
        <v>0</v>
      </c>
      <c r="Q154" s="171">
        <f>ROUND(I154*H154,2)</f>
        <v>0</v>
      </c>
      <c r="R154" s="171">
        <f>ROUND(J154*H154,2)</f>
        <v>0</v>
      </c>
      <c r="T154" s="172">
        <f>S154*H154</f>
        <v>0</v>
      </c>
      <c r="U154" s="172">
        <v>0</v>
      </c>
      <c r="V154" s="172">
        <f>U154*H154</f>
        <v>0</v>
      </c>
      <c r="W154" s="172">
        <v>0</v>
      </c>
      <c r="X154" s="173">
        <f>W154*H154</f>
        <v>0</v>
      </c>
      <c r="AR154" s="174" t="s">
        <v>166</v>
      </c>
      <c r="AT154" s="174" t="s">
        <v>162</v>
      </c>
      <c r="AU154" s="174" t="s">
        <v>82</v>
      </c>
      <c r="AY154" s="3" t="s">
        <v>159</v>
      </c>
      <c r="BE154" s="175">
        <f>IF(O154="základní",K154,0)</f>
        <v>0</v>
      </c>
      <c r="BF154" s="175">
        <f>IF(O154="snížená",K154,0)</f>
        <v>0</v>
      </c>
      <c r="BG154" s="175">
        <f>IF(O154="zákl. přenesená",K154,0)</f>
        <v>0</v>
      </c>
      <c r="BH154" s="175">
        <f>IF(O154="sníž. přenesená",K154,0)</f>
        <v>0</v>
      </c>
      <c r="BI154" s="175">
        <f>IF(O154="nulová",K154,0)</f>
        <v>0</v>
      </c>
      <c r="BJ154" s="3" t="s">
        <v>82</v>
      </c>
      <c r="BK154" s="175">
        <f>ROUND(P154*H154,2)</f>
        <v>0</v>
      </c>
      <c r="BL154" s="3" t="s">
        <v>166</v>
      </c>
      <c r="BM154" s="174" t="s">
        <v>2082</v>
      </c>
    </row>
    <row r="155" s="22" customFormat="1">
      <c r="B155" s="23"/>
      <c r="D155" s="176" t="s">
        <v>168</v>
      </c>
      <c r="F155" s="177" t="s">
        <v>2081</v>
      </c>
      <c r="I155" s="178"/>
      <c r="J155" s="178"/>
      <c r="M155" s="23"/>
      <c r="N155" s="179"/>
      <c r="X155" s="59"/>
      <c r="AT155" s="3" t="s">
        <v>168</v>
      </c>
      <c r="AU155" s="3" t="s">
        <v>82</v>
      </c>
    </row>
    <row r="156" s="22" customFormat="1" ht="16.5" customHeight="1">
      <c r="B156" s="23"/>
      <c r="C156" s="161" t="s">
        <v>397</v>
      </c>
      <c r="D156" s="161" t="s">
        <v>162</v>
      </c>
      <c r="E156" s="162" t="s">
        <v>1041</v>
      </c>
      <c r="F156" s="163" t="s">
        <v>2083</v>
      </c>
      <c r="G156" s="164" t="s">
        <v>1470</v>
      </c>
      <c r="H156" s="165">
        <v>1</v>
      </c>
      <c r="I156" s="166"/>
      <c r="J156" s="166"/>
      <c r="K156" s="167">
        <f>ROUND(P156*H156,2)</f>
        <v>0</v>
      </c>
      <c r="L156" s="168"/>
      <c r="M156" s="23"/>
      <c r="N156" s="169" t="s">
        <v>20</v>
      </c>
      <c r="O156" s="170" t="s">
        <v>44</v>
      </c>
      <c r="P156" s="171">
        <f>I156+J156</f>
        <v>0</v>
      </c>
      <c r="Q156" s="171">
        <f>ROUND(I156*H156,2)</f>
        <v>0</v>
      </c>
      <c r="R156" s="171">
        <f>ROUND(J156*H156,2)</f>
        <v>0</v>
      </c>
      <c r="T156" s="172">
        <f>S156*H156</f>
        <v>0</v>
      </c>
      <c r="U156" s="172">
        <v>0</v>
      </c>
      <c r="V156" s="172">
        <f>U156*H156</f>
        <v>0</v>
      </c>
      <c r="W156" s="172">
        <v>0</v>
      </c>
      <c r="X156" s="173">
        <f>W156*H156</f>
        <v>0</v>
      </c>
      <c r="AR156" s="174" t="s">
        <v>166</v>
      </c>
      <c r="AT156" s="174" t="s">
        <v>162</v>
      </c>
      <c r="AU156" s="174" t="s">
        <v>82</v>
      </c>
      <c r="AY156" s="3" t="s">
        <v>159</v>
      </c>
      <c r="BE156" s="175">
        <f>IF(O156="základní",K156,0)</f>
        <v>0</v>
      </c>
      <c r="BF156" s="175">
        <f>IF(O156="snížená",K156,0)</f>
        <v>0</v>
      </c>
      <c r="BG156" s="175">
        <f>IF(O156="zákl. přenesená",K156,0)</f>
        <v>0</v>
      </c>
      <c r="BH156" s="175">
        <f>IF(O156="sníž. přenesená",K156,0)</f>
        <v>0</v>
      </c>
      <c r="BI156" s="175">
        <f>IF(O156="nulová",K156,0)</f>
        <v>0</v>
      </c>
      <c r="BJ156" s="3" t="s">
        <v>82</v>
      </c>
      <c r="BK156" s="175">
        <f>ROUND(P156*H156,2)</f>
        <v>0</v>
      </c>
      <c r="BL156" s="3" t="s">
        <v>166</v>
      </c>
      <c r="BM156" s="174" t="s">
        <v>2084</v>
      </c>
    </row>
    <row r="157" s="22" customFormat="1">
      <c r="B157" s="23"/>
      <c r="D157" s="176" t="s">
        <v>168</v>
      </c>
      <c r="F157" s="177" t="s">
        <v>2083</v>
      </c>
      <c r="I157" s="178"/>
      <c r="J157" s="178"/>
      <c r="M157" s="23"/>
      <c r="N157" s="179"/>
      <c r="X157" s="59"/>
      <c r="AT157" s="3" t="s">
        <v>168</v>
      </c>
      <c r="AU157" s="3" t="s">
        <v>82</v>
      </c>
    </row>
    <row r="158" s="22" customFormat="1" ht="16.5" customHeight="1">
      <c r="B158" s="23"/>
      <c r="C158" s="161" t="s">
        <v>583</v>
      </c>
      <c r="D158" s="161" t="s">
        <v>162</v>
      </c>
      <c r="E158" s="162" t="s">
        <v>1051</v>
      </c>
      <c r="F158" s="163" t="s">
        <v>2085</v>
      </c>
      <c r="G158" s="164" t="s">
        <v>1470</v>
      </c>
      <c r="H158" s="165">
        <v>1</v>
      </c>
      <c r="I158" s="166"/>
      <c r="J158" s="166"/>
      <c r="K158" s="167">
        <f>ROUND(P158*H158,2)</f>
        <v>0</v>
      </c>
      <c r="L158" s="168"/>
      <c r="M158" s="23"/>
      <c r="N158" s="169" t="s">
        <v>20</v>
      </c>
      <c r="O158" s="170" t="s">
        <v>44</v>
      </c>
      <c r="P158" s="171">
        <f>I158+J158</f>
        <v>0</v>
      </c>
      <c r="Q158" s="171">
        <f>ROUND(I158*H158,2)</f>
        <v>0</v>
      </c>
      <c r="R158" s="171">
        <f>ROUND(J158*H158,2)</f>
        <v>0</v>
      </c>
      <c r="T158" s="172">
        <f>S158*H158</f>
        <v>0</v>
      </c>
      <c r="U158" s="172">
        <v>0</v>
      </c>
      <c r="V158" s="172">
        <f>U158*H158</f>
        <v>0</v>
      </c>
      <c r="W158" s="172">
        <v>0</v>
      </c>
      <c r="X158" s="173">
        <f>W158*H158</f>
        <v>0</v>
      </c>
      <c r="AR158" s="174" t="s">
        <v>166</v>
      </c>
      <c r="AT158" s="174" t="s">
        <v>162</v>
      </c>
      <c r="AU158" s="174" t="s">
        <v>82</v>
      </c>
      <c r="AY158" s="3" t="s">
        <v>159</v>
      </c>
      <c r="BE158" s="175">
        <f>IF(O158="základní",K158,0)</f>
        <v>0</v>
      </c>
      <c r="BF158" s="175">
        <f>IF(O158="snížená",K158,0)</f>
        <v>0</v>
      </c>
      <c r="BG158" s="175">
        <f>IF(O158="zákl. přenesená",K158,0)</f>
        <v>0</v>
      </c>
      <c r="BH158" s="175">
        <f>IF(O158="sníž. přenesená",K158,0)</f>
        <v>0</v>
      </c>
      <c r="BI158" s="175">
        <f>IF(O158="nulová",K158,0)</f>
        <v>0</v>
      </c>
      <c r="BJ158" s="3" t="s">
        <v>82</v>
      </c>
      <c r="BK158" s="175">
        <f>ROUND(P158*H158,2)</f>
        <v>0</v>
      </c>
      <c r="BL158" s="3" t="s">
        <v>166</v>
      </c>
      <c r="BM158" s="174" t="s">
        <v>2086</v>
      </c>
    </row>
    <row r="159" s="22" customFormat="1">
      <c r="B159" s="23"/>
      <c r="D159" s="176" t="s">
        <v>168</v>
      </c>
      <c r="F159" s="177" t="s">
        <v>2085</v>
      </c>
      <c r="I159" s="178"/>
      <c r="J159" s="178"/>
      <c r="M159" s="23"/>
      <c r="N159" s="179"/>
      <c r="X159" s="59"/>
      <c r="AT159" s="3" t="s">
        <v>168</v>
      </c>
      <c r="AU159" s="3" t="s">
        <v>82</v>
      </c>
    </row>
    <row r="160" s="22" customFormat="1" ht="16.5" customHeight="1">
      <c r="B160" s="23"/>
      <c r="C160" s="161" t="s">
        <v>594</v>
      </c>
      <c r="D160" s="161" t="s">
        <v>162</v>
      </c>
      <c r="E160" s="162" t="s">
        <v>1061</v>
      </c>
      <c r="F160" s="163" t="s">
        <v>2087</v>
      </c>
      <c r="G160" s="164" t="s">
        <v>1470</v>
      </c>
      <c r="H160" s="165">
        <v>1</v>
      </c>
      <c r="I160" s="166"/>
      <c r="J160" s="166"/>
      <c r="K160" s="167">
        <f>ROUND(P160*H160,2)</f>
        <v>0</v>
      </c>
      <c r="L160" s="168"/>
      <c r="M160" s="23"/>
      <c r="N160" s="169" t="s">
        <v>20</v>
      </c>
      <c r="O160" s="170" t="s">
        <v>44</v>
      </c>
      <c r="P160" s="171">
        <f>I160+J160</f>
        <v>0</v>
      </c>
      <c r="Q160" s="171">
        <f>ROUND(I160*H160,2)</f>
        <v>0</v>
      </c>
      <c r="R160" s="171">
        <f>ROUND(J160*H160,2)</f>
        <v>0</v>
      </c>
      <c r="T160" s="172">
        <f>S160*H160</f>
        <v>0</v>
      </c>
      <c r="U160" s="172">
        <v>0</v>
      </c>
      <c r="V160" s="172">
        <f>U160*H160</f>
        <v>0</v>
      </c>
      <c r="W160" s="172">
        <v>0</v>
      </c>
      <c r="X160" s="173">
        <f>W160*H160</f>
        <v>0</v>
      </c>
      <c r="AR160" s="174" t="s">
        <v>166</v>
      </c>
      <c r="AT160" s="174" t="s">
        <v>162</v>
      </c>
      <c r="AU160" s="174" t="s">
        <v>82</v>
      </c>
      <c r="AY160" s="3" t="s">
        <v>159</v>
      </c>
      <c r="BE160" s="175">
        <f>IF(O160="základní",K160,0)</f>
        <v>0</v>
      </c>
      <c r="BF160" s="175">
        <f>IF(O160="snížená",K160,0)</f>
        <v>0</v>
      </c>
      <c r="BG160" s="175">
        <f>IF(O160="zákl. přenesená",K160,0)</f>
        <v>0</v>
      </c>
      <c r="BH160" s="175">
        <f>IF(O160="sníž. přenesená",K160,0)</f>
        <v>0</v>
      </c>
      <c r="BI160" s="175">
        <f>IF(O160="nulová",K160,0)</f>
        <v>0</v>
      </c>
      <c r="BJ160" s="3" t="s">
        <v>82</v>
      </c>
      <c r="BK160" s="175">
        <f>ROUND(P160*H160,2)</f>
        <v>0</v>
      </c>
      <c r="BL160" s="3" t="s">
        <v>166</v>
      </c>
      <c r="BM160" s="174" t="s">
        <v>2088</v>
      </c>
    </row>
    <row r="161" s="22" customFormat="1">
      <c r="B161" s="23"/>
      <c r="D161" s="176" t="s">
        <v>168</v>
      </c>
      <c r="F161" s="177" t="s">
        <v>2087</v>
      </c>
      <c r="I161" s="178"/>
      <c r="J161" s="178"/>
      <c r="M161" s="23"/>
      <c r="N161" s="179"/>
      <c r="X161" s="59"/>
      <c r="AT161" s="3" t="s">
        <v>168</v>
      </c>
      <c r="AU161" s="3" t="s">
        <v>82</v>
      </c>
    </row>
    <row r="162" s="22" customFormat="1" ht="16.5" customHeight="1">
      <c r="B162" s="23"/>
      <c r="C162" s="161" t="s">
        <v>604</v>
      </c>
      <c r="D162" s="161" t="s">
        <v>162</v>
      </c>
      <c r="E162" s="162" t="s">
        <v>1065</v>
      </c>
      <c r="F162" s="163" t="s">
        <v>2089</v>
      </c>
      <c r="G162" s="164" t="s">
        <v>1470</v>
      </c>
      <c r="H162" s="165">
        <v>1</v>
      </c>
      <c r="I162" s="166"/>
      <c r="J162" s="166"/>
      <c r="K162" s="167">
        <f>ROUND(P162*H162,2)</f>
        <v>0</v>
      </c>
      <c r="L162" s="168"/>
      <c r="M162" s="23"/>
      <c r="N162" s="169" t="s">
        <v>20</v>
      </c>
      <c r="O162" s="170" t="s">
        <v>44</v>
      </c>
      <c r="P162" s="171">
        <f>I162+J162</f>
        <v>0</v>
      </c>
      <c r="Q162" s="171">
        <f>ROUND(I162*H162,2)</f>
        <v>0</v>
      </c>
      <c r="R162" s="171">
        <f>ROUND(J162*H162,2)</f>
        <v>0</v>
      </c>
      <c r="T162" s="172">
        <f>S162*H162</f>
        <v>0</v>
      </c>
      <c r="U162" s="172">
        <v>0</v>
      </c>
      <c r="V162" s="172">
        <f>U162*H162</f>
        <v>0</v>
      </c>
      <c r="W162" s="172">
        <v>0</v>
      </c>
      <c r="X162" s="173">
        <f>W162*H162</f>
        <v>0</v>
      </c>
      <c r="AR162" s="174" t="s">
        <v>166</v>
      </c>
      <c r="AT162" s="174" t="s">
        <v>162</v>
      </c>
      <c r="AU162" s="174" t="s">
        <v>82</v>
      </c>
      <c r="AY162" s="3" t="s">
        <v>159</v>
      </c>
      <c r="BE162" s="175">
        <f>IF(O162="základní",K162,0)</f>
        <v>0</v>
      </c>
      <c r="BF162" s="175">
        <f>IF(O162="snížená",K162,0)</f>
        <v>0</v>
      </c>
      <c r="BG162" s="175">
        <f>IF(O162="zákl. přenesená",K162,0)</f>
        <v>0</v>
      </c>
      <c r="BH162" s="175">
        <f>IF(O162="sníž. přenesená",K162,0)</f>
        <v>0</v>
      </c>
      <c r="BI162" s="175">
        <f>IF(O162="nulová",K162,0)</f>
        <v>0</v>
      </c>
      <c r="BJ162" s="3" t="s">
        <v>82</v>
      </c>
      <c r="BK162" s="175">
        <f>ROUND(P162*H162,2)</f>
        <v>0</v>
      </c>
      <c r="BL162" s="3" t="s">
        <v>166</v>
      </c>
      <c r="BM162" s="174" t="s">
        <v>2090</v>
      </c>
    </row>
    <row r="163" s="22" customFormat="1">
      <c r="B163" s="23"/>
      <c r="D163" s="176" t="s">
        <v>168</v>
      </c>
      <c r="F163" s="177" t="s">
        <v>2089</v>
      </c>
      <c r="I163" s="178"/>
      <c r="J163" s="178"/>
      <c r="M163" s="23"/>
      <c r="N163" s="179"/>
      <c r="X163" s="59"/>
      <c r="AT163" s="3" t="s">
        <v>168</v>
      </c>
      <c r="AU163" s="3" t="s">
        <v>82</v>
      </c>
    </row>
    <row r="164" s="22" customFormat="1" ht="16.5" customHeight="1">
      <c r="B164" s="23"/>
      <c r="C164" s="161" t="s">
        <v>436</v>
      </c>
      <c r="D164" s="161" t="s">
        <v>162</v>
      </c>
      <c r="E164" s="162" t="s">
        <v>1075</v>
      </c>
      <c r="F164" s="163" t="s">
        <v>2091</v>
      </c>
      <c r="G164" s="164" t="s">
        <v>1470</v>
      </c>
      <c r="H164" s="165">
        <v>1</v>
      </c>
      <c r="I164" s="166"/>
      <c r="J164" s="166"/>
      <c r="K164" s="167">
        <f>ROUND(P164*H164,2)</f>
        <v>0</v>
      </c>
      <c r="L164" s="168"/>
      <c r="M164" s="23"/>
      <c r="N164" s="169" t="s">
        <v>20</v>
      </c>
      <c r="O164" s="170" t="s">
        <v>44</v>
      </c>
      <c r="P164" s="171">
        <f>I164+J164</f>
        <v>0</v>
      </c>
      <c r="Q164" s="171">
        <f>ROUND(I164*H164,2)</f>
        <v>0</v>
      </c>
      <c r="R164" s="171">
        <f>ROUND(J164*H164,2)</f>
        <v>0</v>
      </c>
      <c r="T164" s="172">
        <f>S164*H164</f>
        <v>0</v>
      </c>
      <c r="U164" s="172">
        <v>0</v>
      </c>
      <c r="V164" s="172">
        <f>U164*H164</f>
        <v>0</v>
      </c>
      <c r="W164" s="172">
        <v>0</v>
      </c>
      <c r="X164" s="173">
        <f>W164*H164</f>
        <v>0</v>
      </c>
      <c r="AR164" s="174" t="s">
        <v>166</v>
      </c>
      <c r="AT164" s="174" t="s">
        <v>162</v>
      </c>
      <c r="AU164" s="174" t="s">
        <v>82</v>
      </c>
      <c r="AY164" s="3" t="s">
        <v>159</v>
      </c>
      <c r="BE164" s="175">
        <f>IF(O164="základní",K164,0)</f>
        <v>0</v>
      </c>
      <c r="BF164" s="175">
        <f>IF(O164="snížená",K164,0)</f>
        <v>0</v>
      </c>
      <c r="BG164" s="175">
        <f>IF(O164="zákl. přenesená",K164,0)</f>
        <v>0</v>
      </c>
      <c r="BH164" s="175">
        <f>IF(O164="sníž. přenesená",K164,0)</f>
        <v>0</v>
      </c>
      <c r="BI164" s="175">
        <f>IF(O164="nulová",K164,0)</f>
        <v>0</v>
      </c>
      <c r="BJ164" s="3" t="s">
        <v>82</v>
      </c>
      <c r="BK164" s="175">
        <f>ROUND(P164*H164,2)</f>
        <v>0</v>
      </c>
      <c r="BL164" s="3" t="s">
        <v>166</v>
      </c>
      <c r="BM164" s="174" t="s">
        <v>2092</v>
      </c>
    </row>
    <row r="165" s="22" customFormat="1">
      <c r="B165" s="23"/>
      <c r="D165" s="176" t="s">
        <v>168</v>
      </c>
      <c r="F165" s="177" t="s">
        <v>2091</v>
      </c>
      <c r="I165" s="178"/>
      <c r="J165" s="178"/>
      <c r="M165" s="23"/>
      <c r="N165" s="179"/>
      <c r="X165" s="59"/>
      <c r="AT165" s="3" t="s">
        <v>168</v>
      </c>
      <c r="AU165" s="3" t="s">
        <v>82</v>
      </c>
    </row>
    <row r="166" s="147" customFormat="1" ht="25.899999999999999" customHeight="1">
      <c r="B166" s="148"/>
      <c r="D166" s="149" t="s">
        <v>74</v>
      </c>
      <c r="E166" s="150" t="s">
        <v>252</v>
      </c>
      <c r="F166" s="150" t="s">
        <v>2093</v>
      </c>
      <c r="I166" s="151"/>
      <c r="J166" s="151"/>
      <c r="K166" s="152">
        <f>BK166</f>
        <v>0</v>
      </c>
      <c r="M166" s="148"/>
      <c r="N166" s="153"/>
      <c r="Q166" s="154">
        <f>SUM(Q167:Q224)</f>
        <v>0</v>
      </c>
      <c r="R166" s="154">
        <f>SUM(R167:R224)</f>
        <v>0</v>
      </c>
      <c r="T166" s="155">
        <f>SUM(T167:T224)</f>
        <v>0</v>
      </c>
      <c r="V166" s="155">
        <f>SUM(V167:V224)</f>
        <v>0</v>
      </c>
      <c r="X166" s="156">
        <f>SUM(X167:X224)</f>
        <v>0</v>
      </c>
      <c r="AR166" s="149" t="s">
        <v>82</v>
      </c>
      <c r="AT166" s="157" t="s">
        <v>74</v>
      </c>
      <c r="AU166" s="157" t="s">
        <v>75</v>
      </c>
      <c r="AY166" s="149" t="s">
        <v>159</v>
      </c>
      <c r="BK166" s="158">
        <f>SUM(BK167:BK224)</f>
        <v>0</v>
      </c>
    </row>
    <row r="167" s="22" customFormat="1" ht="16.5" customHeight="1">
      <c r="B167" s="23"/>
      <c r="C167" s="161" t="s">
        <v>445</v>
      </c>
      <c r="D167" s="161" t="s">
        <v>162</v>
      </c>
      <c r="E167" s="162" t="s">
        <v>1081</v>
      </c>
      <c r="F167" s="163" t="s">
        <v>2094</v>
      </c>
      <c r="G167" s="164" t="s">
        <v>248</v>
      </c>
      <c r="H167" s="165">
        <v>15</v>
      </c>
      <c r="I167" s="166"/>
      <c r="J167" s="166"/>
      <c r="K167" s="167">
        <f>ROUND(P167*H167,2)</f>
        <v>0</v>
      </c>
      <c r="L167" s="168"/>
      <c r="M167" s="23"/>
      <c r="N167" s="169" t="s">
        <v>20</v>
      </c>
      <c r="O167" s="170" t="s">
        <v>44</v>
      </c>
      <c r="P167" s="171">
        <f>I167+J167</f>
        <v>0</v>
      </c>
      <c r="Q167" s="171">
        <f>ROUND(I167*H167,2)</f>
        <v>0</v>
      </c>
      <c r="R167" s="171">
        <f>ROUND(J167*H167,2)</f>
        <v>0</v>
      </c>
      <c r="T167" s="172">
        <f>S167*H167</f>
        <v>0</v>
      </c>
      <c r="U167" s="172">
        <v>0</v>
      </c>
      <c r="V167" s="172">
        <f>U167*H167</f>
        <v>0</v>
      </c>
      <c r="W167" s="172">
        <v>0</v>
      </c>
      <c r="X167" s="173">
        <f>W167*H167</f>
        <v>0</v>
      </c>
      <c r="AR167" s="174" t="s">
        <v>166</v>
      </c>
      <c r="AT167" s="174" t="s">
        <v>162</v>
      </c>
      <c r="AU167" s="174" t="s">
        <v>82</v>
      </c>
      <c r="AY167" s="3" t="s">
        <v>159</v>
      </c>
      <c r="BE167" s="175">
        <f>IF(O167="základní",K167,0)</f>
        <v>0</v>
      </c>
      <c r="BF167" s="175">
        <f>IF(O167="snížená",K167,0)</f>
        <v>0</v>
      </c>
      <c r="BG167" s="175">
        <f>IF(O167="zákl. přenesená",K167,0)</f>
        <v>0</v>
      </c>
      <c r="BH167" s="175">
        <f>IF(O167="sníž. přenesená",K167,0)</f>
        <v>0</v>
      </c>
      <c r="BI167" s="175">
        <f>IF(O167="nulová",K167,0)</f>
        <v>0</v>
      </c>
      <c r="BJ167" s="3" t="s">
        <v>82</v>
      </c>
      <c r="BK167" s="175">
        <f>ROUND(P167*H167,2)</f>
        <v>0</v>
      </c>
      <c r="BL167" s="3" t="s">
        <v>166</v>
      </c>
      <c r="BM167" s="174" t="s">
        <v>2095</v>
      </c>
    </row>
    <row r="168" s="22" customFormat="1">
      <c r="B168" s="23"/>
      <c r="D168" s="176" t="s">
        <v>168</v>
      </c>
      <c r="F168" s="177" t="s">
        <v>2094</v>
      </c>
      <c r="I168" s="178"/>
      <c r="J168" s="178"/>
      <c r="M168" s="23"/>
      <c r="N168" s="179"/>
      <c r="X168" s="59"/>
      <c r="AT168" s="3" t="s">
        <v>168</v>
      </c>
      <c r="AU168" s="3" t="s">
        <v>82</v>
      </c>
    </row>
    <row r="169" s="22" customFormat="1" ht="16.5" customHeight="1">
      <c r="B169" s="23"/>
      <c r="C169" s="161" t="s">
        <v>454</v>
      </c>
      <c r="D169" s="161" t="s">
        <v>162</v>
      </c>
      <c r="E169" s="162" t="s">
        <v>2096</v>
      </c>
      <c r="F169" s="163" t="s">
        <v>2097</v>
      </c>
      <c r="G169" s="164" t="s">
        <v>248</v>
      </c>
      <c r="H169" s="165">
        <v>25</v>
      </c>
      <c r="I169" s="166"/>
      <c r="J169" s="166"/>
      <c r="K169" s="167">
        <f>ROUND(P169*H169,2)</f>
        <v>0</v>
      </c>
      <c r="L169" s="168"/>
      <c r="M169" s="23"/>
      <c r="N169" s="169" t="s">
        <v>20</v>
      </c>
      <c r="O169" s="170" t="s">
        <v>44</v>
      </c>
      <c r="P169" s="171">
        <f>I169+J169</f>
        <v>0</v>
      </c>
      <c r="Q169" s="171">
        <f>ROUND(I169*H169,2)</f>
        <v>0</v>
      </c>
      <c r="R169" s="171">
        <f>ROUND(J169*H169,2)</f>
        <v>0</v>
      </c>
      <c r="T169" s="172">
        <f>S169*H169</f>
        <v>0</v>
      </c>
      <c r="U169" s="172">
        <v>0</v>
      </c>
      <c r="V169" s="172">
        <f>U169*H169</f>
        <v>0</v>
      </c>
      <c r="W169" s="172">
        <v>0</v>
      </c>
      <c r="X169" s="173">
        <f>W169*H169</f>
        <v>0</v>
      </c>
      <c r="AR169" s="174" t="s">
        <v>166</v>
      </c>
      <c r="AT169" s="174" t="s">
        <v>162</v>
      </c>
      <c r="AU169" s="174" t="s">
        <v>82</v>
      </c>
      <c r="AY169" s="3" t="s">
        <v>159</v>
      </c>
      <c r="BE169" s="175">
        <f>IF(O169="základní",K169,0)</f>
        <v>0</v>
      </c>
      <c r="BF169" s="175">
        <f>IF(O169="snížená",K169,0)</f>
        <v>0</v>
      </c>
      <c r="BG169" s="175">
        <f>IF(O169="zákl. přenesená",K169,0)</f>
        <v>0</v>
      </c>
      <c r="BH169" s="175">
        <f>IF(O169="sníž. přenesená",K169,0)</f>
        <v>0</v>
      </c>
      <c r="BI169" s="175">
        <f>IF(O169="nulová",K169,0)</f>
        <v>0</v>
      </c>
      <c r="BJ169" s="3" t="s">
        <v>82</v>
      </c>
      <c r="BK169" s="175">
        <f>ROUND(P169*H169,2)</f>
        <v>0</v>
      </c>
      <c r="BL169" s="3" t="s">
        <v>166</v>
      </c>
      <c r="BM169" s="174" t="s">
        <v>2098</v>
      </c>
    </row>
    <row r="170" s="22" customFormat="1">
      <c r="B170" s="23"/>
      <c r="D170" s="176" t="s">
        <v>168</v>
      </c>
      <c r="F170" s="177" t="s">
        <v>2097</v>
      </c>
      <c r="I170" s="178"/>
      <c r="J170" s="178"/>
      <c r="M170" s="23"/>
      <c r="N170" s="179"/>
      <c r="X170" s="59"/>
      <c r="AT170" s="3" t="s">
        <v>168</v>
      </c>
      <c r="AU170" s="3" t="s">
        <v>82</v>
      </c>
    </row>
    <row r="171" s="22" customFormat="1" ht="16.5" customHeight="1">
      <c r="B171" s="23"/>
      <c r="C171" s="161" t="s">
        <v>475</v>
      </c>
      <c r="D171" s="161" t="s">
        <v>162</v>
      </c>
      <c r="E171" s="162" t="s">
        <v>2099</v>
      </c>
      <c r="F171" s="163" t="s">
        <v>2100</v>
      </c>
      <c r="G171" s="164" t="s">
        <v>248</v>
      </c>
      <c r="H171" s="165">
        <v>20</v>
      </c>
      <c r="I171" s="166"/>
      <c r="J171" s="166"/>
      <c r="K171" s="167">
        <f>ROUND(P171*H171,2)</f>
        <v>0</v>
      </c>
      <c r="L171" s="168"/>
      <c r="M171" s="23"/>
      <c r="N171" s="169" t="s">
        <v>20</v>
      </c>
      <c r="O171" s="170" t="s">
        <v>44</v>
      </c>
      <c r="P171" s="171">
        <f>I171+J171</f>
        <v>0</v>
      </c>
      <c r="Q171" s="171">
        <f>ROUND(I171*H171,2)</f>
        <v>0</v>
      </c>
      <c r="R171" s="171">
        <f>ROUND(J171*H171,2)</f>
        <v>0</v>
      </c>
      <c r="T171" s="172">
        <f>S171*H171</f>
        <v>0</v>
      </c>
      <c r="U171" s="172">
        <v>0</v>
      </c>
      <c r="V171" s="172">
        <f>U171*H171</f>
        <v>0</v>
      </c>
      <c r="W171" s="172">
        <v>0</v>
      </c>
      <c r="X171" s="173">
        <f>W171*H171</f>
        <v>0</v>
      </c>
      <c r="AR171" s="174" t="s">
        <v>166</v>
      </c>
      <c r="AT171" s="174" t="s">
        <v>162</v>
      </c>
      <c r="AU171" s="174" t="s">
        <v>82</v>
      </c>
      <c r="AY171" s="3" t="s">
        <v>159</v>
      </c>
      <c r="BE171" s="175">
        <f>IF(O171="základní",K171,0)</f>
        <v>0</v>
      </c>
      <c r="BF171" s="175">
        <f>IF(O171="snížená",K171,0)</f>
        <v>0</v>
      </c>
      <c r="BG171" s="175">
        <f>IF(O171="zákl. přenesená",K171,0)</f>
        <v>0</v>
      </c>
      <c r="BH171" s="175">
        <f>IF(O171="sníž. přenesená",K171,0)</f>
        <v>0</v>
      </c>
      <c r="BI171" s="175">
        <f>IF(O171="nulová",K171,0)</f>
        <v>0</v>
      </c>
      <c r="BJ171" s="3" t="s">
        <v>82</v>
      </c>
      <c r="BK171" s="175">
        <f>ROUND(P171*H171,2)</f>
        <v>0</v>
      </c>
      <c r="BL171" s="3" t="s">
        <v>166</v>
      </c>
      <c r="BM171" s="174" t="s">
        <v>2101</v>
      </c>
    </row>
    <row r="172" s="22" customFormat="1">
      <c r="B172" s="23"/>
      <c r="D172" s="176" t="s">
        <v>168</v>
      </c>
      <c r="F172" s="177" t="s">
        <v>2100</v>
      </c>
      <c r="I172" s="178"/>
      <c r="J172" s="178"/>
      <c r="M172" s="23"/>
      <c r="N172" s="179"/>
      <c r="X172" s="59"/>
      <c r="AT172" s="3" t="s">
        <v>168</v>
      </c>
      <c r="AU172" s="3" t="s">
        <v>82</v>
      </c>
    </row>
    <row r="173" s="22" customFormat="1" ht="16.5" customHeight="1">
      <c r="B173" s="23"/>
      <c r="C173" s="161" t="s">
        <v>483</v>
      </c>
      <c r="D173" s="161" t="s">
        <v>162</v>
      </c>
      <c r="E173" s="162" t="s">
        <v>1161</v>
      </c>
      <c r="F173" s="163" t="s">
        <v>2102</v>
      </c>
      <c r="G173" s="164" t="s">
        <v>248</v>
      </c>
      <c r="H173" s="165">
        <v>150</v>
      </c>
      <c r="I173" s="166"/>
      <c r="J173" s="166"/>
      <c r="K173" s="167">
        <f>ROUND(P173*H173,2)</f>
        <v>0</v>
      </c>
      <c r="L173" s="168"/>
      <c r="M173" s="23"/>
      <c r="N173" s="169" t="s">
        <v>20</v>
      </c>
      <c r="O173" s="170" t="s">
        <v>44</v>
      </c>
      <c r="P173" s="171">
        <f>I173+J173</f>
        <v>0</v>
      </c>
      <c r="Q173" s="171">
        <f>ROUND(I173*H173,2)</f>
        <v>0</v>
      </c>
      <c r="R173" s="171">
        <f>ROUND(J173*H173,2)</f>
        <v>0</v>
      </c>
      <c r="T173" s="172">
        <f>S173*H173</f>
        <v>0</v>
      </c>
      <c r="U173" s="172">
        <v>0</v>
      </c>
      <c r="V173" s="172">
        <f>U173*H173</f>
        <v>0</v>
      </c>
      <c r="W173" s="172">
        <v>0</v>
      </c>
      <c r="X173" s="173">
        <f>W173*H173</f>
        <v>0</v>
      </c>
      <c r="AR173" s="174" t="s">
        <v>166</v>
      </c>
      <c r="AT173" s="174" t="s">
        <v>162</v>
      </c>
      <c r="AU173" s="174" t="s">
        <v>82</v>
      </c>
      <c r="AY173" s="3" t="s">
        <v>159</v>
      </c>
      <c r="BE173" s="175">
        <f>IF(O173="základní",K173,0)</f>
        <v>0</v>
      </c>
      <c r="BF173" s="175">
        <f>IF(O173="snížená",K173,0)</f>
        <v>0</v>
      </c>
      <c r="BG173" s="175">
        <f>IF(O173="zákl. přenesená",K173,0)</f>
        <v>0</v>
      </c>
      <c r="BH173" s="175">
        <f>IF(O173="sníž. přenesená",K173,0)</f>
        <v>0</v>
      </c>
      <c r="BI173" s="175">
        <f>IF(O173="nulová",K173,0)</f>
        <v>0</v>
      </c>
      <c r="BJ173" s="3" t="s">
        <v>82</v>
      </c>
      <c r="BK173" s="175">
        <f>ROUND(P173*H173,2)</f>
        <v>0</v>
      </c>
      <c r="BL173" s="3" t="s">
        <v>166</v>
      </c>
      <c r="BM173" s="174" t="s">
        <v>2103</v>
      </c>
    </row>
    <row r="174" s="22" customFormat="1">
      <c r="B174" s="23"/>
      <c r="D174" s="176" t="s">
        <v>168</v>
      </c>
      <c r="F174" s="177" t="s">
        <v>2102</v>
      </c>
      <c r="I174" s="178"/>
      <c r="J174" s="178"/>
      <c r="M174" s="23"/>
      <c r="N174" s="179"/>
      <c r="X174" s="59"/>
      <c r="AT174" s="3" t="s">
        <v>168</v>
      </c>
      <c r="AU174" s="3" t="s">
        <v>82</v>
      </c>
    </row>
    <row r="175" s="22" customFormat="1" ht="16.5" customHeight="1">
      <c r="B175" s="23"/>
      <c r="C175" s="161" t="s">
        <v>490</v>
      </c>
      <c r="D175" s="161" t="s">
        <v>162</v>
      </c>
      <c r="E175" s="162" t="s">
        <v>1165</v>
      </c>
      <c r="F175" s="163" t="s">
        <v>2104</v>
      </c>
      <c r="G175" s="164" t="s">
        <v>1470</v>
      </c>
      <c r="H175" s="165">
        <v>25</v>
      </c>
      <c r="I175" s="166"/>
      <c r="J175" s="166"/>
      <c r="K175" s="167">
        <f>ROUND(P175*H175,2)</f>
        <v>0</v>
      </c>
      <c r="L175" s="168"/>
      <c r="M175" s="23"/>
      <c r="N175" s="169" t="s">
        <v>20</v>
      </c>
      <c r="O175" s="170" t="s">
        <v>44</v>
      </c>
      <c r="P175" s="171">
        <f>I175+J175</f>
        <v>0</v>
      </c>
      <c r="Q175" s="171">
        <f>ROUND(I175*H175,2)</f>
        <v>0</v>
      </c>
      <c r="R175" s="171">
        <f>ROUND(J175*H175,2)</f>
        <v>0</v>
      </c>
      <c r="T175" s="172">
        <f>S175*H175</f>
        <v>0</v>
      </c>
      <c r="U175" s="172">
        <v>0</v>
      </c>
      <c r="V175" s="172">
        <f>U175*H175</f>
        <v>0</v>
      </c>
      <c r="W175" s="172">
        <v>0</v>
      </c>
      <c r="X175" s="173">
        <f>W175*H175</f>
        <v>0</v>
      </c>
      <c r="AR175" s="174" t="s">
        <v>166</v>
      </c>
      <c r="AT175" s="174" t="s">
        <v>162</v>
      </c>
      <c r="AU175" s="174" t="s">
        <v>82</v>
      </c>
      <c r="AY175" s="3" t="s">
        <v>159</v>
      </c>
      <c r="BE175" s="175">
        <f>IF(O175="základní",K175,0)</f>
        <v>0</v>
      </c>
      <c r="BF175" s="175">
        <f>IF(O175="snížená",K175,0)</f>
        <v>0</v>
      </c>
      <c r="BG175" s="175">
        <f>IF(O175="zákl. přenesená",K175,0)</f>
        <v>0</v>
      </c>
      <c r="BH175" s="175">
        <f>IF(O175="sníž. přenesená",K175,0)</f>
        <v>0</v>
      </c>
      <c r="BI175" s="175">
        <f>IF(O175="nulová",K175,0)</f>
        <v>0</v>
      </c>
      <c r="BJ175" s="3" t="s">
        <v>82</v>
      </c>
      <c r="BK175" s="175">
        <f>ROUND(P175*H175,2)</f>
        <v>0</v>
      </c>
      <c r="BL175" s="3" t="s">
        <v>166</v>
      </c>
      <c r="BM175" s="174" t="s">
        <v>2105</v>
      </c>
    </row>
    <row r="176" s="22" customFormat="1">
      <c r="B176" s="23"/>
      <c r="D176" s="176" t="s">
        <v>168</v>
      </c>
      <c r="F176" s="177" t="s">
        <v>2104</v>
      </c>
      <c r="I176" s="178"/>
      <c r="J176" s="178"/>
      <c r="M176" s="23"/>
      <c r="N176" s="179"/>
      <c r="X176" s="59"/>
      <c r="AT176" s="3" t="s">
        <v>168</v>
      </c>
      <c r="AU176" s="3" t="s">
        <v>82</v>
      </c>
    </row>
    <row r="177" s="22" customFormat="1" ht="16.5" customHeight="1">
      <c r="B177" s="23"/>
      <c r="C177" s="161" t="s">
        <v>1636</v>
      </c>
      <c r="D177" s="161" t="s">
        <v>162</v>
      </c>
      <c r="E177" s="162" t="s">
        <v>2106</v>
      </c>
      <c r="F177" s="163" t="s">
        <v>2107</v>
      </c>
      <c r="G177" s="164" t="s">
        <v>1470</v>
      </c>
      <c r="H177" s="165">
        <v>20</v>
      </c>
      <c r="I177" s="166"/>
      <c r="J177" s="166"/>
      <c r="K177" s="167">
        <f>ROUND(P177*H177,2)</f>
        <v>0</v>
      </c>
      <c r="L177" s="168"/>
      <c r="M177" s="23"/>
      <c r="N177" s="169" t="s">
        <v>20</v>
      </c>
      <c r="O177" s="170" t="s">
        <v>44</v>
      </c>
      <c r="P177" s="171">
        <f>I177+J177</f>
        <v>0</v>
      </c>
      <c r="Q177" s="171">
        <f>ROUND(I177*H177,2)</f>
        <v>0</v>
      </c>
      <c r="R177" s="171">
        <f>ROUND(J177*H177,2)</f>
        <v>0</v>
      </c>
      <c r="T177" s="172">
        <f>S177*H177</f>
        <v>0</v>
      </c>
      <c r="U177" s="172">
        <v>0</v>
      </c>
      <c r="V177" s="172">
        <f>U177*H177</f>
        <v>0</v>
      </c>
      <c r="W177" s="172">
        <v>0</v>
      </c>
      <c r="X177" s="173">
        <f>W177*H177</f>
        <v>0</v>
      </c>
      <c r="AR177" s="174" t="s">
        <v>166</v>
      </c>
      <c r="AT177" s="174" t="s">
        <v>162</v>
      </c>
      <c r="AU177" s="174" t="s">
        <v>82</v>
      </c>
      <c r="AY177" s="3" t="s">
        <v>159</v>
      </c>
      <c r="BE177" s="175">
        <f>IF(O177="základní",K177,0)</f>
        <v>0</v>
      </c>
      <c r="BF177" s="175">
        <f>IF(O177="snížená",K177,0)</f>
        <v>0</v>
      </c>
      <c r="BG177" s="175">
        <f>IF(O177="zákl. přenesená",K177,0)</f>
        <v>0</v>
      </c>
      <c r="BH177" s="175">
        <f>IF(O177="sníž. přenesená",K177,0)</f>
        <v>0</v>
      </c>
      <c r="BI177" s="175">
        <f>IF(O177="nulová",K177,0)</f>
        <v>0</v>
      </c>
      <c r="BJ177" s="3" t="s">
        <v>82</v>
      </c>
      <c r="BK177" s="175">
        <f>ROUND(P177*H177,2)</f>
        <v>0</v>
      </c>
      <c r="BL177" s="3" t="s">
        <v>166</v>
      </c>
      <c r="BM177" s="174" t="s">
        <v>2108</v>
      </c>
    </row>
    <row r="178" s="22" customFormat="1">
      <c r="B178" s="23"/>
      <c r="D178" s="176" t="s">
        <v>168</v>
      </c>
      <c r="F178" s="177" t="s">
        <v>2107</v>
      </c>
      <c r="I178" s="178"/>
      <c r="J178" s="178"/>
      <c r="M178" s="23"/>
      <c r="N178" s="179"/>
      <c r="X178" s="59"/>
      <c r="AT178" s="3" t="s">
        <v>168</v>
      </c>
      <c r="AU178" s="3" t="s">
        <v>82</v>
      </c>
    </row>
    <row r="179" s="22" customFormat="1" ht="16.5" customHeight="1">
      <c r="B179" s="23"/>
      <c r="C179" s="161" t="s">
        <v>511</v>
      </c>
      <c r="D179" s="161" t="s">
        <v>162</v>
      </c>
      <c r="E179" s="162" t="s">
        <v>2109</v>
      </c>
      <c r="F179" s="163" t="s">
        <v>2110</v>
      </c>
      <c r="G179" s="164" t="s">
        <v>248</v>
      </c>
      <c r="H179" s="165">
        <v>80</v>
      </c>
      <c r="I179" s="166"/>
      <c r="J179" s="166"/>
      <c r="K179" s="167">
        <f>ROUND(P179*H179,2)</f>
        <v>0</v>
      </c>
      <c r="L179" s="168"/>
      <c r="M179" s="23"/>
      <c r="N179" s="169" t="s">
        <v>20</v>
      </c>
      <c r="O179" s="170" t="s">
        <v>44</v>
      </c>
      <c r="P179" s="171">
        <f>I179+J179</f>
        <v>0</v>
      </c>
      <c r="Q179" s="171">
        <f>ROUND(I179*H179,2)</f>
        <v>0</v>
      </c>
      <c r="R179" s="171">
        <f>ROUND(J179*H179,2)</f>
        <v>0</v>
      </c>
      <c r="T179" s="172">
        <f>S179*H179</f>
        <v>0</v>
      </c>
      <c r="U179" s="172">
        <v>0</v>
      </c>
      <c r="V179" s="172">
        <f>U179*H179</f>
        <v>0</v>
      </c>
      <c r="W179" s="172">
        <v>0</v>
      </c>
      <c r="X179" s="173">
        <f>W179*H179</f>
        <v>0</v>
      </c>
      <c r="AR179" s="174" t="s">
        <v>166</v>
      </c>
      <c r="AT179" s="174" t="s">
        <v>162</v>
      </c>
      <c r="AU179" s="174" t="s">
        <v>82</v>
      </c>
      <c r="AY179" s="3" t="s">
        <v>159</v>
      </c>
      <c r="BE179" s="175">
        <f>IF(O179="základní",K179,0)</f>
        <v>0</v>
      </c>
      <c r="BF179" s="175">
        <f>IF(O179="snížená",K179,0)</f>
        <v>0</v>
      </c>
      <c r="BG179" s="175">
        <f>IF(O179="zákl. přenesená",K179,0)</f>
        <v>0</v>
      </c>
      <c r="BH179" s="175">
        <f>IF(O179="sníž. přenesená",K179,0)</f>
        <v>0</v>
      </c>
      <c r="BI179" s="175">
        <f>IF(O179="nulová",K179,0)</f>
        <v>0</v>
      </c>
      <c r="BJ179" s="3" t="s">
        <v>82</v>
      </c>
      <c r="BK179" s="175">
        <f>ROUND(P179*H179,2)</f>
        <v>0</v>
      </c>
      <c r="BL179" s="3" t="s">
        <v>166</v>
      </c>
      <c r="BM179" s="174" t="s">
        <v>2111</v>
      </c>
    </row>
    <row r="180" s="22" customFormat="1">
      <c r="B180" s="23"/>
      <c r="D180" s="176" t="s">
        <v>168</v>
      </c>
      <c r="F180" s="177" t="s">
        <v>2110</v>
      </c>
      <c r="I180" s="178"/>
      <c r="J180" s="178"/>
      <c r="M180" s="23"/>
      <c r="N180" s="179"/>
      <c r="X180" s="59"/>
      <c r="AT180" s="3" t="s">
        <v>168</v>
      </c>
      <c r="AU180" s="3" t="s">
        <v>82</v>
      </c>
    </row>
    <row r="181" s="22" customFormat="1" ht="16.5" customHeight="1">
      <c r="B181" s="23"/>
      <c r="C181" s="161" t="s">
        <v>518</v>
      </c>
      <c r="D181" s="161" t="s">
        <v>162</v>
      </c>
      <c r="E181" s="162" t="s">
        <v>2112</v>
      </c>
      <c r="F181" s="163" t="s">
        <v>2113</v>
      </c>
      <c r="G181" s="164" t="s">
        <v>248</v>
      </c>
      <c r="H181" s="165">
        <v>340</v>
      </c>
      <c r="I181" s="166"/>
      <c r="J181" s="166"/>
      <c r="K181" s="167">
        <f>ROUND(P181*H181,2)</f>
        <v>0</v>
      </c>
      <c r="L181" s="168"/>
      <c r="M181" s="23"/>
      <c r="N181" s="169" t="s">
        <v>20</v>
      </c>
      <c r="O181" s="170" t="s">
        <v>44</v>
      </c>
      <c r="P181" s="171">
        <f>I181+J181</f>
        <v>0</v>
      </c>
      <c r="Q181" s="171">
        <f>ROUND(I181*H181,2)</f>
        <v>0</v>
      </c>
      <c r="R181" s="171">
        <f>ROUND(J181*H181,2)</f>
        <v>0</v>
      </c>
      <c r="T181" s="172">
        <f>S181*H181</f>
        <v>0</v>
      </c>
      <c r="U181" s="172">
        <v>0</v>
      </c>
      <c r="V181" s="172">
        <f>U181*H181</f>
        <v>0</v>
      </c>
      <c r="W181" s="172">
        <v>0</v>
      </c>
      <c r="X181" s="173">
        <f>W181*H181</f>
        <v>0</v>
      </c>
      <c r="AR181" s="174" t="s">
        <v>166</v>
      </c>
      <c r="AT181" s="174" t="s">
        <v>162</v>
      </c>
      <c r="AU181" s="174" t="s">
        <v>82</v>
      </c>
      <c r="AY181" s="3" t="s">
        <v>159</v>
      </c>
      <c r="BE181" s="175">
        <f>IF(O181="základní",K181,0)</f>
        <v>0</v>
      </c>
      <c r="BF181" s="175">
        <f>IF(O181="snížená",K181,0)</f>
        <v>0</v>
      </c>
      <c r="BG181" s="175">
        <f>IF(O181="zákl. přenesená",K181,0)</f>
        <v>0</v>
      </c>
      <c r="BH181" s="175">
        <f>IF(O181="sníž. přenesená",K181,0)</f>
        <v>0</v>
      </c>
      <c r="BI181" s="175">
        <f>IF(O181="nulová",K181,0)</f>
        <v>0</v>
      </c>
      <c r="BJ181" s="3" t="s">
        <v>82</v>
      </c>
      <c r="BK181" s="175">
        <f>ROUND(P181*H181,2)</f>
        <v>0</v>
      </c>
      <c r="BL181" s="3" t="s">
        <v>166</v>
      </c>
      <c r="BM181" s="174" t="s">
        <v>2114</v>
      </c>
    </row>
    <row r="182" s="22" customFormat="1">
      <c r="B182" s="23"/>
      <c r="D182" s="176" t="s">
        <v>168</v>
      </c>
      <c r="F182" s="177" t="s">
        <v>2113</v>
      </c>
      <c r="I182" s="178"/>
      <c r="J182" s="178"/>
      <c r="M182" s="23"/>
      <c r="N182" s="179"/>
      <c r="X182" s="59"/>
      <c r="AT182" s="3" t="s">
        <v>168</v>
      </c>
      <c r="AU182" s="3" t="s">
        <v>82</v>
      </c>
    </row>
    <row r="183" s="22" customFormat="1" ht="16.5" customHeight="1">
      <c r="B183" s="23"/>
      <c r="C183" s="161" t="s">
        <v>525</v>
      </c>
      <c r="D183" s="161" t="s">
        <v>162</v>
      </c>
      <c r="E183" s="162" t="s">
        <v>1175</v>
      </c>
      <c r="F183" s="163" t="s">
        <v>2115</v>
      </c>
      <c r="G183" s="164" t="s">
        <v>248</v>
      </c>
      <c r="H183" s="165">
        <v>360</v>
      </c>
      <c r="I183" s="166"/>
      <c r="J183" s="166"/>
      <c r="K183" s="167">
        <f>ROUND(P183*H183,2)</f>
        <v>0</v>
      </c>
      <c r="L183" s="168"/>
      <c r="M183" s="23"/>
      <c r="N183" s="169" t="s">
        <v>20</v>
      </c>
      <c r="O183" s="170" t="s">
        <v>44</v>
      </c>
      <c r="P183" s="171">
        <f>I183+J183</f>
        <v>0</v>
      </c>
      <c r="Q183" s="171">
        <f>ROUND(I183*H183,2)</f>
        <v>0</v>
      </c>
      <c r="R183" s="171">
        <f>ROUND(J183*H183,2)</f>
        <v>0</v>
      </c>
      <c r="T183" s="172">
        <f>S183*H183</f>
        <v>0</v>
      </c>
      <c r="U183" s="172">
        <v>0</v>
      </c>
      <c r="V183" s="172">
        <f>U183*H183</f>
        <v>0</v>
      </c>
      <c r="W183" s="172">
        <v>0</v>
      </c>
      <c r="X183" s="173">
        <f>W183*H183</f>
        <v>0</v>
      </c>
      <c r="AR183" s="174" t="s">
        <v>166</v>
      </c>
      <c r="AT183" s="174" t="s">
        <v>162</v>
      </c>
      <c r="AU183" s="174" t="s">
        <v>82</v>
      </c>
      <c r="AY183" s="3" t="s">
        <v>159</v>
      </c>
      <c r="BE183" s="175">
        <f>IF(O183="základní",K183,0)</f>
        <v>0</v>
      </c>
      <c r="BF183" s="175">
        <f>IF(O183="snížená",K183,0)</f>
        <v>0</v>
      </c>
      <c r="BG183" s="175">
        <f>IF(O183="zákl. přenesená",K183,0)</f>
        <v>0</v>
      </c>
      <c r="BH183" s="175">
        <f>IF(O183="sníž. přenesená",K183,0)</f>
        <v>0</v>
      </c>
      <c r="BI183" s="175">
        <f>IF(O183="nulová",K183,0)</f>
        <v>0</v>
      </c>
      <c r="BJ183" s="3" t="s">
        <v>82</v>
      </c>
      <c r="BK183" s="175">
        <f>ROUND(P183*H183,2)</f>
        <v>0</v>
      </c>
      <c r="BL183" s="3" t="s">
        <v>166</v>
      </c>
      <c r="BM183" s="174" t="s">
        <v>2116</v>
      </c>
    </row>
    <row r="184" s="22" customFormat="1">
      <c r="B184" s="23"/>
      <c r="D184" s="176" t="s">
        <v>168</v>
      </c>
      <c r="F184" s="177" t="s">
        <v>2115</v>
      </c>
      <c r="I184" s="178"/>
      <c r="J184" s="178"/>
      <c r="M184" s="23"/>
      <c r="N184" s="179"/>
      <c r="X184" s="59"/>
      <c r="AT184" s="3" t="s">
        <v>168</v>
      </c>
      <c r="AU184" s="3" t="s">
        <v>82</v>
      </c>
    </row>
    <row r="185" s="22" customFormat="1" ht="16.5" customHeight="1">
      <c r="B185" s="23"/>
      <c r="C185" s="161" t="s">
        <v>535</v>
      </c>
      <c r="D185" s="161" t="s">
        <v>162</v>
      </c>
      <c r="E185" s="162" t="s">
        <v>2117</v>
      </c>
      <c r="F185" s="163" t="s">
        <v>2118</v>
      </c>
      <c r="G185" s="164" t="s">
        <v>248</v>
      </c>
      <c r="H185" s="165">
        <v>870</v>
      </c>
      <c r="I185" s="166"/>
      <c r="J185" s="166"/>
      <c r="K185" s="167">
        <f>ROUND(P185*H185,2)</f>
        <v>0</v>
      </c>
      <c r="L185" s="168"/>
      <c r="M185" s="23"/>
      <c r="N185" s="169" t="s">
        <v>20</v>
      </c>
      <c r="O185" s="170" t="s">
        <v>44</v>
      </c>
      <c r="P185" s="171">
        <f>I185+J185</f>
        <v>0</v>
      </c>
      <c r="Q185" s="171">
        <f>ROUND(I185*H185,2)</f>
        <v>0</v>
      </c>
      <c r="R185" s="171">
        <f>ROUND(J185*H185,2)</f>
        <v>0</v>
      </c>
      <c r="T185" s="172">
        <f>S185*H185</f>
        <v>0</v>
      </c>
      <c r="U185" s="172">
        <v>0</v>
      </c>
      <c r="V185" s="172">
        <f>U185*H185</f>
        <v>0</v>
      </c>
      <c r="W185" s="172">
        <v>0</v>
      </c>
      <c r="X185" s="173">
        <f>W185*H185</f>
        <v>0</v>
      </c>
      <c r="AR185" s="174" t="s">
        <v>166</v>
      </c>
      <c r="AT185" s="174" t="s">
        <v>162</v>
      </c>
      <c r="AU185" s="174" t="s">
        <v>82</v>
      </c>
      <c r="AY185" s="3" t="s">
        <v>159</v>
      </c>
      <c r="BE185" s="175">
        <f>IF(O185="základní",K185,0)</f>
        <v>0</v>
      </c>
      <c r="BF185" s="175">
        <f>IF(O185="snížená",K185,0)</f>
        <v>0</v>
      </c>
      <c r="BG185" s="175">
        <f>IF(O185="zákl. přenesená",K185,0)</f>
        <v>0</v>
      </c>
      <c r="BH185" s="175">
        <f>IF(O185="sníž. přenesená",K185,0)</f>
        <v>0</v>
      </c>
      <c r="BI185" s="175">
        <f>IF(O185="nulová",K185,0)</f>
        <v>0</v>
      </c>
      <c r="BJ185" s="3" t="s">
        <v>82</v>
      </c>
      <c r="BK185" s="175">
        <f>ROUND(P185*H185,2)</f>
        <v>0</v>
      </c>
      <c r="BL185" s="3" t="s">
        <v>166</v>
      </c>
      <c r="BM185" s="174" t="s">
        <v>2119</v>
      </c>
    </row>
    <row r="186" s="22" customFormat="1">
      <c r="B186" s="23"/>
      <c r="D186" s="176" t="s">
        <v>168</v>
      </c>
      <c r="F186" s="177" t="s">
        <v>2118</v>
      </c>
      <c r="I186" s="178"/>
      <c r="J186" s="178"/>
      <c r="M186" s="23"/>
      <c r="N186" s="179"/>
      <c r="X186" s="59"/>
      <c r="AT186" s="3" t="s">
        <v>168</v>
      </c>
      <c r="AU186" s="3" t="s">
        <v>82</v>
      </c>
    </row>
    <row r="187" s="22" customFormat="1" ht="16.5" customHeight="1">
      <c r="B187" s="23"/>
      <c r="C187" s="161" t="s">
        <v>542</v>
      </c>
      <c r="D187" s="161" t="s">
        <v>162</v>
      </c>
      <c r="E187" s="162" t="s">
        <v>1236</v>
      </c>
      <c r="F187" s="163" t="s">
        <v>2120</v>
      </c>
      <c r="G187" s="164" t="s">
        <v>248</v>
      </c>
      <c r="H187" s="165">
        <v>995</v>
      </c>
      <c r="I187" s="166"/>
      <c r="J187" s="166"/>
      <c r="K187" s="167">
        <f>ROUND(P187*H187,2)</f>
        <v>0</v>
      </c>
      <c r="L187" s="168"/>
      <c r="M187" s="23"/>
      <c r="N187" s="169" t="s">
        <v>20</v>
      </c>
      <c r="O187" s="170" t="s">
        <v>44</v>
      </c>
      <c r="P187" s="171">
        <f>I187+J187</f>
        <v>0</v>
      </c>
      <c r="Q187" s="171">
        <f>ROUND(I187*H187,2)</f>
        <v>0</v>
      </c>
      <c r="R187" s="171">
        <f>ROUND(J187*H187,2)</f>
        <v>0</v>
      </c>
      <c r="T187" s="172">
        <f>S187*H187</f>
        <v>0</v>
      </c>
      <c r="U187" s="172">
        <v>0</v>
      </c>
      <c r="V187" s="172">
        <f>U187*H187</f>
        <v>0</v>
      </c>
      <c r="W187" s="172">
        <v>0</v>
      </c>
      <c r="X187" s="173">
        <f>W187*H187</f>
        <v>0</v>
      </c>
      <c r="AR187" s="174" t="s">
        <v>166</v>
      </c>
      <c r="AT187" s="174" t="s">
        <v>162</v>
      </c>
      <c r="AU187" s="174" t="s">
        <v>82</v>
      </c>
      <c r="AY187" s="3" t="s">
        <v>159</v>
      </c>
      <c r="BE187" s="175">
        <f>IF(O187="základní",K187,0)</f>
        <v>0</v>
      </c>
      <c r="BF187" s="175">
        <f>IF(O187="snížená",K187,0)</f>
        <v>0</v>
      </c>
      <c r="BG187" s="175">
        <f>IF(O187="zákl. přenesená",K187,0)</f>
        <v>0</v>
      </c>
      <c r="BH187" s="175">
        <f>IF(O187="sníž. přenesená",K187,0)</f>
        <v>0</v>
      </c>
      <c r="BI187" s="175">
        <f>IF(O187="nulová",K187,0)</f>
        <v>0</v>
      </c>
      <c r="BJ187" s="3" t="s">
        <v>82</v>
      </c>
      <c r="BK187" s="175">
        <f>ROUND(P187*H187,2)</f>
        <v>0</v>
      </c>
      <c r="BL187" s="3" t="s">
        <v>166</v>
      </c>
      <c r="BM187" s="174" t="s">
        <v>2121</v>
      </c>
    </row>
    <row r="188" s="22" customFormat="1">
      <c r="B188" s="23"/>
      <c r="D188" s="176" t="s">
        <v>168</v>
      </c>
      <c r="F188" s="177" t="s">
        <v>2120</v>
      </c>
      <c r="I188" s="178"/>
      <c r="J188" s="178"/>
      <c r="M188" s="23"/>
      <c r="N188" s="179"/>
      <c r="X188" s="59"/>
      <c r="AT188" s="3" t="s">
        <v>168</v>
      </c>
      <c r="AU188" s="3" t="s">
        <v>82</v>
      </c>
    </row>
    <row r="189" s="22" customFormat="1" ht="16.5" customHeight="1">
      <c r="B189" s="23"/>
      <c r="C189" s="161" t="s">
        <v>560</v>
      </c>
      <c r="D189" s="161" t="s">
        <v>162</v>
      </c>
      <c r="E189" s="162" t="s">
        <v>1241</v>
      </c>
      <c r="F189" s="163" t="s">
        <v>2122</v>
      </c>
      <c r="G189" s="164" t="s">
        <v>248</v>
      </c>
      <c r="H189" s="165">
        <v>75</v>
      </c>
      <c r="I189" s="166"/>
      <c r="J189" s="166"/>
      <c r="K189" s="167">
        <f>ROUND(P189*H189,2)</f>
        <v>0</v>
      </c>
      <c r="L189" s="168"/>
      <c r="M189" s="23"/>
      <c r="N189" s="169" t="s">
        <v>20</v>
      </c>
      <c r="O189" s="170" t="s">
        <v>44</v>
      </c>
      <c r="P189" s="171">
        <f>I189+J189</f>
        <v>0</v>
      </c>
      <c r="Q189" s="171">
        <f>ROUND(I189*H189,2)</f>
        <v>0</v>
      </c>
      <c r="R189" s="171">
        <f>ROUND(J189*H189,2)</f>
        <v>0</v>
      </c>
      <c r="T189" s="172">
        <f>S189*H189</f>
        <v>0</v>
      </c>
      <c r="U189" s="172">
        <v>0</v>
      </c>
      <c r="V189" s="172">
        <f>U189*H189</f>
        <v>0</v>
      </c>
      <c r="W189" s="172">
        <v>0</v>
      </c>
      <c r="X189" s="173">
        <f>W189*H189</f>
        <v>0</v>
      </c>
      <c r="AR189" s="174" t="s">
        <v>166</v>
      </c>
      <c r="AT189" s="174" t="s">
        <v>162</v>
      </c>
      <c r="AU189" s="174" t="s">
        <v>82</v>
      </c>
      <c r="AY189" s="3" t="s">
        <v>159</v>
      </c>
      <c r="BE189" s="175">
        <f>IF(O189="základní",K189,0)</f>
        <v>0</v>
      </c>
      <c r="BF189" s="175">
        <f>IF(O189="snížená",K189,0)</f>
        <v>0</v>
      </c>
      <c r="BG189" s="175">
        <f>IF(O189="zákl. přenesená",K189,0)</f>
        <v>0</v>
      </c>
      <c r="BH189" s="175">
        <f>IF(O189="sníž. přenesená",K189,0)</f>
        <v>0</v>
      </c>
      <c r="BI189" s="175">
        <f>IF(O189="nulová",K189,0)</f>
        <v>0</v>
      </c>
      <c r="BJ189" s="3" t="s">
        <v>82</v>
      </c>
      <c r="BK189" s="175">
        <f>ROUND(P189*H189,2)</f>
        <v>0</v>
      </c>
      <c r="BL189" s="3" t="s">
        <v>166</v>
      </c>
      <c r="BM189" s="174" t="s">
        <v>2123</v>
      </c>
    </row>
    <row r="190" s="22" customFormat="1">
      <c r="B190" s="23"/>
      <c r="D190" s="176" t="s">
        <v>168</v>
      </c>
      <c r="F190" s="177" t="s">
        <v>2122</v>
      </c>
      <c r="I190" s="178"/>
      <c r="J190" s="178"/>
      <c r="M190" s="23"/>
      <c r="N190" s="179"/>
      <c r="X190" s="59"/>
      <c r="AT190" s="3" t="s">
        <v>168</v>
      </c>
      <c r="AU190" s="3" t="s">
        <v>82</v>
      </c>
    </row>
    <row r="191" s="22" customFormat="1" ht="21.75" customHeight="1">
      <c r="B191" s="23"/>
      <c r="C191" s="161" t="s">
        <v>571</v>
      </c>
      <c r="D191" s="161" t="s">
        <v>162</v>
      </c>
      <c r="E191" s="162" t="s">
        <v>629</v>
      </c>
      <c r="F191" s="163" t="s">
        <v>2124</v>
      </c>
      <c r="G191" s="164" t="s">
        <v>2015</v>
      </c>
      <c r="H191" s="165">
        <v>1</v>
      </c>
      <c r="I191" s="166"/>
      <c r="J191" s="166"/>
      <c r="K191" s="167">
        <f>ROUND(P191*H191,2)</f>
        <v>0</v>
      </c>
      <c r="L191" s="168"/>
      <c r="M191" s="23"/>
      <c r="N191" s="169" t="s">
        <v>20</v>
      </c>
      <c r="O191" s="170" t="s">
        <v>44</v>
      </c>
      <c r="P191" s="171">
        <f>I191+J191</f>
        <v>0</v>
      </c>
      <c r="Q191" s="171">
        <f>ROUND(I191*H191,2)</f>
        <v>0</v>
      </c>
      <c r="R191" s="171">
        <f>ROUND(J191*H191,2)</f>
        <v>0</v>
      </c>
      <c r="T191" s="172">
        <f>S191*H191</f>
        <v>0</v>
      </c>
      <c r="U191" s="172">
        <v>0</v>
      </c>
      <c r="V191" s="172">
        <f>U191*H191</f>
        <v>0</v>
      </c>
      <c r="W191" s="172">
        <v>0</v>
      </c>
      <c r="X191" s="173">
        <f>W191*H191</f>
        <v>0</v>
      </c>
      <c r="AR191" s="174" t="s">
        <v>166</v>
      </c>
      <c r="AT191" s="174" t="s">
        <v>162</v>
      </c>
      <c r="AU191" s="174" t="s">
        <v>82</v>
      </c>
      <c r="AY191" s="3" t="s">
        <v>159</v>
      </c>
      <c r="BE191" s="175">
        <f>IF(O191="základní",K191,0)</f>
        <v>0</v>
      </c>
      <c r="BF191" s="175">
        <f>IF(O191="snížená",K191,0)</f>
        <v>0</v>
      </c>
      <c r="BG191" s="175">
        <f>IF(O191="zákl. přenesená",K191,0)</f>
        <v>0</v>
      </c>
      <c r="BH191" s="175">
        <f>IF(O191="sníž. přenesená",K191,0)</f>
        <v>0</v>
      </c>
      <c r="BI191" s="175">
        <f>IF(O191="nulová",K191,0)</f>
        <v>0</v>
      </c>
      <c r="BJ191" s="3" t="s">
        <v>82</v>
      </c>
      <c r="BK191" s="175">
        <f>ROUND(P191*H191,2)</f>
        <v>0</v>
      </c>
      <c r="BL191" s="3" t="s">
        <v>166</v>
      </c>
      <c r="BM191" s="174" t="s">
        <v>2125</v>
      </c>
    </row>
    <row r="192" s="22" customFormat="1">
      <c r="B192" s="23"/>
      <c r="D192" s="176" t="s">
        <v>168</v>
      </c>
      <c r="F192" s="177" t="s">
        <v>2124</v>
      </c>
      <c r="I192" s="178"/>
      <c r="J192" s="178"/>
      <c r="M192" s="23"/>
      <c r="N192" s="179"/>
      <c r="X192" s="59"/>
      <c r="AT192" s="3" t="s">
        <v>168</v>
      </c>
      <c r="AU192" s="3" t="s">
        <v>82</v>
      </c>
    </row>
    <row r="193" s="22" customFormat="1" ht="16.5" customHeight="1">
      <c r="B193" s="23"/>
      <c r="C193" s="161" t="s">
        <v>588</v>
      </c>
      <c r="D193" s="161" t="s">
        <v>162</v>
      </c>
      <c r="E193" s="162" t="s">
        <v>633</v>
      </c>
      <c r="F193" s="163" t="s">
        <v>2126</v>
      </c>
      <c r="G193" s="164" t="s">
        <v>2015</v>
      </c>
      <c r="H193" s="165">
        <v>1</v>
      </c>
      <c r="I193" s="166"/>
      <c r="J193" s="166"/>
      <c r="K193" s="167">
        <f>ROUND(P193*H193,2)</f>
        <v>0</v>
      </c>
      <c r="L193" s="168"/>
      <c r="M193" s="23"/>
      <c r="N193" s="169" t="s">
        <v>20</v>
      </c>
      <c r="O193" s="170" t="s">
        <v>44</v>
      </c>
      <c r="P193" s="171">
        <f>I193+J193</f>
        <v>0</v>
      </c>
      <c r="Q193" s="171">
        <f>ROUND(I193*H193,2)</f>
        <v>0</v>
      </c>
      <c r="R193" s="171">
        <f>ROUND(J193*H193,2)</f>
        <v>0</v>
      </c>
      <c r="T193" s="172">
        <f>S193*H193</f>
        <v>0</v>
      </c>
      <c r="U193" s="172">
        <v>0</v>
      </c>
      <c r="V193" s="172">
        <f>U193*H193</f>
        <v>0</v>
      </c>
      <c r="W193" s="172">
        <v>0</v>
      </c>
      <c r="X193" s="173">
        <f>W193*H193</f>
        <v>0</v>
      </c>
      <c r="AR193" s="174" t="s">
        <v>166</v>
      </c>
      <c r="AT193" s="174" t="s">
        <v>162</v>
      </c>
      <c r="AU193" s="174" t="s">
        <v>82</v>
      </c>
      <c r="AY193" s="3" t="s">
        <v>159</v>
      </c>
      <c r="BE193" s="175">
        <f>IF(O193="základní",K193,0)</f>
        <v>0</v>
      </c>
      <c r="BF193" s="175">
        <f>IF(O193="snížená",K193,0)</f>
        <v>0</v>
      </c>
      <c r="BG193" s="175">
        <f>IF(O193="zákl. přenesená",K193,0)</f>
        <v>0</v>
      </c>
      <c r="BH193" s="175">
        <f>IF(O193="sníž. přenesená",K193,0)</f>
        <v>0</v>
      </c>
      <c r="BI193" s="175">
        <f>IF(O193="nulová",K193,0)</f>
        <v>0</v>
      </c>
      <c r="BJ193" s="3" t="s">
        <v>82</v>
      </c>
      <c r="BK193" s="175">
        <f>ROUND(P193*H193,2)</f>
        <v>0</v>
      </c>
      <c r="BL193" s="3" t="s">
        <v>166</v>
      </c>
      <c r="BM193" s="174" t="s">
        <v>2127</v>
      </c>
    </row>
    <row r="194" s="22" customFormat="1">
      <c r="B194" s="23"/>
      <c r="D194" s="176" t="s">
        <v>168</v>
      </c>
      <c r="F194" s="177" t="s">
        <v>2126</v>
      </c>
      <c r="I194" s="178"/>
      <c r="J194" s="178"/>
      <c r="M194" s="23"/>
      <c r="N194" s="179"/>
      <c r="X194" s="59"/>
      <c r="AT194" s="3" t="s">
        <v>168</v>
      </c>
      <c r="AU194" s="3" t="s">
        <v>82</v>
      </c>
    </row>
    <row r="195" s="22" customFormat="1" ht="16.5" customHeight="1">
      <c r="B195" s="23"/>
      <c r="C195" s="161" t="s">
        <v>598</v>
      </c>
      <c r="D195" s="161" t="s">
        <v>162</v>
      </c>
      <c r="E195" s="162" t="s">
        <v>706</v>
      </c>
      <c r="F195" s="163" t="s">
        <v>2128</v>
      </c>
      <c r="G195" s="164" t="s">
        <v>2015</v>
      </c>
      <c r="H195" s="165">
        <v>1</v>
      </c>
      <c r="I195" s="166"/>
      <c r="J195" s="166"/>
      <c r="K195" s="167">
        <f>ROUND(P195*H195,2)</f>
        <v>0</v>
      </c>
      <c r="L195" s="168"/>
      <c r="M195" s="23"/>
      <c r="N195" s="169" t="s">
        <v>20</v>
      </c>
      <c r="O195" s="170" t="s">
        <v>44</v>
      </c>
      <c r="P195" s="171">
        <f>I195+J195</f>
        <v>0</v>
      </c>
      <c r="Q195" s="171">
        <f>ROUND(I195*H195,2)</f>
        <v>0</v>
      </c>
      <c r="R195" s="171">
        <f>ROUND(J195*H195,2)</f>
        <v>0</v>
      </c>
      <c r="T195" s="172">
        <f>S195*H195</f>
        <v>0</v>
      </c>
      <c r="U195" s="172">
        <v>0</v>
      </c>
      <c r="V195" s="172">
        <f>U195*H195</f>
        <v>0</v>
      </c>
      <c r="W195" s="172">
        <v>0</v>
      </c>
      <c r="X195" s="173">
        <f>W195*H195</f>
        <v>0</v>
      </c>
      <c r="AR195" s="174" t="s">
        <v>166</v>
      </c>
      <c r="AT195" s="174" t="s">
        <v>162</v>
      </c>
      <c r="AU195" s="174" t="s">
        <v>82</v>
      </c>
      <c r="AY195" s="3" t="s">
        <v>159</v>
      </c>
      <c r="BE195" s="175">
        <f>IF(O195="základní",K195,0)</f>
        <v>0</v>
      </c>
      <c r="BF195" s="175">
        <f>IF(O195="snížená",K195,0)</f>
        <v>0</v>
      </c>
      <c r="BG195" s="175">
        <f>IF(O195="zákl. přenesená",K195,0)</f>
        <v>0</v>
      </c>
      <c r="BH195" s="175">
        <f>IF(O195="sníž. přenesená",K195,0)</f>
        <v>0</v>
      </c>
      <c r="BI195" s="175">
        <f>IF(O195="nulová",K195,0)</f>
        <v>0</v>
      </c>
      <c r="BJ195" s="3" t="s">
        <v>82</v>
      </c>
      <c r="BK195" s="175">
        <f>ROUND(P195*H195,2)</f>
        <v>0</v>
      </c>
      <c r="BL195" s="3" t="s">
        <v>166</v>
      </c>
      <c r="BM195" s="174" t="s">
        <v>2129</v>
      </c>
    </row>
    <row r="196" s="22" customFormat="1">
      <c r="B196" s="23"/>
      <c r="D196" s="176" t="s">
        <v>168</v>
      </c>
      <c r="F196" s="177" t="s">
        <v>2128</v>
      </c>
      <c r="I196" s="178"/>
      <c r="J196" s="178"/>
      <c r="M196" s="23"/>
      <c r="N196" s="179"/>
      <c r="X196" s="59"/>
      <c r="AT196" s="3" t="s">
        <v>168</v>
      </c>
      <c r="AU196" s="3" t="s">
        <v>82</v>
      </c>
    </row>
    <row r="197" s="22" customFormat="1" ht="16.5" customHeight="1">
      <c r="B197" s="23"/>
      <c r="C197" s="161" t="s">
        <v>608</v>
      </c>
      <c r="D197" s="161" t="s">
        <v>162</v>
      </c>
      <c r="E197" s="162" t="s">
        <v>711</v>
      </c>
      <c r="F197" s="163" t="s">
        <v>2130</v>
      </c>
      <c r="G197" s="164" t="s">
        <v>1470</v>
      </c>
      <c r="H197" s="165">
        <v>4</v>
      </c>
      <c r="I197" s="166"/>
      <c r="J197" s="166"/>
      <c r="K197" s="167">
        <f>ROUND(P197*H197,2)</f>
        <v>0</v>
      </c>
      <c r="L197" s="168"/>
      <c r="M197" s="23"/>
      <c r="N197" s="169" t="s">
        <v>20</v>
      </c>
      <c r="O197" s="170" t="s">
        <v>44</v>
      </c>
      <c r="P197" s="171">
        <f>I197+J197</f>
        <v>0</v>
      </c>
      <c r="Q197" s="171">
        <f>ROUND(I197*H197,2)</f>
        <v>0</v>
      </c>
      <c r="R197" s="171">
        <f>ROUND(J197*H197,2)</f>
        <v>0</v>
      </c>
      <c r="T197" s="172">
        <f>S197*H197</f>
        <v>0</v>
      </c>
      <c r="U197" s="172">
        <v>0</v>
      </c>
      <c r="V197" s="172">
        <f>U197*H197</f>
        <v>0</v>
      </c>
      <c r="W197" s="172">
        <v>0</v>
      </c>
      <c r="X197" s="173">
        <f>W197*H197</f>
        <v>0</v>
      </c>
      <c r="AR197" s="174" t="s">
        <v>166</v>
      </c>
      <c r="AT197" s="174" t="s">
        <v>162</v>
      </c>
      <c r="AU197" s="174" t="s">
        <v>82</v>
      </c>
      <c r="AY197" s="3" t="s">
        <v>159</v>
      </c>
      <c r="BE197" s="175">
        <f>IF(O197="základní",K197,0)</f>
        <v>0</v>
      </c>
      <c r="BF197" s="175">
        <f>IF(O197="snížená",K197,0)</f>
        <v>0</v>
      </c>
      <c r="BG197" s="175">
        <f>IF(O197="zákl. přenesená",K197,0)</f>
        <v>0</v>
      </c>
      <c r="BH197" s="175">
        <f>IF(O197="sníž. přenesená",K197,0)</f>
        <v>0</v>
      </c>
      <c r="BI197" s="175">
        <f>IF(O197="nulová",K197,0)</f>
        <v>0</v>
      </c>
      <c r="BJ197" s="3" t="s">
        <v>82</v>
      </c>
      <c r="BK197" s="175">
        <f>ROUND(P197*H197,2)</f>
        <v>0</v>
      </c>
      <c r="BL197" s="3" t="s">
        <v>166</v>
      </c>
      <c r="BM197" s="174" t="s">
        <v>2131</v>
      </c>
    </row>
    <row r="198" s="22" customFormat="1">
      <c r="B198" s="23"/>
      <c r="D198" s="176" t="s">
        <v>168</v>
      </c>
      <c r="F198" s="177" t="s">
        <v>2130</v>
      </c>
      <c r="I198" s="178"/>
      <c r="J198" s="178"/>
      <c r="M198" s="23"/>
      <c r="N198" s="179"/>
      <c r="X198" s="59"/>
      <c r="AT198" s="3" t="s">
        <v>168</v>
      </c>
      <c r="AU198" s="3" t="s">
        <v>82</v>
      </c>
    </row>
    <row r="199" s="22" customFormat="1" ht="16.5" customHeight="1">
      <c r="B199" s="23"/>
      <c r="C199" s="161" t="s">
        <v>614</v>
      </c>
      <c r="D199" s="161" t="s">
        <v>162</v>
      </c>
      <c r="E199" s="162" t="s">
        <v>717</v>
      </c>
      <c r="F199" s="163" t="s">
        <v>2132</v>
      </c>
      <c r="G199" s="164" t="s">
        <v>1470</v>
      </c>
      <c r="H199" s="165">
        <v>2</v>
      </c>
      <c r="I199" s="166"/>
      <c r="J199" s="166"/>
      <c r="K199" s="167">
        <f>ROUND(P199*H199,2)</f>
        <v>0</v>
      </c>
      <c r="L199" s="168"/>
      <c r="M199" s="23"/>
      <c r="N199" s="169" t="s">
        <v>20</v>
      </c>
      <c r="O199" s="170" t="s">
        <v>44</v>
      </c>
      <c r="P199" s="171">
        <f>I199+J199</f>
        <v>0</v>
      </c>
      <c r="Q199" s="171">
        <f>ROUND(I199*H199,2)</f>
        <v>0</v>
      </c>
      <c r="R199" s="171">
        <f>ROUND(J199*H199,2)</f>
        <v>0</v>
      </c>
      <c r="T199" s="172">
        <f>S199*H199</f>
        <v>0</v>
      </c>
      <c r="U199" s="172">
        <v>0</v>
      </c>
      <c r="V199" s="172">
        <f>U199*H199</f>
        <v>0</v>
      </c>
      <c r="W199" s="172">
        <v>0</v>
      </c>
      <c r="X199" s="173">
        <f>W199*H199</f>
        <v>0</v>
      </c>
      <c r="AR199" s="174" t="s">
        <v>166</v>
      </c>
      <c r="AT199" s="174" t="s">
        <v>162</v>
      </c>
      <c r="AU199" s="174" t="s">
        <v>82</v>
      </c>
      <c r="AY199" s="3" t="s">
        <v>159</v>
      </c>
      <c r="BE199" s="175">
        <f>IF(O199="základní",K199,0)</f>
        <v>0</v>
      </c>
      <c r="BF199" s="175">
        <f>IF(O199="snížená",K199,0)</f>
        <v>0</v>
      </c>
      <c r="BG199" s="175">
        <f>IF(O199="zákl. přenesená",K199,0)</f>
        <v>0</v>
      </c>
      <c r="BH199" s="175">
        <f>IF(O199="sníž. přenesená",K199,0)</f>
        <v>0</v>
      </c>
      <c r="BI199" s="175">
        <f>IF(O199="nulová",K199,0)</f>
        <v>0</v>
      </c>
      <c r="BJ199" s="3" t="s">
        <v>82</v>
      </c>
      <c r="BK199" s="175">
        <f>ROUND(P199*H199,2)</f>
        <v>0</v>
      </c>
      <c r="BL199" s="3" t="s">
        <v>166</v>
      </c>
      <c r="BM199" s="174" t="s">
        <v>2133</v>
      </c>
    </row>
    <row r="200" s="22" customFormat="1">
      <c r="B200" s="23"/>
      <c r="D200" s="176" t="s">
        <v>168</v>
      </c>
      <c r="F200" s="177" t="s">
        <v>2132</v>
      </c>
      <c r="I200" s="178"/>
      <c r="J200" s="178"/>
      <c r="M200" s="23"/>
      <c r="N200" s="179"/>
      <c r="X200" s="59"/>
      <c r="AT200" s="3" t="s">
        <v>168</v>
      </c>
      <c r="AU200" s="3" t="s">
        <v>82</v>
      </c>
    </row>
    <row r="201" s="22" customFormat="1" ht="16.5" customHeight="1">
      <c r="B201" s="23"/>
      <c r="C201" s="161" t="s">
        <v>618</v>
      </c>
      <c r="D201" s="161" t="s">
        <v>162</v>
      </c>
      <c r="E201" s="162" t="s">
        <v>957</v>
      </c>
      <c r="F201" s="163" t="s">
        <v>2134</v>
      </c>
      <c r="G201" s="164" t="s">
        <v>1470</v>
      </c>
      <c r="H201" s="165">
        <v>10</v>
      </c>
      <c r="I201" s="166"/>
      <c r="J201" s="166"/>
      <c r="K201" s="167">
        <f>ROUND(P201*H201,2)</f>
        <v>0</v>
      </c>
      <c r="L201" s="168"/>
      <c r="M201" s="23"/>
      <c r="N201" s="169" t="s">
        <v>20</v>
      </c>
      <c r="O201" s="170" t="s">
        <v>44</v>
      </c>
      <c r="P201" s="171">
        <f>I201+J201</f>
        <v>0</v>
      </c>
      <c r="Q201" s="171">
        <f>ROUND(I201*H201,2)</f>
        <v>0</v>
      </c>
      <c r="R201" s="171">
        <f>ROUND(J201*H201,2)</f>
        <v>0</v>
      </c>
      <c r="T201" s="172">
        <f>S201*H201</f>
        <v>0</v>
      </c>
      <c r="U201" s="172">
        <v>0</v>
      </c>
      <c r="V201" s="172">
        <f>U201*H201</f>
        <v>0</v>
      </c>
      <c r="W201" s="172">
        <v>0</v>
      </c>
      <c r="X201" s="173">
        <f>W201*H201</f>
        <v>0</v>
      </c>
      <c r="AR201" s="174" t="s">
        <v>166</v>
      </c>
      <c r="AT201" s="174" t="s">
        <v>162</v>
      </c>
      <c r="AU201" s="174" t="s">
        <v>82</v>
      </c>
      <c r="AY201" s="3" t="s">
        <v>159</v>
      </c>
      <c r="BE201" s="175">
        <f>IF(O201="základní",K201,0)</f>
        <v>0</v>
      </c>
      <c r="BF201" s="175">
        <f>IF(O201="snížená",K201,0)</f>
        <v>0</v>
      </c>
      <c r="BG201" s="175">
        <f>IF(O201="zákl. přenesená",K201,0)</f>
        <v>0</v>
      </c>
      <c r="BH201" s="175">
        <f>IF(O201="sníž. přenesená",K201,0)</f>
        <v>0</v>
      </c>
      <c r="BI201" s="175">
        <f>IF(O201="nulová",K201,0)</f>
        <v>0</v>
      </c>
      <c r="BJ201" s="3" t="s">
        <v>82</v>
      </c>
      <c r="BK201" s="175">
        <f>ROUND(P201*H201,2)</f>
        <v>0</v>
      </c>
      <c r="BL201" s="3" t="s">
        <v>166</v>
      </c>
      <c r="BM201" s="174" t="s">
        <v>2135</v>
      </c>
    </row>
    <row r="202" s="22" customFormat="1">
      <c r="B202" s="23"/>
      <c r="D202" s="176" t="s">
        <v>168</v>
      </c>
      <c r="F202" s="177" t="s">
        <v>2134</v>
      </c>
      <c r="I202" s="178"/>
      <c r="J202" s="178"/>
      <c r="M202" s="23"/>
      <c r="N202" s="179"/>
      <c r="X202" s="59"/>
      <c r="AT202" s="3" t="s">
        <v>168</v>
      </c>
      <c r="AU202" s="3" t="s">
        <v>82</v>
      </c>
    </row>
    <row r="203" s="22" customFormat="1" ht="16.5" customHeight="1">
      <c r="B203" s="23"/>
      <c r="C203" s="161" t="s">
        <v>937</v>
      </c>
      <c r="D203" s="161" t="s">
        <v>162</v>
      </c>
      <c r="E203" s="162" t="s">
        <v>961</v>
      </c>
      <c r="F203" s="163" t="s">
        <v>2136</v>
      </c>
      <c r="G203" s="164" t="s">
        <v>1470</v>
      </c>
      <c r="H203" s="165">
        <v>3</v>
      </c>
      <c r="I203" s="166"/>
      <c r="J203" s="166"/>
      <c r="K203" s="167">
        <f>ROUND(P203*H203,2)</f>
        <v>0</v>
      </c>
      <c r="L203" s="168"/>
      <c r="M203" s="23"/>
      <c r="N203" s="169" t="s">
        <v>20</v>
      </c>
      <c r="O203" s="170" t="s">
        <v>44</v>
      </c>
      <c r="P203" s="171">
        <f>I203+J203</f>
        <v>0</v>
      </c>
      <c r="Q203" s="171">
        <f>ROUND(I203*H203,2)</f>
        <v>0</v>
      </c>
      <c r="R203" s="171">
        <f>ROUND(J203*H203,2)</f>
        <v>0</v>
      </c>
      <c r="T203" s="172">
        <f>S203*H203</f>
        <v>0</v>
      </c>
      <c r="U203" s="172">
        <v>0</v>
      </c>
      <c r="V203" s="172">
        <f>U203*H203</f>
        <v>0</v>
      </c>
      <c r="W203" s="172">
        <v>0</v>
      </c>
      <c r="X203" s="173">
        <f>W203*H203</f>
        <v>0</v>
      </c>
      <c r="AR203" s="174" t="s">
        <v>166</v>
      </c>
      <c r="AT203" s="174" t="s">
        <v>162</v>
      </c>
      <c r="AU203" s="174" t="s">
        <v>82</v>
      </c>
      <c r="AY203" s="3" t="s">
        <v>159</v>
      </c>
      <c r="BE203" s="175">
        <f>IF(O203="základní",K203,0)</f>
        <v>0</v>
      </c>
      <c r="BF203" s="175">
        <f>IF(O203="snížená",K203,0)</f>
        <v>0</v>
      </c>
      <c r="BG203" s="175">
        <f>IF(O203="zákl. přenesená",K203,0)</f>
        <v>0</v>
      </c>
      <c r="BH203" s="175">
        <f>IF(O203="sníž. přenesená",K203,0)</f>
        <v>0</v>
      </c>
      <c r="BI203" s="175">
        <f>IF(O203="nulová",K203,0)</f>
        <v>0</v>
      </c>
      <c r="BJ203" s="3" t="s">
        <v>82</v>
      </c>
      <c r="BK203" s="175">
        <f>ROUND(P203*H203,2)</f>
        <v>0</v>
      </c>
      <c r="BL203" s="3" t="s">
        <v>166</v>
      </c>
      <c r="BM203" s="174" t="s">
        <v>2137</v>
      </c>
    </row>
    <row r="204" s="22" customFormat="1">
      <c r="B204" s="23"/>
      <c r="D204" s="176" t="s">
        <v>168</v>
      </c>
      <c r="F204" s="177" t="s">
        <v>2136</v>
      </c>
      <c r="I204" s="178"/>
      <c r="J204" s="178"/>
      <c r="M204" s="23"/>
      <c r="N204" s="179"/>
      <c r="X204" s="59"/>
      <c r="AT204" s="3" t="s">
        <v>168</v>
      </c>
      <c r="AU204" s="3" t="s">
        <v>82</v>
      </c>
    </row>
    <row r="205" s="22" customFormat="1" ht="16.5" customHeight="1">
      <c r="B205" s="23"/>
      <c r="C205" s="161" t="s">
        <v>927</v>
      </c>
      <c r="D205" s="161" t="s">
        <v>162</v>
      </c>
      <c r="E205" s="162" t="s">
        <v>2138</v>
      </c>
      <c r="F205" s="163" t="s">
        <v>2139</v>
      </c>
      <c r="G205" s="164" t="s">
        <v>1470</v>
      </c>
      <c r="H205" s="165">
        <v>4</v>
      </c>
      <c r="I205" s="166"/>
      <c r="J205" s="166"/>
      <c r="K205" s="167">
        <f>ROUND(P205*H205,2)</f>
        <v>0</v>
      </c>
      <c r="L205" s="168"/>
      <c r="M205" s="23"/>
      <c r="N205" s="169" t="s">
        <v>20</v>
      </c>
      <c r="O205" s="170" t="s">
        <v>44</v>
      </c>
      <c r="P205" s="171">
        <f>I205+J205</f>
        <v>0</v>
      </c>
      <c r="Q205" s="171">
        <f>ROUND(I205*H205,2)</f>
        <v>0</v>
      </c>
      <c r="R205" s="171">
        <f>ROUND(J205*H205,2)</f>
        <v>0</v>
      </c>
      <c r="T205" s="172">
        <f>S205*H205</f>
        <v>0</v>
      </c>
      <c r="U205" s="172">
        <v>0</v>
      </c>
      <c r="V205" s="172">
        <f>U205*H205</f>
        <v>0</v>
      </c>
      <c r="W205" s="172">
        <v>0</v>
      </c>
      <c r="X205" s="173">
        <f>W205*H205</f>
        <v>0</v>
      </c>
      <c r="AR205" s="174" t="s">
        <v>166</v>
      </c>
      <c r="AT205" s="174" t="s">
        <v>162</v>
      </c>
      <c r="AU205" s="174" t="s">
        <v>82</v>
      </c>
      <c r="AY205" s="3" t="s">
        <v>159</v>
      </c>
      <c r="BE205" s="175">
        <f>IF(O205="základní",K205,0)</f>
        <v>0</v>
      </c>
      <c r="BF205" s="175">
        <f>IF(O205="snížená",K205,0)</f>
        <v>0</v>
      </c>
      <c r="BG205" s="175">
        <f>IF(O205="zákl. přenesená",K205,0)</f>
        <v>0</v>
      </c>
      <c r="BH205" s="175">
        <f>IF(O205="sníž. přenesená",K205,0)</f>
        <v>0</v>
      </c>
      <c r="BI205" s="175">
        <f>IF(O205="nulová",K205,0)</f>
        <v>0</v>
      </c>
      <c r="BJ205" s="3" t="s">
        <v>82</v>
      </c>
      <c r="BK205" s="175">
        <f>ROUND(P205*H205,2)</f>
        <v>0</v>
      </c>
      <c r="BL205" s="3" t="s">
        <v>166</v>
      </c>
      <c r="BM205" s="174" t="s">
        <v>2140</v>
      </c>
    </row>
    <row r="206" s="22" customFormat="1">
      <c r="B206" s="23"/>
      <c r="D206" s="176" t="s">
        <v>168</v>
      </c>
      <c r="F206" s="177" t="s">
        <v>2139</v>
      </c>
      <c r="I206" s="178"/>
      <c r="J206" s="178"/>
      <c r="M206" s="23"/>
      <c r="N206" s="179"/>
      <c r="X206" s="59"/>
      <c r="AT206" s="3" t="s">
        <v>168</v>
      </c>
      <c r="AU206" s="3" t="s">
        <v>82</v>
      </c>
    </row>
    <row r="207" s="22" customFormat="1" ht="16.5" customHeight="1">
      <c r="B207" s="23"/>
      <c r="C207" s="161" t="s">
        <v>917</v>
      </c>
      <c r="D207" s="161" t="s">
        <v>162</v>
      </c>
      <c r="E207" s="162" t="s">
        <v>639</v>
      </c>
      <c r="F207" s="163" t="s">
        <v>2141</v>
      </c>
      <c r="G207" s="164" t="s">
        <v>1470</v>
      </c>
      <c r="H207" s="165">
        <v>1</v>
      </c>
      <c r="I207" s="166"/>
      <c r="J207" s="166"/>
      <c r="K207" s="167">
        <f>ROUND(P207*H207,2)</f>
        <v>0</v>
      </c>
      <c r="L207" s="168"/>
      <c r="M207" s="23"/>
      <c r="N207" s="169" t="s">
        <v>20</v>
      </c>
      <c r="O207" s="170" t="s">
        <v>44</v>
      </c>
      <c r="P207" s="171">
        <f>I207+J207</f>
        <v>0</v>
      </c>
      <c r="Q207" s="171">
        <f>ROUND(I207*H207,2)</f>
        <v>0</v>
      </c>
      <c r="R207" s="171">
        <f>ROUND(J207*H207,2)</f>
        <v>0</v>
      </c>
      <c r="T207" s="172">
        <f>S207*H207</f>
        <v>0</v>
      </c>
      <c r="U207" s="172">
        <v>0</v>
      </c>
      <c r="V207" s="172">
        <f>U207*H207</f>
        <v>0</v>
      </c>
      <c r="W207" s="172">
        <v>0</v>
      </c>
      <c r="X207" s="173">
        <f>W207*H207</f>
        <v>0</v>
      </c>
      <c r="AR207" s="174" t="s">
        <v>166</v>
      </c>
      <c r="AT207" s="174" t="s">
        <v>162</v>
      </c>
      <c r="AU207" s="174" t="s">
        <v>82</v>
      </c>
      <c r="AY207" s="3" t="s">
        <v>159</v>
      </c>
      <c r="BE207" s="175">
        <f>IF(O207="základní",K207,0)</f>
        <v>0</v>
      </c>
      <c r="BF207" s="175">
        <f>IF(O207="snížená",K207,0)</f>
        <v>0</v>
      </c>
      <c r="BG207" s="175">
        <f>IF(O207="zákl. přenesená",K207,0)</f>
        <v>0</v>
      </c>
      <c r="BH207" s="175">
        <f>IF(O207="sníž. přenesená",K207,0)</f>
        <v>0</v>
      </c>
      <c r="BI207" s="175">
        <f>IF(O207="nulová",K207,0)</f>
        <v>0</v>
      </c>
      <c r="BJ207" s="3" t="s">
        <v>82</v>
      </c>
      <c r="BK207" s="175">
        <f>ROUND(P207*H207,2)</f>
        <v>0</v>
      </c>
      <c r="BL207" s="3" t="s">
        <v>166</v>
      </c>
      <c r="BM207" s="174" t="s">
        <v>2142</v>
      </c>
    </row>
    <row r="208" s="22" customFormat="1">
      <c r="B208" s="23"/>
      <c r="D208" s="176" t="s">
        <v>168</v>
      </c>
      <c r="F208" s="177" t="s">
        <v>2141</v>
      </c>
      <c r="I208" s="178"/>
      <c r="J208" s="178"/>
      <c r="M208" s="23"/>
      <c r="N208" s="179"/>
      <c r="X208" s="59"/>
      <c r="AT208" s="3" t="s">
        <v>168</v>
      </c>
      <c r="AU208" s="3" t="s">
        <v>82</v>
      </c>
    </row>
    <row r="209" s="22" customFormat="1" ht="16.5" customHeight="1">
      <c r="B209" s="23"/>
      <c r="C209" s="161" t="s">
        <v>1678</v>
      </c>
      <c r="D209" s="161" t="s">
        <v>162</v>
      </c>
      <c r="E209" s="162" t="s">
        <v>645</v>
      </c>
      <c r="F209" s="163" t="s">
        <v>2143</v>
      </c>
      <c r="G209" s="164" t="s">
        <v>1470</v>
      </c>
      <c r="H209" s="165">
        <v>6</v>
      </c>
      <c r="I209" s="166"/>
      <c r="J209" s="166"/>
      <c r="K209" s="167">
        <f>ROUND(P209*H209,2)</f>
        <v>0</v>
      </c>
      <c r="L209" s="168"/>
      <c r="M209" s="23"/>
      <c r="N209" s="169" t="s">
        <v>20</v>
      </c>
      <c r="O209" s="170" t="s">
        <v>44</v>
      </c>
      <c r="P209" s="171">
        <f>I209+J209</f>
        <v>0</v>
      </c>
      <c r="Q209" s="171">
        <f>ROUND(I209*H209,2)</f>
        <v>0</v>
      </c>
      <c r="R209" s="171">
        <f>ROUND(J209*H209,2)</f>
        <v>0</v>
      </c>
      <c r="T209" s="172">
        <f>S209*H209</f>
        <v>0</v>
      </c>
      <c r="U209" s="172">
        <v>0</v>
      </c>
      <c r="V209" s="172">
        <f>U209*H209</f>
        <v>0</v>
      </c>
      <c r="W209" s="172">
        <v>0</v>
      </c>
      <c r="X209" s="173">
        <f>W209*H209</f>
        <v>0</v>
      </c>
      <c r="AR209" s="174" t="s">
        <v>166</v>
      </c>
      <c r="AT209" s="174" t="s">
        <v>162</v>
      </c>
      <c r="AU209" s="174" t="s">
        <v>82</v>
      </c>
      <c r="AY209" s="3" t="s">
        <v>159</v>
      </c>
      <c r="BE209" s="175">
        <f>IF(O209="základní",K209,0)</f>
        <v>0</v>
      </c>
      <c r="BF209" s="175">
        <f>IF(O209="snížená",K209,0)</f>
        <v>0</v>
      </c>
      <c r="BG209" s="175">
        <f>IF(O209="zákl. přenesená",K209,0)</f>
        <v>0</v>
      </c>
      <c r="BH209" s="175">
        <f>IF(O209="sníž. přenesená",K209,0)</f>
        <v>0</v>
      </c>
      <c r="BI209" s="175">
        <f>IF(O209="nulová",K209,0)</f>
        <v>0</v>
      </c>
      <c r="BJ209" s="3" t="s">
        <v>82</v>
      </c>
      <c r="BK209" s="175">
        <f>ROUND(P209*H209,2)</f>
        <v>0</v>
      </c>
      <c r="BL209" s="3" t="s">
        <v>166</v>
      </c>
      <c r="BM209" s="174" t="s">
        <v>2144</v>
      </c>
    </row>
    <row r="210" s="22" customFormat="1">
      <c r="B210" s="23"/>
      <c r="D210" s="176" t="s">
        <v>168</v>
      </c>
      <c r="F210" s="177" t="s">
        <v>2143</v>
      </c>
      <c r="I210" s="178"/>
      <c r="J210" s="178"/>
      <c r="M210" s="23"/>
      <c r="N210" s="179"/>
      <c r="X210" s="59"/>
      <c r="AT210" s="3" t="s">
        <v>168</v>
      </c>
      <c r="AU210" s="3" t="s">
        <v>82</v>
      </c>
    </row>
    <row r="211" s="22" customFormat="1" ht="16.5" customHeight="1">
      <c r="B211" s="23"/>
      <c r="C211" s="161" t="s">
        <v>911</v>
      </c>
      <c r="D211" s="161" t="s">
        <v>162</v>
      </c>
      <c r="E211" s="162" t="s">
        <v>650</v>
      </c>
      <c r="F211" s="163" t="s">
        <v>2145</v>
      </c>
      <c r="G211" s="164" t="s">
        <v>1470</v>
      </c>
      <c r="H211" s="165">
        <v>9</v>
      </c>
      <c r="I211" s="166"/>
      <c r="J211" s="166"/>
      <c r="K211" s="167">
        <f>ROUND(P211*H211,2)</f>
        <v>0</v>
      </c>
      <c r="L211" s="168"/>
      <c r="M211" s="23"/>
      <c r="N211" s="169" t="s">
        <v>20</v>
      </c>
      <c r="O211" s="170" t="s">
        <v>44</v>
      </c>
      <c r="P211" s="171">
        <f>I211+J211</f>
        <v>0</v>
      </c>
      <c r="Q211" s="171">
        <f>ROUND(I211*H211,2)</f>
        <v>0</v>
      </c>
      <c r="R211" s="171">
        <f>ROUND(J211*H211,2)</f>
        <v>0</v>
      </c>
      <c r="T211" s="172">
        <f>S211*H211</f>
        <v>0</v>
      </c>
      <c r="U211" s="172">
        <v>0</v>
      </c>
      <c r="V211" s="172">
        <f>U211*H211</f>
        <v>0</v>
      </c>
      <c r="W211" s="172">
        <v>0</v>
      </c>
      <c r="X211" s="173">
        <f>W211*H211</f>
        <v>0</v>
      </c>
      <c r="AR211" s="174" t="s">
        <v>166</v>
      </c>
      <c r="AT211" s="174" t="s">
        <v>162</v>
      </c>
      <c r="AU211" s="174" t="s">
        <v>82</v>
      </c>
      <c r="AY211" s="3" t="s">
        <v>159</v>
      </c>
      <c r="BE211" s="175">
        <f>IF(O211="základní",K211,0)</f>
        <v>0</v>
      </c>
      <c r="BF211" s="175">
        <f>IF(O211="snížená",K211,0)</f>
        <v>0</v>
      </c>
      <c r="BG211" s="175">
        <f>IF(O211="zákl. přenesená",K211,0)</f>
        <v>0</v>
      </c>
      <c r="BH211" s="175">
        <f>IF(O211="sníž. přenesená",K211,0)</f>
        <v>0</v>
      </c>
      <c r="BI211" s="175">
        <f>IF(O211="nulová",K211,0)</f>
        <v>0</v>
      </c>
      <c r="BJ211" s="3" t="s">
        <v>82</v>
      </c>
      <c r="BK211" s="175">
        <f>ROUND(P211*H211,2)</f>
        <v>0</v>
      </c>
      <c r="BL211" s="3" t="s">
        <v>166</v>
      </c>
      <c r="BM211" s="174" t="s">
        <v>2146</v>
      </c>
    </row>
    <row r="212" s="22" customFormat="1">
      <c r="B212" s="23"/>
      <c r="D212" s="176" t="s">
        <v>168</v>
      </c>
      <c r="F212" s="177" t="s">
        <v>2145</v>
      </c>
      <c r="I212" s="178"/>
      <c r="J212" s="178"/>
      <c r="M212" s="23"/>
      <c r="N212" s="179"/>
      <c r="X212" s="59"/>
      <c r="AT212" s="3" t="s">
        <v>168</v>
      </c>
      <c r="AU212" s="3" t="s">
        <v>82</v>
      </c>
    </row>
    <row r="213" s="22" customFormat="1" ht="16.5" customHeight="1">
      <c r="B213" s="23"/>
      <c r="C213" s="161" t="s">
        <v>899</v>
      </c>
      <c r="D213" s="161" t="s">
        <v>162</v>
      </c>
      <c r="E213" s="162" t="s">
        <v>655</v>
      </c>
      <c r="F213" s="163" t="s">
        <v>2147</v>
      </c>
      <c r="G213" s="164" t="s">
        <v>1470</v>
      </c>
      <c r="H213" s="165">
        <v>6</v>
      </c>
      <c r="I213" s="166"/>
      <c r="J213" s="166"/>
      <c r="K213" s="167">
        <f>ROUND(P213*H213,2)</f>
        <v>0</v>
      </c>
      <c r="L213" s="168"/>
      <c r="M213" s="23"/>
      <c r="N213" s="169" t="s">
        <v>20</v>
      </c>
      <c r="O213" s="170" t="s">
        <v>44</v>
      </c>
      <c r="P213" s="171">
        <f>I213+J213</f>
        <v>0</v>
      </c>
      <c r="Q213" s="171">
        <f>ROUND(I213*H213,2)</f>
        <v>0</v>
      </c>
      <c r="R213" s="171">
        <f>ROUND(J213*H213,2)</f>
        <v>0</v>
      </c>
      <c r="T213" s="172">
        <f>S213*H213</f>
        <v>0</v>
      </c>
      <c r="U213" s="172">
        <v>0</v>
      </c>
      <c r="V213" s="172">
        <f>U213*H213</f>
        <v>0</v>
      </c>
      <c r="W213" s="172">
        <v>0</v>
      </c>
      <c r="X213" s="173">
        <f>W213*H213</f>
        <v>0</v>
      </c>
      <c r="AR213" s="174" t="s">
        <v>166</v>
      </c>
      <c r="AT213" s="174" t="s">
        <v>162</v>
      </c>
      <c r="AU213" s="174" t="s">
        <v>82</v>
      </c>
      <c r="AY213" s="3" t="s">
        <v>159</v>
      </c>
      <c r="BE213" s="175">
        <f>IF(O213="základní",K213,0)</f>
        <v>0</v>
      </c>
      <c r="BF213" s="175">
        <f>IF(O213="snížená",K213,0)</f>
        <v>0</v>
      </c>
      <c r="BG213" s="175">
        <f>IF(O213="zákl. přenesená",K213,0)</f>
        <v>0</v>
      </c>
      <c r="BH213" s="175">
        <f>IF(O213="sníž. přenesená",K213,0)</f>
        <v>0</v>
      </c>
      <c r="BI213" s="175">
        <f>IF(O213="nulová",K213,0)</f>
        <v>0</v>
      </c>
      <c r="BJ213" s="3" t="s">
        <v>82</v>
      </c>
      <c r="BK213" s="175">
        <f>ROUND(P213*H213,2)</f>
        <v>0</v>
      </c>
      <c r="BL213" s="3" t="s">
        <v>166</v>
      </c>
      <c r="BM213" s="174" t="s">
        <v>2148</v>
      </c>
    </row>
    <row r="214" s="22" customFormat="1">
      <c r="B214" s="23"/>
      <c r="D214" s="176" t="s">
        <v>168</v>
      </c>
      <c r="F214" s="177" t="s">
        <v>2147</v>
      </c>
      <c r="I214" s="178"/>
      <c r="J214" s="178"/>
      <c r="M214" s="23"/>
      <c r="N214" s="179"/>
      <c r="X214" s="59"/>
      <c r="AT214" s="3" t="s">
        <v>168</v>
      </c>
      <c r="AU214" s="3" t="s">
        <v>82</v>
      </c>
    </row>
    <row r="215" s="22" customFormat="1" ht="16.5" customHeight="1">
      <c r="B215" s="23"/>
      <c r="C215" s="161" t="s">
        <v>905</v>
      </c>
      <c r="D215" s="161" t="s">
        <v>162</v>
      </c>
      <c r="E215" s="162" t="s">
        <v>660</v>
      </c>
      <c r="F215" s="163" t="s">
        <v>2149</v>
      </c>
      <c r="G215" s="164" t="s">
        <v>1470</v>
      </c>
      <c r="H215" s="165">
        <v>1</v>
      </c>
      <c r="I215" s="166"/>
      <c r="J215" s="166"/>
      <c r="K215" s="167">
        <f>ROUND(P215*H215,2)</f>
        <v>0</v>
      </c>
      <c r="L215" s="168"/>
      <c r="M215" s="23"/>
      <c r="N215" s="169" t="s">
        <v>20</v>
      </c>
      <c r="O215" s="170" t="s">
        <v>44</v>
      </c>
      <c r="P215" s="171">
        <f>I215+J215</f>
        <v>0</v>
      </c>
      <c r="Q215" s="171">
        <f>ROUND(I215*H215,2)</f>
        <v>0</v>
      </c>
      <c r="R215" s="171">
        <f>ROUND(J215*H215,2)</f>
        <v>0</v>
      </c>
      <c r="T215" s="172">
        <f>S215*H215</f>
        <v>0</v>
      </c>
      <c r="U215" s="172">
        <v>0</v>
      </c>
      <c r="V215" s="172">
        <f>U215*H215</f>
        <v>0</v>
      </c>
      <c r="W215" s="172">
        <v>0</v>
      </c>
      <c r="X215" s="173">
        <f>W215*H215</f>
        <v>0</v>
      </c>
      <c r="AR215" s="174" t="s">
        <v>166</v>
      </c>
      <c r="AT215" s="174" t="s">
        <v>162</v>
      </c>
      <c r="AU215" s="174" t="s">
        <v>82</v>
      </c>
      <c r="AY215" s="3" t="s">
        <v>159</v>
      </c>
      <c r="BE215" s="175">
        <f>IF(O215="základní",K215,0)</f>
        <v>0</v>
      </c>
      <c r="BF215" s="175">
        <f>IF(O215="snížená",K215,0)</f>
        <v>0</v>
      </c>
      <c r="BG215" s="175">
        <f>IF(O215="zákl. přenesená",K215,0)</f>
        <v>0</v>
      </c>
      <c r="BH215" s="175">
        <f>IF(O215="sníž. přenesená",K215,0)</f>
        <v>0</v>
      </c>
      <c r="BI215" s="175">
        <f>IF(O215="nulová",K215,0)</f>
        <v>0</v>
      </c>
      <c r="BJ215" s="3" t="s">
        <v>82</v>
      </c>
      <c r="BK215" s="175">
        <f>ROUND(P215*H215,2)</f>
        <v>0</v>
      </c>
      <c r="BL215" s="3" t="s">
        <v>166</v>
      </c>
      <c r="BM215" s="174" t="s">
        <v>2150</v>
      </c>
    </row>
    <row r="216" s="22" customFormat="1">
      <c r="B216" s="23"/>
      <c r="D216" s="176" t="s">
        <v>168</v>
      </c>
      <c r="F216" s="177" t="s">
        <v>2149</v>
      </c>
      <c r="I216" s="178"/>
      <c r="J216" s="178"/>
      <c r="M216" s="23"/>
      <c r="N216" s="179"/>
      <c r="X216" s="59"/>
      <c r="AT216" s="3" t="s">
        <v>168</v>
      </c>
      <c r="AU216" s="3" t="s">
        <v>82</v>
      </c>
    </row>
    <row r="217" s="22" customFormat="1" ht="16.5" customHeight="1">
      <c r="B217" s="23"/>
      <c r="C217" s="161" t="s">
        <v>964</v>
      </c>
      <c r="D217" s="161" t="s">
        <v>162</v>
      </c>
      <c r="E217" s="162" t="s">
        <v>665</v>
      </c>
      <c r="F217" s="163" t="s">
        <v>2151</v>
      </c>
      <c r="G217" s="164" t="s">
        <v>1470</v>
      </c>
      <c r="H217" s="165">
        <v>1</v>
      </c>
      <c r="I217" s="166"/>
      <c r="J217" s="166"/>
      <c r="K217" s="167">
        <f>ROUND(P217*H217,2)</f>
        <v>0</v>
      </c>
      <c r="L217" s="168"/>
      <c r="M217" s="23"/>
      <c r="N217" s="169" t="s">
        <v>20</v>
      </c>
      <c r="O217" s="170" t="s">
        <v>44</v>
      </c>
      <c r="P217" s="171">
        <f>I217+J217</f>
        <v>0</v>
      </c>
      <c r="Q217" s="171">
        <f>ROUND(I217*H217,2)</f>
        <v>0</v>
      </c>
      <c r="R217" s="171">
        <f>ROUND(J217*H217,2)</f>
        <v>0</v>
      </c>
      <c r="T217" s="172">
        <f>S217*H217</f>
        <v>0</v>
      </c>
      <c r="U217" s="172">
        <v>0</v>
      </c>
      <c r="V217" s="172">
        <f>U217*H217</f>
        <v>0</v>
      </c>
      <c r="W217" s="172">
        <v>0</v>
      </c>
      <c r="X217" s="173">
        <f>W217*H217</f>
        <v>0</v>
      </c>
      <c r="AR217" s="174" t="s">
        <v>166</v>
      </c>
      <c r="AT217" s="174" t="s">
        <v>162</v>
      </c>
      <c r="AU217" s="174" t="s">
        <v>82</v>
      </c>
      <c r="AY217" s="3" t="s">
        <v>159</v>
      </c>
      <c r="BE217" s="175">
        <f>IF(O217="základní",K217,0)</f>
        <v>0</v>
      </c>
      <c r="BF217" s="175">
        <f>IF(O217="snížená",K217,0)</f>
        <v>0</v>
      </c>
      <c r="BG217" s="175">
        <f>IF(O217="zákl. přenesená",K217,0)</f>
        <v>0</v>
      </c>
      <c r="BH217" s="175">
        <f>IF(O217="sníž. přenesená",K217,0)</f>
        <v>0</v>
      </c>
      <c r="BI217" s="175">
        <f>IF(O217="nulová",K217,0)</f>
        <v>0</v>
      </c>
      <c r="BJ217" s="3" t="s">
        <v>82</v>
      </c>
      <c r="BK217" s="175">
        <f>ROUND(P217*H217,2)</f>
        <v>0</v>
      </c>
      <c r="BL217" s="3" t="s">
        <v>166</v>
      </c>
      <c r="BM217" s="174" t="s">
        <v>2152</v>
      </c>
    </row>
    <row r="218" s="22" customFormat="1">
      <c r="B218" s="23"/>
      <c r="D218" s="176" t="s">
        <v>168</v>
      </c>
      <c r="F218" s="177" t="s">
        <v>2151</v>
      </c>
      <c r="I218" s="178"/>
      <c r="J218" s="178"/>
      <c r="M218" s="23"/>
      <c r="N218" s="179"/>
      <c r="X218" s="59"/>
      <c r="AT218" s="3" t="s">
        <v>168</v>
      </c>
      <c r="AU218" s="3" t="s">
        <v>82</v>
      </c>
    </row>
    <row r="219" s="22" customFormat="1" ht="16.5" customHeight="1">
      <c r="B219" s="23"/>
      <c r="C219" s="161" t="s">
        <v>968</v>
      </c>
      <c r="D219" s="161" t="s">
        <v>162</v>
      </c>
      <c r="E219" s="162" t="s">
        <v>672</v>
      </c>
      <c r="F219" s="163" t="s">
        <v>2153</v>
      </c>
      <c r="G219" s="164" t="s">
        <v>1470</v>
      </c>
      <c r="H219" s="165">
        <v>6</v>
      </c>
      <c r="I219" s="166"/>
      <c r="J219" s="166"/>
      <c r="K219" s="167">
        <f>ROUND(P219*H219,2)</f>
        <v>0</v>
      </c>
      <c r="L219" s="168"/>
      <c r="M219" s="23"/>
      <c r="N219" s="169" t="s">
        <v>20</v>
      </c>
      <c r="O219" s="170" t="s">
        <v>44</v>
      </c>
      <c r="P219" s="171">
        <f>I219+J219</f>
        <v>0</v>
      </c>
      <c r="Q219" s="171">
        <f>ROUND(I219*H219,2)</f>
        <v>0</v>
      </c>
      <c r="R219" s="171">
        <f>ROUND(J219*H219,2)</f>
        <v>0</v>
      </c>
      <c r="T219" s="172">
        <f>S219*H219</f>
        <v>0</v>
      </c>
      <c r="U219" s="172">
        <v>0</v>
      </c>
      <c r="V219" s="172">
        <f>U219*H219</f>
        <v>0</v>
      </c>
      <c r="W219" s="172">
        <v>0</v>
      </c>
      <c r="X219" s="173">
        <f>W219*H219</f>
        <v>0</v>
      </c>
      <c r="AR219" s="174" t="s">
        <v>166</v>
      </c>
      <c r="AT219" s="174" t="s">
        <v>162</v>
      </c>
      <c r="AU219" s="174" t="s">
        <v>82</v>
      </c>
      <c r="AY219" s="3" t="s">
        <v>159</v>
      </c>
      <c r="BE219" s="175">
        <f>IF(O219="základní",K219,0)</f>
        <v>0</v>
      </c>
      <c r="BF219" s="175">
        <f>IF(O219="snížená",K219,0)</f>
        <v>0</v>
      </c>
      <c r="BG219" s="175">
        <f>IF(O219="zákl. přenesená",K219,0)</f>
        <v>0</v>
      </c>
      <c r="BH219" s="175">
        <f>IF(O219="sníž. přenesená",K219,0)</f>
        <v>0</v>
      </c>
      <c r="BI219" s="175">
        <f>IF(O219="nulová",K219,0)</f>
        <v>0</v>
      </c>
      <c r="BJ219" s="3" t="s">
        <v>82</v>
      </c>
      <c r="BK219" s="175">
        <f>ROUND(P219*H219,2)</f>
        <v>0</v>
      </c>
      <c r="BL219" s="3" t="s">
        <v>166</v>
      </c>
      <c r="BM219" s="174" t="s">
        <v>2154</v>
      </c>
    </row>
    <row r="220" s="22" customFormat="1">
      <c r="B220" s="23"/>
      <c r="D220" s="176" t="s">
        <v>168</v>
      </c>
      <c r="F220" s="177" t="s">
        <v>2153</v>
      </c>
      <c r="I220" s="178"/>
      <c r="J220" s="178"/>
      <c r="M220" s="23"/>
      <c r="N220" s="179"/>
      <c r="X220" s="59"/>
      <c r="AT220" s="3" t="s">
        <v>168</v>
      </c>
      <c r="AU220" s="3" t="s">
        <v>82</v>
      </c>
    </row>
    <row r="221" s="22" customFormat="1" ht="16.5" customHeight="1">
      <c r="B221" s="23"/>
      <c r="C221" s="161" t="s">
        <v>943</v>
      </c>
      <c r="D221" s="161" t="s">
        <v>162</v>
      </c>
      <c r="E221" s="162" t="s">
        <v>679</v>
      </c>
      <c r="F221" s="163" t="s">
        <v>2155</v>
      </c>
      <c r="G221" s="164" t="s">
        <v>1470</v>
      </c>
      <c r="H221" s="165">
        <v>2</v>
      </c>
      <c r="I221" s="166"/>
      <c r="J221" s="166"/>
      <c r="K221" s="167">
        <f>ROUND(P221*H221,2)</f>
        <v>0</v>
      </c>
      <c r="L221" s="168"/>
      <c r="M221" s="23"/>
      <c r="N221" s="169" t="s">
        <v>20</v>
      </c>
      <c r="O221" s="170" t="s">
        <v>44</v>
      </c>
      <c r="P221" s="171">
        <f>I221+J221</f>
        <v>0</v>
      </c>
      <c r="Q221" s="171">
        <f>ROUND(I221*H221,2)</f>
        <v>0</v>
      </c>
      <c r="R221" s="171">
        <f>ROUND(J221*H221,2)</f>
        <v>0</v>
      </c>
      <c r="T221" s="172">
        <f>S221*H221</f>
        <v>0</v>
      </c>
      <c r="U221" s="172">
        <v>0</v>
      </c>
      <c r="V221" s="172">
        <f>U221*H221</f>
        <v>0</v>
      </c>
      <c r="W221" s="172">
        <v>0</v>
      </c>
      <c r="X221" s="173">
        <f>W221*H221</f>
        <v>0</v>
      </c>
      <c r="AR221" s="174" t="s">
        <v>166</v>
      </c>
      <c r="AT221" s="174" t="s">
        <v>162</v>
      </c>
      <c r="AU221" s="174" t="s">
        <v>82</v>
      </c>
      <c r="AY221" s="3" t="s">
        <v>159</v>
      </c>
      <c r="BE221" s="175">
        <f>IF(O221="základní",K221,0)</f>
        <v>0</v>
      </c>
      <c r="BF221" s="175">
        <f>IF(O221="snížená",K221,0)</f>
        <v>0</v>
      </c>
      <c r="BG221" s="175">
        <f>IF(O221="zákl. přenesená",K221,0)</f>
        <v>0</v>
      </c>
      <c r="BH221" s="175">
        <f>IF(O221="sníž. přenesená",K221,0)</f>
        <v>0</v>
      </c>
      <c r="BI221" s="175">
        <f>IF(O221="nulová",K221,0)</f>
        <v>0</v>
      </c>
      <c r="BJ221" s="3" t="s">
        <v>82</v>
      </c>
      <c r="BK221" s="175">
        <f>ROUND(P221*H221,2)</f>
        <v>0</v>
      </c>
      <c r="BL221" s="3" t="s">
        <v>166</v>
      </c>
      <c r="BM221" s="174" t="s">
        <v>2156</v>
      </c>
    </row>
    <row r="222" s="22" customFormat="1">
      <c r="B222" s="23"/>
      <c r="D222" s="176" t="s">
        <v>168</v>
      </c>
      <c r="F222" s="177" t="s">
        <v>2155</v>
      </c>
      <c r="I222" s="178"/>
      <c r="J222" s="178"/>
      <c r="M222" s="23"/>
      <c r="N222" s="179"/>
      <c r="X222" s="59"/>
      <c r="AT222" s="3" t="s">
        <v>168</v>
      </c>
      <c r="AU222" s="3" t="s">
        <v>82</v>
      </c>
    </row>
    <row r="223" s="22" customFormat="1" ht="16.5" customHeight="1">
      <c r="B223" s="23"/>
      <c r="C223" s="161" t="s">
        <v>933</v>
      </c>
      <c r="D223" s="161" t="s">
        <v>162</v>
      </c>
      <c r="E223" s="162" t="s">
        <v>684</v>
      </c>
      <c r="F223" s="163" t="s">
        <v>2157</v>
      </c>
      <c r="G223" s="164" t="s">
        <v>1470</v>
      </c>
      <c r="H223" s="165">
        <v>1</v>
      </c>
      <c r="I223" s="166"/>
      <c r="J223" s="166"/>
      <c r="K223" s="167">
        <f>ROUND(P223*H223,2)</f>
        <v>0</v>
      </c>
      <c r="L223" s="168"/>
      <c r="M223" s="23"/>
      <c r="N223" s="169" t="s">
        <v>20</v>
      </c>
      <c r="O223" s="170" t="s">
        <v>44</v>
      </c>
      <c r="P223" s="171">
        <f>I223+J223</f>
        <v>0</v>
      </c>
      <c r="Q223" s="171">
        <f>ROUND(I223*H223,2)</f>
        <v>0</v>
      </c>
      <c r="R223" s="171">
        <f>ROUND(J223*H223,2)</f>
        <v>0</v>
      </c>
      <c r="T223" s="172">
        <f>S223*H223</f>
        <v>0</v>
      </c>
      <c r="U223" s="172">
        <v>0</v>
      </c>
      <c r="V223" s="172">
        <f>U223*H223</f>
        <v>0</v>
      </c>
      <c r="W223" s="172">
        <v>0</v>
      </c>
      <c r="X223" s="173">
        <f>W223*H223</f>
        <v>0</v>
      </c>
      <c r="AR223" s="174" t="s">
        <v>166</v>
      </c>
      <c r="AT223" s="174" t="s">
        <v>162</v>
      </c>
      <c r="AU223" s="174" t="s">
        <v>82</v>
      </c>
      <c r="AY223" s="3" t="s">
        <v>159</v>
      </c>
      <c r="BE223" s="175">
        <f>IF(O223="základní",K223,0)</f>
        <v>0</v>
      </c>
      <c r="BF223" s="175">
        <f>IF(O223="snížená",K223,0)</f>
        <v>0</v>
      </c>
      <c r="BG223" s="175">
        <f>IF(O223="zákl. přenesená",K223,0)</f>
        <v>0</v>
      </c>
      <c r="BH223" s="175">
        <f>IF(O223="sníž. přenesená",K223,0)</f>
        <v>0</v>
      </c>
      <c r="BI223" s="175">
        <f>IF(O223="nulová",K223,0)</f>
        <v>0</v>
      </c>
      <c r="BJ223" s="3" t="s">
        <v>82</v>
      </c>
      <c r="BK223" s="175">
        <f>ROUND(P223*H223,2)</f>
        <v>0</v>
      </c>
      <c r="BL223" s="3" t="s">
        <v>166</v>
      </c>
      <c r="BM223" s="174" t="s">
        <v>2158</v>
      </c>
    </row>
    <row r="224" s="22" customFormat="1">
      <c r="B224" s="23"/>
      <c r="D224" s="176" t="s">
        <v>168</v>
      </c>
      <c r="F224" s="177" t="s">
        <v>2157</v>
      </c>
      <c r="I224" s="178"/>
      <c r="J224" s="178"/>
      <c r="M224" s="23"/>
      <c r="N224" s="179"/>
      <c r="X224" s="59"/>
      <c r="AT224" s="3" t="s">
        <v>168</v>
      </c>
      <c r="AU224" s="3" t="s">
        <v>82</v>
      </c>
    </row>
    <row r="225" s="147" customFormat="1" ht="25.899999999999999" customHeight="1">
      <c r="B225" s="148"/>
      <c r="D225" s="149" t="s">
        <v>74</v>
      </c>
      <c r="E225" s="150" t="s">
        <v>259</v>
      </c>
      <c r="F225" s="150" t="s">
        <v>2159</v>
      </c>
      <c r="I225" s="151"/>
      <c r="J225" s="151"/>
      <c r="K225" s="152">
        <f>BK225</f>
        <v>0</v>
      </c>
      <c r="M225" s="148"/>
      <c r="N225" s="153"/>
      <c r="Q225" s="154">
        <f>SUM(Q226:Q239)</f>
        <v>0</v>
      </c>
      <c r="R225" s="154">
        <f>SUM(R226:R239)</f>
        <v>0</v>
      </c>
      <c r="T225" s="155">
        <f>SUM(T226:T239)</f>
        <v>0</v>
      </c>
      <c r="V225" s="155">
        <f>SUM(V226:V239)</f>
        <v>0</v>
      </c>
      <c r="X225" s="156">
        <f>SUM(X226:X239)</f>
        <v>0</v>
      </c>
      <c r="AR225" s="149" t="s">
        <v>82</v>
      </c>
      <c r="AT225" s="157" t="s">
        <v>74</v>
      </c>
      <c r="AU225" s="157" t="s">
        <v>75</v>
      </c>
      <c r="AY225" s="149" t="s">
        <v>159</v>
      </c>
      <c r="BK225" s="158">
        <f>SUM(BK226:BK239)</f>
        <v>0</v>
      </c>
    </row>
    <row r="226" s="22" customFormat="1" ht="16.5" customHeight="1">
      <c r="B226" s="23"/>
      <c r="C226" s="161" t="s">
        <v>923</v>
      </c>
      <c r="D226" s="161" t="s">
        <v>162</v>
      </c>
      <c r="E226" s="162" t="s">
        <v>689</v>
      </c>
      <c r="F226" s="163" t="s">
        <v>2160</v>
      </c>
      <c r="G226" s="164" t="s">
        <v>2045</v>
      </c>
      <c r="H226" s="165">
        <v>187</v>
      </c>
      <c r="I226" s="166"/>
      <c r="J226" s="166"/>
      <c r="K226" s="167">
        <f>ROUND(P226*H226,2)</f>
        <v>0</v>
      </c>
      <c r="L226" s="168"/>
      <c r="M226" s="23"/>
      <c r="N226" s="169" t="s">
        <v>20</v>
      </c>
      <c r="O226" s="170" t="s">
        <v>44</v>
      </c>
      <c r="P226" s="171">
        <f>I226+J226</f>
        <v>0</v>
      </c>
      <c r="Q226" s="171">
        <f>ROUND(I226*H226,2)</f>
        <v>0</v>
      </c>
      <c r="R226" s="171">
        <f>ROUND(J226*H226,2)</f>
        <v>0</v>
      </c>
      <c r="T226" s="172">
        <f>S226*H226</f>
        <v>0</v>
      </c>
      <c r="U226" s="172">
        <v>0</v>
      </c>
      <c r="V226" s="172">
        <f>U226*H226</f>
        <v>0</v>
      </c>
      <c r="W226" s="172">
        <v>0</v>
      </c>
      <c r="X226" s="173">
        <f>W226*H226</f>
        <v>0</v>
      </c>
      <c r="AR226" s="174" t="s">
        <v>166</v>
      </c>
      <c r="AT226" s="174" t="s">
        <v>162</v>
      </c>
      <c r="AU226" s="174" t="s">
        <v>82</v>
      </c>
      <c r="AY226" s="3" t="s">
        <v>159</v>
      </c>
      <c r="BE226" s="175">
        <f>IF(O226="základní",K226,0)</f>
        <v>0</v>
      </c>
      <c r="BF226" s="175">
        <f>IF(O226="snížená",K226,0)</f>
        <v>0</v>
      </c>
      <c r="BG226" s="175">
        <f>IF(O226="zákl. přenesená",K226,0)</f>
        <v>0</v>
      </c>
      <c r="BH226" s="175">
        <f>IF(O226="sníž. přenesená",K226,0)</f>
        <v>0</v>
      </c>
      <c r="BI226" s="175">
        <f>IF(O226="nulová",K226,0)</f>
        <v>0</v>
      </c>
      <c r="BJ226" s="3" t="s">
        <v>82</v>
      </c>
      <c r="BK226" s="175">
        <f>ROUND(P226*H226,2)</f>
        <v>0</v>
      </c>
      <c r="BL226" s="3" t="s">
        <v>166</v>
      </c>
      <c r="BM226" s="174" t="s">
        <v>2161</v>
      </c>
    </row>
    <row r="227" s="22" customFormat="1">
      <c r="B227" s="23"/>
      <c r="D227" s="176" t="s">
        <v>168</v>
      </c>
      <c r="F227" s="177" t="s">
        <v>2160</v>
      </c>
      <c r="I227" s="178"/>
      <c r="J227" s="178"/>
      <c r="M227" s="23"/>
      <c r="N227" s="179"/>
      <c r="X227" s="59"/>
      <c r="AT227" s="3" t="s">
        <v>168</v>
      </c>
      <c r="AU227" s="3" t="s">
        <v>82</v>
      </c>
    </row>
    <row r="228" s="22" customFormat="1" ht="16.5" customHeight="1">
      <c r="B228" s="23"/>
      <c r="C228" s="161" t="s">
        <v>978</v>
      </c>
      <c r="D228" s="161" t="s">
        <v>162</v>
      </c>
      <c r="E228" s="162" t="s">
        <v>694</v>
      </c>
      <c r="F228" s="163" t="s">
        <v>2162</v>
      </c>
      <c r="G228" s="164" t="s">
        <v>2045</v>
      </c>
      <c r="H228" s="165">
        <v>187</v>
      </c>
      <c r="I228" s="166"/>
      <c r="J228" s="166"/>
      <c r="K228" s="167">
        <f>ROUND(P228*H228,2)</f>
        <v>0</v>
      </c>
      <c r="L228" s="168"/>
      <c r="M228" s="23"/>
      <c r="N228" s="169" t="s">
        <v>20</v>
      </c>
      <c r="O228" s="170" t="s">
        <v>44</v>
      </c>
      <c r="P228" s="171">
        <f>I228+J228</f>
        <v>0</v>
      </c>
      <c r="Q228" s="171">
        <f>ROUND(I228*H228,2)</f>
        <v>0</v>
      </c>
      <c r="R228" s="171">
        <f>ROUND(J228*H228,2)</f>
        <v>0</v>
      </c>
      <c r="T228" s="172">
        <f>S228*H228</f>
        <v>0</v>
      </c>
      <c r="U228" s="172">
        <v>0</v>
      </c>
      <c r="V228" s="172">
        <f>U228*H228</f>
        <v>0</v>
      </c>
      <c r="W228" s="172">
        <v>0</v>
      </c>
      <c r="X228" s="173">
        <f>W228*H228</f>
        <v>0</v>
      </c>
      <c r="AR228" s="174" t="s">
        <v>166</v>
      </c>
      <c r="AT228" s="174" t="s">
        <v>162</v>
      </c>
      <c r="AU228" s="174" t="s">
        <v>82</v>
      </c>
      <c r="AY228" s="3" t="s">
        <v>159</v>
      </c>
      <c r="BE228" s="175">
        <f>IF(O228="základní",K228,0)</f>
        <v>0</v>
      </c>
      <c r="BF228" s="175">
        <f>IF(O228="snížená",K228,0)</f>
        <v>0</v>
      </c>
      <c r="BG228" s="175">
        <f>IF(O228="zákl. přenesená",K228,0)</f>
        <v>0</v>
      </c>
      <c r="BH228" s="175">
        <f>IF(O228="sníž. přenesená",K228,0)</f>
        <v>0</v>
      </c>
      <c r="BI228" s="175">
        <f>IF(O228="nulová",K228,0)</f>
        <v>0</v>
      </c>
      <c r="BJ228" s="3" t="s">
        <v>82</v>
      </c>
      <c r="BK228" s="175">
        <f>ROUND(P228*H228,2)</f>
        <v>0</v>
      </c>
      <c r="BL228" s="3" t="s">
        <v>166</v>
      </c>
      <c r="BM228" s="174" t="s">
        <v>2163</v>
      </c>
    </row>
    <row r="229" s="22" customFormat="1">
      <c r="B229" s="23"/>
      <c r="D229" s="176" t="s">
        <v>168</v>
      </c>
      <c r="F229" s="177" t="s">
        <v>2162</v>
      </c>
      <c r="I229" s="178"/>
      <c r="J229" s="178"/>
      <c r="M229" s="23"/>
      <c r="N229" s="179"/>
      <c r="X229" s="59"/>
      <c r="AT229" s="3" t="s">
        <v>168</v>
      </c>
      <c r="AU229" s="3" t="s">
        <v>82</v>
      </c>
    </row>
    <row r="230" s="22" customFormat="1" ht="16.5" customHeight="1">
      <c r="B230" s="23"/>
      <c r="C230" s="161" t="s">
        <v>972</v>
      </c>
      <c r="D230" s="161" t="s">
        <v>162</v>
      </c>
      <c r="E230" s="162" t="s">
        <v>699</v>
      </c>
      <c r="F230" s="163" t="s">
        <v>2164</v>
      </c>
      <c r="G230" s="164" t="s">
        <v>1997</v>
      </c>
      <c r="H230" s="165">
        <v>24</v>
      </c>
      <c r="I230" s="166"/>
      <c r="J230" s="166"/>
      <c r="K230" s="167">
        <f>ROUND(P230*H230,2)</f>
        <v>0</v>
      </c>
      <c r="L230" s="168"/>
      <c r="M230" s="23"/>
      <c r="N230" s="169" t="s">
        <v>20</v>
      </c>
      <c r="O230" s="170" t="s">
        <v>44</v>
      </c>
      <c r="P230" s="171">
        <f>I230+J230</f>
        <v>0</v>
      </c>
      <c r="Q230" s="171">
        <f>ROUND(I230*H230,2)</f>
        <v>0</v>
      </c>
      <c r="R230" s="171">
        <f>ROUND(J230*H230,2)</f>
        <v>0</v>
      </c>
      <c r="T230" s="172">
        <f>S230*H230</f>
        <v>0</v>
      </c>
      <c r="U230" s="172">
        <v>0</v>
      </c>
      <c r="V230" s="172">
        <f>U230*H230</f>
        <v>0</v>
      </c>
      <c r="W230" s="172">
        <v>0</v>
      </c>
      <c r="X230" s="173">
        <f>W230*H230</f>
        <v>0</v>
      </c>
      <c r="AR230" s="174" t="s">
        <v>166</v>
      </c>
      <c r="AT230" s="174" t="s">
        <v>162</v>
      </c>
      <c r="AU230" s="174" t="s">
        <v>82</v>
      </c>
      <c r="AY230" s="3" t="s">
        <v>159</v>
      </c>
      <c r="BE230" s="175">
        <f>IF(O230="základní",K230,0)</f>
        <v>0</v>
      </c>
      <c r="BF230" s="175">
        <f>IF(O230="snížená",K230,0)</f>
        <v>0</v>
      </c>
      <c r="BG230" s="175">
        <f>IF(O230="zákl. přenesená",K230,0)</f>
        <v>0</v>
      </c>
      <c r="BH230" s="175">
        <f>IF(O230="sníž. přenesená",K230,0)</f>
        <v>0</v>
      </c>
      <c r="BI230" s="175">
        <f>IF(O230="nulová",K230,0)</f>
        <v>0</v>
      </c>
      <c r="BJ230" s="3" t="s">
        <v>82</v>
      </c>
      <c r="BK230" s="175">
        <f>ROUND(P230*H230,2)</f>
        <v>0</v>
      </c>
      <c r="BL230" s="3" t="s">
        <v>166</v>
      </c>
      <c r="BM230" s="174" t="s">
        <v>2165</v>
      </c>
    </row>
    <row r="231" s="22" customFormat="1">
      <c r="B231" s="23"/>
      <c r="D231" s="176" t="s">
        <v>168</v>
      </c>
      <c r="F231" s="177" t="s">
        <v>2164</v>
      </c>
      <c r="I231" s="178"/>
      <c r="J231" s="178"/>
      <c r="M231" s="23"/>
      <c r="N231" s="179"/>
      <c r="X231" s="59"/>
      <c r="AT231" s="3" t="s">
        <v>168</v>
      </c>
      <c r="AU231" s="3" t="s">
        <v>82</v>
      </c>
    </row>
    <row r="232" s="22" customFormat="1" ht="16.5" customHeight="1">
      <c r="B232" s="23"/>
      <c r="C232" s="161" t="s">
        <v>1034</v>
      </c>
      <c r="D232" s="161" t="s">
        <v>162</v>
      </c>
      <c r="E232" s="162" t="s">
        <v>2166</v>
      </c>
      <c r="F232" s="163" t="s">
        <v>2167</v>
      </c>
      <c r="G232" s="164" t="s">
        <v>1997</v>
      </c>
      <c r="H232" s="165">
        <v>8</v>
      </c>
      <c r="I232" s="166"/>
      <c r="J232" s="166"/>
      <c r="K232" s="167">
        <f>ROUND(P232*H232,2)</f>
        <v>0</v>
      </c>
      <c r="L232" s="168"/>
      <c r="M232" s="23"/>
      <c r="N232" s="169" t="s">
        <v>20</v>
      </c>
      <c r="O232" s="170" t="s">
        <v>44</v>
      </c>
      <c r="P232" s="171">
        <f>I232+J232</f>
        <v>0</v>
      </c>
      <c r="Q232" s="171">
        <f>ROUND(I232*H232,2)</f>
        <v>0</v>
      </c>
      <c r="R232" s="171">
        <f>ROUND(J232*H232,2)</f>
        <v>0</v>
      </c>
      <c r="T232" s="172">
        <f>S232*H232</f>
        <v>0</v>
      </c>
      <c r="U232" s="172">
        <v>0</v>
      </c>
      <c r="V232" s="172">
        <f>U232*H232</f>
        <v>0</v>
      </c>
      <c r="W232" s="172">
        <v>0</v>
      </c>
      <c r="X232" s="173">
        <f>W232*H232</f>
        <v>0</v>
      </c>
      <c r="AR232" s="174" t="s">
        <v>166</v>
      </c>
      <c r="AT232" s="174" t="s">
        <v>162</v>
      </c>
      <c r="AU232" s="174" t="s">
        <v>82</v>
      </c>
      <c r="AY232" s="3" t="s">
        <v>159</v>
      </c>
      <c r="BE232" s="175">
        <f>IF(O232="základní",K232,0)</f>
        <v>0</v>
      </c>
      <c r="BF232" s="175">
        <f>IF(O232="snížená",K232,0)</f>
        <v>0</v>
      </c>
      <c r="BG232" s="175">
        <f>IF(O232="zákl. přenesená",K232,0)</f>
        <v>0</v>
      </c>
      <c r="BH232" s="175">
        <f>IF(O232="sníž. přenesená",K232,0)</f>
        <v>0</v>
      </c>
      <c r="BI232" s="175">
        <f>IF(O232="nulová",K232,0)</f>
        <v>0</v>
      </c>
      <c r="BJ232" s="3" t="s">
        <v>82</v>
      </c>
      <c r="BK232" s="175">
        <f>ROUND(P232*H232,2)</f>
        <v>0</v>
      </c>
      <c r="BL232" s="3" t="s">
        <v>166</v>
      </c>
      <c r="BM232" s="174" t="s">
        <v>2168</v>
      </c>
    </row>
    <row r="233" s="22" customFormat="1">
      <c r="B233" s="23"/>
      <c r="D233" s="176" t="s">
        <v>168</v>
      </c>
      <c r="F233" s="177" t="s">
        <v>2167</v>
      </c>
      <c r="I233" s="178"/>
      <c r="J233" s="178"/>
      <c r="M233" s="23"/>
      <c r="N233" s="179"/>
      <c r="X233" s="59"/>
      <c r="AT233" s="3" t="s">
        <v>168</v>
      </c>
      <c r="AU233" s="3" t="s">
        <v>82</v>
      </c>
    </row>
    <row r="234" s="22" customFormat="1" ht="16.5" customHeight="1">
      <c r="B234" s="23"/>
      <c r="C234" s="161" t="s">
        <v>1022</v>
      </c>
      <c r="D234" s="161" t="s">
        <v>162</v>
      </c>
      <c r="E234" s="162" t="s">
        <v>2169</v>
      </c>
      <c r="F234" s="163" t="s">
        <v>2170</v>
      </c>
      <c r="G234" s="164" t="s">
        <v>1470</v>
      </c>
      <c r="H234" s="165">
        <v>1</v>
      </c>
      <c r="I234" s="166"/>
      <c r="J234" s="166"/>
      <c r="K234" s="167">
        <f>ROUND(P234*H234,2)</f>
        <v>0</v>
      </c>
      <c r="L234" s="168"/>
      <c r="M234" s="23"/>
      <c r="N234" s="169" t="s">
        <v>20</v>
      </c>
      <c r="O234" s="170" t="s">
        <v>44</v>
      </c>
      <c r="P234" s="171">
        <f>I234+J234</f>
        <v>0</v>
      </c>
      <c r="Q234" s="171">
        <f>ROUND(I234*H234,2)</f>
        <v>0</v>
      </c>
      <c r="R234" s="171">
        <f>ROUND(J234*H234,2)</f>
        <v>0</v>
      </c>
      <c r="T234" s="172">
        <f>S234*H234</f>
        <v>0</v>
      </c>
      <c r="U234" s="172">
        <v>0</v>
      </c>
      <c r="V234" s="172">
        <f>U234*H234</f>
        <v>0</v>
      </c>
      <c r="W234" s="172">
        <v>0</v>
      </c>
      <c r="X234" s="173">
        <f>W234*H234</f>
        <v>0</v>
      </c>
      <c r="AR234" s="174" t="s">
        <v>166</v>
      </c>
      <c r="AT234" s="174" t="s">
        <v>162</v>
      </c>
      <c r="AU234" s="174" t="s">
        <v>82</v>
      </c>
      <c r="AY234" s="3" t="s">
        <v>159</v>
      </c>
      <c r="BE234" s="175">
        <f>IF(O234="základní",K234,0)</f>
        <v>0</v>
      </c>
      <c r="BF234" s="175">
        <f>IF(O234="snížená",K234,0)</f>
        <v>0</v>
      </c>
      <c r="BG234" s="175">
        <f>IF(O234="zákl. přenesená",K234,0)</f>
        <v>0</v>
      </c>
      <c r="BH234" s="175">
        <f>IF(O234="sníž. přenesená",K234,0)</f>
        <v>0</v>
      </c>
      <c r="BI234" s="175">
        <f>IF(O234="nulová",K234,0)</f>
        <v>0</v>
      </c>
      <c r="BJ234" s="3" t="s">
        <v>82</v>
      </c>
      <c r="BK234" s="175">
        <f>ROUND(P234*H234,2)</f>
        <v>0</v>
      </c>
      <c r="BL234" s="3" t="s">
        <v>166</v>
      </c>
      <c r="BM234" s="174" t="s">
        <v>2171</v>
      </c>
    </row>
    <row r="235" s="22" customFormat="1">
      <c r="B235" s="23"/>
      <c r="D235" s="176" t="s">
        <v>168</v>
      </c>
      <c r="F235" s="177" t="s">
        <v>2170</v>
      </c>
      <c r="I235" s="178"/>
      <c r="J235" s="178"/>
      <c r="M235" s="23"/>
      <c r="N235" s="179"/>
      <c r="X235" s="59"/>
      <c r="AT235" s="3" t="s">
        <v>168</v>
      </c>
      <c r="AU235" s="3" t="s">
        <v>82</v>
      </c>
    </row>
    <row r="236" s="22" customFormat="1" ht="16.5" customHeight="1">
      <c r="B236" s="23"/>
      <c r="C236" s="161" t="s">
        <v>992</v>
      </c>
      <c r="D236" s="161" t="s">
        <v>162</v>
      </c>
      <c r="E236" s="162" t="s">
        <v>1197</v>
      </c>
      <c r="F236" s="163" t="s">
        <v>2172</v>
      </c>
      <c r="G236" s="164" t="s">
        <v>2173</v>
      </c>
      <c r="H236" s="206"/>
      <c r="I236" s="166"/>
      <c r="J236" s="166"/>
      <c r="K236" s="167">
        <f>ROUND(P236*H236,2)</f>
        <v>0</v>
      </c>
      <c r="L236" s="168"/>
      <c r="M236" s="23"/>
      <c r="N236" s="169" t="s">
        <v>20</v>
      </c>
      <c r="O236" s="170" t="s">
        <v>44</v>
      </c>
      <c r="P236" s="171">
        <f>I236+J236</f>
        <v>0</v>
      </c>
      <c r="Q236" s="171">
        <f>ROUND(I236*H236,2)</f>
        <v>0</v>
      </c>
      <c r="R236" s="171">
        <f>ROUND(J236*H236,2)</f>
        <v>0</v>
      </c>
      <c r="T236" s="172">
        <f>S236*H236</f>
        <v>0</v>
      </c>
      <c r="U236" s="172">
        <v>0</v>
      </c>
      <c r="V236" s="172">
        <f>U236*H236</f>
        <v>0</v>
      </c>
      <c r="W236" s="172">
        <v>0</v>
      </c>
      <c r="X236" s="173">
        <f>W236*H236</f>
        <v>0</v>
      </c>
      <c r="AR236" s="174" t="s">
        <v>166</v>
      </c>
      <c r="AT236" s="174" t="s">
        <v>162</v>
      </c>
      <c r="AU236" s="174" t="s">
        <v>82</v>
      </c>
      <c r="AY236" s="3" t="s">
        <v>159</v>
      </c>
      <c r="BE236" s="175">
        <f>IF(O236="základní",K236,0)</f>
        <v>0</v>
      </c>
      <c r="BF236" s="175">
        <f>IF(O236="snížená",K236,0)</f>
        <v>0</v>
      </c>
      <c r="BG236" s="175">
        <f>IF(O236="zákl. přenesená",K236,0)</f>
        <v>0</v>
      </c>
      <c r="BH236" s="175">
        <f>IF(O236="sníž. přenesená",K236,0)</f>
        <v>0</v>
      </c>
      <c r="BI236" s="175">
        <f>IF(O236="nulová",K236,0)</f>
        <v>0</v>
      </c>
      <c r="BJ236" s="3" t="s">
        <v>82</v>
      </c>
      <c r="BK236" s="175">
        <f>ROUND(P236*H236,2)</f>
        <v>0</v>
      </c>
      <c r="BL236" s="3" t="s">
        <v>166</v>
      </c>
      <c r="BM236" s="174" t="s">
        <v>2174</v>
      </c>
    </row>
    <row r="237" s="22" customFormat="1">
      <c r="B237" s="23"/>
      <c r="D237" s="176" t="s">
        <v>168</v>
      </c>
      <c r="F237" s="177" t="s">
        <v>2172</v>
      </c>
      <c r="I237" s="178"/>
      <c r="J237" s="178"/>
      <c r="M237" s="23"/>
      <c r="N237" s="179"/>
      <c r="X237" s="59"/>
      <c r="AT237" s="3" t="s">
        <v>168</v>
      </c>
      <c r="AU237" s="3" t="s">
        <v>82</v>
      </c>
    </row>
    <row r="238" s="22" customFormat="1" ht="16.5" customHeight="1">
      <c r="B238" s="23"/>
      <c r="C238" s="161" t="s">
        <v>1004</v>
      </c>
      <c r="D238" s="161" t="s">
        <v>162</v>
      </c>
      <c r="E238" s="162" t="s">
        <v>2175</v>
      </c>
      <c r="F238" s="163" t="s">
        <v>2176</v>
      </c>
      <c r="G238" s="164" t="s">
        <v>2173</v>
      </c>
      <c r="H238" s="206"/>
      <c r="I238" s="166"/>
      <c r="J238" s="166"/>
      <c r="K238" s="167">
        <f>ROUND(P238*H238,2)</f>
        <v>0</v>
      </c>
      <c r="L238" s="168"/>
      <c r="M238" s="23"/>
      <c r="N238" s="169" t="s">
        <v>20</v>
      </c>
      <c r="O238" s="170" t="s">
        <v>44</v>
      </c>
      <c r="P238" s="171">
        <f>I238+J238</f>
        <v>0</v>
      </c>
      <c r="Q238" s="171">
        <f>ROUND(I238*H238,2)</f>
        <v>0</v>
      </c>
      <c r="R238" s="171">
        <f>ROUND(J238*H238,2)</f>
        <v>0</v>
      </c>
      <c r="T238" s="172">
        <f>S238*H238</f>
        <v>0</v>
      </c>
      <c r="U238" s="172">
        <v>0</v>
      </c>
      <c r="V238" s="172">
        <f>U238*H238</f>
        <v>0</v>
      </c>
      <c r="W238" s="172">
        <v>0</v>
      </c>
      <c r="X238" s="173">
        <f>W238*H238</f>
        <v>0</v>
      </c>
      <c r="AR238" s="174" t="s">
        <v>166</v>
      </c>
      <c r="AT238" s="174" t="s">
        <v>162</v>
      </c>
      <c r="AU238" s="174" t="s">
        <v>82</v>
      </c>
      <c r="AY238" s="3" t="s">
        <v>159</v>
      </c>
      <c r="BE238" s="175">
        <f>IF(O238="základní",K238,0)</f>
        <v>0</v>
      </c>
      <c r="BF238" s="175">
        <f>IF(O238="snížená",K238,0)</f>
        <v>0</v>
      </c>
      <c r="BG238" s="175">
        <f>IF(O238="zákl. přenesená",K238,0)</f>
        <v>0</v>
      </c>
      <c r="BH238" s="175">
        <f>IF(O238="sníž. přenesená",K238,0)</f>
        <v>0</v>
      </c>
      <c r="BI238" s="175">
        <f>IF(O238="nulová",K238,0)</f>
        <v>0</v>
      </c>
      <c r="BJ238" s="3" t="s">
        <v>82</v>
      </c>
      <c r="BK238" s="175">
        <f>ROUND(P238*H238,2)</f>
        <v>0</v>
      </c>
      <c r="BL238" s="3" t="s">
        <v>166</v>
      </c>
      <c r="BM238" s="174" t="s">
        <v>2177</v>
      </c>
    </row>
    <row r="239" s="22" customFormat="1">
      <c r="B239" s="23"/>
      <c r="D239" s="176" t="s">
        <v>168</v>
      </c>
      <c r="F239" s="177" t="s">
        <v>2176</v>
      </c>
      <c r="I239" s="178"/>
      <c r="J239" s="178"/>
      <c r="M239" s="23"/>
      <c r="N239" s="193"/>
      <c r="O239" s="194"/>
      <c r="P239" s="194"/>
      <c r="Q239" s="194"/>
      <c r="R239" s="194"/>
      <c r="S239" s="194"/>
      <c r="T239" s="194"/>
      <c r="U239" s="194"/>
      <c r="V239" s="194"/>
      <c r="W239" s="194"/>
      <c r="X239" s="195"/>
      <c r="AT239" s="3" t="s">
        <v>168</v>
      </c>
      <c r="AU239" s="3" t="s">
        <v>82</v>
      </c>
    </row>
    <row r="240" s="22" customFormat="1" ht="6.9500000000000002" customHeight="1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23"/>
    </row>
  </sheetData>
  <sheetProtection algorithmName="SHA-512" hashValue="53uNsZczet7SRJ/zzW6WyBX8+aW+b4eHuIlq9LbS8G7oMOYqsvlsorNtusnmMibt7poOfORQw9crKGb+rmgL5g==" saltValue="nz/QMNHW7VuqSgSZVwQlXqbgi4FSrYfZyp+JRxk4Ist5eEdQjhRMnYCgnU1uoC0Nsn0Ite2WVnvWeCwoGkhotw==" spinCount="100000" autoFilter="0" deleteColumns="1" deleteRows="1" formatCells="1" formatColumns="0" formatRows="0" insertColumns="1" insertHyperlinks="1" insertRows="1" objects="1" pivotTables="1" scenarios="1" selectLockedCells="0" selectUnlockedCells="0" sheet="1" sort="1"/>
  <autoFilter ref="C87:L239"/>
  <mergeCells count="9">
    <mergeCell ref="E52:H52"/>
    <mergeCell ref="E78:H78"/>
    <mergeCell ref="E80:H80"/>
    <mergeCell ref="M2:Z2"/>
    <mergeCell ref="E7:H7"/>
    <mergeCell ref="E9:H9"/>
    <mergeCell ref="E18:H18"/>
    <mergeCell ref="E27:H27"/>
    <mergeCell ref="E50:H50"/>
  </mergeCells>
  <printOptions headings="0" gridLines="0"/>
  <pageMargins left="0.39375000000000004" right="0.39375000000000004" top="0.39375000000000004" bottom="0.39375000000000004" header="0" footer="0"/>
  <pageSetup paperSize="9" scale="100" fitToWidth="1" fitToHeight="100" pageOrder="downThenOver" orientation="landscape" usePrinterDefaults="1" blackAndWhite="1" draft="0" cellComments="none" useFirstPageNumber="0" errors="displayed" horizontalDpi="600" verticalDpi="600" copies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onlyoffice/8.2.1.38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PCVEC888\host</dc:creator>
  <cp:lastModifiedBy>Daniela Koričanská</cp:lastModifiedBy>
  <cp:revision>2</cp:revision>
  <dcterms:created xsi:type="dcterms:W3CDTF">2025-03-25T08:50:35Z</dcterms:created>
  <dcterms:modified xsi:type="dcterms:W3CDTF">2025-04-16T09:58:03Z</dcterms:modified>
</cp:coreProperties>
</file>