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erina.janeckova\Nextcloud\akce 2025\realizace\Podzemní kontejnery\EZAK\Dlouhá - ugaráží\"/>
    </mc:Choice>
  </mc:AlternateContent>
  <bookViews>
    <workbookView xWindow="0" yWindow="0" windowWidth="15945" windowHeight="7890" activeTab="1"/>
  </bookViews>
  <sheets>
    <sheet name="Rekapitulace stavby" sheetId="1" state="hidden" r:id="rId1"/>
    <sheet name="1 - Podzemní kontejnery v..." sheetId="2" r:id="rId2"/>
  </sheets>
  <definedNames>
    <definedName name="_xlnm._FilterDatabase" localSheetId="1" hidden="1">'1 - Podzemní kontejnery v...'!$C$124:$K$223</definedName>
    <definedName name="_xlnm.Print_Area" localSheetId="1">'1 - Podzemní kontejnery v...'!$C$4:$J$76,'1 - Podzemní kontejnery v...'!$C$114:$J$223</definedName>
    <definedName name="_xlnm.Print_Area" localSheetId="0">'Rekapitulace stavby'!$D$4:$AO$76,'Rekapitulace stavby'!$C$82:$AQ$96</definedName>
    <definedName name="Print_Titles" localSheetId="1">'1 - Podzemní kontejnery v...'!$124:$124</definedName>
    <definedName name="Print_Titles" localSheetId="0">'Rekapitulace stavby'!$92:$92</definedName>
  </definedNames>
  <calcPr calcId="152511"/>
</workbook>
</file>

<file path=xl/calcChain.xml><?xml version="1.0" encoding="utf-8"?>
<calcChain xmlns="http://schemas.openxmlformats.org/spreadsheetml/2006/main">
  <c r="BK223" i="2" l="1"/>
  <c r="BK222" i="2" s="1"/>
  <c r="J222" i="2" s="1"/>
  <c r="J107" i="2" s="1"/>
  <c r="BI223" i="2"/>
  <c r="BH223" i="2"/>
  <c r="BG223" i="2"/>
  <c r="BF223" i="2"/>
  <c r="T223" i="2"/>
  <c r="R223" i="2"/>
  <c r="P223" i="2"/>
  <c r="P222" i="2" s="1"/>
  <c r="J223" i="2"/>
  <c r="BE223" i="2" s="1"/>
  <c r="T222" i="2"/>
  <c r="R222" i="2"/>
  <c r="BK221" i="2"/>
  <c r="BI221" i="2"/>
  <c r="BH221" i="2"/>
  <c r="BG221" i="2"/>
  <c r="BF221" i="2"/>
  <c r="T221" i="2"/>
  <c r="T220" i="2" s="1"/>
  <c r="R221" i="2"/>
  <c r="P221" i="2"/>
  <c r="J221" i="2"/>
  <c r="BE221" i="2" s="1"/>
  <c r="BK220" i="2"/>
  <c r="R220" i="2"/>
  <c r="P220" i="2"/>
  <c r="J220" i="2"/>
  <c r="BK218" i="2"/>
  <c r="BK217" i="2" s="1"/>
  <c r="J217" i="2" s="1"/>
  <c r="J105" i="2" s="1"/>
  <c r="BI218" i="2"/>
  <c r="BH218" i="2"/>
  <c r="BG218" i="2"/>
  <c r="BF218" i="2"/>
  <c r="T218" i="2"/>
  <c r="T217" i="2" s="1"/>
  <c r="R218" i="2"/>
  <c r="P218" i="2"/>
  <c r="P217" i="2" s="1"/>
  <c r="J218" i="2"/>
  <c r="BE218" i="2" s="1"/>
  <c r="R217" i="2"/>
  <c r="BK216" i="2"/>
  <c r="BI216" i="2"/>
  <c r="BH216" i="2"/>
  <c r="BG216" i="2"/>
  <c r="BF216" i="2"/>
  <c r="T216" i="2"/>
  <c r="R216" i="2"/>
  <c r="R215" i="2" s="1"/>
  <c r="P216" i="2"/>
  <c r="J216" i="2"/>
  <c r="BE216" i="2" s="1"/>
  <c r="BK215" i="2"/>
  <c r="T215" i="2"/>
  <c r="P215" i="2"/>
  <c r="J215" i="2"/>
  <c r="BK214" i="2"/>
  <c r="BI214" i="2"/>
  <c r="BH214" i="2"/>
  <c r="BG214" i="2"/>
  <c r="BF214" i="2"/>
  <c r="T214" i="2"/>
  <c r="T213" i="2" s="1"/>
  <c r="T212" i="2" s="1"/>
  <c r="R214" i="2"/>
  <c r="P214" i="2"/>
  <c r="P213" i="2" s="1"/>
  <c r="J214" i="2"/>
  <c r="BE214" i="2" s="1"/>
  <c r="BK213" i="2"/>
  <c r="BK212" i="2" s="1"/>
  <c r="J212" i="2" s="1"/>
  <c r="J102" i="2" s="1"/>
  <c r="R213" i="2"/>
  <c r="J213" i="2"/>
  <c r="J103" i="2" s="1"/>
  <c r="BK211" i="2"/>
  <c r="BI211" i="2"/>
  <c r="BH211" i="2"/>
  <c r="BG211" i="2"/>
  <c r="BF211" i="2"/>
  <c r="T211" i="2"/>
  <c r="T210" i="2" s="1"/>
  <c r="R211" i="2"/>
  <c r="P211" i="2"/>
  <c r="J211" i="2"/>
  <c r="BE211" i="2" s="1"/>
  <c r="BK210" i="2"/>
  <c r="J210" i="2" s="1"/>
  <c r="J101" i="2" s="1"/>
  <c r="R210" i="2"/>
  <c r="P210" i="2"/>
  <c r="BK208" i="2"/>
  <c r="BI208" i="2"/>
  <c r="BH208" i="2"/>
  <c r="BG208" i="2"/>
  <c r="BF208" i="2"/>
  <c r="T208" i="2"/>
  <c r="R208" i="2"/>
  <c r="P208" i="2"/>
  <c r="J208" i="2"/>
  <c r="BE208" i="2" s="1"/>
  <c r="BK207" i="2"/>
  <c r="BI207" i="2"/>
  <c r="BH207" i="2"/>
  <c r="BG207" i="2"/>
  <c r="BF207" i="2"/>
  <c r="T207" i="2"/>
  <c r="R207" i="2"/>
  <c r="P207" i="2"/>
  <c r="J207" i="2"/>
  <c r="BE207" i="2" s="1"/>
  <c r="BK204" i="2"/>
  <c r="BI204" i="2"/>
  <c r="BH204" i="2"/>
  <c r="BG204" i="2"/>
  <c r="BF204" i="2"/>
  <c r="T204" i="2"/>
  <c r="R204" i="2"/>
  <c r="P204" i="2"/>
  <c r="J204" i="2"/>
  <c r="BE204" i="2" s="1"/>
  <c r="BK203" i="2"/>
  <c r="BI203" i="2"/>
  <c r="BH203" i="2"/>
  <c r="BG203" i="2"/>
  <c r="BF203" i="2"/>
  <c r="BE203" i="2"/>
  <c r="T203" i="2"/>
  <c r="R203" i="2"/>
  <c r="P203" i="2"/>
  <c r="J203" i="2"/>
  <c r="BK201" i="2"/>
  <c r="BI201" i="2"/>
  <c r="BH201" i="2"/>
  <c r="BG201" i="2"/>
  <c r="BF201" i="2"/>
  <c r="T201" i="2"/>
  <c r="R201" i="2"/>
  <c r="P201" i="2"/>
  <c r="J201" i="2"/>
  <c r="BE201" i="2" s="1"/>
  <c r="BK200" i="2"/>
  <c r="BI200" i="2"/>
  <c r="BH200" i="2"/>
  <c r="BG200" i="2"/>
  <c r="BF200" i="2"/>
  <c r="BE200" i="2"/>
  <c r="T200" i="2"/>
  <c r="R200" i="2"/>
  <c r="R199" i="2" s="1"/>
  <c r="P200" i="2"/>
  <c r="J200" i="2"/>
  <c r="BK199" i="2"/>
  <c r="T199" i="2"/>
  <c r="P199" i="2"/>
  <c r="J199" i="2"/>
  <c r="BK197" i="2"/>
  <c r="BI197" i="2"/>
  <c r="BH197" i="2"/>
  <c r="BG197" i="2"/>
  <c r="BF197" i="2"/>
  <c r="T197" i="2"/>
  <c r="R197" i="2"/>
  <c r="P197" i="2"/>
  <c r="J197" i="2"/>
  <c r="BE197" i="2" s="1"/>
  <c r="BK196" i="2"/>
  <c r="BI196" i="2"/>
  <c r="BH196" i="2"/>
  <c r="BG196" i="2"/>
  <c r="BF196" i="2"/>
  <c r="T196" i="2"/>
  <c r="R196" i="2"/>
  <c r="P196" i="2"/>
  <c r="J196" i="2"/>
  <c r="BE196" i="2" s="1"/>
  <c r="BK194" i="2"/>
  <c r="BI194" i="2"/>
  <c r="BH194" i="2"/>
  <c r="BG194" i="2"/>
  <c r="BF194" i="2"/>
  <c r="T194" i="2"/>
  <c r="R194" i="2"/>
  <c r="P194" i="2"/>
  <c r="J194" i="2"/>
  <c r="BE194" i="2" s="1"/>
  <c r="BK192" i="2"/>
  <c r="BI192" i="2"/>
  <c r="BH192" i="2"/>
  <c r="BG192" i="2"/>
  <c r="BF192" i="2"/>
  <c r="T192" i="2"/>
  <c r="R192" i="2"/>
  <c r="P192" i="2"/>
  <c r="J192" i="2"/>
  <c r="BE192" i="2" s="1"/>
  <c r="BK191" i="2"/>
  <c r="BI191" i="2"/>
  <c r="BH191" i="2"/>
  <c r="BG191" i="2"/>
  <c r="BF191" i="2"/>
  <c r="T191" i="2"/>
  <c r="R191" i="2"/>
  <c r="P191" i="2"/>
  <c r="J191" i="2"/>
  <c r="BE191" i="2" s="1"/>
  <c r="BK190" i="2"/>
  <c r="BI190" i="2"/>
  <c r="BH190" i="2"/>
  <c r="BG190" i="2"/>
  <c r="BF190" i="2"/>
  <c r="T190" i="2"/>
  <c r="R190" i="2"/>
  <c r="P190" i="2"/>
  <c r="J190" i="2"/>
  <c r="BE190" i="2" s="1"/>
  <c r="BK188" i="2"/>
  <c r="BI188" i="2"/>
  <c r="BH188" i="2"/>
  <c r="BG188" i="2"/>
  <c r="BF188" i="2"/>
  <c r="T188" i="2"/>
  <c r="R188" i="2"/>
  <c r="P188" i="2"/>
  <c r="J188" i="2"/>
  <c r="BE188" i="2" s="1"/>
  <c r="BK187" i="2"/>
  <c r="BI187" i="2"/>
  <c r="BH187" i="2"/>
  <c r="BG187" i="2"/>
  <c r="BF187" i="2"/>
  <c r="T187" i="2"/>
  <c r="R187" i="2"/>
  <c r="P187" i="2"/>
  <c r="J187" i="2"/>
  <c r="BE187" i="2" s="1"/>
  <c r="BK186" i="2"/>
  <c r="BI186" i="2"/>
  <c r="BH186" i="2"/>
  <c r="BG186" i="2"/>
  <c r="BF186" i="2"/>
  <c r="T186" i="2"/>
  <c r="R186" i="2"/>
  <c r="P186" i="2"/>
  <c r="J186" i="2"/>
  <c r="BE186" i="2" s="1"/>
  <c r="BK185" i="2"/>
  <c r="BI185" i="2"/>
  <c r="BH185" i="2"/>
  <c r="BG185" i="2"/>
  <c r="BF185" i="2"/>
  <c r="T185" i="2"/>
  <c r="R185" i="2"/>
  <c r="P185" i="2"/>
  <c r="J185" i="2"/>
  <c r="BE185" i="2" s="1"/>
  <c r="BK184" i="2"/>
  <c r="BI184" i="2"/>
  <c r="BH184" i="2"/>
  <c r="BG184" i="2"/>
  <c r="BF184" i="2"/>
  <c r="T184" i="2"/>
  <c r="R184" i="2"/>
  <c r="P184" i="2"/>
  <c r="J184" i="2"/>
  <c r="BE184" i="2" s="1"/>
  <c r="BK183" i="2"/>
  <c r="BI183" i="2"/>
  <c r="BH183" i="2"/>
  <c r="BG183" i="2"/>
  <c r="BF183" i="2"/>
  <c r="T183" i="2"/>
  <c r="R183" i="2"/>
  <c r="P183" i="2"/>
  <c r="J183" i="2"/>
  <c r="BE183" i="2" s="1"/>
  <c r="BK182" i="2"/>
  <c r="BI182" i="2"/>
  <c r="BH182" i="2"/>
  <c r="BG182" i="2"/>
  <c r="BF182" i="2"/>
  <c r="T182" i="2"/>
  <c r="T179" i="2" s="1"/>
  <c r="R182" i="2"/>
  <c r="P182" i="2"/>
  <c r="J182" i="2"/>
  <c r="BE182" i="2" s="1"/>
  <c r="BK180" i="2"/>
  <c r="BK179" i="2" s="1"/>
  <c r="J179" i="2" s="1"/>
  <c r="J99" i="2" s="1"/>
  <c r="BI180" i="2"/>
  <c r="BH180" i="2"/>
  <c r="BG180" i="2"/>
  <c r="BF180" i="2"/>
  <c r="T180" i="2"/>
  <c r="R180" i="2"/>
  <c r="P180" i="2"/>
  <c r="P179" i="2" s="1"/>
  <c r="J180" i="2"/>
  <c r="BE180" i="2" s="1"/>
  <c r="R179" i="2"/>
  <c r="BK177" i="2"/>
  <c r="BI177" i="2"/>
  <c r="BH177" i="2"/>
  <c r="BG177" i="2"/>
  <c r="BF177" i="2"/>
  <c r="T177" i="2"/>
  <c r="R177" i="2"/>
  <c r="P177" i="2"/>
  <c r="J177" i="2"/>
  <c r="BE177" i="2" s="1"/>
  <c r="BK175" i="2"/>
  <c r="BI175" i="2"/>
  <c r="BH175" i="2"/>
  <c r="BG175" i="2"/>
  <c r="BF175" i="2"/>
  <c r="T175" i="2"/>
  <c r="R175" i="2"/>
  <c r="P175" i="2"/>
  <c r="J175" i="2"/>
  <c r="BE175" i="2" s="1"/>
  <c r="BK173" i="2"/>
  <c r="BI173" i="2"/>
  <c r="BH173" i="2"/>
  <c r="BG173" i="2"/>
  <c r="BF173" i="2"/>
  <c r="BE173" i="2"/>
  <c r="T173" i="2"/>
  <c r="R173" i="2"/>
  <c r="P173" i="2"/>
  <c r="J173" i="2"/>
  <c r="BK171" i="2"/>
  <c r="BI171" i="2"/>
  <c r="BH171" i="2"/>
  <c r="BG171" i="2"/>
  <c r="BF171" i="2"/>
  <c r="T171" i="2"/>
  <c r="R171" i="2"/>
  <c r="P171" i="2"/>
  <c r="J171" i="2"/>
  <c r="BE171" i="2" s="1"/>
  <c r="BK170" i="2"/>
  <c r="BI170" i="2"/>
  <c r="BH170" i="2"/>
  <c r="BG170" i="2"/>
  <c r="BF170" i="2"/>
  <c r="BE170" i="2"/>
  <c r="T170" i="2"/>
  <c r="R170" i="2"/>
  <c r="P170" i="2"/>
  <c r="J170" i="2"/>
  <c r="BK169" i="2"/>
  <c r="BI169" i="2"/>
  <c r="BH169" i="2"/>
  <c r="BG169" i="2"/>
  <c r="BF169" i="2"/>
  <c r="T169" i="2"/>
  <c r="R169" i="2"/>
  <c r="P169" i="2"/>
  <c r="J169" i="2"/>
  <c r="BE169" i="2" s="1"/>
  <c r="BK168" i="2"/>
  <c r="BI168" i="2"/>
  <c r="BH168" i="2"/>
  <c r="BG168" i="2"/>
  <c r="BF168" i="2"/>
  <c r="BE168" i="2"/>
  <c r="T168" i="2"/>
  <c r="R168" i="2"/>
  <c r="P168" i="2"/>
  <c r="J168" i="2"/>
  <c r="BK167" i="2"/>
  <c r="BI167" i="2"/>
  <c r="BH167" i="2"/>
  <c r="BG167" i="2"/>
  <c r="BF167" i="2"/>
  <c r="T167" i="2"/>
  <c r="R167" i="2"/>
  <c r="P167" i="2"/>
  <c r="J167" i="2"/>
  <c r="BE167" i="2" s="1"/>
  <c r="BK165" i="2"/>
  <c r="BI165" i="2"/>
  <c r="BH165" i="2"/>
  <c r="BG165" i="2"/>
  <c r="BF165" i="2"/>
  <c r="BE165" i="2"/>
  <c r="T165" i="2"/>
  <c r="R165" i="2"/>
  <c r="P165" i="2"/>
  <c r="J165" i="2"/>
  <c r="BK164" i="2"/>
  <c r="BI164" i="2"/>
  <c r="BH164" i="2"/>
  <c r="BG164" i="2"/>
  <c r="BF164" i="2"/>
  <c r="T164" i="2"/>
  <c r="R164" i="2"/>
  <c r="R163" i="2" s="1"/>
  <c r="P164" i="2"/>
  <c r="J164" i="2"/>
  <c r="BE164" i="2" s="1"/>
  <c r="BK163" i="2"/>
  <c r="T163" i="2"/>
  <c r="P163" i="2"/>
  <c r="J163" i="2"/>
  <c r="BK161" i="2"/>
  <c r="BI161" i="2"/>
  <c r="BH161" i="2"/>
  <c r="BG161" i="2"/>
  <c r="BF161" i="2"/>
  <c r="T161" i="2"/>
  <c r="R161" i="2"/>
  <c r="P161" i="2"/>
  <c r="J161" i="2"/>
  <c r="BE161" i="2" s="1"/>
  <c r="BK159" i="2"/>
  <c r="BI159" i="2"/>
  <c r="BH159" i="2"/>
  <c r="BG159" i="2"/>
  <c r="BF159" i="2"/>
  <c r="T159" i="2"/>
  <c r="R159" i="2"/>
  <c r="P159" i="2"/>
  <c r="J159" i="2"/>
  <c r="BE159" i="2" s="1"/>
  <c r="BK157" i="2"/>
  <c r="BI157" i="2"/>
  <c r="BH157" i="2"/>
  <c r="BG157" i="2"/>
  <c r="BF157" i="2"/>
  <c r="J32" i="2" s="1"/>
  <c r="AW95" i="1" s="1"/>
  <c r="T157" i="2"/>
  <c r="R157" i="2"/>
  <c r="P157" i="2"/>
  <c r="P154" i="2" s="1"/>
  <c r="J157" i="2"/>
  <c r="BE157" i="2" s="1"/>
  <c r="BK155" i="2"/>
  <c r="BI155" i="2"/>
  <c r="BH155" i="2"/>
  <c r="BG155" i="2"/>
  <c r="BF155" i="2"/>
  <c r="T155" i="2"/>
  <c r="T154" i="2" s="1"/>
  <c r="R155" i="2"/>
  <c r="P155" i="2"/>
  <c r="J155" i="2"/>
  <c r="BE155" i="2" s="1"/>
  <c r="BK154" i="2"/>
  <c r="BK126" i="2" s="1"/>
  <c r="R154" i="2"/>
  <c r="BK152" i="2"/>
  <c r="BI152" i="2"/>
  <c r="BH152" i="2"/>
  <c r="BG152" i="2"/>
  <c r="BF152" i="2"/>
  <c r="T152" i="2"/>
  <c r="R152" i="2"/>
  <c r="P152" i="2"/>
  <c r="J152" i="2"/>
  <c r="BE152" i="2" s="1"/>
  <c r="BK151" i="2"/>
  <c r="BI151" i="2"/>
  <c r="BH151" i="2"/>
  <c r="BG151" i="2"/>
  <c r="BF151" i="2"/>
  <c r="BE151" i="2"/>
  <c r="T151" i="2"/>
  <c r="R151" i="2"/>
  <c r="P151" i="2"/>
  <c r="J151" i="2"/>
  <c r="BK150" i="2"/>
  <c r="BI150" i="2"/>
  <c r="BH150" i="2"/>
  <c r="BG150" i="2"/>
  <c r="BF150" i="2"/>
  <c r="T150" i="2"/>
  <c r="R150" i="2"/>
  <c r="P150" i="2"/>
  <c r="J150" i="2"/>
  <c r="BE150" i="2" s="1"/>
  <c r="BK149" i="2"/>
  <c r="BI149" i="2"/>
  <c r="BH149" i="2"/>
  <c r="BG149" i="2"/>
  <c r="BF149" i="2"/>
  <c r="BE149" i="2"/>
  <c r="T149" i="2"/>
  <c r="R149" i="2"/>
  <c r="P149" i="2"/>
  <c r="J149" i="2"/>
  <c r="BK147" i="2"/>
  <c r="BI147" i="2"/>
  <c r="BH147" i="2"/>
  <c r="BG147" i="2"/>
  <c r="BF147" i="2"/>
  <c r="T147" i="2"/>
  <c r="R147" i="2"/>
  <c r="P147" i="2"/>
  <c r="J147" i="2"/>
  <c r="BE147" i="2" s="1"/>
  <c r="BK145" i="2"/>
  <c r="BI145" i="2"/>
  <c r="BH145" i="2"/>
  <c r="BG145" i="2"/>
  <c r="BF145" i="2"/>
  <c r="BE145" i="2"/>
  <c r="T145" i="2"/>
  <c r="R145" i="2"/>
  <c r="P145" i="2"/>
  <c r="J145" i="2"/>
  <c r="BK144" i="2"/>
  <c r="BI144" i="2"/>
  <c r="BH144" i="2"/>
  <c r="BG144" i="2"/>
  <c r="BF144" i="2"/>
  <c r="T144" i="2"/>
  <c r="R144" i="2"/>
  <c r="P144" i="2"/>
  <c r="J144" i="2"/>
  <c r="BE144" i="2" s="1"/>
  <c r="BK142" i="2"/>
  <c r="BI142" i="2"/>
  <c r="BH142" i="2"/>
  <c r="BG142" i="2"/>
  <c r="BF142" i="2"/>
  <c r="BE142" i="2"/>
  <c r="T142" i="2"/>
  <c r="R142" i="2"/>
  <c r="P142" i="2"/>
  <c r="J142" i="2"/>
  <c r="BK137" i="2"/>
  <c r="BI137" i="2"/>
  <c r="BH137" i="2"/>
  <c r="BG137" i="2"/>
  <c r="BF137" i="2"/>
  <c r="T137" i="2"/>
  <c r="R137" i="2"/>
  <c r="P137" i="2"/>
  <c r="J137" i="2"/>
  <c r="BE137" i="2" s="1"/>
  <c r="BK136" i="2"/>
  <c r="BI136" i="2"/>
  <c r="BH136" i="2"/>
  <c r="BG136" i="2"/>
  <c r="BF136" i="2"/>
  <c r="BE136" i="2"/>
  <c r="T136" i="2"/>
  <c r="R136" i="2"/>
  <c r="P136" i="2"/>
  <c r="J136" i="2"/>
  <c r="BK134" i="2"/>
  <c r="BI134" i="2"/>
  <c r="BH134" i="2"/>
  <c r="BG134" i="2"/>
  <c r="BF134" i="2"/>
  <c r="T134" i="2"/>
  <c r="R134" i="2"/>
  <c r="P134" i="2"/>
  <c r="J134" i="2"/>
  <c r="BE134" i="2" s="1"/>
  <c r="BK133" i="2"/>
  <c r="BI133" i="2"/>
  <c r="BH133" i="2"/>
  <c r="BG133" i="2"/>
  <c r="BF133" i="2"/>
  <c r="BE133" i="2"/>
  <c r="T133" i="2"/>
  <c r="R133" i="2"/>
  <c r="P133" i="2"/>
  <c r="J133" i="2"/>
  <c r="BK132" i="2"/>
  <c r="BI132" i="2"/>
  <c r="BH132" i="2"/>
  <c r="BG132" i="2"/>
  <c r="BF132" i="2"/>
  <c r="T132" i="2"/>
  <c r="R132" i="2"/>
  <c r="P132" i="2"/>
  <c r="J132" i="2"/>
  <c r="BE132" i="2" s="1"/>
  <c r="BK131" i="2"/>
  <c r="BI131" i="2"/>
  <c r="BH131" i="2"/>
  <c r="BG131" i="2"/>
  <c r="BF131" i="2"/>
  <c r="BE131" i="2"/>
  <c r="T131" i="2"/>
  <c r="R131" i="2"/>
  <c r="P131" i="2"/>
  <c r="J131" i="2"/>
  <c r="BK130" i="2"/>
  <c r="BI130" i="2"/>
  <c r="BH130" i="2"/>
  <c r="BG130" i="2"/>
  <c r="F33" i="2" s="1"/>
  <c r="BB95" i="1" s="1"/>
  <c r="BB94" i="1" s="1"/>
  <c r="BF130" i="2"/>
  <c r="T130" i="2"/>
  <c r="R130" i="2"/>
  <c r="P130" i="2"/>
  <c r="J130" i="2"/>
  <c r="BE130" i="2" s="1"/>
  <c r="BK128" i="2"/>
  <c r="BI128" i="2"/>
  <c r="F35" i="2" s="1"/>
  <c r="BD95" i="1" s="1"/>
  <c r="BD94" i="1" s="1"/>
  <c r="W33" i="1" s="1"/>
  <c r="BH128" i="2"/>
  <c r="BG128" i="2"/>
  <c r="BF128" i="2"/>
  <c r="BE128" i="2"/>
  <c r="T128" i="2"/>
  <c r="R128" i="2"/>
  <c r="R127" i="2" s="1"/>
  <c r="R126" i="2" s="1"/>
  <c r="P128" i="2"/>
  <c r="J128" i="2"/>
  <c r="BK127" i="2"/>
  <c r="T127" i="2"/>
  <c r="T126" i="2" s="1"/>
  <c r="T125" i="2" s="1"/>
  <c r="P127" i="2"/>
  <c r="P126" i="2" s="1"/>
  <c r="J127" i="2"/>
  <c r="J122" i="2"/>
  <c r="J121" i="2"/>
  <c r="F121" i="2"/>
  <c r="J119" i="2"/>
  <c r="F119" i="2"/>
  <c r="E117" i="2"/>
  <c r="J106" i="2"/>
  <c r="J104" i="2"/>
  <c r="J100" i="2"/>
  <c r="J98" i="2"/>
  <c r="J96" i="2"/>
  <c r="J89" i="2"/>
  <c r="F89" i="2"/>
  <c r="F87" i="2"/>
  <c r="E85" i="2"/>
  <c r="J35" i="2"/>
  <c r="J34" i="2"/>
  <c r="F34" i="2"/>
  <c r="BC95" i="1" s="1"/>
  <c r="BC94" i="1" s="1"/>
  <c r="J33" i="2"/>
  <c r="F32" i="2"/>
  <c r="BA95" i="1" s="1"/>
  <c r="BA94" i="1" s="1"/>
  <c r="J22" i="2"/>
  <c r="E22" i="2"/>
  <c r="J90" i="2" s="1"/>
  <c r="J21" i="2"/>
  <c r="J16" i="2"/>
  <c r="E16" i="2"/>
  <c r="F90" i="2" s="1"/>
  <c r="J15" i="2"/>
  <c r="J10" i="2"/>
  <c r="J87" i="2" s="1"/>
  <c r="AY95" i="1"/>
  <c r="AX95" i="1"/>
  <c r="AS94" i="1"/>
  <c r="AM90" i="1"/>
  <c r="L90" i="1"/>
  <c r="AM89" i="1"/>
  <c r="L89" i="1"/>
  <c r="AM87" i="1"/>
  <c r="L87" i="1"/>
  <c r="L85" i="1"/>
  <c r="L84" i="1"/>
  <c r="W32" i="1" l="1"/>
  <c r="AY94" i="1"/>
  <c r="R125" i="2"/>
  <c r="W31" i="1"/>
  <c r="AX94" i="1"/>
  <c r="P212" i="2"/>
  <c r="AW94" i="1"/>
  <c r="AK30" i="1" s="1"/>
  <c r="W30" i="1"/>
  <c r="F31" i="2"/>
  <c r="AZ95" i="1" s="1"/>
  <c r="AZ94" i="1" s="1"/>
  <c r="R212" i="2"/>
  <c r="P125" i="2"/>
  <c r="AU95" i="1" s="1"/>
  <c r="AU94" i="1" s="1"/>
  <c r="J126" i="2"/>
  <c r="J95" i="2" s="1"/>
  <c r="BK125" i="2"/>
  <c r="J125" i="2" s="1"/>
  <c r="J31" i="2"/>
  <c r="AV95" i="1" s="1"/>
  <c r="AT95" i="1" s="1"/>
  <c r="F122" i="2"/>
  <c r="J154" i="2"/>
  <c r="J97" i="2" s="1"/>
  <c r="J28" i="2" l="1"/>
  <c r="J94" i="2"/>
  <c r="AV94" i="1"/>
  <c r="W29" i="1"/>
  <c r="AK29" i="1" l="1"/>
  <c r="AT94" i="1"/>
  <c r="AG95" i="1"/>
  <c r="J37" i="2"/>
  <c r="AN95" i="1" l="1"/>
  <c r="AG94" i="1"/>
  <c r="AN94" i="1" l="1"/>
  <c r="AK26" i="1"/>
  <c r="AK35" i="1" s="1"/>
</calcChain>
</file>

<file path=xl/sharedStrings.xml><?xml version="1.0" encoding="utf-8"?>
<sst xmlns="http://schemas.openxmlformats.org/spreadsheetml/2006/main" count="1381" uniqueCount="393">
  <si>
    <t>Export Komplet</t>
  </si>
  <si>
    <t/>
  </si>
  <si>
    <t>2.0</t>
  </si>
  <si>
    <t>ZAMOK</t>
  </si>
  <si>
    <t>False</t>
  </si>
  <si>
    <t>{ecb468d4-75ce-4b7a-8635-f8166296c27a}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</si>
  <si>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</si>
  <si>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</si>
  <si>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</si>
  <si>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</si>
  <si>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</si>
  <si>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</si>
  <si>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</si>
  <si>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</si>
  <si>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</si>
  <si>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</si>
  <si>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</si>
  <si>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Podzemní kontejnery v Novém Jičíně II.etapa(rok 2024) - stanoviště Dlouhá u garáží</t>
  </si>
  <si>
    <t>KSO:</t>
  </si>
  <si>
    <t>CC-CZ:</t>
  </si>
  <si>
    <t>Místo:</t>
  </si>
  <si>
    <t>Nový Jičín</t>
  </si>
  <si>
    <t>Datum:</t>
  </si>
  <si>
    <t>14. 4. 2025</t>
  </si>
  <si>
    <t>Zadavatel:</t>
  </si>
  <si>
    <t>IČ:</t>
  </si>
  <si>
    <t>Město Nový Jičín</t>
  </si>
  <si>
    <t>DIČ:</t>
  </si>
  <si>
    <t>Uchazeč:</t>
  </si>
  <si>
    <t>Vyplň údaj</t>
  </si>
  <si>
    <t>Projektant:</t>
  </si>
  <si>
    <t>KAPEGO PROJEKT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</si>
  <si>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</si>
  <si>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</si>
  <si>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</si>
  <si>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</si>
  <si>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</si>
  <si>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</si>
  <si>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</si>
  <si>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</si>
  <si>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</si>
  <si>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</si>
  <si>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</si>
  <si>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</si>
  <si>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</si>
  <si>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</si>
  <si>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</si>
  <si>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</si>
  <si>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</si>
  <si>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</si>
  <si>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</si>
  <si>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</si>
  <si>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</si>
  <si>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</si>
  <si>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</si>
  <si>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</si>
  <si>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</si>
  <si>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</si>
  <si>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</si>
  <si>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</si>
  <si>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</si>
  <si>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</si>
  <si>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</si>
  <si>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</si>
  <si>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</si>
  <si>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</si>
  <si>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</si>
  <si>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</si>
  <si>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</si>
  <si>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</si>
  <si>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</si>
  <si>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</si>
  <si>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</si>
  <si>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</si>
  <si>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</si>
  <si>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</si>
  <si>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</si>
  <si>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</si>
  <si>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</si>
  <si>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</si>
  <si>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</si>
  <si>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</si>
  <si>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</si>
  <si>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</si>
  <si>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</si>
  <si>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</si>
  <si>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</si>
  <si>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</si>
  <si>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</si>
  <si>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</si>
  <si>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</si>
  <si>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</si>
  <si>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</si>
  <si>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</si>
  <si>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</si>
  <si>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</si>
  <si>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</si>
  <si>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</si>
  <si>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</si>
  <si>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</si>
  <si>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</si>
  <si>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</si>
  <si>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</si>
  <si>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</si>
  <si>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</si>
  <si>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</si>
  <si>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</si>
  <si>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</si>
  <si>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</si>
  <si>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</si>
  <si>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</si>
  <si>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</si>
  <si>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</si>
  <si>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</si>
  <si>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</si>
  <si>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</si>
  <si>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</si>
  <si>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</si>
  <si>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</si>
  <si>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</si>
  <si>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113106171</t>
  </si>
  <si>
    <t>Rozebrání dlažeb vozovek ze zámkové dlažby s ložem z kameniva ručně</t>
  </si>
  <si>
    <t>m2</t>
  </si>
  <si>
    <t>4</t>
  </si>
  <si>
    <t>1550967436</t>
  </si>
  <si>
    <t>VV</t>
  </si>
  <si>
    <t>113107123</t>
  </si>
  <si>
    <t>Odstranění podkladu z kameniva drceného tl přes 200 do 300 mm ručně</t>
  </si>
  <si>
    <t>-93903014</t>
  </si>
  <si>
    <t>3</t>
  </si>
  <si>
    <t>113107142</t>
  </si>
  <si>
    <t>Odstranění podkladu živičného tl přes 50 do 100 mm ručně</t>
  </si>
  <si>
    <t>1799035110</t>
  </si>
  <si>
    <t>113201111</t>
  </si>
  <si>
    <t xml:space="preserve">Vytrhání obrub chodníkových </t>
  </si>
  <si>
    <t>m</t>
  </si>
  <si>
    <t>-1925485307</t>
  </si>
  <si>
    <t>5</t>
  </si>
  <si>
    <t>113201112</t>
  </si>
  <si>
    <t xml:space="preserve">Vytrhání obrub silničních </t>
  </si>
  <si>
    <t>1186292668</t>
  </si>
  <si>
    <t>6</t>
  </si>
  <si>
    <t>113456987</t>
  </si>
  <si>
    <t>Zhutnění podloží</t>
  </si>
  <si>
    <t>1618178125</t>
  </si>
  <si>
    <t>79,8</t>
  </si>
  <si>
    <t>7</t>
  </si>
  <si>
    <t>121112003</t>
  </si>
  <si>
    <t>Sejmutí ornice tl vrstvy do 200 mm ručně</t>
  </si>
  <si>
    <t>-1403883355</t>
  </si>
  <si>
    <t>8</t>
  </si>
  <si>
    <t>131351302</t>
  </si>
  <si>
    <t>Hloubení jam nezapažených v hornině třídy těžitelnosti II skupiny 4 objem do 50 m3 strojně v omezeném prostoru</t>
  </si>
  <si>
    <t>m3</t>
  </si>
  <si>
    <t>-1079907898</t>
  </si>
  <si>
    <t>5*5*1,85+2,5*2,5*1,85</t>
  </si>
  <si>
    <t>6,8*8,1*0,8</t>
  </si>
  <si>
    <t>2*0,4*10</t>
  </si>
  <si>
    <t>Součet</t>
  </si>
  <si>
    <t>9</t>
  </si>
  <si>
    <t>139001101</t>
  </si>
  <si>
    <t>Příplatek za ztížení vykopávky v blízkosti podzemního vedení</t>
  </si>
  <si>
    <t>1294952429</t>
  </si>
  <si>
    <t>15</t>
  </si>
  <si>
    <t>10</t>
  </si>
  <si>
    <t>139951121</t>
  </si>
  <si>
    <t>Bourání kcí v hloubených vykopávkách ze zdiva z betonu prostého strojně</t>
  </si>
  <si>
    <t>-428943355</t>
  </si>
  <si>
    <t>11</t>
  </si>
  <si>
    <t>162751117</t>
  </si>
  <si>
    <t>Vodorovné přemístění přes 9 000 do 10000 m výkopku/sypaniny z horniny třídy těžitelnosti I skupiny 1 až 3</t>
  </si>
  <si>
    <t>-893868149</t>
  </si>
  <si>
    <t>109,877+73*0,2</t>
  </si>
  <si>
    <t>162751119</t>
  </si>
  <si>
    <t>Příplatek k vodorovnému přemístění výkopku/sypaniny z horniny třídy těžitelnosti I skupiny 1 až 3 ZKD 1000 m přes 10000 m</t>
  </si>
  <si>
    <t>-1882627038</t>
  </si>
  <si>
    <t>124,477*19 'Přepočtené koeficientem množství</t>
  </si>
  <si>
    <t>13</t>
  </si>
  <si>
    <t>167151101</t>
  </si>
  <si>
    <t>Nakládání výkopku z hornin třídy těžitelnosti I skupiny 1 až 3 do 100 m3</t>
  </si>
  <si>
    <t>-1310065000</t>
  </si>
  <si>
    <t>14</t>
  </si>
  <si>
    <t>181311103</t>
  </si>
  <si>
    <t>Rozprostření ornice tl vrstvy do 200 mm v rovině nebo ve svahu do 1:5 ručně</t>
  </si>
  <si>
    <t>329002273</t>
  </si>
  <si>
    <t>181411131</t>
  </si>
  <si>
    <t>Založení parkového trávníku výsevem pl do 1000 m2 v rovině a ve svahu do 1:5</t>
  </si>
  <si>
    <t>1332257892</t>
  </si>
  <si>
    <t>16</t>
  </si>
  <si>
    <t>M</t>
  </si>
  <si>
    <t>00572410</t>
  </si>
  <si>
    <t>osivo směs travní parková</t>
  </si>
  <si>
    <t>kg</t>
  </si>
  <si>
    <t>415541907</t>
  </si>
  <si>
    <t>39*0,02 'Přepočtené koeficientem množství</t>
  </si>
  <si>
    <t>Zakládání</t>
  </si>
  <si>
    <t>17</t>
  </si>
  <si>
    <t>271532213</t>
  </si>
  <si>
    <t>Podsyp pod základové konstrukce se zhutněním z hrubého kameniva frakce 8 až 16 mm</t>
  </si>
  <si>
    <t>2138344546</t>
  </si>
  <si>
    <t>4*4*0,1+2*2*0,1</t>
  </si>
  <si>
    <t>18</t>
  </si>
  <si>
    <t>271542211</t>
  </si>
  <si>
    <t>Podsyp pod základové konstrukce se zhutněním z netříděné štěrkodrtě</t>
  </si>
  <si>
    <t>474458785</t>
  </si>
  <si>
    <t>57,813-5*1,4*(1,58*1,58)</t>
  </si>
  <si>
    <t>19</t>
  </si>
  <si>
    <t>273321411</t>
  </si>
  <si>
    <t>Základové desky ze ŽB bez zvýšených nároků na prostředí tř. C 20/25</t>
  </si>
  <si>
    <t>69520260</t>
  </si>
  <si>
    <t>4*4*0,15+2*2*0,15</t>
  </si>
  <si>
    <t>20</t>
  </si>
  <si>
    <t>273362021</t>
  </si>
  <si>
    <t>Výztuž základových desek svařovanými sítěmi Kari</t>
  </si>
  <si>
    <t>t</t>
  </si>
  <si>
    <t>-1771200583</t>
  </si>
  <si>
    <t>5,4*(4*4+2*2)*1,4/1000</t>
  </si>
  <si>
    <t>Komunikace pozemní</t>
  </si>
  <si>
    <t>564201011</t>
  </si>
  <si>
    <t>Podklad nebo podsyp ze štěrkopísku ŠP plochy do 100 m2 tl 40 mm</t>
  </si>
  <si>
    <t>136016320</t>
  </si>
  <si>
    <t>22</t>
  </si>
  <si>
    <t>564861011</t>
  </si>
  <si>
    <t>Podklad ze štěrkodrtě ŠD plochy do 100 m2 tl 200 mm</t>
  </si>
  <si>
    <t>1952044531</t>
  </si>
  <si>
    <t>53+4+6+4</t>
  </si>
  <si>
    <t>23</t>
  </si>
  <si>
    <t>572330111</t>
  </si>
  <si>
    <t>Vyspravení krytu komunikací po překopech pl do 15 m2 obalovaným kamenivem tl přes 20 do 50 mm</t>
  </si>
  <si>
    <t>955756205</t>
  </si>
  <si>
    <t>24</t>
  </si>
  <si>
    <t>572340111</t>
  </si>
  <si>
    <t>Vyspravení krytu komunikací po překopech pl do 15 m2 asfaltovým betonem ACO (AB) tl přes 30 do 50 mm</t>
  </si>
  <si>
    <t>741221103</t>
  </si>
  <si>
    <t>25</t>
  </si>
  <si>
    <t>573211107</t>
  </si>
  <si>
    <t>Postřik živičný spojovací z asfaltu v množství 0,30 kg/m2</t>
  </si>
  <si>
    <t>-2118012392</t>
  </si>
  <si>
    <t>26</t>
  </si>
  <si>
    <t>596212210</t>
  </si>
  <si>
    <t>Kladení zámkové dlažby pozemních komunikací ručně tl 80 mm skupiny A pl do 50 m2</t>
  </si>
  <si>
    <t>-1235286468</t>
  </si>
  <si>
    <t>27</t>
  </si>
  <si>
    <t>59245020</t>
  </si>
  <si>
    <t>dlažba skladebná betonová 200x100mm tl 80mm přírodní</t>
  </si>
  <si>
    <t>-1230402124</t>
  </si>
  <si>
    <t>57*1,07 'Přepočtené koeficientem množství</t>
  </si>
  <si>
    <t>28</t>
  </si>
  <si>
    <t>59245226</t>
  </si>
  <si>
    <t>dlažba pro nevidomé betonová 200x100mm tl 80mm barevná</t>
  </si>
  <si>
    <t>1484380783</t>
  </si>
  <si>
    <t>4*1,07 'Přepočtené koeficientem množství</t>
  </si>
  <si>
    <t>29</t>
  </si>
  <si>
    <t>596452147</t>
  </si>
  <si>
    <t>Asfaltová zálivka</t>
  </si>
  <si>
    <t>-112129739</t>
  </si>
  <si>
    <t>10,18*2+1</t>
  </si>
  <si>
    <t>30</t>
  </si>
  <si>
    <t>596991112</t>
  </si>
  <si>
    <t>Řezání betonové, kameninové a kamenné dlažby tl přes 60 do 80 mm</t>
  </si>
  <si>
    <t>1063092827</t>
  </si>
  <si>
    <t>20*2+6,8*2+1,65*4*5</t>
  </si>
  <si>
    <t>Ostatní konstrukce a práce, bourání</t>
  </si>
  <si>
    <t>31</t>
  </si>
  <si>
    <t>9-1</t>
  </si>
  <si>
    <t>Dodávka polopodzemního kontejnéru 5m3-PK1</t>
  </si>
  <si>
    <t>kus</t>
  </si>
  <si>
    <t>-1411012459</t>
  </si>
  <si>
    <t>32</t>
  </si>
  <si>
    <t>9-2</t>
  </si>
  <si>
    <t>Dodávka polopodzemního kontejnéru 5m3 - rozděleno na 1/2-PK3</t>
  </si>
  <si>
    <t>-447839326</t>
  </si>
  <si>
    <t>33</t>
  </si>
  <si>
    <t>9-3</t>
  </si>
  <si>
    <t>Dodávka polopodzemního kontejnéru 5m3, rozdělení 2/3 a 1/3-PK2</t>
  </si>
  <si>
    <t>-846976543</t>
  </si>
  <si>
    <t>34</t>
  </si>
  <si>
    <t>9-4</t>
  </si>
  <si>
    <t>Dodávka nadzemního kontejnéru 2m3, zakrytí 2ks kontejnérů 240l(gastro, olej)-NK1</t>
  </si>
  <si>
    <t>1156041040</t>
  </si>
  <si>
    <t>35</t>
  </si>
  <si>
    <t>9-6</t>
  </si>
  <si>
    <t>Doprava a montáž kontejnérů</t>
  </si>
  <si>
    <t>soubor</t>
  </si>
  <si>
    <t>538167748</t>
  </si>
  <si>
    <t>36</t>
  </si>
  <si>
    <t>915211115</t>
  </si>
  <si>
    <t>Vodorovné dopravní značení dělící čáry souvislé š 125 mm žlutá</t>
  </si>
  <si>
    <t>2023575292</t>
  </si>
  <si>
    <t>37</t>
  </si>
  <si>
    <t>916131213</t>
  </si>
  <si>
    <t>Osazení silničního obrubníku betonového stojatého s boční opěrou do lože z betonu prostého</t>
  </si>
  <si>
    <t>1838767146</t>
  </si>
  <si>
    <t>38</t>
  </si>
  <si>
    <t>59217029</t>
  </si>
  <si>
    <t>obrubník silniční betonový nájezdový 1000x150x150mm</t>
  </si>
  <si>
    <t>-1425339963</t>
  </si>
  <si>
    <t>8,82352941176471*1,02 'Přepočtené koeficientem množství</t>
  </si>
  <si>
    <t>39</t>
  </si>
  <si>
    <t>59217076</t>
  </si>
  <si>
    <t>obrubník silniční betonový přechodový 1000x150x250mm</t>
  </si>
  <si>
    <t>2036000936</t>
  </si>
  <si>
    <t>40</t>
  </si>
  <si>
    <t>916231213</t>
  </si>
  <si>
    <t>Osazení chodníkového obrubníku betonového stojatého s boční opěrou do lože z betonu prostého</t>
  </si>
  <si>
    <t>907003339</t>
  </si>
  <si>
    <t>41</t>
  </si>
  <si>
    <t>59217016</t>
  </si>
  <si>
    <t>obrubník betonový chodníkový 1000x80x250mm</t>
  </si>
  <si>
    <t>1581755275</t>
  </si>
  <si>
    <t>42*1,02 'Přepočtené koeficientem množství</t>
  </si>
  <si>
    <t>42</t>
  </si>
  <si>
    <t>916991121</t>
  </si>
  <si>
    <t>Lože pod obrubníky, krajníky nebo obruby z dlažebních kostek z betonu prostého</t>
  </si>
  <si>
    <t>-577887988</t>
  </si>
  <si>
    <t>42*0,2*0,3</t>
  </si>
  <si>
    <t>43</t>
  </si>
  <si>
    <t>919731122</t>
  </si>
  <si>
    <t>Zarovnání styčné plochy podkladu nebo krytu živičného tl přes 50 do 100 mm</t>
  </si>
  <si>
    <t>1836489713</t>
  </si>
  <si>
    <t>44</t>
  </si>
  <si>
    <t>919735112</t>
  </si>
  <si>
    <t>Řezání stávajícího živičného krytu hl přes 50 do 100 mm</t>
  </si>
  <si>
    <t>-1833562941</t>
  </si>
  <si>
    <t>0,6*2+10,18</t>
  </si>
  <si>
    <t>997</t>
  </si>
  <si>
    <t>Doprava suti a vybouraných hmot</t>
  </si>
  <si>
    <t>45</t>
  </si>
  <si>
    <t>997221571</t>
  </si>
  <si>
    <t>Vodorovná doprava vybouraných hmot do 1 km</t>
  </si>
  <si>
    <t>1971137295</t>
  </si>
  <si>
    <t>46</t>
  </si>
  <si>
    <t>997221579</t>
  </si>
  <si>
    <t>Příplatek ZKD 1 km u vodorovné dopravy vybouraných hmot</t>
  </si>
  <si>
    <t>-522146379</t>
  </si>
  <si>
    <t>9,54*29 'Přepočtené koeficientem množství</t>
  </si>
  <si>
    <t>47</t>
  </si>
  <si>
    <t>997221612</t>
  </si>
  <si>
    <t>Nakládání vybouraných hmot na dopravní prostředky pro vodorovnou dopravu</t>
  </si>
  <si>
    <t>1933664168</t>
  </si>
  <si>
    <t>48</t>
  </si>
  <si>
    <t>997221615</t>
  </si>
  <si>
    <t>Poplatek za uložení na skládce (skládkovné) stavebního odpadu betonového kód odpadu 17 01 01</t>
  </si>
  <si>
    <t>-1959301135</t>
  </si>
  <si>
    <t>9,54-1,32-3,52</t>
  </si>
  <si>
    <t>49</t>
  </si>
  <si>
    <t>997221645</t>
  </si>
  <si>
    <t>Poplatek za uložení na skládce (skládkovné) odpadu asfaltového bez dehtu kód odpadu 17 03 02</t>
  </si>
  <si>
    <t>634282524</t>
  </si>
  <si>
    <t>50</t>
  </si>
  <si>
    <t>997221873</t>
  </si>
  <si>
    <t>Poplatek za uložení na recyklační skládce (skládkovné) stavebního odpadu zeminy a kamení zatříděného do Katalogu odpadů pod kódem 17 05 04</t>
  </si>
  <si>
    <t>-452769336</t>
  </si>
  <si>
    <t>3,52+124,477*1,7</t>
  </si>
  <si>
    <t>998</t>
  </si>
  <si>
    <t>Přesun hmot</t>
  </si>
  <si>
    <t>51</t>
  </si>
  <si>
    <t>998223011</t>
  </si>
  <si>
    <t>Přesun hmot pro pozemní komunikace s krytem dlážděným</t>
  </si>
  <si>
    <t>-1198331665</t>
  </si>
  <si>
    <t>VRN</t>
  </si>
  <si>
    <t>Vedlejší rozpočtové náklady</t>
  </si>
  <si>
    <t>VRN1</t>
  </si>
  <si>
    <t>Průzkumné, zeměměřičské a projektové práce</t>
  </si>
  <si>
    <t>52</t>
  </si>
  <si>
    <t>010001000</t>
  </si>
  <si>
    <t>Průzkumné, zeměměřičské a projektové práce-geodetické práce(vytyčení stavby, zaměření skut. provedení, geometrikcý plán 6x)</t>
  </si>
  <si>
    <t>1024</t>
  </si>
  <si>
    <t>-1482621460</t>
  </si>
  <si>
    <t>VRN2</t>
  </si>
  <si>
    <t>Příprava staveniště</t>
  </si>
  <si>
    <t>53</t>
  </si>
  <si>
    <t>020001000</t>
  </si>
  <si>
    <t>Příprava staveniště-vytyčení inženýrských sítí</t>
  </si>
  <si>
    <t>-1332751180</t>
  </si>
  <si>
    <t>VRN3</t>
  </si>
  <si>
    <t>Zařízení staveniště</t>
  </si>
  <si>
    <t>54</t>
  </si>
  <si>
    <t>030001000</t>
  </si>
  <si>
    <t>-886489926</t>
  </si>
  <si>
    <t>"oplocení-montáž, demontáž, nájem po dobu stavby, mobilní WC, elektrocentrála po dobu výstavby"1</t>
  </si>
  <si>
    <t>VRN7</t>
  </si>
  <si>
    <t>Provozní vlivy</t>
  </si>
  <si>
    <t>55</t>
  </si>
  <si>
    <t>070001000</t>
  </si>
  <si>
    <t>Provozní vlivy-dočasné dopravní značení po dobu výstavby</t>
  </si>
  <si>
    <t>121051901</t>
  </si>
  <si>
    <t>VRN9</t>
  </si>
  <si>
    <t>Ostatní náklady</t>
  </si>
  <si>
    <t>56</t>
  </si>
  <si>
    <t>090001000</t>
  </si>
  <si>
    <t>Ostatní náklady-uvedení dotčených ploch do původního stavu</t>
  </si>
  <si>
    <t>-1367771609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</si>
</sst>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color theme="1"/>
      <name val="Arial CE"/>
    </font>
    <font>
      <u/>
      <sz val="11"/>
      <color theme="10"/>
      <name val="Calibri"/>
      <scheme val="minor"/>
    </font>
    <font>
      <sz val="8"/>
      <color indexed="65"/>
      <name val="Arial CE"/>
    </font>
    <font>
      <b/>
      <sz val="14"/>
      <name val="Arial CE"/>
    </font>
    <font>
      <sz val="8"/>
      <color indexed="48"/>
      <name val="Arial CE"/>
    </font>
    <font>
      <b/>
      <sz val="12"/>
      <color indexed="55"/>
      <name val="Arial CE"/>
    </font>
    <font>
      <sz val="10"/>
      <color indexed="55"/>
      <name val="Arial CE"/>
    </font>
    <font>
      <sz val="10"/>
      <name val="Arial CE"/>
    </font>
    <font>
      <b/>
      <sz val="8"/>
      <color indexed="55"/>
      <name val="Arial CE"/>
    </font>
    <font>
      <b/>
      <sz val="11"/>
      <name val="Arial CE"/>
    </font>
    <font>
      <b/>
      <sz val="10"/>
      <name val="Arial CE"/>
    </font>
    <font>
      <b/>
      <sz val="10"/>
      <color indexed="55"/>
      <name val="Arial CE"/>
    </font>
    <font>
      <b/>
      <sz val="12"/>
      <name val="Arial CE"/>
    </font>
    <font>
      <b/>
      <sz val="10"/>
      <color rgb="FF464646"/>
      <name val="Arial CE"/>
    </font>
    <font>
      <sz val="12"/>
      <color indexed="55"/>
      <name val="Arial CE"/>
    </font>
    <font>
      <sz val="8"/>
      <color indexed="55"/>
      <name val="Arial CE"/>
    </font>
    <font>
      <sz val="9"/>
      <name val="Arial CE"/>
    </font>
    <font>
      <sz val="9"/>
      <color indexed="55"/>
      <name val="Arial CE"/>
    </font>
    <font>
      <b/>
      <sz val="12"/>
      <color rgb="FF960000"/>
      <name val="Arial CE"/>
    </font>
    <font>
      <sz val="11"/>
      <name val="Arial CE"/>
    </font>
    <font>
      <sz val="18"/>
      <color theme="10"/>
      <name val="Wingdings 2"/>
    </font>
    <font>
      <b/>
      <sz val="11"/>
      <color indexed="56"/>
      <name val="Arial CE"/>
    </font>
    <font>
      <sz val="11"/>
      <color indexed="56"/>
      <name val="Arial CE"/>
    </font>
    <font>
      <sz val="11"/>
      <color indexed="55"/>
      <name val="Arial CE"/>
    </font>
    <font>
      <sz val="10"/>
      <color indexed="48"/>
      <name val="Arial CE"/>
    </font>
    <font>
      <b/>
      <sz val="12"/>
      <color indexed="16"/>
      <name val="Arial CE"/>
    </font>
    <font>
      <sz val="12"/>
      <color indexed="56"/>
      <name val="Arial CE"/>
    </font>
    <font>
      <sz val="10"/>
      <color indexed="56"/>
      <name val="Arial CE"/>
    </font>
    <font>
      <sz val="8"/>
      <color rgb="FF960000"/>
      <name val="Arial CE"/>
    </font>
    <font>
      <b/>
      <sz val="8"/>
      <name val="Arial CE"/>
    </font>
    <font>
      <sz val="8"/>
      <color indexed="56"/>
      <name val="Arial CE"/>
    </font>
    <font>
      <sz val="8"/>
      <color rgb="FF505050"/>
      <name val="Arial CE"/>
    </font>
    <font>
      <sz val="7"/>
      <color indexed="55"/>
      <name val="Arial CE"/>
    </font>
    <font>
      <sz val="8"/>
      <color indexed="2"/>
      <name val="Arial CE"/>
    </font>
    <font>
      <i/>
      <sz val="9"/>
      <color indexed="4"/>
      <name val="Arial CE"/>
    </font>
    <font>
      <i/>
      <sz val="8"/>
      <color indexed="4"/>
      <name val="Arial CE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265">
    <xf numFmtId="0" fontId="0" fillId="0" borderId="0" xfId="0"/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Alignment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0" fillId="0" borderId="5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3" borderId="0" xfId="0" applyFill="1" applyAlignment="1" applyProtection="1">
      <alignment vertical="center"/>
    </xf>
    <xf numFmtId="0" fontId="12" fillId="3" borderId="6" xfId="0" applyFont="1" applyFill="1" applyBorder="1" applyAlignment="1" applyProtection="1">
      <alignment horizontal="left" vertical="center"/>
    </xf>
    <xf numFmtId="0" fontId="0" fillId="3" borderId="7" xfId="0" applyFill="1" applyBorder="1" applyAlignment="1" applyProtection="1">
      <alignment vertical="center"/>
    </xf>
    <xf numFmtId="0" fontId="12" fillId="3" borderId="7" xfId="0" applyFont="1" applyFill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6" fillId="0" borderId="5" xfId="0" applyFont="1" applyBorder="1" applyAlignment="1" applyProtection="1">
      <alignment horizontal="left"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9" fillId="0" borderId="3" xfId="0" applyFont="1" applyBorder="1" applyAlignment="1">
      <alignment vertical="center"/>
    </xf>
    <xf numFmtId="0" fontId="10" fillId="0" borderId="0" xfId="0" applyFont="1" applyAlignment="1" applyProtection="1">
      <alignment vertical="center"/>
    </xf>
    <xf numFmtId="165" fontId="7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 applyProtection="1">
      <alignment vertical="center"/>
    </xf>
    <xf numFmtId="0" fontId="0" fillId="4" borderId="7" xfId="0" applyFill="1" applyBorder="1" applyAlignment="1" applyProtection="1">
      <alignment vertical="center"/>
    </xf>
    <xf numFmtId="0" fontId="16" fillId="4" borderId="0" xfId="0" applyFont="1" applyFill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8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12" fillId="0" borderId="3" xfId="0" applyFont="1" applyBorder="1" applyAlignment="1">
      <alignment vertical="center"/>
    </xf>
    <xf numFmtId="4" fontId="14" fillId="0" borderId="14" xfId="0" applyNumberFormat="1" applyFont="1" applyBorder="1" applyAlignment="1" applyProtection="1">
      <alignment vertical="center"/>
    </xf>
    <xf numFmtId="4" fontId="14" fillId="0" borderId="0" xfId="0" applyNumberFormat="1" applyFont="1" applyAlignment="1" applyProtection="1">
      <alignment vertical="center"/>
    </xf>
    <xf numFmtId="166" fontId="14" fillId="0" borderId="0" xfId="0" applyNumberFormat="1" applyFont="1" applyAlignment="1" applyProtection="1">
      <alignment vertical="center"/>
    </xf>
    <xf numFmtId="4" fontId="14" fillId="0" borderId="15" xfId="0" applyNumberFormat="1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1" applyFont="1" applyAlignment="1">
      <alignment horizontal="center" vertical="center"/>
    </xf>
    <xf numFmtId="0" fontId="19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19" fillId="0" borderId="3" xfId="0" applyFont="1" applyBorder="1" applyAlignment="1">
      <alignment vertical="center"/>
    </xf>
    <xf numFmtId="4" fontId="23" fillId="0" borderId="19" xfId="0" applyNumberFormat="1" applyFont="1" applyBorder="1" applyAlignment="1" applyProtection="1">
      <alignment vertical="center"/>
    </xf>
    <xf numFmtId="4" fontId="23" fillId="0" borderId="20" xfId="0" applyNumberFormat="1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4" fontId="23" fillId="0" borderId="21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12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12" fillId="4" borderId="7" xfId="0" applyFont="1" applyFill="1" applyBorder="1" applyAlignment="1">
      <alignment horizontal="right" vertical="center"/>
    </xf>
    <xf numFmtId="0" fontId="12" fillId="4" borderId="7" xfId="0" applyFont="1" applyFill="1" applyBorder="1" applyAlignment="1">
      <alignment horizontal="center" vertical="center"/>
    </xf>
    <xf numFmtId="4" fontId="12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6" fillId="4" borderId="0" xfId="0" applyFont="1" applyFill="1" applyAlignment="1" applyProtection="1">
      <alignment horizontal="left" vertical="center"/>
    </xf>
    <xf numFmtId="0" fontId="0" fillId="4" borderId="0" xfId="0" applyFill="1" applyAlignment="1" applyProtection="1">
      <alignment vertical="center"/>
    </xf>
    <xf numFmtId="0" fontId="16" fillId="4" borderId="0" xfId="0" applyFont="1" applyFill="1" applyAlignment="1" applyProtection="1">
      <alignment horizontal="right" vertical="center"/>
    </xf>
    <xf numFmtId="0" fontId="25" fillId="0" borderId="0" xfId="0" applyFont="1" applyAlignment="1" applyProtection="1">
      <alignment horizontal="left" vertical="center"/>
    </xf>
    <xf numFmtId="0" fontId="26" fillId="0" borderId="0" xfId="0" applyFont="1" applyAlignment="1">
      <alignment vertical="center"/>
    </xf>
    <xf numFmtId="0" fontId="26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20" xfId="0" applyFont="1" applyBorder="1" applyAlignment="1" applyProtection="1">
      <alignment horizontal="left" vertical="center"/>
    </xf>
    <xf numFmtId="0" fontId="26" fillId="0" borderId="20" xfId="0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0" fontId="26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20" xfId="0" applyFont="1" applyBorder="1" applyAlignment="1" applyProtection="1">
      <alignment horizontal="left" vertical="center"/>
    </xf>
    <xf numFmtId="0" fontId="27" fillId="0" borderId="20" xfId="0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0" fontId="27" fillId="0" borderId="3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6" fillId="4" borderId="16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</xf>
    <xf numFmtId="0" fontId="16" fillId="4" borderId="18" xfId="0" applyFont="1" applyFill="1" applyBorder="1" applyAlignment="1" applyProtection="1">
      <alignment horizontal="center" vertical="center" wrapText="1"/>
    </xf>
    <xf numFmtId="0" fontId="16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8" fillId="0" borderId="0" xfId="0" applyNumberFormat="1" applyFont="1" applyProtection="1"/>
    <xf numFmtId="166" fontId="28" fillId="0" borderId="12" xfId="0" applyNumberFormat="1" applyFont="1" applyBorder="1" applyProtection="1"/>
    <xf numFmtId="166" fontId="28" fillId="0" borderId="13" xfId="0" applyNumberFormat="1" applyFont="1" applyBorder="1" applyProtection="1"/>
    <xf numFmtId="4" fontId="29" fillId="0" borderId="0" xfId="0" applyNumberFormat="1" applyFont="1" applyAlignment="1">
      <alignment vertical="center"/>
    </xf>
    <xf numFmtId="0" fontId="30" fillId="0" borderId="0" xfId="0" applyFont="1"/>
    <xf numFmtId="0" fontId="30" fillId="0" borderId="3" xfId="0" applyFont="1" applyBorder="1" applyProtection="1"/>
    <xf numFmtId="0" fontId="30" fillId="0" borderId="0" xfId="0" applyFont="1" applyProtection="1"/>
    <xf numFmtId="0" fontId="30" fillId="0" borderId="0" xfId="0" applyFont="1" applyAlignment="1" applyProtection="1">
      <alignment horizontal="left"/>
    </xf>
    <xf numFmtId="0" fontId="26" fillId="0" borderId="0" xfId="0" applyFont="1" applyAlignment="1" applyProtection="1">
      <alignment horizontal="left"/>
    </xf>
    <xf numFmtId="0" fontId="30" fillId="0" borderId="0" xfId="0" applyFont="1" applyProtection="1">
      <protection locked="0"/>
    </xf>
    <xf numFmtId="4" fontId="26" fillId="0" borderId="0" xfId="0" applyNumberFormat="1" applyFont="1" applyProtection="1"/>
    <xf numFmtId="0" fontId="30" fillId="0" borderId="3" xfId="0" applyFont="1" applyBorder="1"/>
    <xf numFmtId="0" fontId="30" fillId="0" borderId="14" xfId="0" applyFont="1" applyBorder="1" applyProtection="1"/>
    <xf numFmtId="166" fontId="30" fillId="0" borderId="0" xfId="0" applyNumberFormat="1" applyFont="1" applyProtection="1"/>
    <xf numFmtId="166" fontId="30" fillId="0" borderId="15" xfId="0" applyNumberFormat="1" applyFont="1" applyBorder="1" applyProtection="1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4" fontId="30" fillId="0" borderId="0" xfId="0" applyNumberFormat="1" applyFont="1" applyAlignment="1">
      <alignment vertical="center"/>
    </xf>
    <xf numFmtId="0" fontId="27" fillId="0" borderId="0" xfId="0" applyFont="1" applyAlignment="1" applyProtection="1">
      <alignment horizontal="left"/>
    </xf>
    <xf numFmtId="4" fontId="27" fillId="0" borderId="0" xfId="0" applyNumberFormat="1" applyFont="1" applyProtection="1"/>
    <xf numFmtId="0" fontId="16" fillId="0" borderId="22" xfId="0" applyFont="1" applyBorder="1" applyAlignment="1" applyProtection="1">
      <alignment horizontal="center" vertical="center"/>
    </xf>
    <xf numFmtId="49" fontId="16" fillId="0" borderId="22" xfId="0" applyNumberFormat="1" applyFont="1" applyBorder="1" applyAlignment="1" applyProtection="1">
      <alignment horizontal="left" vertical="center" wrapText="1"/>
    </xf>
    <xf numFmtId="0" fontId="16" fillId="0" borderId="22" xfId="0" applyFont="1" applyBorder="1" applyAlignment="1" applyProtection="1">
      <alignment horizontal="left" vertical="center" wrapText="1"/>
    </xf>
    <xf numFmtId="0" fontId="16" fillId="0" borderId="22" xfId="0" applyFont="1" applyBorder="1" applyAlignment="1" applyProtection="1">
      <alignment horizontal="center" vertical="center" wrapText="1"/>
    </xf>
    <xf numFmtId="167" fontId="16" fillId="0" borderId="22" xfId="0" applyNumberFormat="1" applyFont="1" applyBorder="1" applyAlignment="1" applyProtection="1">
      <alignment vertical="center"/>
    </xf>
    <xf numFmtId="4" fontId="16" fillId="2" borderId="22" xfId="0" applyNumberFormat="1" applyFont="1" applyFill="1" applyBorder="1" applyAlignment="1" applyProtection="1">
      <alignment vertical="center"/>
      <protection locked="0"/>
    </xf>
    <xf numFmtId="4" fontId="16" fillId="0" borderId="22" xfId="0" applyNumberFormat="1" applyFont="1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17" fillId="2" borderId="14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 vertical="center"/>
    </xf>
    <xf numFmtId="166" fontId="17" fillId="0" borderId="0" xfId="0" applyNumberFormat="1" applyFont="1" applyAlignment="1" applyProtection="1">
      <alignment vertical="center"/>
    </xf>
    <xf numFmtId="166" fontId="17" fillId="0" borderId="15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vertical="center"/>
    </xf>
    <xf numFmtId="0" fontId="31" fillId="0" borderId="3" xfId="0" applyFont="1" applyBorder="1" applyAlignment="1" applyProtection="1">
      <alignment vertical="center"/>
    </xf>
    <xf numFmtId="0" fontId="31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167" fontId="31" fillId="0" borderId="0" xfId="0" applyNumberFormat="1" applyFont="1" applyAlignment="1" applyProtection="1">
      <alignment vertical="center"/>
    </xf>
    <xf numFmtId="0" fontId="31" fillId="0" borderId="0" xfId="0" applyFont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1" fillId="0" borderId="14" xfId="0" applyFont="1" applyBorder="1" applyAlignment="1" applyProtection="1">
      <alignment vertical="center"/>
    </xf>
    <xf numFmtId="0" fontId="31" fillId="0" borderId="15" xfId="0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3" fillId="0" borderId="3" xfId="0" applyFont="1" applyBorder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167" fontId="33" fillId="0" borderId="0" xfId="0" applyNumberFormat="1" applyFont="1" applyAlignment="1" applyProtection="1">
      <alignment vertical="center"/>
    </xf>
    <xf numFmtId="0" fontId="33" fillId="0" borderId="0" xfId="0" applyFont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3" fillId="0" borderId="14" xfId="0" applyFont="1" applyBorder="1" applyAlignment="1" applyProtection="1">
      <alignment vertical="center"/>
    </xf>
    <xf numFmtId="0" fontId="33" fillId="0" borderId="15" xfId="0" applyFont="1" applyBorder="1" applyAlignment="1" applyProtection="1">
      <alignment vertical="center"/>
    </xf>
    <xf numFmtId="0" fontId="33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 applyProtection="1">
      <alignment horizontal="center" vertical="center"/>
    </xf>
    <xf numFmtId="0" fontId="17" fillId="2" borderId="19" xfId="0" applyFont="1" applyFill="1" applyBorder="1" applyAlignment="1" applyProtection="1">
      <alignment horizontal="left" vertical="center"/>
      <protection locked="0"/>
    </xf>
    <xf numFmtId="0" fontId="17" fillId="0" borderId="20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vertical="center"/>
    </xf>
    <xf numFmtId="166" fontId="17" fillId="0" borderId="20" xfId="0" applyNumberFormat="1" applyFont="1" applyBorder="1" applyAlignment="1" applyProtection="1">
      <alignment vertical="center"/>
    </xf>
    <xf numFmtId="166" fontId="17" fillId="0" borderId="21" xfId="0" applyNumberFormat="1" applyFont="1" applyBorder="1" applyAlignment="1" applyProtection="1">
      <alignment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0" fillId="0" borderId="0" xfId="0" applyProtection="1"/>
    <xf numFmtId="0" fontId="9" fillId="0" borderId="0" xfId="0" applyFont="1" applyAlignment="1" applyProtection="1">
      <alignment horizontal="left" vertical="top" wrapText="1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  <xf numFmtId="4" fontId="10" fillId="0" borderId="5" xfId="0" applyNumberFormat="1" applyFont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4" fontId="11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164" fontId="6" fillId="0" borderId="0" xfId="0" applyNumberFormat="1" applyFont="1" applyAlignment="1" applyProtection="1">
      <alignment horizontal="left" vertical="center"/>
    </xf>
    <xf numFmtId="0" fontId="12" fillId="3" borderId="7" xfId="0" applyFont="1" applyFill="1" applyBorder="1" applyAlignment="1" applyProtection="1">
      <alignment horizontal="left" vertical="center"/>
    </xf>
    <xf numFmtId="0" fontId="0" fillId="3" borderId="7" xfId="0" applyFill="1" applyBorder="1" applyAlignment="1" applyProtection="1">
      <alignment vertical="center"/>
    </xf>
    <xf numFmtId="4" fontId="12" fillId="3" borderId="7" xfId="0" applyNumberFormat="1" applyFont="1" applyFill="1" applyBorder="1" applyAlignment="1" applyProtection="1">
      <alignment vertical="center"/>
    </xf>
    <xf numFmtId="0" fontId="0" fillId="3" borderId="8" xfId="0" applyFill="1" applyBorder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</xf>
    <xf numFmtId="165" fontId="7" fillId="0" borderId="0" xfId="0" applyNumberFormat="1" applyFont="1" applyAlignment="1" applyProtection="1">
      <alignment horizontal="left" vertical="center"/>
    </xf>
    <xf numFmtId="0" fontId="7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4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6" fillId="4" borderId="6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left"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right" vertical="center"/>
    </xf>
    <xf numFmtId="0" fontId="16" fillId="4" borderId="8" xfId="0" applyFont="1" applyFill="1" applyBorder="1" applyAlignment="1" applyProtection="1">
      <alignment horizontal="left" vertical="center"/>
    </xf>
    <xf numFmtId="4" fontId="22" fillId="0" borderId="0" xfId="0" applyNumberFormat="1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left" vertical="center" wrapText="1"/>
    </xf>
    <xf numFmtId="4" fontId="18" fillId="0" borderId="0" xfId="0" applyNumberFormat="1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0" fillId="0" borderId="0" xfId="0"/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2" t="s">
        <v>0</v>
      </c>
      <c r="AZ1" s="2" t="s">
        <v>1</v>
      </c>
      <c r="BA1" s="2" t="s">
        <v>2</v>
      </c>
      <c r="BB1" s="2" t="s">
        <v>3</v>
      </c>
      <c r="BT1" s="2" t="s">
        <v>4</v>
      </c>
      <c r="BU1" s="2" t="s">
        <v>4</v>
      </c>
      <c r="BV1" s="2" t="s">
        <v>5</v>
      </c>
    </row>
    <row r="2" spans="1:74" s="1" customFormat="1" ht="36.950000000000003" customHeight="1"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S2" s="3" t="s">
        <v>6</v>
      </c>
      <c r="BT2" s="3" t="s">
        <v>7</v>
      </c>
    </row>
    <row r="3" spans="1:74" s="1" customFormat="1" ht="6.95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6</v>
      </c>
      <c r="BT3" s="3" t="s">
        <v>8</v>
      </c>
    </row>
    <row r="4" spans="1:74" s="1" customFormat="1" ht="24.95" customHeight="1">
      <c r="B4" s="7"/>
      <c r="C4" s="8"/>
      <c r="D4" s="9" t="s">
        <v>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6"/>
      <c r="AS4" s="10" t="s">
        <v>10</v>
      </c>
      <c r="BE4" s="11" t="s">
        <v>11</v>
      </c>
      <c r="BS4" s="3" t="s">
        <v>12</v>
      </c>
    </row>
    <row r="5" spans="1:74" s="1" customFormat="1" ht="12" customHeight="1">
      <c r="B5" s="7"/>
      <c r="C5" s="8"/>
      <c r="D5" s="12" t="s">
        <v>13</v>
      </c>
      <c r="E5" s="8"/>
      <c r="F5" s="8"/>
      <c r="G5" s="8"/>
      <c r="H5" s="8"/>
      <c r="I5" s="8"/>
      <c r="J5" s="8"/>
      <c r="K5" s="221" t="s">
        <v>14</v>
      </c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8"/>
      <c r="AQ5" s="8"/>
      <c r="AR5" s="6"/>
      <c r="BE5" s="218" t="s">
        <v>15</v>
      </c>
      <c r="BS5" s="3" t="s">
        <v>6</v>
      </c>
    </row>
    <row r="6" spans="1:74" s="1" customFormat="1" ht="36.950000000000003" customHeight="1">
      <c r="B6" s="7"/>
      <c r="C6" s="8"/>
      <c r="D6" s="14" t="s">
        <v>16</v>
      </c>
      <c r="E6" s="8"/>
      <c r="F6" s="8"/>
      <c r="G6" s="8"/>
      <c r="H6" s="8"/>
      <c r="I6" s="8"/>
      <c r="J6" s="8"/>
      <c r="K6" s="223" t="s">
        <v>17</v>
      </c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8"/>
      <c r="AQ6" s="8"/>
      <c r="AR6" s="6"/>
      <c r="BE6" s="219"/>
      <c r="BS6" s="3" t="s">
        <v>6</v>
      </c>
    </row>
    <row r="7" spans="1:74" s="1" customFormat="1" ht="12" customHeight="1">
      <c r="B7" s="7"/>
      <c r="C7" s="8"/>
      <c r="D7" s="15" t="s">
        <v>18</v>
      </c>
      <c r="E7" s="8"/>
      <c r="F7" s="8"/>
      <c r="G7" s="8"/>
      <c r="H7" s="8"/>
      <c r="I7" s="8"/>
      <c r="J7" s="8"/>
      <c r="K7" s="13" t="s">
        <v>1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5" t="s">
        <v>19</v>
      </c>
      <c r="AL7" s="8"/>
      <c r="AM7" s="8"/>
      <c r="AN7" s="13" t="s">
        <v>1</v>
      </c>
      <c r="AO7" s="8"/>
      <c r="AP7" s="8"/>
      <c r="AQ7" s="8"/>
      <c r="AR7" s="6"/>
      <c r="BE7" s="219"/>
      <c r="BS7" s="3" t="s">
        <v>6</v>
      </c>
    </row>
    <row r="8" spans="1:74" s="1" customFormat="1" ht="12" customHeight="1">
      <c r="B8" s="7"/>
      <c r="C8" s="8"/>
      <c r="D8" s="15" t="s">
        <v>20</v>
      </c>
      <c r="E8" s="8"/>
      <c r="F8" s="8"/>
      <c r="G8" s="8"/>
      <c r="H8" s="8"/>
      <c r="I8" s="8"/>
      <c r="J8" s="8"/>
      <c r="K8" s="13" t="s">
        <v>21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15" t="s">
        <v>22</v>
      </c>
      <c r="AL8" s="8"/>
      <c r="AM8" s="8"/>
      <c r="AN8" s="16" t="s">
        <v>23</v>
      </c>
      <c r="AO8" s="8"/>
      <c r="AP8" s="8"/>
      <c r="AQ8" s="8"/>
      <c r="AR8" s="6"/>
      <c r="BE8" s="219"/>
      <c r="BS8" s="3" t="s">
        <v>6</v>
      </c>
    </row>
    <row r="9" spans="1:74" s="1" customFormat="1" ht="14.45" customHeight="1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6"/>
      <c r="BE9" s="219"/>
      <c r="BS9" s="3" t="s">
        <v>6</v>
      </c>
    </row>
    <row r="10" spans="1:74" s="1" customFormat="1" ht="12" customHeight="1">
      <c r="B10" s="7"/>
      <c r="C10" s="8"/>
      <c r="D10" s="15" t="s">
        <v>24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15" t="s">
        <v>25</v>
      </c>
      <c r="AL10" s="8"/>
      <c r="AM10" s="8"/>
      <c r="AN10" s="13" t="s">
        <v>1</v>
      </c>
      <c r="AO10" s="8"/>
      <c r="AP10" s="8"/>
      <c r="AQ10" s="8"/>
      <c r="AR10" s="6"/>
      <c r="BE10" s="219"/>
      <c r="BS10" s="3" t="s">
        <v>6</v>
      </c>
    </row>
    <row r="11" spans="1:74" s="1" customFormat="1" ht="18.399999999999999" customHeight="1">
      <c r="B11" s="7"/>
      <c r="C11" s="8"/>
      <c r="D11" s="8"/>
      <c r="E11" s="13" t="s">
        <v>26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15" t="s">
        <v>27</v>
      </c>
      <c r="AL11" s="8"/>
      <c r="AM11" s="8"/>
      <c r="AN11" s="13" t="s">
        <v>1</v>
      </c>
      <c r="AO11" s="8"/>
      <c r="AP11" s="8"/>
      <c r="AQ11" s="8"/>
      <c r="AR11" s="6"/>
      <c r="BE11" s="219"/>
      <c r="BS11" s="3" t="s">
        <v>6</v>
      </c>
    </row>
    <row r="12" spans="1:74" s="1" customFormat="1" ht="6.95" customHeight="1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6"/>
      <c r="BE12" s="219"/>
      <c r="BS12" s="3" t="s">
        <v>6</v>
      </c>
    </row>
    <row r="13" spans="1:74" s="1" customFormat="1" ht="12" customHeight="1">
      <c r="B13" s="7"/>
      <c r="C13" s="8"/>
      <c r="D13" s="15" t="s">
        <v>28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15" t="s">
        <v>25</v>
      </c>
      <c r="AL13" s="8"/>
      <c r="AM13" s="8"/>
      <c r="AN13" s="17" t="s">
        <v>29</v>
      </c>
      <c r="AO13" s="8"/>
      <c r="AP13" s="8"/>
      <c r="AQ13" s="8"/>
      <c r="AR13" s="6"/>
      <c r="BE13" s="219"/>
      <c r="BS13" s="3" t="s">
        <v>6</v>
      </c>
    </row>
    <row r="14" spans="1:74" ht="12.75">
      <c r="B14" s="7"/>
      <c r="C14" s="8"/>
      <c r="D14" s="8"/>
      <c r="E14" s="224" t="s">
        <v>29</v>
      </c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15" t="s">
        <v>27</v>
      </c>
      <c r="AL14" s="8"/>
      <c r="AM14" s="8"/>
      <c r="AN14" s="17" t="s">
        <v>29</v>
      </c>
      <c r="AO14" s="8"/>
      <c r="AP14" s="8"/>
      <c r="AQ14" s="8"/>
      <c r="AR14" s="6"/>
      <c r="BE14" s="219"/>
      <c r="BS14" s="3" t="s">
        <v>6</v>
      </c>
    </row>
    <row r="15" spans="1:74" s="1" customFormat="1" ht="6.95" customHeight="1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6"/>
      <c r="BE15" s="219"/>
      <c r="BS15" s="3" t="s">
        <v>4</v>
      </c>
    </row>
    <row r="16" spans="1:74" s="1" customFormat="1" ht="12" customHeight="1">
      <c r="B16" s="7"/>
      <c r="C16" s="8"/>
      <c r="D16" s="15" t="s">
        <v>30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15" t="s">
        <v>25</v>
      </c>
      <c r="AL16" s="8"/>
      <c r="AM16" s="8"/>
      <c r="AN16" s="13" t="s">
        <v>1</v>
      </c>
      <c r="AO16" s="8"/>
      <c r="AP16" s="8"/>
      <c r="AQ16" s="8"/>
      <c r="AR16" s="6"/>
      <c r="BE16" s="219"/>
      <c r="BS16" s="3" t="s">
        <v>4</v>
      </c>
    </row>
    <row r="17" spans="2:71" s="1" customFormat="1" ht="18.399999999999999" customHeight="1">
      <c r="B17" s="7"/>
      <c r="C17" s="8"/>
      <c r="D17" s="8"/>
      <c r="E17" s="13" t="s">
        <v>31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15" t="s">
        <v>27</v>
      </c>
      <c r="AL17" s="8"/>
      <c r="AM17" s="8"/>
      <c r="AN17" s="13" t="s">
        <v>1</v>
      </c>
      <c r="AO17" s="8"/>
      <c r="AP17" s="8"/>
      <c r="AQ17" s="8"/>
      <c r="AR17" s="6"/>
      <c r="BE17" s="219"/>
      <c r="BS17" s="3" t="s">
        <v>32</v>
      </c>
    </row>
    <row r="18" spans="2:71" s="1" customFormat="1" ht="6.95" customHeight="1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6"/>
      <c r="BE18" s="219"/>
      <c r="BS18" s="3" t="s">
        <v>6</v>
      </c>
    </row>
    <row r="19" spans="2:71" s="1" customFormat="1" ht="12" customHeight="1">
      <c r="B19" s="7"/>
      <c r="C19" s="8"/>
      <c r="D19" s="15" t="s">
        <v>33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15" t="s">
        <v>25</v>
      </c>
      <c r="AL19" s="8"/>
      <c r="AM19" s="8"/>
      <c r="AN19" s="13" t="s">
        <v>1</v>
      </c>
      <c r="AO19" s="8"/>
      <c r="AP19" s="8"/>
      <c r="AQ19" s="8"/>
      <c r="AR19" s="6"/>
      <c r="BE19" s="219"/>
      <c r="BS19" s="3" t="s">
        <v>6</v>
      </c>
    </row>
    <row r="20" spans="2:71" s="1" customFormat="1" ht="18.399999999999999" customHeight="1">
      <c r="B20" s="7"/>
      <c r="C20" s="8"/>
      <c r="D20" s="8"/>
      <c r="E20" s="13" t="s">
        <v>34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15" t="s">
        <v>27</v>
      </c>
      <c r="AL20" s="8"/>
      <c r="AM20" s="8"/>
      <c r="AN20" s="13" t="s">
        <v>1</v>
      </c>
      <c r="AO20" s="8"/>
      <c r="AP20" s="8"/>
      <c r="AQ20" s="8"/>
      <c r="AR20" s="6"/>
      <c r="BE20" s="219"/>
      <c r="BS20" s="3" t="s">
        <v>32</v>
      </c>
    </row>
    <row r="21" spans="2:71" s="1" customFormat="1" ht="6.95" customHeight="1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6"/>
      <c r="BE21" s="219"/>
    </row>
    <row r="22" spans="2:71" s="1" customFormat="1" ht="12" customHeight="1">
      <c r="B22" s="7"/>
      <c r="C22" s="8"/>
      <c r="D22" s="15" t="s">
        <v>35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6"/>
      <c r="BE22" s="219"/>
    </row>
    <row r="23" spans="2:71" s="1" customFormat="1" ht="16.5" customHeight="1">
      <c r="B23" s="7"/>
      <c r="C23" s="8"/>
      <c r="D23" s="8"/>
      <c r="E23" s="226" t="s">
        <v>1</v>
      </c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6"/>
      <c r="AO23" s="8"/>
      <c r="AP23" s="8"/>
      <c r="AQ23" s="8"/>
      <c r="AR23" s="6"/>
      <c r="BE23" s="219"/>
    </row>
    <row r="24" spans="2:71" s="1" customFormat="1" ht="6.95" customHeight="1"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6"/>
      <c r="BE24" s="219"/>
    </row>
    <row r="25" spans="2:71" s="1" customFormat="1" ht="6.95" customHeight="1">
      <c r="B25" s="7"/>
      <c r="C25" s="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8"/>
      <c r="AQ25" s="8"/>
      <c r="AR25" s="6"/>
      <c r="BE25" s="219"/>
    </row>
    <row r="26" spans="2:71" s="20" customFormat="1" ht="25.9" customHeight="1">
      <c r="B26" s="21"/>
      <c r="C26" s="22"/>
      <c r="D26" s="23" t="s">
        <v>36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27">
        <f>ROUND(AG94,2)</f>
        <v>0</v>
      </c>
      <c r="AL26" s="228"/>
      <c r="AM26" s="228"/>
      <c r="AN26" s="228"/>
      <c r="AO26" s="228"/>
      <c r="AP26" s="22"/>
      <c r="AQ26" s="22"/>
      <c r="AR26" s="25"/>
      <c r="BE26" s="219"/>
    </row>
    <row r="27" spans="2:71" s="20" customFormat="1" ht="6.95" customHeight="1">
      <c r="B27" s="2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5"/>
      <c r="BE27" s="219"/>
    </row>
    <row r="28" spans="2:71" s="20" customFormat="1" ht="12.75">
      <c r="B28" s="21"/>
      <c r="C28" s="22"/>
      <c r="D28" s="22"/>
      <c r="E28" s="22"/>
      <c r="F28" s="22"/>
      <c r="G28" s="22"/>
      <c r="H28" s="22"/>
      <c r="I28" s="22"/>
      <c r="J28" s="22"/>
      <c r="K28" s="22"/>
      <c r="L28" s="229" t="s">
        <v>37</v>
      </c>
      <c r="M28" s="229"/>
      <c r="N28" s="229"/>
      <c r="O28" s="229"/>
      <c r="P28" s="229"/>
      <c r="Q28" s="22"/>
      <c r="R28" s="22"/>
      <c r="S28" s="22"/>
      <c r="T28" s="22"/>
      <c r="U28" s="22"/>
      <c r="V28" s="22"/>
      <c r="W28" s="229" t="s">
        <v>38</v>
      </c>
      <c r="X28" s="229"/>
      <c r="Y28" s="229"/>
      <c r="Z28" s="229"/>
      <c r="AA28" s="229"/>
      <c r="AB28" s="229"/>
      <c r="AC28" s="229"/>
      <c r="AD28" s="229"/>
      <c r="AE28" s="229"/>
      <c r="AF28" s="22"/>
      <c r="AG28" s="22"/>
      <c r="AH28" s="22"/>
      <c r="AI28" s="22"/>
      <c r="AJ28" s="22"/>
      <c r="AK28" s="229" t="s">
        <v>39</v>
      </c>
      <c r="AL28" s="229"/>
      <c r="AM28" s="229"/>
      <c r="AN28" s="229"/>
      <c r="AO28" s="229"/>
      <c r="AP28" s="22"/>
      <c r="AQ28" s="22"/>
      <c r="AR28" s="25"/>
      <c r="BE28" s="219"/>
    </row>
    <row r="29" spans="2:71" s="26" customFormat="1" ht="14.45" customHeight="1">
      <c r="B29" s="27"/>
      <c r="C29" s="28"/>
      <c r="D29" s="15" t="s">
        <v>40</v>
      </c>
      <c r="E29" s="28"/>
      <c r="F29" s="15" t="s">
        <v>41</v>
      </c>
      <c r="G29" s="28"/>
      <c r="H29" s="28"/>
      <c r="I29" s="28"/>
      <c r="J29" s="28"/>
      <c r="K29" s="28"/>
      <c r="L29" s="232">
        <v>0.21</v>
      </c>
      <c r="M29" s="231"/>
      <c r="N29" s="231"/>
      <c r="O29" s="231"/>
      <c r="P29" s="231"/>
      <c r="Q29" s="28"/>
      <c r="R29" s="28"/>
      <c r="S29" s="28"/>
      <c r="T29" s="28"/>
      <c r="U29" s="28"/>
      <c r="V29" s="28"/>
      <c r="W29" s="230">
        <f>ROUND(AZ94, 2)</f>
        <v>0</v>
      </c>
      <c r="X29" s="231"/>
      <c r="Y29" s="231"/>
      <c r="Z29" s="231"/>
      <c r="AA29" s="231"/>
      <c r="AB29" s="231"/>
      <c r="AC29" s="231"/>
      <c r="AD29" s="231"/>
      <c r="AE29" s="231"/>
      <c r="AF29" s="28"/>
      <c r="AG29" s="28"/>
      <c r="AH29" s="28"/>
      <c r="AI29" s="28"/>
      <c r="AJ29" s="28"/>
      <c r="AK29" s="230">
        <f>ROUND(AV94, 2)</f>
        <v>0</v>
      </c>
      <c r="AL29" s="231"/>
      <c r="AM29" s="231"/>
      <c r="AN29" s="231"/>
      <c r="AO29" s="231"/>
      <c r="AP29" s="28"/>
      <c r="AQ29" s="28"/>
      <c r="AR29" s="29"/>
      <c r="BE29" s="220"/>
    </row>
    <row r="30" spans="2:71" s="26" customFormat="1" ht="14.45" customHeight="1">
      <c r="B30" s="27"/>
      <c r="C30" s="28"/>
      <c r="D30" s="28"/>
      <c r="E30" s="28"/>
      <c r="F30" s="15" t="s">
        <v>42</v>
      </c>
      <c r="G30" s="28"/>
      <c r="H30" s="28"/>
      <c r="I30" s="28"/>
      <c r="J30" s="28"/>
      <c r="K30" s="28"/>
      <c r="L30" s="232">
        <v>0.12</v>
      </c>
      <c r="M30" s="231"/>
      <c r="N30" s="231"/>
      <c r="O30" s="231"/>
      <c r="P30" s="231"/>
      <c r="Q30" s="28"/>
      <c r="R30" s="28"/>
      <c r="S30" s="28"/>
      <c r="T30" s="28"/>
      <c r="U30" s="28"/>
      <c r="V30" s="28"/>
      <c r="W30" s="230">
        <f>ROUND(BA94, 2)</f>
        <v>0</v>
      </c>
      <c r="X30" s="231"/>
      <c r="Y30" s="231"/>
      <c r="Z30" s="231"/>
      <c r="AA30" s="231"/>
      <c r="AB30" s="231"/>
      <c r="AC30" s="231"/>
      <c r="AD30" s="231"/>
      <c r="AE30" s="231"/>
      <c r="AF30" s="28"/>
      <c r="AG30" s="28"/>
      <c r="AH30" s="28"/>
      <c r="AI30" s="28"/>
      <c r="AJ30" s="28"/>
      <c r="AK30" s="230">
        <f>ROUND(AW94, 2)</f>
        <v>0</v>
      </c>
      <c r="AL30" s="231"/>
      <c r="AM30" s="231"/>
      <c r="AN30" s="231"/>
      <c r="AO30" s="231"/>
      <c r="AP30" s="28"/>
      <c r="AQ30" s="28"/>
      <c r="AR30" s="29"/>
      <c r="BE30" s="220"/>
    </row>
    <row r="31" spans="2:71" s="26" customFormat="1" ht="14.45" hidden="1" customHeight="1">
      <c r="B31" s="27"/>
      <c r="C31" s="28"/>
      <c r="D31" s="28"/>
      <c r="E31" s="28"/>
      <c r="F31" s="15" t="s">
        <v>43</v>
      </c>
      <c r="G31" s="28"/>
      <c r="H31" s="28"/>
      <c r="I31" s="28"/>
      <c r="J31" s="28"/>
      <c r="K31" s="28"/>
      <c r="L31" s="232">
        <v>0.21</v>
      </c>
      <c r="M31" s="231"/>
      <c r="N31" s="231"/>
      <c r="O31" s="231"/>
      <c r="P31" s="231"/>
      <c r="Q31" s="28"/>
      <c r="R31" s="28"/>
      <c r="S31" s="28"/>
      <c r="T31" s="28"/>
      <c r="U31" s="28"/>
      <c r="V31" s="28"/>
      <c r="W31" s="230">
        <f>ROUND(BB94, 2)</f>
        <v>0</v>
      </c>
      <c r="X31" s="231"/>
      <c r="Y31" s="231"/>
      <c r="Z31" s="231"/>
      <c r="AA31" s="231"/>
      <c r="AB31" s="231"/>
      <c r="AC31" s="231"/>
      <c r="AD31" s="231"/>
      <c r="AE31" s="231"/>
      <c r="AF31" s="28"/>
      <c r="AG31" s="28"/>
      <c r="AH31" s="28"/>
      <c r="AI31" s="28"/>
      <c r="AJ31" s="28"/>
      <c r="AK31" s="230">
        <v>0</v>
      </c>
      <c r="AL31" s="231"/>
      <c r="AM31" s="231"/>
      <c r="AN31" s="231"/>
      <c r="AO31" s="231"/>
      <c r="AP31" s="28"/>
      <c r="AQ31" s="28"/>
      <c r="AR31" s="29"/>
      <c r="BE31" s="220"/>
    </row>
    <row r="32" spans="2:71" s="26" customFormat="1" ht="14.45" hidden="1" customHeight="1">
      <c r="B32" s="27"/>
      <c r="C32" s="28"/>
      <c r="D32" s="28"/>
      <c r="E32" s="28"/>
      <c r="F32" s="15" t="s">
        <v>44</v>
      </c>
      <c r="G32" s="28"/>
      <c r="H32" s="28"/>
      <c r="I32" s="28"/>
      <c r="J32" s="28"/>
      <c r="K32" s="28"/>
      <c r="L32" s="232">
        <v>0.12</v>
      </c>
      <c r="M32" s="231"/>
      <c r="N32" s="231"/>
      <c r="O32" s="231"/>
      <c r="P32" s="231"/>
      <c r="Q32" s="28"/>
      <c r="R32" s="28"/>
      <c r="S32" s="28"/>
      <c r="T32" s="28"/>
      <c r="U32" s="28"/>
      <c r="V32" s="28"/>
      <c r="W32" s="230">
        <f>ROUND(BC94, 2)</f>
        <v>0</v>
      </c>
      <c r="X32" s="231"/>
      <c r="Y32" s="231"/>
      <c r="Z32" s="231"/>
      <c r="AA32" s="231"/>
      <c r="AB32" s="231"/>
      <c r="AC32" s="231"/>
      <c r="AD32" s="231"/>
      <c r="AE32" s="231"/>
      <c r="AF32" s="28"/>
      <c r="AG32" s="28"/>
      <c r="AH32" s="28"/>
      <c r="AI32" s="28"/>
      <c r="AJ32" s="28"/>
      <c r="AK32" s="230">
        <v>0</v>
      </c>
      <c r="AL32" s="231"/>
      <c r="AM32" s="231"/>
      <c r="AN32" s="231"/>
      <c r="AO32" s="231"/>
      <c r="AP32" s="28"/>
      <c r="AQ32" s="28"/>
      <c r="AR32" s="29"/>
      <c r="BE32" s="220"/>
    </row>
    <row r="33" spans="2:57" s="26" customFormat="1" ht="14.45" hidden="1" customHeight="1">
      <c r="B33" s="27"/>
      <c r="C33" s="28"/>
      <c r="D33" s="28"/>
      <c r="E33" s="28"/>
      <c r="F33" s="15" t="s">
        <v>45</v>
      </c>
      <c r="G33" s="28"/>
      <c r="H33" s="28"/>
      <c r="I33" s="28"/>
      <c r="J33" s="28"/>
      <c r="K33" s="28"/>
      <c r="L33" s="232">
        <v>0</v>
      </c>
      <c r="M33" s="231"/>
      <c r="N33" s="231"/>
      <c r="O33" s="231"/>
      <c r="P33" s="231"/>
      <c r="Q33" s="28"/>
      <c r="R33" s="28"/>
      <c r="S33" s="28"/>
      <c r="T33" s="28"/>
      <c r="U33" s="28"/>
      <c r="V33" s="28"/>
      <c r="W33" s="230">
        <f>ROUND(BD94, 2)</f>
        <v>0</v>
      </c>
      <c r="X33" s="231"/>
      <c r="Y33" s="231"/>
      <c r="Z33" s="231"/>
      <c r="AA33" s="231"/>
      <c r="AB33" s="231"/>
      <c r="AC33" s="231"/>
      <c r="AD33" s="231"/>
      <c r="AE33" s="231"/>
      <c r="AF33" s="28"/>
      <c r="AG33" s="28"/>
      <c r="AH33" s="28"/>
      <c r="AI33" s="28"/>
      <c r="AJ33" s="28"/>
      <c r="AK33" s="230">
        <v>0</v>
      </c>
      <c r="AL33" s="231"/>
      <c r="AM33" s="231"/>
      <c r="AN33" s="231"/>
      <c r="AO33" s="231"/>
      <c r="AP33" s="28"/>
      <c r="AQ33" s="28"/>
      <c r="AR33" s="29"/>
      <c r="BE33" s="220"/>
    </row>
    <row r="34" spans="2:57" s="20" customFormat="1" ht="6.95" customHeight="1"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5"/>
      <c r="BE34" s="219"/>
    </row>
    <row r="35" spans="2:57" s="20" customFormat="1" ht="25.9" customHeight="1">
      <c r="B35" s="21"/>
      <c r="C35" s="30"/>
      <c r="D35" s="31" t="s">
        <v>46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47</v>
      </c>
      <c r="U35" s="32"/>
      <c r="V35" s="32"/>
      <c r="W35" s="32"/>
      <c r="X35" s="233" t="s">
        <v>48</v>
      </c>
      <c r="Y35" s="234"/>
      <c r="Z35" s="234"/>
      <c r="AA35" s="234"/>
      <c r="AB35" s="234"/>
      <c r="AC35" s="32"/>
      <c r="AD35" s="32"/>
      <c r="AE35" s="32"/>
      <c r="AF35" s="32"/>
      <c r="AG35" s="32"/>
      <c r="AH35" s="32"/>
      <c r="AI35" s="32"/>
      <c r="AJ35" s="32"/>
      <c r="AK35" s="235">
        <f>SUM(AK26:AK33)</f>
        <v>0</v>
      </c>
      <c r="AL35" s="234"/>
      <c r="AM35" s="234"/>
      <c r="AN35" s="234"/>
      <c r="AO35" s="236"/>
      <c r="AP35" s="30"/>
      <c r="AQ35" s="30"/>
      <c r="AR35" s="25"/>
    </row>
    <row r="36" spans="2:57" s="20" customFormat="1" ht="6.95" customHeight="1"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5"/>
    </row>
    <row r="37" spans="2:57" s="20" customFormat="1" ht="14.45" customHeight="1"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5"/>
    </row>
    <row r="38" spans="2:57" s="1" customFormat="1" ht="14.45" customHeight="1"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6"/>
    </row>
    <row r="39" spans="2:57" s="1" customFormat="1" ht="14.45" customHeight="1"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6"/>
    </row>
    <row r="40" spans="2:57" s="1" customFormat="1" ht="14.45" customHeight="1"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6"/>
    </row>
    <row r="41" spans="2:57" s="1" customFormat="1" ht="14.45" customHeight="1"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6"/>
    </row>
    <row r="42" spans="2:57" s="1" customFormat="1" ht="14.45" customHeight="1"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6"/>
    </row>
    <row r="43" spans="2:57" s="1" customFormat="1" ht="14.45" customHeight="1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6"/>
    </row>
    <row r="44" spans="2:57" s="1" customFormat="1" ht="14.45" customHeight="1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6"/>
    </row>
    <row r="45" spans="2:57" s="1" customFormat="1" ht="14.45" customHeight="1"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6"/>
    </row>
    <row r="46" spans="2:57" s="1" customFormat="1" ht="14.45" customHeight="1">
      <c r="B46" s="7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6"/>
    </row>
    <row r="47" spans="2:57" s="1" customFormat="1" ht="14.45" customHeight="1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6"/>
    </row>
    <row r="48" spans="2:57" s="1" customFormat="1" ht="14.45" customHeight="1"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6"/>
    </row>
    <row r="49" spans="2:44" s="20" customFormat="1" ht="14.45" customHeight="1">
      <c r="B49" s="21"/>
      <c r="C49" s="22"/>
      <c r="D49" s="34" t="s">
        <v>49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50</v>
      </c>
      <c r="AI49" s="35"/>
      <c r="AJ49" s="35"/>
      <c r="AK49" s="35"/>
      <c r="AL49" s="35"/>
      <c r="AM49" s="35"/>
      <c r="AN49" s="35"/>
      <c r="AO49" s="35"/>
      <c r="AP49" s="22"/>
      <c r="AQ49" s="22"/>
      <c r="AR49" s="25"/>
    </row>
    <row r="50" spans="2:44">
      <c r="B50" s="7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6"/>
    </row>
    <row r="51" spans="2:44"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6"/>
    </row>
    <row r="52" spans="2:44"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6"/>
    </row>
    <row r="53" spans="2:44"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6"/>
    </row>
    <row r="54" spans="2:44">
      <c r="B54" s="7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6"/>
    </row>
    <row r="55" spans="2:44">
      <c r="B55" s="7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6"/>
    </row>
    <row r="56" spans="2:44"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6"/>
    </row>
    <row r="57" spans="2:44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6"/>
    </row>
    <row r="58" spans="2:44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6"/>
    </row>
    <row r="59" spans="2:44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6"/>
    </row>
    <row r="60" spans="2:44" s="20" customFormat="1" ht="12.75">
      <c r="B60" s="21"/>
      <c r="C60" s="22"/>
      <c r="D60" s="36" t="s">
        <v>51</v>
      </c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36" t="s">
        <v>52</v>
      </c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36" t="s">
        <v>51</v>
      </c>
      <c r="AI60" s="24"/>
      <c r="AJ60" s="24"/>
      <c r="AK60" s="24"/>
      <c r="AL60" s="24"/>
      <c r="AM60" s="36" t="s">
        <v>52</v>
      </c>
      <c r="AN60" s="24"/>
      <c r="AO60" s="24"/>
      <c r="AP60" s="22"/>
      <c r="AQ60" s="22"/>
      <c r="AR60" s="25"/>
    </row>
    <row r="61" spans="2:44">
      <c r="B61" s="7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6"/>
    </row>
    <row r="62" spans="2:44"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6"/>
    </row>
    <row r="63" spans="2:44"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6"/>
    </row>
    <row r="64" spans="2:44" s="20" customFormat="1" ht="12.75">
      <c r="B64" s="21"/>
      <c r="C64" s="22"/>
      <c r="D64" s="34" t="s">
        <v>53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54</v>
      </c>
      <c r="AI64" s="35"/>
      <c r="AJ64" s="35"/>
      <c r="AK64" s="35"/>
      <c r="AL64" s="35"/>
      <c r="AM64" s="35"/>
      <c r="AN64" s="35"/>
      <c r="AO64" s="35"/>
      <c r="AP64" s="22"/>
      <c r="AQ64" s="22"/>
      <c r="AR64" s="25"/>
    </row>
    <row r="65" spans="2:44"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6"/>
    </row>
    <row r="66" spans="2:44">
      <c r="B66" s="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6"/>
    </row>
    <row r="67" spans="2:44">
      <c r="B67" s="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6"/>
    </row>
    <row r="68" spans="2:44">
      <c r="B68" s="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6"/>
    </row>
    <row r="69" spans="2:44">
      <c r="B69" s="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6"/>
    </row>
    <row r="70" spans="2:44">
      <c r="B70" s="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6"/>
    </row>
    <row r="71" spans="2:44">
      <c r="B71" s="7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6"/>
    </row>
    <row r="72" spans="2:44">
      <c r="B72" s="7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6"/>
    </row>
    <row r="73" spans="2:44"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6"/>
    </row>
    <row r="74" spans="2:44">
      <c r="B74" s="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6"/>
    </row>
    <row r="75" spans="2:44" s="20" customFormat="1" ht="12.75">
      <c r="B75" s="21"/>
      <c r="C75" s="22"/>
      <c r="D75" s="36" t="s">
        <v>51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36" t="s">
        <v>52</v>
      </c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36" t="s">
        <v>51</v>
      </c>
      <c r="AI75" s="24"/>
      <c r="AJ75" s="24"/>
      <c r="AK75" s="24"/>
      <c r="AL75" s="24"/>
      <c r="AM75" s="36" t="s">
        <v>52</v>
      </c>
      <c r="AN75" s="24"/>
      <c r="AO75" s="24"/>
      <c r="AP75" s="22"/>
      <c r="AQ75" s="22"/>
      <c r="AR75" s="25"/>
    </row>
    <row r="76" spans="2:44" s="20" customFormat="1"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5"/>
    </row>
    <row r="77" spans="2:44" s="20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20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20" customFormat="1" ht="24.95" customHeight="1">
      <c r="B82" s="21"/>
      <c r="C82" s="9" t="s">
        <v>55</v>
      </c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5"/>
    </row>
    <row r="83" spans="1:90" s="20" customFormat="1" ht="6.95" customHeight="1">
      <c r="B83" s="21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5"/>
    </row>
    <row r="84" spans="1:90" s="41" customFormat="1" ht="12" customHeight="1">
      <c r="B84" s="42"/>
      <c r="C84" s="15" t="s">
        <v>13</v>
      </c>
      <c r="D84" s="43"/>
      <c r="E84" s="43"/>
      <c r="F84" s="43"/>
      <c r="G84" s="43"/>
      <c r="H84" s="43"/>
      <c r="I84" s="43"/>
      <c r="J84" s="43"/>
      <c r="K84" s="43"/>
      <c r="L84" s="43" t="str">
        <f t="shared" ref="L84:L85" si="0">K5</f>
        <v>1</v>
      </c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4"/>
    </row>
    <row r="85" spans="1:90" s="45" customFormat="1" ht="36.950000000000003" customHeight="1">
      <c r="B85" s="46"/>
      <c r="C85" s="47" t="s">
        <v>16</v>
      </c>
      <c r="D85" s="48"/>
      <c r="E85" s="48"/>
      <c r="F85" s="48"/>
      <c r="G85" s="48"/>
      <c r="H85" s="48"/>
      <c r="I85" s="48"/>
      <c r="J85" s="48"/>
      <c r="K85" s="48"/>
      <c r="L85" s="237" t="str">
        <f t="shared" si="0"/>
        <v>Podzemní kontejnery v Novém Jičíně II.etapa(rok 2024) - stanoviště Dlouhá u garáží</v>
      </c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P85" s="48"/>
      <c r="AQ85" s="48"/>
      <c r="AR85" s="49"/>
    </row>
    <row r="86" spans="1:90" s="20" customFormat="1" ht="6.95" customHeight="1">
      <c r="B86" s="21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5"/>
    </row>
    <row r="87" spans="1:90" s="20" customFormat="1" ht="12" customHeight="1">
      <c r="B87" s="21"/>
      <c r="C87" s="15" t="s">
        <v>20</v>
      </c>
      <c r="D87" s="22"/>
      <c r="E87" s="22"/>
      <c r="F87" s="22"/>
      <c r="G87" s="22"/>
      <c r="H87" s="22"/>
      <c r="I87" s="22"/>
      <c r="J87" s="22"/>
      <c r="K87" s="22"/>
      <c r="L87" s="50" t="str">
        <f>IF(K8="","",K8)</f>
        <v>Nový Jičín</v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15" t="s">
        <v>22</v>
      </c>
      <c r="AJ87" s="22"/>
      <c r="AK87" s="22"/>
      <c r="AL87" s="22"/>
      <c r="AM87" s="239" t="str">
        <f>IF(AN8= "","",AN8)</f>
        <v>14. 4. 2025</v>
      </c>
      <c r="AN87" s="239"/>
      <c r="AO87" s="22"/>
      <c r="AP87" s="22"/>
      <c r="AQ87" s="22"/>
      <c r="AR87" s="25"/>
    </row>
    <row r="88" spans="1:90" s="20" customFormat="1" ht="6.95" customHeight="1">
      <c r="B88" s="21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5"/>
    </row>
    <row r="89" spans="1:90" s="20" customFormat="1" ht="15.2" customHeight="1">
      <c r="B89" s="21"/>
      <c r="C89" s="15" t="s">
        <v>24</v>
      </c>
      <c r="D89" s="22"/>
      <c r="E89" s="22"/>
      <c r="F89" s="22"/>
      <c r="G89" s="22"/>
      <c r="H89" s="22"/>
      <c r="I89" s="22"/>
      <c r="J89" s="22"/>
      <c r="K89" s="22"/>
      <c r="L89" s="43" t="str">
        <f>IF(E11= "","",E11)</f>
        <v>Město Nový Jičín</v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15" t="s">
        <v>30</v>
      </c>
      <c r="AJ89" s="22"/>
      <c r="AK89" s="22"/>
      <c r="AL89" s="22"/>
      <c r="AM89" s="240" t="str">
        <f>IF(E17="","",E17)</f>
        <v>KAPEGO PROJEKT s.r.o.</v>
      </c>
      <c r="AN89" s="241"/>
      <c r="AO89" s="241"/>
      <c r="AP89" s="241"/>
      <c r="AQ89" s="22"/>
      <c r="AR89" s="25"/>
      <c r="AS89" s="242" t="s">
        <v>56</v>
      </c>
      <c r="AT89" s="243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0" s="20" customFormat="1" ht="15.2" customHeight="1">
      <c r="B90" s="21"/>
      <c r="C90" s="15" t="s">
        <v>28</v>
      </c>
      <c r="D90" s="22"/>
      <c r="E90" s="22"/>
      <c r="F90" s="22"/>
      <c r="G90" s="22"/>
      <c r="H90" s="22"/>
      <c r="I90" s="22"/>
      <c r="J90" s="22"/>
      <c r="K90" s="22"/>
      <c r="L90" s="43" t="str">
        <f>IF(E14= "Vyplň údaj","",E14)</f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15" t="s">
        <v>33</v>
      </c>
      <c r="AJ90" s="22"/>
      <c r="AK90" s="22"/>
      <c r="AL90" s="22"/>
      <c r="AM90" s="240" t="str">
        <f>IF(E20="","",E20)</f>
        <v xml:space="preserve"> </v>
      </c>
      <c r="AN90" s="241"/>
      <c r="AO90" s="241"/>
      <c r="AP90" s="241"/>
      <c r="AQ90" s="22"/>
      <c r="AR90" s="25"/>
      <c r="AS90" s="244"/>
      <c r="AT90" s="245"/>
      <c r="BD90" s="55"/>
    </row>
    <row r="91" spans="1:90" s="20" customFormat="1" ht="10.9" customHeight="1">
      <c r="B91" s="21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5"/>
      <c r="AS91" s="246"/>
      <c r="AT91" s="247"/>
      <c r="AU91" s="22"/>
      <c r="AV91" s="22"/>
      <c r="AW91" s="22"/>
      <c r="AX91" s="22"/>
      <c r="AY91" s="22"/>
      <c r="AZ91" s="22"/>
      <c r="BA91" s="22"/>
      <c r="BB91" s="22"/>
      <c r="BC91" s="22"/>
      <c r="BD91" s="56"/>
    </row>
    <row r="92" spans="1:90" s="20" customFormat="1" ht="29.25" customHeight="1">
      <c r="B92" s="21"/>
      <c r="C92" s="248" t="s">
        <v>57</v>
      </c>
      <c r="D92" s="249"/>
      <c r="E92" s="249"/>
      <c r="F92" s="249"/>
      <c r="G92" s="249"/>
      <c r="H92" s="57"/>
      <c r="I92" s="250" t="s">
        <v>58</v>
      </c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  <c r="V92" s="249"/>
      <c r="W92" s="249"/>
      <c r="X92" s="249"/>
      <c r="Y92" s="249"/>
      <c r="Z92" s="249"/>
      <c r="AA92" s="249"/>
      <c r="AB92" s="249"/>
      <c r="AC92" s="249"/>
      <c r="AD92" s="249"/>
      <c r="AE92" s="249"/>
      <c r="AF92" s="249"/>
      <c r="AG92" s="251" t="s">
        <v>59</v>
      </c>
      <c r="AH92" s="249"/>
      <c r="AI92" s="249"/>
      <c r="AJ92" s="249"/>
      <c r="AK92" s="249"/>
      <c r="AL92" s="249"/>
      <c r="AM92" s="249"/>
      <c r="AN92" s="250" t="s">
        <v>60</v>
      </c>
      <c r="AO92" s="249"/>
      <c r="AP92" s="252"/>
      <c r="AQ92" s="58" t="s">
        <v>61</v>
      </c>
      <c r="AR92" s="25"/>
      <c r="AS92" s="59" t="s">
        <v>62</v>
      </c>
      <c r="AT92" s="60" t="s">
        <v>63</v>
      </c>
      <c r="AU92" s="60" t="s">
        <v>64</v>
      </c>
      <c r="AV92" s="60" t="s">
        <v>65</v>
      </c>
      <c r="AW92" s="60" t="s">
        <v>66</v>
      </c>
      <c r="AX92" s="60" t="s">
        <v>67</v>
      </c>
      <c r="AY92" s="60" t="s">
        <v>68</v>
      </c>
      <c r="AZ92" s="60" t="s">
        <v>69</v>
      </c>
      <c r="BA92" s="60" t="s">
        <v>70</v>
      </c>
      <c r="BB92" s="60" t="s">
        <v>71</v>
      </c>
      <c r="BC92" s="60" t="s">
        <v>72</v>
      </c>
      <c r="BD92" s="61" t="s">
        <v>73</v>
      </c>
    </row>
    <row r="93" spans="1:90" s="20" customFormat="1" ht="10.9" customHeight="1">
      <c r="B93" s="21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5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</row>
    <row r="94" spans="1:90" s="65" customFormat="1" ht="32.450000000000003" customHeight="1">
      <c r="B94" s="66"/>
      <c r="C94" s="67" t="s">
        <v>74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56">
        <f>ROUND(AG95,2)</f>
        <v>0</v>
      </c>
      <c r="AH94" s="256"/>
      <c r="AI94" s="256"/>
      <c r="AJ94" s="256"/>
      <c r="AK94" s="256"/>
      <c r="AL94" s="256"/>
      <c r="AM94" s="256"/>
      <c r="AN94" s="257">
        <f t="shared" ref="AN94:AN95" si="1">SUM(AG94,AT94)</f>
        <v>0</v>
      </c>
      <c r="AO94" s="257"/>
      <c r="AP94" s="257"/>
      <c r="AQ94" s="70" t="s">
        <v>1</v>
      </c>
      <c r="AR94" s="71"/>
      <c r="AS94" s="72">
        <f>ROUND(AS95,2)</f>
        <v>0</v>
      </c>
      <c r="AT94" s="73">
        <f t="shared" ref="AT94:AT95" si="2">ROUND(SUM(AV94:AW94),2)</f>
        <v>0</v>
      </c>
      <c r="AU94" s="74">
        <f>ROUND(AU95,5)</f>
        <v>0</v>
      </c>
      <c r="AV94" s="73">
        <f>ROUND(AZ94*L29,2)</f>
        <v>0</v>
      </c>
      <c r="AW94" s="73">
        <f>ROUND(BA94*L30,2)</f>
        <v>0</v>
      </c>
      <c r="AX94" s="73">
        <f>ROUND(BB94*L29,2)</f>
        <v>0</v>
      </c>
      <c r="AY94" s="73">
        <f>ROUND(BC94*L30,2)</f>
        <v>0</v>
      </c>
      <c r="AZ94" s="73">
        <f>ROUND(AZ95,2)</f>
        <v>0</v>
      </c>
      <c r="BA94" s="73">
        <f>ROUND(BA95,2)</f>
        <v>0</v>
      </c>
      <c r="BB94" s="73">
        <f>ROUND(BB95,2)</f>
        <v>0</v>
      </c>
      <c r="BC94" s="73">
        <f>ROUND(BC95,2)</f>
        <v>0</v>
      </c>
      <c r="BD94" s="75">
        <f>ROUND(BD95,2)</f>
        <v>0</v>
      </c>
      <c r="BS94" s="76" t="s">
        <v>75</v>
      </c>
      <c r="BT94" s="76" t="s">
        <v>76</v>
      </c>
      <c r="BV94" s="76" t="s">
        <v>77</v>
      </c>
      <c r="BW94" s="76" t="s">
        <v>5</v>
      </c>
      <c r="BX94" s="76" t="s">
        <v>78</v>
      </c>
      <c r="CL94" s="76" t="s">
        <v>1</v>
      </c>
    </row>
    <row r="95" spans="1:90" s="77" customFormat="1" ht="37.5" customHeight="1">
      <c r="A95" s="78" t="s">
        <v>79</v>
      </c>
      <c r="B95" s="79"/>
      <c r="C95" s="80"/>
      <c r="D95" s="255" t="s">
        <v>14</v>
      </c>
      <c r="E95" s="255"/>
      <c r="F95" s="255"/>
      <c r="G95" s="255"/>
      <c r="H95" s="255"/>
      <c r="I95" s="81"/>
      <c r="J95" s="255" t="s">
        <v>17</v>
      </c>
      <c r="K95" s="255"/>
      <c r="L95" s="255"/>
      <c r="M95" s="255"/>
      <c r="N95" s="255"/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3">
        <f>'1 - Podzemní kontejnery v...'!J28</f>
        <v>0</v>
      </c>
      <c r="AH95" s="254"/>
      <c r="AI95" s="254"/>
      <c r="AJ95" s="254"/>
      <c r="AK95" s="254"/>
      <c r="AL95" s="254"/>
      <c r="AM95" s="254"/>
      <c r="AN95" s="253">
        <f t="shared" si="1"/>
        <v>0</v>
      </c>
      <c r="AO95" s="254"/>
      <c r="AP95" s="254"/>
      <c r="AQ95" s="82" t="s">
        <v>80</v>
      </c>
      <c r="AR95" s="83"/>
      <c r="AS95" s="84">
        <v>0</v>
      </c>
      <c r="AT95" s="85">
        <f t="shared" si="2"/>
        <v>0</v>
      </c>
      <c r="AU95" s="86">
        <f>'1 - Podzemní kontejnery v...'!P125</f>
        <v>0</v>
      </c>
      <c r="AV95" s="85">
        <f>'1 - Podzemní kontejnery v...'!J31</f>
        <v>0</v>
      </c>
      <c r="AW95" s="85">
        <f>'1 - Podzemní kontejnery v...'!J32</f>
        <v>0</v>
      </c>
      <c r="AX95" s="85">
        <f>'1 - Podzemní kontejnery v...'!J33</f>
        <v>0</v>
      </c>
      <c r="AY95" s="85">
        <f>'1 - Podzemní kontejnery v...'!J34</f>
        <v>0</v>
      </c>
      <c r="AZ95" s="85">
        <f>'1 - Podzemní kontejnery v...'!F31</f>
        <v>0</v>
      </c>
      <c r="BA95" s="85">
        <f>'1 - Podzemní kontejnery v...'!F32</f>
        <v>0</v>
      </c>
      <c r="BB95" s="85">
        <f>'1 - Podzemní kontejnery v...'!F33</f>
        <v>0</v>
      </c>
      <c r="BC95" s="85">
        <f>'1 - Podzemní kontejnery v...'!F34</f>
        <v>0</v>
      </c>
      <c r="BD95" s="87">
        <f>'1 - Podzemní kontejnery v...'!F35</f>
        <v>0</v>
      </c>
      <c r="BT95" s="88" t="s">
        <v>14</v>
      </c>
      <c r="BU95" s="88" t="s">
        <v>81</v>
      </c>
      <c r="BV95" s="88" t="s">
        <v>77</v>
      </c>
      <c r="BW95" s="88" t="s">
        <v>5</v>
      </c>
      <c r="BX95" s="88" t="s">
        <v>78</v>
      </c>
      <c r="CL95" s="88" t="s">
        <v>1</v>
      </c>
    </row>
    <row r="96" spans="1:90" s="20" customFormat="1" ht="30" customHeight="1">
      <c r="B96" s="21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5"/>
    </row>
    <row r="97" spans="2:44" s="20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sheetProtection algorithmName="SHA-512" hashValue="LKXH2mjWn3/qpfOuL1m9Pej9u0zxKRWWYQTp1YpVpBJ9zyYqnHG/puX7OXCkEJzP4nBu57T6KAGKnDuPsFerQg==" saltValue="csgqfNprUlSulML+HJZD3YGegi/0bDFIPgbyoJlDiVkRH3B9tC4slYhRzAXc00TGUBf4r9nIlKBqo753aMuGgA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 - Podzemní kontejnery v...'!C2" display="/"/>
  </hyperlinks>
  <pageMargins left="0.39375000000000004" right="0.39375000000000004" top="0.39375000000000004" bottom="0.39375000000000004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4"/>
  <sheetViews>
    <sheetView showGridLines="0" tabSelected="1" topLeftCell="A29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2:46" s="1" customFormat="1" ht="36.950000000000003" customHeight="1"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AT2" s="3" t="s">
        <v>5</v>
      </c>
    </row>
    <row r="3" spans="2:46" s="1" customFormat="1" ht="6.95" customHeight="1">
      <c r="B3" s="89"/>
      <c r="C3" s="90"/>
      <c r="D3" s="90"/>
      <c r="E3" s="90"/>
      <c r="F3" s="90"/>
      <c r="G3" s="90"/>
      <c r="H3" s="90"/>
      <c r="I3" s="90"/>
      <c r="J3" s="90"/>
      <c r="K3" s="90"/>
      <c r="L3" s="6"/>
      <c r="AT3" s="3" t="s">
        <v>82</v>
      </c>
    </row>
    <row r="4" spans="2:46" s="1" customFormat="1" ht="24.95" customHeight="1">
      <c r="B4" s="6"/>
      <c r="D4" s="91" t="s">
        <v>83</v>
      </c>
      <c r="L4" s="6"/>
      <c r="M4" s="92" t="s">
        <v>10</v>
      </c>
      <c r="AT4" s="3" t="s">
        <v>4</v>
      </c>
    </row>
    <row r="5" spans="2:46" s="1" customFormat="1" ht="6.95" customHeight="1">
      <c r="B5" s="6"/>
      <c r="L5" s="6"/>
    </row>
    <row r="6" spans="2:46" s="20" customFormat="1" ht="12" customHeight="1">
      <c r="B6" s="25"/>
      <c r="D6" s="93" t="s">
        <v>16</v>
      </c>
      <c r="L6" s="25"/>
    </row>
    <row r="7" spans="2:46" s="20" customFormat="1" ht="30" customHeight="1">
      <c r="B7" s="25"/>
      <c r="E7" s="259" t="s">
        <v>17</v>
      </c>
      <c r="F7" s="260"/>
      <c r="G7" s="260"/>
      <c r="H7" s="260"/>
      <c r="L7" s="25"/>
    </row>
    <row r="8" spans="2:46" s="20" customFormat="1">
      <c r="B8" s="25"/>
      <c r="L8" s="25"/>
    </row>
    <row r="9" spans="2:46" s="20" customFormat="1" ht="12" customHeight="1">
      <c r="B9" s="25"/>
      <c r="D9" s="93" t="s">
        <v>18</v>
      </c>
      <c r="F9" s="94" t="s">
        <v>1</v>
      </c>
      <c r="I9" s="93" t="s">
        <v>19</v>
      </c>
      <c r="J9" s="94" t="s">
        <v>1</v>
      </c>
      <c r="L9" s="25"/>
    </row>
    <row r="10" spans="2:46" s="20" customFormat="1" ht="12" customHeight="1">
      <c r="B10" s="25"/>
      <c r="D10" s="93" t="s">
        <v>20</v>
      </c>
      <c r="F10" s="94" t="s">
        <v>21</v>
      </c>
      <c r="I10" s="93" t="s">
        <v>22</v>
      </c>
      <c r="J10" s="95" t="str">
        <f>'Rekapitulace stavby'!AN8</f>
        <v>14. 4. 2025</v>
      </c>
      <c r="L10" s="25"/>
    </row>
    <row r="11" spans="2:46" s="20" customFormat="1" ht="10.9" customHeight="1">
      <c r="B11" s="25"/>
      <c r="L11" s="25"/>
    </row>
    <row r="12" spans="2:46" s="20" customFormat="1" ht="12" customHeight="1">
      <c r="B12" s="25"/>
      <c r="D12" s="93" t="s">
        <v>24</v>
      </c>
      <c r="I12" s="93" t="s">
        <v>25</v>
      </c>
      <c r="J12" s="94" t="s">
        <v>1</v>
      </c>
      <c r="L12" s="25"/>
    </row>
    <row r="13" spans="2:46" s="20" customFormat="1" ht="18" customHeight="1">
      <c r="B13" s="25"/>
      <c r="E13" s="94" t="s">
        <v>26</v>
      </c>
      <c r="I13" s="93" t="s">
        <v>27</v>
      </c>
      <c r="J13" s="94" t="s">
        <v>1</v>
      </c>
      <c r="L13" s="25"/>
    </row>
    <row r="14" spans="2:46" s="20" customFormat="1" ht="6.95" customHeight="1">
      <c r="B14" s="25"/>
      <c r="L14" s="25"/>
    </row>
    <row r="15" spans="2:46" s="20" customFormat="1" ht="12" customHeight="1">
      <c r="B15" s="25"/>
      <c r="D15" s="93" t="s">
        <v>28</v>
      </c>
      <c r="I15" s="93" t="s">
        <v>25</v>
      </c>
      <c r="J15" s="16" t="str">
        <f>'Rekapitulace stavby'!AN13</f>
        <v>Vyplň údaj</v>
      </c>
      <c r="L15" s="25"/>
    </row>
    <row r="16" spans="2:46" s="20" customFormat="1" ht="18" customHeight="1">
      <c r="B16" s="25"/>
      <c r="E16" s="261" t="str">
        <f>'Rekapitulace stavby'!E14</f>
        <v>Vyplň údaj</v>
      </c>
      <c r="F16" s="262"/>
      <c r="G16" s="262"/>
      <c r="H16" s="262"/>
      <c r="I16" s="93" t="s">
        <v>27</v>
      </c>
      <c r="J16" s="16" t="str">
        <f>'Rekapitulace stavby'!AN14</f>
        <v>Vyplň údaj</v>
      </c>
      <c r="L16" s="25"/>
    </row>
    <row r="17" spans="2:12" s="20" customFormat="1" ht="6.95" customHeight="1">
      <c r="B17" s="25"/>
      <c r="L17" s="25"/>
    </row>
    <row r="18" spans="2:12" s="20" customFormat="1" ht="12" customHeight="1">
      <c r="B18" s="25"/>
      <c r="D18" s="93" t="s">
        <v>30</v>
      </c>
      <c r="I18" s="93" t="s">
        <v>25</v>
      </c>
      <c r="J18" s="94" t="s">
        <v>1</v>
      </c>
      <c r="L18" s="25"/>
    </row>
    <row r="19" spans="2:12" s="20" customFormat="1" ht="18" customHeight="1">
      <c r="B19" s="25"/>
      <c r="E19" s="94" t="s">
        <v>31</v>
      </c>
      <c r="I19" s="93" t="s">
        <v>27</v>
      </c>
      <c r="J19" s="94" t="s">
        <v>1</v>
      </c>
      <c r="L19" s="25"/>
    </row>
    <row r="20" spans="2:12" s="20" customFormat="1" ht="6.95" customHeight="1">
      <c r="B20" s="25"/>
      <c r="L20" s="25"/>
    </row>
    <row r="21" spans="2:12" s="20" customFormat="1" ht="12" customHeight="1">
      <c r="B21" s="25"/>
      <c r="D21" s="93" t="s">
        <v>33</v>
      </c>
      <c r="I21" s="93" t="s">
        <v>25</v>
      </c>
      <c r="J21" s="94" t="str">
        <f>IF('Rekapitulace stavby'!AN19="","",'Rekapitulace stavby'!AN19)</f>
        <v/>
      </c>
      <c r="L21" s="25"/>
    </row>
    <row r="22" spans="2:12" s="20" customFormat="1" ht="18" customHeight="1">
      <c r="B22" s="25"/>
      <c r="E22" s="94" t="str">
        <f>IF('Rekapitulace stavby'!E20="","",'Rekapitulace stavby'!E20)</f>
        <v xml:space="preserve"> </v>
      </c>
      <c r="I22" s="93" t="s">
        <v>27</v>
      </c>
      <c r="J22" s="94" t="str">
        <f>IF('Rekapitulace stavby'!AN20="","",'Rekapitulace stavby'!AN20)</f>
        <v/>
      </c>
      <c r="L22" s="25"/>
    </row>
    <row r="23" spans="2:12" s="20" customFormat="1" ht="6.95" customHeight="1">
      <c r="B23" s="25"/>
      <c r="L23" s="25"/>
    </row>
    <row r="24" spans="2:12" s="20" customFormat="1" ht="12" customHeight="1">
      <c r="B24" s="25"/>
      <c r="D24" s="93" t="s">
        <v>35</v>
      </c>
      <c r="L24" s="25"/>
    </row>
    <row r="25" spans="2:12" s="96" customFormat="1" ht="16.5" customHeight="1">
      <c r="B25" s="97"/>
      <c r="E25" s="263" t="s">
        <v>1</v>
      </c>
      <c r="F25" s="263"/>
      <c r="G25" s="263"/>
      <c r="H25" s="263"/>
      <c r="L25" s="97"/>
    </row>
    <row r="26" spans="2:12" s="20" customFormat="1" ht="6.95" customHeight="1">
      <c r="B26" s="25"/>
      <c r="L26" s="25"/>
    </row>
    <row r="27" spans="2:12" s="20" customFormat="1" ht="6.95" customHeight="1">
      <c r="B27" s="25"/>
      <c r="D27" s="52"/>
      <c r="E27" s="52"/>
      <c r="F27" s="52"/>
      <c r="G27" s="52"/>
      <c r="H27" s="52"/>
      <c r="I27" s="52"/>
      <c r="J27" s="52"/>
      <c r="K27" s="52"/>
      <c r="L27" s="25"/>
    </row>
    <row r="28" spans="2:12" s="20" customFormat="1" ht="25.35" customHeight="1">
      <c r="B28" s="25"/>
      <c r="D28" s="98" t="s">
        <v>36</v>
      </c>
      <c r="J28" s="99">
        <f>ROUND(J125, 2)</f>
        <v>0</v>
      </c>
      <c r="L28" s="25"/>
    </row>
    <row r="29" spans="2:12" s="20" customFormat="1" ht="6.95" customHeight="1">
      <c r="B29" s="25"/>
      <c r="D29" s="52"/>
      <c r="E29" s="52"/>
      <c r="F29" s="52"/>
      <c r="G29" s="52"/>
      <c r="H29" s="52"/>
      <c r="I29" s="52"/>
      <c r="J29" s="52"/>
      <c r="K29" s="52"/>
      <c r="L29" s="25"/>
    </row>
    <row r="30" spans="2:12" s="20" customFormat="1" ht="14.45" customHeight="1">
      <c r="B30" s="25"/>
      <c r="F30" s="100" t="s">
        <v>38</v>
      </c>
      <c r="I30" s="100" t="s">
        <v>37</v>
      </c>
      <c r="J30" s="100" t="s">
        <v>39</v>
      </c>
      <c r="L30" s="25"/>
    </row>
    <row r="31" spans="2:12" s="20" customFormat="1" ht="14.45" customHeight="1">
      <c r="B31" s="25"/>
      <c r="D31" s="54" t="s">
        <v>40</v>
      </c>
      <c r="E31" s="93" t="s">
        <v>41</v>
      </c>
      <c r="F31" s="101">
        <f>ROUND((SUM(BE125:BE223)),  2)</f>
        <v>0</v>
      </c>
      <c r="I31" s="102">
        <v>0.21</v>
      </c>
      <c r="J31" s="101">
        <f>ROUND(((SUM(BE125:BE223))*I31),  2)</f>
        <v>0</v>
      </c>
      <c r="L31" s="25"/>
    </row>
    <row r="32" spans="2:12" s="20" customFormat="1" ht="14.45" customHeight="1">
      <c r="B32" s="25"/>
      <c r="E32" s="93" t="s">
        <v>42</v>
      </c>
      <c r="F32" s="101">
        <f>ROUND((SUM(BF125:BF223)),  2)</f>
        <v>0</v>
      </c>
      <c r="I32" s="102">
        <v>0.12</v>
      </c>
      <c r="J32" s="101">
        <f>ROUND(((SUM(BF125:BF223))*I32),  2)</f>
        <v>0</v>
      </c>
      <c r="L32" s="25"/>
    </row>
    <row r="33" spans="2:12" s="20" customFormat="1" ht="14.45" hidden="1" customHeight="1">
      <c r="B33" s="25"/>
      <c r="E33" s="93" t="s">
        <v>43</v>
      </c>
      <c r="F33" s="101">
        <f>ROUND((SUM(BG125:BG223)),  2)</f>
        <v>0</v>
      </c>
      <c r="I33" s="102">
        <v>0.21</v>
      </c>
      <c r="J33" s="101">
        <f t="shared" ref="J33:J35" si="0">0</f>
        <v>0</v>
      </c>
      <c r="L33" s="25"/>
    </row>
    <row r="34" spans="2:12" s="20" customFormat="1" ht="14.45" hidden="1" customHeight="1">
      <c r="B34" s="25"/>
      <c r="E34" s="93" t="s">
        <v>44</v>
      </c>
      <c r="F34" s="101">
        <f>ROUND((SUM(BH125:BH223)),  2)</f>
        <v>0</v>
      </c>
      <c r="I34" s="102">
        <v>0.12</v>
      </c>
      <c r="J34" s="101">
        <f t="shared" si="0"/>
        <v>0</v>
      </c>
      <c r="L34" s="25"/>
    </row>
    <row r="35" spans="2:12" s="20" customFormat="1" ht="14.45" hidden="1" customHeight="1">
      <c r="B35" s="25"/>
      <c r="E35" s="93" t="s">
        <v>45</v>
      </c>
      <c r="F35" s="101">
        <f>ROUND((SUM(BI125:BI223)),  2)</f>
        <v>0</v>
      </c>
      <c r="I35" s="102">
        <v>0</v>
      </c>
      <c r="J35" s="101">
        <f t="shared" si="0"/>
        <v>0</v>
      </c>
      <c r="L35" s="25"/>
    </row>
    <row r="36" spans="2:12" s="20" customFormat="1" ht="6.95" customHeight="1">
      <c r="B36" s="25"/>
      <c r="L36" s="25"/>
    </row>
    <row r="37" spans="2:12" s="20" customFormat="1" ht="25.35" customHeight="1">
      <c r="B37" s="25"/>
      <c r="C37" s="103"/>
      <c r="D37" s="104" t="s">
        <v>46</v>
      </c>
      <c r="E37" s="105"/>
      <c r="F37" s="105"/>
      <c r="G37" s="106" t="s">
        <v>47</v>
      </c>
      <c r="H37" s="107" t="s">
        <v>48</v>
      </c>
      <c r="I37" s="105"/>
      <c r="J37" s="108">
        <f>SUM(J28:J35)</f>
        <v>0</v>
      </c>
      <c r="K37" s="109"/>
      <c r="L37" s="25"/>
    </row>
    <row r="38" spans="2:12" s="20" customFormat="1" ht="14.45" customHeight="1">
      <c r="B38" s="25"/>
      <c r="L38" s="25"/>
    </row>
    <row r="39" spans="2:12" s="1" customFormat="1" ht="14.45" customHeight="1">
      <c r="B39" s="6"/>
      <c r="L39" s="6"/>
    </row>
    <row r="40" spans="2:12" s="1" customFormat="1" ht="14.45" customHeight="1">
      <c r="B40" s="6"/>
      <c r="L40" s="6"/>
    </row>
    <row r="41" spans="2:12" s="1" customFormat="1" ht="14.45" customHeight="1">
      <c r="B41" s="6"/>
      <c r="L41" s="6"/>
    </row>
    <row r="42" spans="2:12" s="1" customFormat="1" ht="14.45" customHeight="1">
      <c r="B42" s="6"/>
      <c r="L42" s="6"/>
    </row>
    <row r="43" spans="2:12" s="1" customFormat="1" ht="14.45" customHeight="1">
      <c r="B43" s="6"/>
      <c r="L43" s="6"/>
    </row>
    <row r="44" spans="2:12" s="1" customFormat="1" ht="14.45" customHeight="1">
      <c r="B44" s="6"/>
      <c r="L44" s="6"/>
    </row>
    <row r="45" spans="2:12" s="1" customFormat="1" ht="14.45" customHeight="1">
      <c r="B45" s="6"/>
      <c r="L45" s="6"/>
    </row>
    <row r="46" spans="2:12" s="1" customFormat="1" ht="14.45" customHeight="1">
      <c r="B46" s="6"/>
      <c r="L46" s="6"/>
    </row>
    <row r="47" spans="2:12" s="1" customFormat="1" ht="14.45" customHeight="1">
      <c r="B47" s="6"/>
      <c r="L47" s="6"/>
    </row>
    <row r="48" spans="2:12" s="1" customFormat="1" ht="14.45" customHeight="1">
      <c r="B48" s="6"/>
      <c r="L48" s="6"/>
    </row>
    <row r="49" spans="2:12" s="1" customFormat="1" ht="14.45" customHeight="1">
      <c r="B49" s="6"/>
      <c r="L49" s="6"/>
    </row>
    <row r="50" spans="2:12" s="20" customFormat="1" ht="14.45" customHeight="1">
      <c r="B50" s="25"/>
      <c r="D50" s="110" t="s">
        <v>49</v>
      </c>
      <c r="E50" s="111"/>
      <c r="F50" s="111"/>
      <c r="G50" s="110" t="s">
        <v>50</v>
      </c>
      <c r="H50" s="111"/>
      <c r="I50" s="111"/>
      <c r="J50" s="111"/>
      <c r="K50" s="111"/>
      <c r="L50" s="25"/>
    </row>
    <row r="51" spans="2:12">
      <c r="B51" s="6"/>
      <c r="L51" s="6"/>
    </row>
    <row r="52" spans="2:12">
      <c r="B52" s="6"/>
      <c r="L52" s="6"/>
    </row>
    <row r="53" spans="2:12">
      <c r="B53" s="6"/>
      <c r="L53" s="6"/>
    </row>
    <row r="54" spans="2:12">
      <c r="B54" s="6"/>
      <c r="L54" s="6"/>
    </row>
    <row r="55" spans="2:12">
      <c r="B55" s="6"/>
      <c r="L55" s="6"/>
    </row>
    <row r="56" spans="2:12">
      <c r="B56" s="6"/>
      <c r="L56" s="6"/>
    </row>
    <row r="57" spans="2:12">
      <c r="B57" s="6"/>
      <c r="L57" s="6"/>
    </row>
    <row r="58" spans="2:12">
      <c r="B58" s="6"/>
      <c r="L58" s="6"/>
    </row>
    <row r="59" spans="2:12">
      <c r="B59" s="6"/>
      <c r="L59" s="6"/>
    </row>
    <row r="60" spans="2:12">
      <c r="B60" s="6"/>
      <c r="L60" s="6"/>
    </row>
    <row r="61" spans="2:12" s="20" customFormat="1" ht="12.75">
      <c r="B61" s="25"/>
      <c r="D61" s="112" t="s">
        <v>51</v>
      </c>
      <c r="E61" s="113"/>
      <c r="F61" s="114" t="s">
        <v>52</v>
      </c>
      <c r="G61" s="112" t="s">
        <v>51</v>
      </c>
      <c r="H61" s="113"/>
      <c r="I61" s="113"/>
      <c r="J61" s="115" t="s">
        <v>52</v>
      </c>
      <c r="K61" s="113"/>
      <c r="L61" s="25"/>
    </row>
    <row r="62" spans="2:12">
      <c r="B62" s="6"/>
      <c r="L62" s="6"/>
    </row>
    <row r="63" spans="2:12">
      <c r="B63" s="6"/>
      <c r="L63" s="6"/>
    </row>
    <row r="64" spans="2:12">
      <c r="B64" s="6"/>
      <c r="L64" s="6"/>
    </row>
    <row r="65" spans="2:12" s="20" customFormat="1" ht="12.75">
      <c r="B65" s="25"/>
      <c r="D65" s="110" t="s">
        <v>53</v>
      </c>
      <c r="E65" s="111"/>
      <c r="F65" s="111"/>
      <c r="G65" s="110" t="s">
        <v>54</v>
      </c>
      <c r="H65" s="111"/>
      <c r="I65" s="111"/>
      <c r="J65" s="111"/>
      <c r="K65" s="111"/>
      <c r="L65" s="25"/>
    </row>
    <row r="66" spans="2:12">
      <c r="B66" s="6"/>
      <c r="L66" s="6"/>
    </row>
    <row r="67" spans="2:12">
      <c r="B67" s="6"/>
      <c r="L67" s="6"/>
    </row>
    <row r="68" spans="2:12">
      <c r="B68" s="6"/>
      <c r="L68" s="6"/>
    </row>
    <row r="69" spans="2:12">
      <c r="B69" s="6"/>
      <c r="L69" s="6"/>
    </row>
    <row r="70" spans="2:12">
      <c r="B70" s="6"/>
      <c r="L70" s="6"/>
    </row>
    <row r="71" spans="2:12">
      <c r="B71" s="6"/>
      <c r="L71" s="6"/>
    </row>
    <row r="72" spans="2:12">
      <c r="B72" s="6"/>
      <c r="L72" s="6"/>
    </row>
    <row r="73" spans="2:12">
      <c r="B73" s="6"/>
      <c r="L73" s="6"/>
    </row>
    <row r="74" spans="2:12">
      <c r="B74" s="6"/>
      <c r="L74" s="6"/>
    </row>
    <row r="75" spans="2:12">
      <c r="B75" s="6"/>
      <c r="L75" s="6"/>
    </row>
    <row r="76" spans="2:12" s="20" customFormat="1" ht="12.75">
      <c r="B76" s="25"/>
      <c r="D76" s="112" t="s">
        <v>51</v>
      </c>
      <c r="E76" s="113"/>
      <c r="F76" s="114" t="s">
        <v>52</v>
      </c>
      <c r="G76" s="112" t="s">
        <v>51</v>
      </c>
      <c r="H76" s="113"/>
      <c r="I76" s="113"/>
      <c r="J76" s="115" t="s">
        <v>52</v>
      </c>
      <c r="K76" s="113"/>
      <c r="L76" s="25"/>
    </row>
    <row r="77" spans="2:12" s="20" customFormat="1" ht="14.45" customHeight="1">
      <c r="B77" s="116"/>
      <c r="C77" s="117"/>
      <c r="D77" s="117"/>
      <c r="E77" s="117"/>
      <c r="F77" s="117"/>
      <c r="G77" s="117"/>
      <c r="H77" s="117"/>
      <c r="I77" s="117"/>
      <c r="J77" s="117"/>
      <c r="K77" s="117"/>
      <c r="L77" s="25"/>
    </row>
    <row r="81" spans="2:47" s="20" customFormat="1" ht="6.95" hidden="1" customHeight="1">
      <c r="B81" s="118"/>
      <c r="C81" s="119"/>
      <c r="D81" s="119"/>
      <c r="E81" s="119"/>
      <c r="F81" s="119"/>
      <c r="G81" s="119"/>
      <c r="H81" s="119"/>
      <c r="I81" s="119"/>
      <c r="J81" s="119"/>
      <c r="K81" s="119"/>
      <c r="L81" s="25"/>
    </row>
    <row r="82" spans="2:47" s="20" customFormat="1" ht="24.95" hidden="1" customHeight="1">
      <c r="B82" s="21"/>
      <c r="C82" s="9" t="s">
        <v>84</v>
      </c>
      <c r="D82" s="22"/>
      <c r="E82" s="22"/>
      <c r="F82" s="22"/>
      <c r="G82" s="22"/>
      <c r="H82" s="22"/>
      <c r="I82" s="22"/>
      <c r="J82" s="22"/>
      <c r="K82" s="22"/>
      <c r="L82" s="25"/>
    </row>
    <row r="83" spans="2:47" s="20" customFormat="1" ht="6.95" hidden="1" customHeight="1">
      <c r="B83" s="21"/>
      <c r="C83" s="22"/>
      <c r="D83" s="22"/>
      <c r="E83" s="22"/>
      <c r="F83" s="22"/>
      <c r="G83" s="22"/>
      <c r="H83" s="22"/>
      <c r="I83" s="22"/>
      <c r="J83" s="22"/>
      <c r="K83" s="22"/>
      <c r="L83" s="25"/>
    </row>
    <row r="84" spans="2:47" s="20" customFormat="1" ht="12" hidden="1" customHeight="1">
      <c r="B84" s="21"/>
      <c r="C84" s="15" t="s">
        <v>16</v>
      </c>
      <c r="D84" s="22"/>
      <c r="E84" s="22"/>
      <c r="F84" s="22"/>
      <c r="G84" s="22"/>
      <c r="H84" s="22"/>
      <c r="I84" s="22"/>
      <c r="J84" s="22"/>
      <c r="K84" s="22"/>
      <c r="L84" s="25"/>
    </row>
    <row r="85" spans="2:47" s="20" customFormat="1" ht="30" hidden="1" customHeight="1">
      <c r="B85" s="21"/>
      <c r="C85" s="22"/>
      <c r="D85" s="22"/>
      <c r="E85" s="237" t="str">
        <f>E7</f>
        <v>Podzemní kontejnery v Novém Jičíně II.etapa(rok 2024) - stanoviště Dlouhá u garáží</v>
      </c>
      <c r="F85" s="264"/>
      <c r="G85" s="264"/>
      <c r="H85" s="264"/>
      <c r="I85" s="22"/>
      <c r="J85" s="22"/>
      <c r="K85" s="22"/>
      <c r="L85" s="25"/>
    </row>
    <row r="86" spans="2:47" s="20" customFormat="1" ht="6.95" hidden="1" customHeight="1">
      <c r="B86" s="21"/>
      <c r="C86" s="22"/>
      <c r="D86" s="22"/>
      <c r="E86" s="22"/>
      <c r="F86" s="22"/>
      <c r="G86" s="22"/>
      <c r="H86" s="22"/>
      <c r="I86" s="22"/>
      <c r="J86" s="22"/>
      <c r="K86" s="22"/>
      <c r="L86" s="25"/>
    </row>
    <row r="87" spans="2:47" s="20" customFormat="1" ht="12" hidden="1" customHeight="1">
      <c r="B87" s="21"/>
      <c r="C87" s="15" t="s">
        <v>20</v>
      </c>
      <c r="D87" s="22"/>
      <c r="E87" s="22"/>
      <c r="F87" s="13" t="str">
        <f>F10</f>
        <v>Nový Jičín</v>
      </c>
      <c r="G87" s="22"/>
      <c r="H87" s="22"/>
      <c r="I87" s="15" t="s">
        <v>22</v>
      </c>
      <c r="J87" s="51" t="str">
        <f>IF(J10="","",J10)</f>
        <v>14. 4. 2025</v>
      </c>
      <c r="K87" s="22"/>
      <c r="L87" s="25"/>
    </row>
    <row r="88" spans="2:47" s="20" customFormat="1" ht="6.95" hidden="1" customHeight="1">
      <c r="B88" s="21"/>
      <c r="C88" s="22"/>
      <c r="D88" s="22"/>
      <c r="E88" s="22"/>
      <c r="F88" s="22"/>
      <c r="G88" s="22"/>
      <c r="H88" s="22"/>
      <c r="I88" s="22"/>
      <c r="J88" s="22"/>
      <c r="K88" s="22"/>
      <c r="L88" s="25"/>
    </row>
    <row r="89" spans="2:47" s="20" customFormat="1" ht="25.7" hidden="1" customHeight="1">
      <c r="B89" s="21"/>
      <c r="C89" s="15" t="s">
        <v>24</v>
      </c>
      <c r="D89" s="22"/>
      <c r="E89" s="22"/>
      <c r="F89" s="13" t="str">
        <f>E13</f>
        <v>Město Nový Jičín</v>
      </c>
      <c r="G89" s="22"/>
      <c r="H89" s="22"/>
      <c r="I89" s="15" t="s">
        <v>30</v>
      </c>
      <c r="J89" s="18" t="str">
        <f>E19</f>
        <v>KAPEGO PROJEKT s.r.o.</v>
      </c>
      <c r="K89" s="22"/>
      <c r="L89" s="25"/>
    </row>
    <row r="90" spans="2:47" s="20" customFormat="1" ht="15.2" hidden="1" customHeight="1">
      <c r="B90" s="21"/>
      <c r="C90" s="15" t="s">
        <v>28</v>
      </c>
      <c r="D90" s="22"/>
      <c r="E90" s="22"/>
      <c r="F90" s="13" t="str">
        <f>IF(E16="","",E16)</f>
        <v>Vyplň údaj</v>
      </c>
      <c r="G90" s="22"/>
      <c r="H90" s="22"/>
      <c r="I90" s="15" t="s">
        <v>33</v>
      </c>
      <c r="J90" s="18" t="str">
        <f>E22</f>
        <v xml:space="preserve"> </v>
      </c>
      <c r="K90" s="22"/>
      <c r="L90" s="25"/>
    </row>
    <row r="91" spans="2:47" s="20" customFormat="1" ht="10.35" hidden="1" customHeight="1">
      <c r="B91" s="21"/>
      <c r="C91" s="22"/>
      <c r="D91" s="22"/>
      <c r="E91" s="22"/>
      <c r="F91" s="22"/>
      <c r="G91" s="22"/>
      <c r="H91" s="22"/>
      <c r="I91" s="22"/>
      <c r="J91" s="22"/>
      <c r="K91" s="22"/>
      <c r="L91" s="25"/>
    </row>
    <row r="92" spans="2:47" s="20" customFormat="1" ht="29.25" hidden="1" customHeight="1">
      <c r="B92" s="21"/>
      <c r="C92" s="120" t="s">
        <v>85</v>
      </c>
      <c r="D92" s="121"/>
      <c r="E92" s="121"/>
      <c r="F92" s="121"/>
      <c r="G92" s="121"/>
      <c r="H92" s="121"/>
      <c r="I92" s="121"/>
      <c r="J92" s="122" t="s">
        <v>86</v>
      </c>
      <c r="K92" s="121"/>
      <c r="L92" s="25"/>
    </row>
    <row r="93" spans="2:47" s="20" customFormat="1" ht="10.35" hidden="1" customHeight="1">
      <c r="B93" s="21"/>
      <c r="C93" s="22"/>
      <c r="D93" s="22"/>
      <c r="E93" s="22"/>
      <c r="F93" s="22"/>
      <c r="G93" s="22"/>
      <c r="H93" s="22"/>
      <c r="I93" s="22"/>
      <c r="J93" s="22"/>
      <c r="K93" s="22"/>
      <c r="L93" s="25"/>
    </row>
    <row r="94" spans="2:47" s="20" customFormat="1" ht="22.9" hidden="1" customHeight="1">
      <c r="B94" s="21"/>
      <c r="C94" s="123" t="s">
        <v>87</v>
      </c>
      <c r="D94" s="22"/>
      <c r="E94" s="22"/>
      <c r="F94" s="22"/>
      <c r="G94" s="22"/>
      <c r="H94" s="22"/>
      <c r="I94" s="22"/>
      <c r="J94" s="69">
        <f t="shared" ref="J94:J96" si="1">J125</f>
        <v>0</v>
      </c>
      <c r="K94" s="22"/>
      <c r="L94" s="25"/>
      <c r="AU94" s="3" t="s">
        <v>88</v>
      </c>
    </row>
    <row r="95" spans="2:47" s="124" customFormat="1" ht="24.95" hidden="1" customHeight="1">
      <c r="B95" s="125"/>
      <c r="C95" s="126"/>
      <c r="D95" s="127" t="s">
        <v>89</v>
      </c>
      <c r="E95" s="128"/>
      <c r="F95" s="128"/>
      <c r="G95" s="128"/>
      <c r="H95" s="128"/>
      <c r="I95" s="128"/>
      <c r="J95" s="129">
        <f t="shared" si="1"/>
        <v>0</v>
      </c>
      <c r="K95" s="126"/>
      <c r="L95" s="130"/>
    </row>
    <row r="96" spans="2:47" s="131" customFormat="1" ht="19.899999999999999" hidden="1" customHeight="1">
      <c r="B96" s="132"/>
      <c r="C96" s="133"/>
      <c r="D96" s="134" t="s">
        <v>90</v>
      </c>
      <c r="E96" s="135"/>
      <c r="F96" s="135"/>
      <c r="G96" s="135"/>
      <c r="H96" s="135"/>
      <c r="I96" s="135"/>
      <c r="J96" s="136">
        <f t="shared" si="1"/>
        <v>0</v>
      </c>
      <c r="K96" s="133"/>
      <c r="L96" s="137"/>
    </row>
    <row r="97" spans="2:12" s="131" customFormat="1" ht="19.899999999999999" hidden="1" customHeight="1">
      <c r="B97" s="132"/>
      <c r="C97" s="133"/>
      <c r="D97" s="134" t="s">
        <v>91</v>
      </c>
      <c r="E97" s="135"/>
      <c r="F97" s="135"/>
      <c r="G97" s="135"/>
      <c r="H97" s="135"/>
      <c r="I97" s="135"/>
      <c r="J97" s="136">
        <f>J154</f>
        <v>0</v>
      </c>
      <c r="K97" s="133"/>
      <c r="L97" s="137"/>
    </row>
    <row r="98" spans="2:12" s="131" customFormat="1" ht="19.899999999999999" hidden="1" customHeight="1">
      <c r="B98" s="132"/>
      <c r="C98" s="133"/>
      <c r="D98" s="134" t="s">
        <v>92</v>
      </c>
      <c r="E98" s="135"/>
      <c r="F98" s="135"/>
      <c r="G98" s="135"/>
      <c r="H98" s="135"/>
      <c r="I98" s="135"/>
      <c r="J98" s="136">
        <f>J163</f>
        <v>0</v>
      </c>
      <c r="K98" s="133"/>
      <c r="L98" s="137"/>
    </row>
    <row r="99" spans="2:12" s="131" customFormat="1" ht="19.899999999999999" hidden="1" customHeight="1">
      <c r="B99" s="132"/>
      <c r="C99" s="133"/>
      <c r="D99" s="134" t="s">
        <v>93</v>
      </c>
      <c r="E99" s="135"/>
      <c r="F99" s="135"/>
      <c r="G99" s="135"/>
      <c r="H99" s="135"/>
      <c r="I99" s="135"/>
      <c r="J99" s="136">
        <f>J179</f>
        <v>0</v>
      </c>
      <c r="K99" s="133"/>
      <c r="L99" s="137"/>
    </row>
    <row r="100" spans="2:12" s="131" customFormat="1" ht="19.899999999999999" hidden="1" customHeight="1">
      <c r="B100" s="132"/>
      <c r="C100" s="133"/>
      <c r="D100" s="134" t="s">
        <v>94</v>
      </c>
      <c r="E100" s="135"/>
      <c r="F100" s="135"/>
      <c r="G100" s="135"/>
      <c r="H100" s="135"/>
      <c r="I100" s="135"/>
      <c r="J100" s="136">
        <f>J199</f>
        <v>0</v>
      </c>
      <c r="K100" s="133"/>
      <c r="L100" s="137"/>
    </row>
    <row r="101" spans="2:12" s="131" customFormat="1" ht="19.899999999999999" hidden="1" customHeight="1">
      <c r="B101" s="132"/>
      <c r="C101" s="133"/>
      <c r="D101" s="134" t="s">
        <v>95</v>
      </c>
      <c r="E101" s="135"/>
      <c r="F101" s="135"/>
      <c r="G101" s="135"/>
      <c r="H101" s="135"/>
      <c r="I101" s="135"/>
      <c r="J101" s="136">
        <f>J210</f>
        <v>0</v>
      </c>
      <c r="K101" s="133"/>
      <c r="L101" s="137"/>
    </row>
    <row r="102" spans="2:12" s="124" customFormat="1" ht="24.95" hidden="1" customHeight="1">
      <c r="B102" s="125"/>
      <c r="C102" s="126"/>
      <c r="D102" s="127" t="s">
        <v>96</v>
      </c>
      <c r="E102" s="128"/>
      <c r="F102" s="128"/>
      <c r="G102" s="128"/>
      <c r="H102" s="128"/>
      <c r="I102" s="128"/>
      <c r="J102" s="129">
        <f t="shared" ref="J102:J103" si="2">J212</f>
        <v>0</v>
      </c>
      <c r="K102" s="126"/>
      <c r="L102" s="130"/>
    </row>
    <row r="103" spans="2:12" s="131" customFormat="1" ht="19.899999999999999" hidden="1" customHeight="1">
      <c r="B103" s="132"/>
      <c r="C103" s="133"/>
      <c r="D103" s="134" t="s">
        <v>97</v>
      </c>
      <c r="E103" s="135"/>
      <c r="F103" s="135"/>
      <c r="G103" s="135"/>
      <c r="H103" s="135"/>
      <c r="I103" s="135"/>
      <c r="J103" s="136">
        <f t="shared" si="2"/>
        <v>0</v>
      </c>
      <c r="K103" s="133"/>
      <c r="L103" s="137"/>
    </row>
    <row r="104" spans="2:12" s="131" customFormat="1" ht="19.899999999999999" hidden="1" customHeight="1">
      <c r="B104" s="132"/>
      <c r="C104" s="133"/>
      <c r="D104" s="134" t="s">
        <v>98</v>
      </c>
      <c r="E104" s="135"/>
      <c r="F104" s="135"/>
      <c r="G104" s="135"/>
      <c r="H104" s="135"/>
      <c r="I104" s="135"/>
      <c r="J104" s="136">
        <f>J215</f>
        <v>0</v>
      </c>
      <c r="K104" s="133"/>
      <c r="L104" s="137"/>
    </row>
    <row r="105" spans="2:12" s="131" customFormat="1" ht="19.899999999999999" hidden="1" customHeight="1">
      <c r="B105" s="132"/>
      <c r="C105" s="133"/>
      <c r="D105" s="134" t="s">
        <v>99</v>
      </c>
      <c r="E105" s="135"/>
      <c r="F105" s="135"/>
      <c r="G105" s="135"/>
      <c r="H105" s="135"/>
      <c r="I105" s="135"/>
      <c r="J105" s="136">
        <f>J217</f>
        <v>0</v>
      </c>
      <c r="K105" s="133"/>
      <c r="L105" s="137"/>
    </row>
    <row r="106" spans="2:12" s="131" customFormat="1" ht="19.899999999999999" hidden="1" customHeight="1">
      <c r="B106" s="132"/>
      <c r="C106" s="133"/>
      <c r="D106" s="134" t="s">
        <v>100</v>
      </c>
      <c r="E106" s="135"/>
      <c r="F106" s="135"/>
      <c r="G106" s="135"/>
      <c r="H106" s="135"/>
      <c r="I106" s="135"/>
      <c r="J106" s="136">
        <f>J220</f>
        <v>0</v>
      </c>
      <c r="K106" s="133"/>
      <c r="L106" s="137"/>
    </row>
    <row r="107" spans="2:12" s="131" customFormat="1" ht="19.899999999999999" hidden="1" customHeight="1">
      <c r="B107" s="132"/>
      <c r="C107" s="133"/>
      <c r="D107" s="134" t="s">
        <v>101</v>
      </c>
      <c r="E107" s="135"/>
      <c r="F107" s="135"/>
      <c r="G107" s="135"/>
      <c r="H107" s="135"/>
      <c r="I107" s="135"/>
      <c r="J107" s="136">
        <f>J222</f>
        <v>0</v>
      </c>
      <c r="K107" s="133"/>
      <c r="L107" s="137"/>
    </row>
    <row r="108" spans="2:12" s="20" customFormat="1" ht="21.75" hidden="1" customHeight="1">
      <c r="B108" s="21"/>
      <c r="C108" s="22"/>
      <c r="D108" s="22"/>
      <c r="E108" s="22"/>
      <c r="F108" s="22"/>
      <c r="G108" s="22"/>
      <c r="H108" s="22"/>
      <c r="I108" s="22"/>
      <c r="J108" s="22"/>
      <c r="K108" s="22"/>
      <c r="L108" s="25"/>
    </row>
    <row r="109" spans="2:12" s="20" customFormat="1" ht="6.95" hidden="1" customHeight="1"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25"/>
    </row>
    <row r="110" spans="2:12" hidden="1"/>
    <row r="111" spans="2:12" hidden="1"/>
    <row r="112" spans="2:12" hidden="1"/>
    <row r="113" spans="2:65" s="20" customFormat="1" ht="6.95" customHeight="1"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25"/>
    </row>
    <row r="114" spans="2:65" s="20" customFormat="1" ht="24.95" customHeight="1">
      <c r="B114" s="21"/>
      <c r="C114" s="9" t="s">
        <v>102</v>
      </c>
      <c r="D114" s="22"/>
      <c r="E114" s="22"/>
      <c r="F114" s="22"/>
      <c r="G114" s="22"/>
      <c r="H114" s="22"/>
      <c r="I114" s="22"/>
      <c r="J114" s="22"/>
      <c r="K114" s="22"/>
      <c r="L114" s="25"/>
    </row>
    <row r="115" spans="2:65" s="20" customFormat="1" ht="6.95" customHeight="1">
      <c r="B115" s="21"/>
      <c r="C115" s="22"/>
      <c r="D115" s="22"/>
      <c r="E115" s="22"/>
      <c r="F115" s="22"/>
      <c r="G115" s="22"/>
      <c r="H115" s="22"/>
      <c r="I115" s="22"/>
      <c r="J115" s="22"/>
      <c r="K115" s="22"/>
      <c r="L115" s="25"/>
    </row>
    <row r="116" spans="2:65" s="20" customFormat="1" ht="12" customHeight="1">
      <c r="B116" s="21"/>
      <c r="C116" s="15" t="s">
        <v>16</v>
      </c>
      <c r="D116" s="22"/>
      <c r="E116" s="22"/>
      <c r="F116" s="22"/>
      <c r="G116" s="22"/>
      <c r="H116" s="22"/>
      <c r="I116" s="22"/>
      <c r="J116" s="22"/>
      <c r="K116" s="22"/>
      <c r="L116" s="25"/>
    </row>
    <row r="117" spans="2:65" s="20" customFormat="1" ht="30" customHeight="1">
      <c r="B117" s="21"/>
      <c r="C117" s="22"/>
      <c r="D117" s="22"/>
      <c r="E117" s="237" t="str">
        <f>E7</f>
        <v>Podzemní kontejnery v Novém Jičíně II.etapa(rok 2024) - stanoviště Dlouhá u garáží</v>
      </c>
      <c r="F117" s="264"/>
      <c r="G117" s="264"/>
      <c r="H117" s="264"/>
      <c r="I117" s="22"/>
      <c r="J117" s="22"/>
      <c r="K117" s="22"/>
      <c r="L117" s="25"/>
    </row>
    <row r="118" spans="2:65" s="20" customFormat="1" ht="6.95" customHeight="1">
      <c r="B118" s="21"/>
      <c r="C118" s="22"/>
      <c r="D118" s="22"/>
      <c r="E118" s="22"/>
      <c r="F118" s="22"/>
      <c r="G118" s="22"/>
      <c r="H118" s="22"/>
      <c r="I118" s="22"/>
      <c r="J118" s="22"/>
      <c r="K118" s="22"/>
      <c r="L118" s="25"/>
    </row>
    <row r="119" spans="2:65" s="20" customFormat="1" ht="12" customHeight="1">
      <c r="B119" s="21"/>
      <c r="C119" s="15" t="s">
        <v>20</v>
      </c>
      <c r="D119" s="22"/>
      <c r="E119" s="22"/>
      <c r="F119" s="13" t="str">
        <f>F10</f>
        <v>Nový Jičín</v>
      </c>
      <c r="G119" s="22"/>
      <c r="H119" s="22"/>
      <c r="I119" s="15" t="s">
        <v>22</v>
      </c>
      <c r="J119" s="51" t="str">
        <f>IF(J10="","",J10)</f>
        <v>14. 4. 2025</v>
      </c>
      <c r="K119" s="22"/>
      <c r="L119" s="25"/>
    </row>
    <row r="120" spans="2:65" s="20" customFormat="1" ht="6.95" customHeight="1">
      <c r="B120" s="21"/>
      <c r="C120" s="22"/>
      <c r="D120" s="22"/>
      <c r="E120" s="22"/>
      <c r="F120" s="22"/>
      <c r="G120" s="22"/>
      <c r="H120" s="22"/>
      <c r="I120" s="22"/>
      <c r="J120" s="22"/>
      <c r="K120" s="22"/>
      <c r="L120" s="25"/>
    </row>
    <row r="121" spans="2:65" s="20" customFormat="1" ht="25.7" customHeight="1">
      <c r="B121" s="21"/>
      <c r="C121" s="15" t="s">
        <v>24</v>
      </c>
      <c r="D121" s="22"/>
      <c r="E121" s="22"/>
      <c r="F121" s="13" t="str">
        <f>E13</f>
        <v>Město Nový Jičín</v>
      </c>
      <c r="G121" s="22"/>
      <c r="H121" s="22"/>
      <c r="I121" s="15" t="s">
        <v>30</v>
      </c>
      <c r="J121" s="18" t="str">
        <f>E19</f>
        <v>KAPEGO PROJEKT s.r.o.</v>
      </c>
      <c r="K121" s="22"/>
      <c r="L121" s="25"/>
    </row>
    <row r="122" spans="2:65" s="20" customFormat="1" ht="15.2" customHeight="1">
      <c r="B122" s="21"/>
      <c r="C122" s="15" t="s">
        <v>28</v>
      </c>
      <c r="D122" s="22"/>
      <c r="E122" s="22"/>
      <c r="F122" s="13" t="str">
        <f>IF(E16="","",E16)</f>
        <v>Vyplň údaj</v>
      </c>
      <c r="G122" s="22"/>
      <c r="H122" s="22"/>
      <c r="I122" s="15" t="s">
        <v>33</v>
      </c>
      <c r="J122" s="18" t="str">
        <f>E22</f>
        <v xml:space="preserve"> </v>
      </c>
      <c r="K122" s="22"/>
      <c r="L122" s="25"/>
    </row>
    <row r="123" spans="2:65" s="20" customFormat="1" ht="10.35" customHeight="1">
      <c r="B123" s="21"/>
      <c r="C123" s="22"/>
      <c r="D123" s="22"/>
      <c r="E123" s="22"/>
      <c r="F123" s="22"/>
      <c r="G123" s="22"/>
      <c r="H123" s="22"/>
      <c r="I123" s="22"/>
      <c r="J123" s="22"/>
      <c r="K123" s="22"/>
      <c r="L123" s="25"/>
    </row>
    <row r="124" spans="2:65" s="138" customFormat="1" ht="29.25" customHeight="1">
      <c r="B124" s="139"/>
      <c r="C124" s="140" t="s">
        <v>103</v>
      </c>
      <c r="D124" s="141" t="s">
        <v>61</v>
      </c>
      <c r="E124" s="141" t="s">
        <v>57</v>
      </c>
      <c r="F124" s="141" t="s">
        <v>58</v>
      </c>
      <c r="G124" s="141" t="s">
        <v>104</v>
      </c>
      <c r="H124" s="141" t="s">
        <v>105</v>
      </c>
      <c r="I124" s="141" t="s">
        <v>106</v>
      </c>
      <c r="J124" s="142" t="s">
        <v>86</v>
      </c>
      <c r="K124" s="143" t="s">
        <v>107</v>
      </c>
      <c r="L124" s="144"/>
      <c r="M124" s="59" t="s">
        <v>1</v>
      </c>
      <c r="N124" s="60" t="s">
        <v>40</v>
      </c>
      <c r="O124" s="60" t="s">
        <v>108</v>
      </c>
      <c r="P124" s="60" t="s">
        <v>109</v>
      </c>
      <c r="Q124" s="60" t="s">
        <v>110</v>
      </c>
      <c r="R124" s="60" t="s">
        <v>111</v>
      </c>
      <c r="S124" s="60" t="s">
        <v>112</v>
      </c>
      <c r="T124" s="61" t="s">
        <v>113</v>
      </c>
    </row>
    <row r="125" spans="2:65" s="20" customFormat="1" ht="22.9" customHeight="1">
      <c r="B125" s="21"/>
      <c r="C125" s="67" t="s">
        <v>114</v>
      </c>
      <c r="D125" s="22"/>
      <c r="E125" s="22"/>
      <c r="F125" s="22"/>
      <c r="G125" s="22"/>
      <c r="H125" s="22"/>
      <c r="I125" s="22"/>
      <c r="J125" s="145">
        <f t="shared" ref="J125:J127" si="3">BK125</f>
        <v>0</v>
      </c>
      <c r="K125" s="22"/>
      <c r="L125" s="25"/>
      <c r="M125" s="62"/>
      <c r="N125" s="63"/>
      <c r="O125" s="63"/>
      <c r="P125" s="146">
        <f>P126+P212</f>
        <v>0</v>
      </c>
      <c r="Q125" s="63"/>
      <c r="R125" s="146">
        <f>R126+R212</f>
        <v>171.38633107000004</v>
      </c>
      <c r="S125" s="63"/>
      <c r="T125" s="147">
        <f>T126+T212</f>
        <v>9.5400000000000009</v>
      </c>
      <c r="AT125" s="3" t="s">
        <v>75</v>
      </c>
      <c r="AU125" s="3" t="s">
        <v>88</v>
      </c>
      <c r="BK125" s="148">
        <f>BK126+BK212</f>
        <v>0</v>
      </c>
    </row>
    <row r="126" spans="2:65" s="149" customFormat="1" ht="25.9" customHeight="1">
      <c r="B126" s="150"/>
      <c r="C126" s="151"/>
      <c r="D126" s="152" t="s">
        <v>75</v>
      </c>
      <c r="E126" s="153" t="s">
        <v>115</v>
      </c>
      <c r="F126" s="153" t="s">
        <v>116</v>
      </c>
      <c r="G126" s="151"/>
      <c r="H126" s="151"/>
      <c r="I126" s="154"/>
      <c r="J126" s="155">
        <f t="shared" si="3"/>
        <v>0</v>
      </c>
      <c r="K126" s="151"/>
      <c r="L126" s="156"/>
      <c r="M126" s="157"/>
      <c r="N126" s="151"/>
      <c r="O126" s="151"/>
      <c r="P126" s="158">
        <f>P127+P154+P163+P179+P199+P210</f>
        <v>0</v>
      </c>
      <c r="Q126" s="151"/>
      <c r="R126" s="158">
        <f>R127+R154+R163+R179+R199+R210</f>
        <v>171.38633107000004</v>
      </c>
      <c r="S126" s="151"/>
      <c r="T126" s="159">
        <f>T127+T154+T163+T179+T199+T210</f>
        <v>9.5400000000000009</v>
      </c>
      <c r="AR126" s="160" t="s">
        <v>14</v>
      </c>
      <c r="AT126" s="161" t="s">
        <v>75</v>
      </c>
      <c r="AU126" s="161" t="s">
        <v>76</v>
      </c>
      <c r="AY126" s="160" t="s">
        <v>117</v>
      </c>
      <c r="BK126" s="162">
        <f>BK127+BK154+BK163+BK179+BK199+BK210</f>
        <v>0</v>
      </c>
    </row>
    <row r="127" spans="2:65" s="149" customFormat="1" ht="22.9" customHeight="1">
      <c r="B127" s="150"/>
      <c r="C127" s="151"/>
      <c r="D127" s="152" t="s">
        <v>75</v>
      </c>
      <c r="E127" s="163" t="s">
        <v>14</v>
      </c>
      <c r="F127" s="163" t="s">
        <v>118</v>
      </c>
      <c r="G127" s="151"/>
      <c r="H127" s="151"/>
      <c r="I127" s="154"/>
      <c r="J127" s="164">
        <f t="shared" si="3"/>
        <v>0</v>
      </c>
      <c r="K127" s="151"/>
      <c r="L127" s="156"/>
      <c r="M127" s="157"/>
      <c r="N127" s="151"/>
      <c r="O127" s="151"/>
      <c r="P127" s="158">
        <f>SUM(P128:P153)</f>
        <v>0</v>
      </c>
      <c r="Q127" s="151"/>
      <c r="R127" s="158">
        <f>SUM(R128:R153)</f>
        <v>7.8000000000000009E-4</v>
      </c>
      <c r="S127" s="151"/>
      <c r="T127" s="159">
        <f>SUM(T128:T153)</f>
        <v>9.5400000000000009</v>
      </c>
      <c r="AR127" s="160" t="s">
        <v>14</v>
      </c>
      <c r="AT127" s="161" t="s">
        <v>75</v>
      </c>
      <c r="AU127" s="161" t="s">
        <v>14</v>
      </c>
      <c r="AY127" s="160" t="s">
        <v>117</v>
      </c>
      <c r="BK127" s="162">
        <f>SUM(BK128:BK153)</f>
        <v>0</v>
      </c>
    </row>
    <row r="128" spans="2:65" s="20" customFormat="1" ht="24.2" customHeight="1">
      <c r="B128" s="21"/>
      <c r="C128" s="165" t="s">
        <v>14</v>
      </c>
      <c r="D128" s="165" t="s">
        <v>119</v>
      </c>
      <c r="E128" s="166" t="s">
        <v>120</v>
      </c>
      <c r="F128" s="167" t="s">
        <v>121</v>
      </c>
      <c r="G128" s="168" t="s">
        <v>122</v>
      </c>
      <c r="H128" s="169">
        <v>2</v>
      </c>
      <c r="I128" s="170"/>
      <c r="J128" s="171">
        <f>ROUND(I128*H128,2)</f>
        <v>0</v>
      </c>
      <c r="K128" s="172"/>
      <c r="L128" s="25"/>
      <c r="M128" s="173" t="s">
        <v>1</v>
      </c>
      <c r="N128" s="174" t="s">
        <v>41</v>
      </c>
      <c r="O128" s="22"/>
      <c r="P128" s="175">
        <f>O128*H128</f>
        <v>0</v>
      </c>
      <c r="Q128" s="175">
        <v>0</v>
      </c>
      <c r="R128" s="175">
        <f>Q128*H128</f>
        <v>0</v>
      </c>
      <c r="S128" s="175">
        <v>0.29499999999999998</v>
      </c>
      <c r="T128" s="176">
        <f>S128*H128</f>
        <v>0.59</v>
      </c>
      <c r="AR128" s="177" t="s">
        <v>123</v>
      </c>
      <c r="AT128" s="177" t="s">
        <v>119</v>
      </c>
      <c r="AU128" s="177" t="s">
        <v>82</v>
      </c>
      <c r="AY128" s="3" t="s">
        <v>117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3" t="s">
        <v>14</v>
      </c>
      <c r="BK128" s="178">
        <f>ROUND(I128*H128,2)</f>
        <v>0</v>
      </c>
      <c r="BL128" s="3" t="s">
        <v>123</v>
      </c>
      <c r="BM128" s="177" t="s">
        <v>124</v>
      </c>
    </row>
    <row r="129" spans="2:65" s="179" customFormat="1">
      <c r="B129" s="180"/>
      <c r="C129" s="181"/>
      <c r="D129" s="182" t="s">
        <v>125</v>
      </c>
      <c r="E129" s="183" t="s">
        <v>1</v>
      </c>
      <c r="F129" s="184" t="s">
        <v>82</v>
      </c>
      <c r="G129" s="181"/>
      <c r="H129" s="185">
        <v>2</v>
      </c>
      <c r="I129" s="186"/>
      <c r="J129" s="181"/>
      <c r="K129" s="181"/>
      <c r="L129" s="187"/>
      <c r="M129" s="188"/>
      <c r="N129" s="181"/>
      <c r="O129" s="181"/>
      <c r="P129" s="181"/>
      <c r="Q129" s="181"/>
      <c r="R129" s="181"/>
      <c r="S129" s="181"/>
      <c r="T129" s="189"/>
      <c r="AT129" s="190" t="s">
        <v>125</v>
      </c>
      <c r="AU129" s="190" t="s">
        <v>82</v>
      </c>
      <c r="AV129" s="179" t="s">
        <v>82</v>
      </c>
      <c r="AW129" s="179" t="s">
        <v>32</v>
      </c>
      <c r="AX129" s="179" t="s">
        <v>14</v>
      </c>
      <c r="AY129" s="190" t="s">
        <v>117</v>
      </c>
    </row>
    <row r="130" spans="2:65" s="20" customFormat="1" ht="24.2" customHeight="1">
      <c r="B130" s="21"/>
      <c r="C130" s="165" t="s">
        <v>82</v>
      </c>
      <c r="D130" s="165" t="s">
        <v>119</v>
      </c>
      <c r="E130" s="166" t="s">
        <v>126</v>
      </c>
      <c r="F130" s="167" t="s">
        <v>127</v>
      </c>
      <c r="G130" s="168" t="s">
        <v>122</v>
      </c>
      <c r="H130" s="169">
        <v>8</v>
      </c>
      <c r="I130" s="170"/>
      <c r="J130" s="171">
        <f t="shared" ref="J130:J152" si="4">ROUND(I130*H130,2)</f>
        <v>0</v>
      </c>
      <c r="K130" s="172"/>
      <c r="L130" s="25"/>
      <c r="M130" s="173" t="s">
        <v>1</v>
      </c>
      <c r="N130" s="174" t="s">
        <v>41</v>
      </c>
      <c r="O130" s="22"/>
      <c r="P130" s="175">
        <f t="shared" ref="P130:P152" si="5">O130*H130</f>
        <v>0</v>
      </c>
      <c r="Q130" s="175">
        <v>0</v>
      </c>
      <c r="R130" s="175">
        <f t="shared" ref="R130:R152" si="6">Q130*H130</f>
        <v>0</v>
      </c>
      <c r="S130" s="175">
        <v>0.44</v>
      </c>
      <c r="T130" s="176">
        <f t="shared" ref="T130:T152" si="7">S130*H130</f>
        <v>3.52</v>
      </c>
      <c r="AR130" s="177" t="s">
        <v>123</v>
      </c>
      <c r="AT130" s="177" t="s">
        <v>119</v>
      </c>
      <c r="AU130" s="177" t="s">
        <v>82</v>
      </c>
      <c r="AY130" s="3" t="s">
        <v>117</v>
      </c>
      <c r="BE130" s="178">
        <f t="shared" ref="BE130:BE192" si="8">IF(N130="základní",J130,0)</f>
        <v>0</v>
      </c>
      <c r="BF130" s="178">
        <f t="shared" ref="BF130:BF192" si="9">IF(N130="snížená",J130,0)</f>
        <v>0</v>
      </c>
      <c r="BG130" s="178">
        <f t="shared" ref="BG130:BG192" si="10">IF(N130="zákl. přenesená",J130,0)</f>
        <v>0</v>
      </c>
      <c r="BH130" s="178">
        <f t="shared" ref="BH130:BH192" si="11">IF(N130="sníž. přenesená",J130,0)</f>
        <v>0</v>
      </c>
      <c r="BI130" s="178">
        <f t="shared" ref="BI130:BI192" si="12">IF(N130="nulová",J130,0)</f>
        <v>0</v>
      </c>
      <c r="BJ130" s="3" t="s">
        <v>14</v>
      </c>
      <c r="BK130" s="178">
        <f t="shared" ref="BK130:BK152" si="13">ROUND(I130*H130,2)</f>
        <v>0</v>
      </c>
      <c r="BL130" s="3" t="s">
        <v>123</v>
      </c>
      <c r="BM130" s="177" t="s">
        <v>128</v>
      </c>
    </row>
    <row r="131" spans="2:65" s="20" customFormat="1" ht="24.2" customHeight="1">
      <c r="B131" s="21"/>
      <c r="C131" s="165" t="s">
        <v>129</v>
      </c>
      <c r="D131" s="165" t="s">
        <v>119</v>
      </c>
      <c r="E131" s="166" t="s">
        <v>130</v>
      </c>
      <c r="F131" s="167" t="s">
        <v>131</v>
      </c>
      <c r="G131" s="168" t="s">
        <v>122</v>
      </c>
      <c r="H131" s="169">
        <v>6</v>
      </c>
      <c r="I131" s="170"/>
      <c r="J131" s="171">
        <f t="shared" si="4"/>
        <v>0</v>
      </c>
      <c r="K131" s="172"/>
      <c r="L131" s="25"/>
      <c r="M131" s="173" t="s">
        <v>1</v>
      </c>
      <c r="N131" s="174" t="s">
        <v>41</v>
      </c>
      <c r="O131" s="22"/>
      <c r="P131" s="175">
        <f t="shared" si="5"/>
        <v>0</v>
      </c>
      <c r="Q131" s="175">
        <v>0</v>
      </c>
      <c r="R131" s="175">
        <f t="shared" si="6"/>
        <v>0</v>
      </c>
      <c r="S131" s="175">
        <v>0.22</v>
      </c>
      <c r="T131" s="176">
        <f t="shared" si="7"/>
        <v>1.32</v>
      </c>
      <c r="AR131" s="177" t="s">
        <v>123</v>
      </c>
      <c r="AT131" s="177" t="s">
        <v>119</v>
      </c>
      <c r="AU131" s="177" t="s">
        <v>82</v>
      </c>
      <c r="AY131" s="3" t="s">
        <v>117</v>
      </c>
      <c r="BE131" s="178">
        <f t="shared" si="8"/>
        <v>0</v>
      </c>
      <c r="BF131" s="178">
        <f t="shared" si="9"/>
        <v>0</v>
      </c>
      <c r="BG131" s="178">
        <f t="shared" si="10"/>
        <v>0</v>
      </c>
      <c r="BH131" s="178">
        <f t="shared" si="11"/>
        <v>0</v>
      </c>
      <c r="BI131" s="178">
        <f t="shared" si="12"/>
        <v>0</v>
      </c>
      <c r="BJ131" s="3" t="s">
        <v>14</v>
      </c>
      <c r="BK131" s="178">
        <f t="shared" si="13"/>
        <v>0</v>
      </c>
      <c r="BL131" s="3" t="s">
        <v>123</v>
      </c>
      <c r="BM131" s="177" t="s">
        <v>132</v>
      </c>
    </row>
    <row r="132" spans="2:65" s="20" customFormat="1" ht="16.5" customHeight="1">
      <c r="B132" s="21"/>
      <c r="C132" s="165" t="s">
        <v>123</v>
      </c>
      <c r="D132" s="165" t="s">
        <v>119</v>
      </c>
      <c r="E132" s="166" t="s">
        <v>133</v>
      </c>
      <c r="F132" s="167" t="s">
        <v>134</v>
      </c>
      <c r="G132" s="168" t="s">
        <v>135</v>
      </c>
      <c r="H132" s="169">
        <v>4</v>
      </c>
      <c r="I132" s="170"/>
      <c r="J132" s="171">
        <f t="shared" si="4"/>
        <v>0</v>
      </c>
      <c r="K132" s="172"/>
      <c r="L132" s="25"/>
      <c r="M132" s="173" t="s">
        <v>1</v>
      </c>
      <c r="N132" s="174" t="s">
        <v>41</v>
      </c>
      <c r="O132" s="22"/>
      <c r="P132" s="175">
        <f t="shared" si="5"/>
        <v>0</v>
      </c>
      <c r="Q132" s="175">
        <v>0</v>
      </c>
      <c r="R132" s="175">
        <f t="shared" si="6"/>
        <v>0</v>
      </c>
      <c r="S132" s="175">
        <v>0.23</v>
      </c>
      <c r="T132" s="176">
        <f t="shared" si="7"/>
        <v>0.92</v>
      </c>
      <c r="AR132" s="177" t="s">
        <v>123</v>
      </c>
      <c r="AT132" s="177" t="s">
        <v>119</v>
      </c>
      <c r="AU132" s="177" t="s">
        <v>82</v>
      </c>
      <c r="AY132" s="3" t="s">
        <v>117</v>
      </c>
      <c r="BE132" s="178">
        <f t="shared" si="8"/>
        <v>0</v>
      </c>
      <c r="BF132" s="178">
        <f t="shared" si="9"/>
        <v>0</v>
      </c>
      <c r="BG132" s="178">
        <f t="shared" si="10"/>
        <v>0</v>
      </c>
      <c r="BH132" s="178">
        <f t="shared" si="11"/>
        <v>0</v>
      </c>
      <c r="BI132" s="178">
        <f t="shared" si="12"/>
        <v>0</v>
      </c>
      <c r="BJ132" s="3" t="s">
        <v>14</v>
      </c>
      <c r="BK132" s="178">
        <f t="shared" si="13"/>
        <v>0</v>
      </c>
      <c r="BL132" s="3" t="s">
        <v>123</v>
      </c>
      <c r="BM132" s="177" t="s">
        <v>136</v>
      </c>
    </row>
    <row r="133" spans="2:65" s="20" customFormat="1" ht="16.5" customHeight="1">
      <c r="B133" s="21"/>
      <c r="C133" s="165" t="s">
        <v>137</v>
      </c>
      <c r="D133" s="165" t="s">
        <v>119</v>
      </c>
      <c r="E133" s="166" t="s">
        <v>138</v>
      </c>
      <c r="F133" s="167" t="s">
        <v>139</v>
      </c>
      <c r="G133" s="168" t="s">
        <v>135</v>
      </c>
      <c r="H133" s="169">
        <v>11</v>
      </c>
      <c r="I133" s="170"/>
      <c r="J133" s="171">
        <f t="shared" si="4"/>
        <v>0</v>
      </c>
      <c r="K133" s="172"/>
      <c r="L133" s="25"/>
      <c r="M133" s="173" t="s">
        <v>1</v>
      </c>
      <c r="N133" s="174" t="s">
        <v>41</v>
      </c>
      <c r="O133" s="22"/>
      <c r="P133" s="175">
        <f t="shared" si="5"/>
        <v>0</v>
      </c>
      <c r="Q133" s="175">
        <v>0</v>
      </c>
      <c r="R133" s="175">
        <f t="shared" si="6"/>
        <v>0</v>
      </c>
      <c r="S133" s="175">
        <v>0.28999999999999998</v>
      </c>
      <c r="T133" s="176">
        <f t="shared" si="7"/>
        <v>3.19</v>
      </c>
      <c r="AR133" s="177" t="s">
        <v>123</v>
      </c>
      <c r="AT133" s="177" t="s">
        <v>119</v>
      </c>
      <c r="AU133" s="177" t="s">
        <v>82</v>
      </c>
      <c r="AY133" s="3" t="s">
        <v>117</v>
      </c>
      <c r="BE133" s="178">
        <f t="shared" si="8"/>
        <v>0</v>
      </c>
      <c r="BF133" s="178">
        <f t="shared" si="9"/>
        <v>0</v>
      </c>
      <c r="BG133" s="178">
        <f t="shared" si="10"/>
        <v>0</v>
      </c>
      <c r="BH133" s="178">
        <f t="shared" si="11"/>
        <v>0</v>
      </c>
      <c r="BI133" s="178">
        <f t="shared" si="12"/>
        <v>0</v>
      </c>
      <c r="BJ133" s="3" t="s">
        <v>14</v>
      </c>
      <c r="BK133" s="178">
        <f t="shared" si="13"/>
        <v>0</v>
      </c>
      <c r="BL133" s="3" t="s">
        <v>123</v>
      </c>
      <c r="BM133" s="177" t="s">
        <v>140</v>
      </c>
    </row>
    <row r="134" spans="2:65" s="20" customFormat="1" ht="16.5" customHeight="1">
      <c r="B134" s="21"/>
      <c r="C134" s="165" t="s">
        <v>141</v>
      </c>
      <c r="D134" s="165" t="s">
        <v>119</v>
      </c>
      <c r="E134" s="166" t="s">
        <v>142</v>
      </c>
      <c r="F134" s="167" t="s">
        <v>143</v>
      </c>
      <c r="G134" s="168" t="s">
        <v>122</v>
      </c>
      <c r="H134" s="169">
        <v>79.8</v>
      </c>
      <c r="I134" s="170"/>
      <c r="J134" s="171">
        <f t="shared" si="4"/>
        <v>0</v>
      </c>
      <c r="K134" s="172"/>
      <c r="L134" s="25"/>
      <c r="M134" s="173" t="s">
        <v>1</v>
      </c>
      <c r="N134" s="174" t="s">
        <v>41</v>
      </c>
      <c r="O134" s="22"/>
      <c r="P134" s="175">
        <f t="shared" si="5"/>
        <v>0</v>
      </c>
      <c r="Q134" s="175">
        <v>0</v>
      </c>
      <c r="R134" s="175">
        <f t="shared" si="6"/>
        <v>0</v>
      </c>
      <c r="S134" s="175">
        <v>0</v>
      </c>
      <c r="T134" s="176">
        <f t="shared" si="7"/>
        <v>0</v>
      </c>
      <c r="AR134" s="177" t="s">
        <v>123</v>
      </c>
      <c r="AT134" s="177" t="s">
        <v>119</v>
      </c>
      <c r="AU134" s="177" t="s">
        <v>82</v>
      </c>
      <c r="AY134" s="3" t="s">
        <v>117</v>
      </c>
      <c r="BE134" s="178">
        <f t="shared" si="8"/>
        <v>0</v>
      </c>
      <c r="BF134" s="178">
        <f t="shared" si="9"/>
        <v>0</v>
      </c>
      <c r="BG134" s="178">
        <f t="shared" si="10"/>
        <v>0</v>
      </c>
      <c r="BH134" s="178">
        <f t="shared" si="11"/>
        <v>0</v>
      </c>
      <c r="BI134" s="178">
        <f t="shared" si="12"/>
        <v>0</v>
      </c>
      <c r="BJ134" s="3" t="s">
        <v>14</v>
      </c>
      <c r="BK134" s="178">
        <f t="shared" si="13"/>
        <v>0</v>
      </c>
      <c r="BL134" s="3" t="s">
        <v>123</v>
      </c>
      <c r="BM134" s="177" t="s">
        <v>144</v>
      </c>
    </row>
    <row r="135" spans="2:65" s="179" customFormat="1">
      <c r="B135" s="180"/>
      <c r="C135" s="181"/>
      <c r="D135" s="182" t="s">
        <v>125</v>
      </c>
      <c r="E135" s="183" t="s">
        <v>1</v>
      </c>
      <c r="F135" s="184" t="s">
        <v>145</v>
      </c>
      <c r="G135" s="181"/>
      <c r="H135" s="185">
        <v>79.8</v>
      </c>
      <c r="I135" s="186"/>
      <c r="J135" s="181"/>
      <c r="K135" s="181"/>
      <c r="L135" s="187"/>
      <c r="M135" s="188"/>
      <c r="N135" s="181"/>
      <c r="O135" s="181"/>
      <c r="P135" s="181"/>
      <c r="Q135" s="181"/>
      <c r="R135" s="181"/>
      <c r="S135" s="181"/>
      <c r="T135" s="189"/>
      <c r="AT135" s="190" t="s">
        <v>125</v>
      </c>
      <c r="AU135" s="190" t="s">
        <v>82</v>
      </c>
      <c r="AV135" s="179" t="s">
        <v>82</v>
      </c>
      <c r="AW135" s="179" t="s">
        <v>32</v>
      </c>
      <c r="AX135" s="179" t="s">
        <v>14</v>
      </c>
      <c r="AY135" s="190" t="s">
        <v>117</v>
      </c>
    </row>
    <row r="136" spans="2:65" s="20" customFormat="1" ht="16.5" customHeight="1">
      <c r="B136" s="21"/>
      <c r="C136" s="165" t="s">
        <v>146</v>
      </c>
      <c r="D136" s="165" t="s">
        <v>119</v>
      </c>
      <c r="E136" s="166" t="s">
        <v>147</v>
      </c>
      <c r="F136" s="167" t="s">
        <v>148</v>
      </c>
      <c r="G136" s="168" t="s">
        <v>122</v>
      </c>
      <c r="H136" s="169">
        <v>112</v>
      </c>
      <c r="I136" s="170"/>
      <c r="J136" s="171">
        <f t="shared" si="4"/>
        <v>0</v>
      </c>
      <c r="K136" s="172"/>
      <c r="L136" s="25"/>
      <c r="M136" s="173" t="s">
        <v>1</v>
      </c>
      <c r="N136" s="174" t="s">
        <v>41</v>
      </c>
      <c r="O136" s="22"/>
      <c r="P136" s="175">
        <f t="shared" si="5"/>
        <v>0</v>
      </c>
      <c r="Q136" s="175">
        <v>0</v>
      </c>
      <c r="R136" s="175">
        <f t="shared" si="6"/>
        <v>0</v>
      </c>
      <c r="S136" s="175">
        <v>0</v>
      </c>
      <c r="T136" s="176">
        <f t="shared" si="7"/>
        <v>0</v>
      </c>
      <c r="AR136" s="177" t="s">
        <v>123</v>
      </c>
      <c r="AT136" s="177" t="s">
        <v>119</v>
      </c>
      <c r="AU136" s="177" t="s">
        <v>82</v>
      </c>
      <c r="AY136" s="3" t="s">
        <v>117</v>
      </c>
      <c r="BE136" s="178">
        <f t="shared" si="8"/>
        <v>0</v>
      </c>
      <c r="BF136" s="178">
        <f t="shared" si="9"/>
        <v>0</v>
      </c>
      <c r="BG136" s="178">
        <f t="shared" si="10"/>
        <v>0</v>
      </c>
      <c r="BH136" s="178">
        <f t="shared" si="11"/>
        <v>0</v>
      </c>
      <c r="BI136" s="178">
        <f t="shared" si="12"/>
        <v>0</v>
      </c>
      <c r="BJ136" s="3" t="s">
        <v>14</v>
      </c>
      <c r="BK136" s="178">
        <f t="shared" si="13"/>
        <v>0</v>
      </c>
      <c r="BL136" s="3" t="s">
        <v>123</v>
      </c>
      <c r="BM136" s="177" t="s">
        <v>149</v>
      </c>
    </row>
    <row r="137" spans="2:65" s="20" customFormat="1" ht="37.9" customHeight="1">
      <c r="B137" s="21"/>
      <c r="C137" s="165" t="s">
        <v>150</v>
      </c>
      <c r="D137" s="165" t="s">
        <v>119</v>
      </c>
      <c r="E137" s="166" t="s">
        <v>151</v>
      </c>
      <c r="F137" s="167" t="s">
        <v>152</v>
      </c>
      <c r="G137" s="168" t="s">
        <v>153</v>
      </c>
      <c r="H137" s="169">
        <v>109.877</v>
      </c>
      <c r="I137" s="170"/>
      <c r="J137" s="171">
        <f t="shared" si="4"/>
        <v>0</v>
      </c>
      <c r="K137" s="172"/>
      <c r="L137" s="25"/>
      <c r="M137" s="173" t="s">
        <v>1</v>
      </c>
      <c r="N137" s="174" t="s">
        <v>41</v>
      </c>
      <c r="O137" s="22"/>
      <c r="P137" s="175">
        <f t="shared" si="5"/>
        <v>0</v>
      </c>
      <c r="Q137" s="175">
        <v>0</v>
      </c>
      <c r="R137" s="175">
        <f t="shared" si="6"/>
        <v>0</v>
      </c>
      <c r="S137" s="175">
        <v>0</v>
      </c>
      <c r="T137" s="176">
        <f t="shared" si="7"/>
        <v>0</v>
      </c>
      <c r="AR137" s="177" t="s">
        <v>123</v>
      </c>
      <c r="AT137" s="177" t="s">
        <v>119</v>
      </c>
      <c r="AU137" s="177" t="s">
        <v>82</v>
      </c>
      <c r="AY137" s="3" t="s">
        <v>117</v>
      </c>
      <c r="BE137" s="178">
        <f t="shared" si="8"/>
        <v>0</v>
      </c>
      <c r="BF137" s="178">
        <f t="shared" si="9"/>
        <v>0</v>
      </c>
      <c r="BG137" s="178">
        <f t="shared" si="10"/>
        <v>0</v>
      </c>
      <c r="BH137" s="178">
        <f t="shared" si="11"/>
        <v>0</v>
      </c>
      <c r="BI137" s="178">
        <f t="shared" si="12"/>
        <v>0</v>
      </c>
      <c r="BJ137" s="3" t="s">
        <v>14</v>
      </c>
      <c r="BK137" s="178">
        <f t="shared" si="13"/>
        <v>0</v>
      </c>
      <c r="BL137" s="3" t="s">
        <v>123</v>
      </c>
      <c r="BM137" s="177" t="s">
        <v>154</v>
      </c>
    </row>
    <row r="138" spans="2:65" s="179" customFormat="1">
      <c r="B138" s="180"/>
      <c r="C138" s="181"/>
      <c r="D138" s="182" t="s">
        <v>125</v>
      </c>
      <c r="E138" s="183" t="s">
        <v>1</v>
      </c>
      <c r="F138" s="184" t="s">
        <v>155</v>
      </c>
      <c r="G138" s="181"/>
      <c r="H138" s="185">
        <v>57.813000000000002</v>
      </c>
      <c r="I138" s="186"/>
      <c r="J138" s="181"/>
      <c r="K138" s="181"/>
      <c r="L138" s="187"/>
      <c r="M138" s="188"/>
      <c r="N138" s="181"/>
      <c r="O138" s="181"/>
      <c r="P138" s="181"/>
      <c r="Q138" s="181"/>
      <c r="R138" s="181"/>
      <c r="S138" s="181"/>
      <c r="T138" s="189"/>
      <c r="AT138" s="190" t="s">
        <v>125</v>
      </c>
      <c r="AU138" s="190" t="s">
        <v>82</v>
      </c>
      <c r="AV138" s="179" t="s">
        <v>82</v>
      </c>
      <c r="AW138" s="179" t="s">
        <v>32</v>
      </c>
      <c r="AX138" s="179" t="s">
        <v>76</v>
      </c>
      <c r="AY138" s="190" t="s">
        <v>117</v>
      </c>
    </row>
    <row r="139" spans="2:65" s="179" customFormat="1">
      <c r="B139" s="180"/>
      <c r="C139" s="181"/>
      <c r="D139" s="182" t="s">
        <v>125</v>
      </c>
      <c r="E139" s="183" t="s">
        <v>1</v>
      </c>
      <c r="F139" s="184" t="s">
        <v>156</v>
      </c>
      <c r="G139" s="181"/>
      <c r="H139" s="185">
        <v>44.064</v>
      </c>
      <c r="I139" s="186"/>
      <c r="J139" s="181"/>
      <c r="K139" s="181"/>
      <c r="L139" s="187"/>
      <c r="M139" s="188"/>
      <c r="N139" s="181"/>
      <c r="O139" s="181"/>
      <c r="P139" s="181"/>
      <c r="Q139" s="181"/>
      <c r="R139" s="181"/>
      <c r="S139" s="181"/>
      <c r="T139" s="189"/>
      <c r="AT139" s="190" t="s">
        <v>125</v>
      </c>
      <c r="AU139" s="190" t="s">
        <v>82</v>
      </c>
      <c r="AV139" s="179" t="s">
        <v>82</v>
      </c>
      <c r="AW139" s="179" t="s">
        <v>32</v>
      </c>
      <c r="AX139" s="179" t="s">
        <v>76</v>
      </c>
      <c r="AY139" s="190" t="s">
        <v>117</v>
      </c>
    </row>
    <row r="140" spans="2:65" s="179" customFormat="1">
      <c r="B140" s="180"/>
      <c r="C140" s="181"/>
      <c r="D140" s="182" t="s">
        <v>125</v>
      </c>
      <c r="E140" s="183" t="s">
        <v>1</v>
      </c>
      <c r="F140" s="184" t="s">
        <v>157</v>
      </c>
      <c r="G140" s="181"/>
      <c r="H140" s="185">
        <v>8</v>
      </c>
      <c r="I140" s="186"/>
      <c r="J140" s="181"/>
      <c r="K140" s="181"/>
      <c r="L140" s="187"/>
      <c r="M140" s="188"/>
      <c r="N140" s="181"/>
      <c r="O140" s="181"/>
      <c r="P140" s="181"/>
      <c r="Q140" s="181"/>
      <c r="R140" s="181"/>
      <c r="S140" s="181"/>
      <c r="T140" s="189"/>
      <c r="AT140" s="190" t="s">
        <v>125</v>
      </c>
      <c r="AU140" s="190" t="s">
        <v>82</v>
      </c>
      <c r="AV140" s="179" t="s">
        <v>82</v>
      </c>
      <c r="AW140" s="179" t="s">
        <v>32</v>
      </c>
      <c r="AX140" s="179" t="s">
        <v>76</v>
      </c>
      <c r="AY140" s="190" t="s">
        <v>117</v>
      </c>
    </row>
    <row r="141" spans="2:65" s="191" customFormat="1">
      <c r="B141" s="192"/>
      <c r="C141" s="193"/>
      <c r="D141" s="182" t="s">
        <v>125</v>
      </c>
      <c r="E141" s="194" t="s">
        <v>1</v>
      </c>
      <c r="F141" s="195" t="s">
        <v>158</v>
      </c>
      <c r="G141" s="193"/>
      <c r="H141" s="196">
        <v>109.87700000000001</v>
      </c>
      <c r="I141" s="197"/>
      <c r="J141" s="193"/>
      <c r="K141" s="193"/>
      <c r="L141" s="198"/>
      <c r="M141" s="199"/>
      <c r="N141" s="193"/>
      <c r="O141" s="193"/>
      <c r="P141" s="193"/>
      <c r="Q141" s="193"/>
      <c r="R141" s="193"/>
      <c r="S141" s="193"/>
      <c r="T141" s="200"/>
      <c r="AT141" s="201" t="s">
        <v>125</v>
      </c>
      <c r="AU141" s="201" t="s">
        <v>82</v>
      </c>
      <c r="AV141" s="191" t="s">
        <v>123</v>
      </c>
      <c r="AW141" s="191" t="s">
        <v>32</v>
      </c>
      <c r="AX141" s="191" t="s">
        <v>14</v>
      </c>
      <c r="AY141" s="201" t="s">
        <v>117</v>
      </c>
    </row>
    <row r="142" spans="2:65" s="20" customFormat="1" ht="24.2" customHeight="1">
      <c r="B142" s="21"/>
      <c r="C142" s="165" t="s">
        <v>159</v>
      </c>
      <c r="D142" s="165" t="s">
        <v>119</v>
      </c>
      <c r="E142" s="166" t="s">
        <v>160</v>
      </c>
      <c r="F142" s="167" t="s">
        <v>161</v>
      </c>
      <c r="G142" s="168" t="s">
        <v>153</v>
      </c>
      <c r="H142" s="169">
        <v>15</v>
      </c>
      <c r="I142" s="170"/>
      <c r="J142" s="171">
        <f t="shared" si="4"/>
        <v>0</v>
      </c>
      <c r="K142" s="172"/>
      <c r="L142" s="25"/>
      <c r="M142" s="173" t="s">
        <v>1</v>
      </c>
      <c r="N142" s="174" t="s">
        <v>41</v>
      </c>
      <c r="O142" s="22"/>
      <c r="P142" s="175">
        <f t="shared" si="5"/>
        <v>0</v>
      </c>
      <c r="Q142" s="175">
        <v>0</v>
      </c>
      <c r="R142" s="175">
        <f t="shared" si="6"/>
        <v>0</v>
      </c>
      <c r="S142" s="175">
        <v>0</v>
      </c>
      <c r="T142" s="176">
        <f t="shared" si="7"/>
        <v>0</v>
      </c>
      <c r="AR142" s="177" t="s">
        <v>123</v>
      </c>
      <c r="AT142" s="177" t="s">
        <v>119</v>
      </c>
      <c r="AU142" s="177" t="s">
        <v>82</v>
      </c>
      <c r="AY142" s="3" t="s">
        <v>117</v>
      </c>
      <c r="BE142" s="178">
        <f t="shared" si="8"/>
        <v>0</v>
      </c>
      <c r="BF142" s="178">
        <f t="shared" si="9"/>
        <v>0</v>
      </c>
      <c r="BG142" s="178">
        <f t="shared" si="10"/>
        <v>0</v>
      </c>
      <c r="BH142" s="178">
        <f t="shared" si="11"/>
        <v>0</v>
      </c>
      <c r="BI142" s="178">
        <f t="shared" si="12"/>
        <v>0</v>
      </c>
      <c r="BJ142" s="3" t="s">
        <v>14</v>
      </c>
      <c r="BK142" s="178">
        <f t="shared" si="13"/>
        <v>0</v>
      </c>
      <c r="BL142" s="3" t="s">
        <v>123</v>
      </c>
      <c r="BM142" s="177" t="s">
        <v>162</v>
      </c>
    </row>
    <row r="143" spans="2:65" s="179" customFormat="1">
      <c r="B143" s="180"/>
      <c r="C143" s="181"/>
      <c r="D143" s="182" t="s">
        <v>125</v>
      </c>
      <c r="E143" s="183" t="s">
        <v>1</v>
      </c>
      <c r="F143" s="184" t="s">
        <v>163</v>
      </c>
      <c r="G143" s="181"/>
      <c r="H143" s="185">
        <v>15</v>
      </c>
      <c r="I143" s="186"/>
      <c r="J143" s="181"/>
      <c r="K143" s="181"/>
      <c r="L143" s="187"/>
      <c r="M143" s="188"/>
      <c r="N143" s="181"/>
      <c r="O143" s="181"/>
      <c r="P143" s="181"/>
      <c r="Q143" s="181"/>
      <c r="R143" s="181"/>
      <c r="S143" s="181"/>
      <c r="T143" s="189"/>
      <c r="AT143" s="190" t="s">
        <v>125</v>
      </c>
      <c r="AU143" s="190" t="s">
        <v>82</v>
      </c>
      <c r="AV143" s="179" t="s">
        <v>82</v>
      </c>
      <c r="AW143" s="179" t="s">
        <v>32</v>
      </c>
      <c r="AX143" s="179" t="s">
        <v>14</v>
      </c>
      <c r="AY143" s="190" t="s">
        <v>117</v>
      </c>
    </row>
    <row r="144" spans="2:65" s="20" customFormat="1" ht="24.2" customHeight="1">
      <c r="B144" s="21"/>
      <c r="C144" s="165" t="s">
        <v>164</v>
      </c>
      <c r="D144" s="165" t="s">
        <v>119</v>
      </c>
      <c r="E144" s="166" t="s">
        <v>165</v>
      </c>
      <c r="F144" s="167" t="s">
        <v>166</v>
      </c>
      <c r="G144" s="168" t="s">
        <v>153</v>
      </c>
      <c r="H144" s="169">
        <v>1.5</v>
      </c>
      <c r="I144" s="170"/>
      <c r="J144" s="171">
        <f t="shared" si="4"/>
        <v>0</v>
      </c>
      <c r="K144" s="172"/>
      <c r="L144" s="25"/>
      <c r="M144" s="173" t="s">
        <v>1</v>
      </c>
      <c r="N144" s="174" t="s">
        <v>41</v>
      </c>
      <c r="O144" s="22"/>
      <c r="P144" s="175">
        <f t="shared" si="5"/>
        <v>0</v>
      </c>
      <c r="Q144" s="175">
        <v>0</v>
      </c>
      <c r="R144" s="175">
        <f t="shared" si="6"/>
        <v>0</v>
      </c>
      <c r="S144" s="175">
        <v>0</v>
      </c>
      <c r="T144" s="176">
        <f t="shared" si="7"/>
        <v>0</v>
      </c>
      <c r="AR144" s="177" t="s">
        <v>123</v>
      </c>
      <c r="AT144" s="177" t="s">
        <v>119</v>
      </c>
      <c r="AU144" s="177" t="s">
        <v>82</v>
      </c>
      <c r="AY144" s="3" t="s">
        <v>117</v>
      </c>
      <c r="BE144" s="178">
        <f t="shared" si="8"/>
        <v>0</v>
      </c>
      <c r="BF144" s="178">
        <f t="shared" si="9"/>
        <v>0</v>
      </c>
      <c r="BG144" s="178">
        <f t="shared" si="10"/>
        <v>0</v>
      </c>
      <c r="BH144" s="178">
        <f t="shared" si="11"/>
        <v>0</v>
      </c>
      <c r="BI144" s="178">
        <f t="shared" si="12"/>
        <v>0</v>
      </c>
      <c r="BJ144" s="3" t="s">
        <v>14</v>
      </c>
      <c r="BK144" s="178">
        <f t="shared" si="13"/>
        <v>0</v>
      </c>
      <c r="BL144" s="3" t="s">
        <v>123</v>
      </c>
      <c r="BM144" s="177" t="s">
        <v>167</v>
      </c>
    </row>
    <row r="145" spans="2:65" s="20" customFormat="1" ht="37.9" customHeight="1">
      <c r="B145" s="21"/>
      <c r="C145" s="165" t="s">
        <v>168</v>
      </c>
      <c r="D145" s="165" t="s">
        <v>119</v>
      </c>
      <c r="E145" s="166" t="s">
        <v>169</v>
      </c>
      <c r="F145" s="167" t="s">
        <v>170</v>
      </c>
      <c r="G145" s="168" t="s">
        <v>153</v>
      </c>
      <c r="H145" s="169">
        <v>124.477</v>
      </c>
      <c r="I145" s="170"/>
      <c r="J145" s="171">
        <f t="shared" si="4"/>
        <v>0</v>
      </c>
      <c r="K145" s="172"/>
      <c r="L145" s="25"/>
      <c r="M145" s="173" t="s">
        <v>1</v>
      </c>
      <c r="N145" s="174" t="s">
        <v>41</v>
      </c>
      <c r="O145" s="22"/>
      <c r="P145" s="175">
        <f t="shared" si="5"/>
        <v>0</v>
      </c>
      <c r="Q145" s="175">
        <v>0</v>
      </c>
      <c r="R145" s="175">
        <f t="shared" si="6"/>
        <v>0</v>
      </c>
      <c r="S145" s="175">
        <v>0</v>
      </c>
      <c r="T145" s="176">
        <f t="shared" si="7"/>
        <v>0</v>
      </c>
      <c r="AR145" s="177" t="s">
        <v>123</v>
      </c>
      <c r="AT145" s="177" t="s">
        <v>119</v>
      </c>
      <c r="AU145" s="177" t="s">
        <v>82</v>
      </c>
      <c r="AY145" s="3" t="s">
        <v>117</v>
      </c>
      <c r="BE145" s="178">
        <f t="shared" si="8"/>
        <v>0</v>
      </c>
      <c r="BF145" s="178">
        <f t="shared" si="9"/>
        <v>0</v>
      </c>
      <c r="BG145" s="178">
        <f t="shared" si="10"/>
        <v>0</v>
      </c>
      <c r="BH145" s="178">
        <f t="shared" si="11"/>
        <v>0</v>
      </c>
      <c r="BI145" s="178">
        <f t="shared" si="12"/>
        <v>0</v>
      </c>
      <c r="BJ145" s="3" t="s">
        <v>14</v>
      </c>
      <c r="BK145" s="178">
        <f t="shared" si="13"/>
        <v>0</v>
      </c>
      <c r="BL145" s="3" t="s">
        <v>123</v>
      </c>
      <c r="BM145" s="177" t="s">
        <v>171</v>
      </c>
    </row>
    <row r="146" spans="2:65" s="179" customFormat="1">
      <c r="B146" s="180"/>
      <c r="C146" s="181"/>
      <c r="D146" s="182" t="s">
        <v>125</v>
      </c>
      <c r="E146" s="183" t="s">
        <v>1</v>
      </c>
      <c r="F146" s="184" t="s">
        <v>172</v>
      </c>
      <c r="G146" s="181"/>
      <c r="H146" s="185">
        <v>124.477</v>
      </c>
      <c r="I146" s="186"/>
      <c r="J146" s="181"/>
      <c r="K146" s="181"/>
      <c r="L146" s="187"/>
      <c r="M146" s="188"/>
      <c r="N146" s="181"/>
      <c r="O146" s="181"/>
      <c r="P146" s="181"/>
      <c r="Q146" s="181"/>
      <c r="R146" s="181"/>
      <c r="S146" s="181"/>
      <c r="T146" s="189"/>
      <c r="AT146" s="190" t="s">
        <v>125</v>
      </c>
      <c r="AU146" s="190" t="s">
        <v>82</v>
      </c>
      <c r="AV146" s="179" t="s">
        <v>82</v>
      </c>
      <c r="AW146" s="179" t="s">
        <v>32</v>
      </c>
      <c r="AX146" s="179" t="s">
        <v>14</v>
      </c>
      <c r="AY146" s="190" t="s">
        <v>117</v>
      </c>
    </row>
    <row r="147" spans="2:65" s="20" customFormat="1" ht="37.9" customHeight="1">
      <c r="B147" s="21"/>
      <c r="C147" s="165" t="s">
        <v>8</v>
      </c>
      <c r="D147" s="165" t="s">
        <v>119</v>
      </c>
      <c r="E147" s="166" t="s">
        <v>173</v>
      </c>
      <c r="F147" s="167" t="s">
        <v>174</v>
      </c>
      <c r="G147" s="168" t="s">
        <v>153</v>
      </c>
      <c r="H147" s="169">
        <v>2365.0630000000001</v>
      </c>
      <c r="I147" s="170"/>
      <c r="J147" s="171">
        <f t="shared" si="4"/>
        <v>0</v>
      </c>
      <c r="K147" s="172"/>
      <c r="L147" s="25"/>
      <c r="M147" s="173" t="s">
        <v>1</v>
      </c>
      <c r="N147" s="174" t="s">
        <v>41</v>
      </c>
      <c r="O147" s="22"/>
      <c r="P147" s="175">
        <f t="shared" si="5"/>
        <v>0</v>
      </c>
      <c r="Q147" s="175">
        <v>0</v>
      </c>
      <c r="R147" s="175">
        <f t="shared" si="6"/>
        <v>0</v>
      </c>
      <c r="S147" s="175">
        <v>0</v>
      </c>
      <c r="T147" s="176">
        <f t="shared" si="7"/>
        <v>0</v>
      </c>
      <c r="AR147" s="177" t="s">
        <v>123</v>
      </c>
      <c r="AT147" s="177" t="s">
        <v>119</v>
      </c>
      <c r="AU147" s="177" t="s">
        <v>82</v>
      </c>
      <c r="AY147" s="3" t="s">
        <v>117</v>
      </c>
      <c r="BE147" s="178">
        <f t="shared" si="8"/>
        <v>0</v>
      </c>
      <c r="BF147" s="178">
        <f t="shared" si="9"/>
        <v>0</v>
      </c>
      <c r="BG147" s="178">
        <f t="shared" si="10"/>
        <v>0</v>
      </c>
      <c r="BH147" s="178">
        <f t="shared" si="11"/>
        <v>0</v>
      </c>
      <c r="BI147" s="178">
        <f t="shared" si="12"/>
        <v>0</v>
      </c>
      <c r="BJ147" s="3" t="s">
        <v>14</v>
      </c>
      <c r="BK147" s="178">
        <f t="shared" si="13"/>
        <v>0</v>
      </c>
      <c r="BL147" s="3" t="s">
        <v>123</v>
      </c>
      <c r="BM147" s="177" t="s">
        <v>175</v>
      </c>
    </row>
    <row r="148" spans="2:65" s="179" customFormat="1">
      <c r="B148" s="180"/>
      <c r="C148" s="181"/>
      <c r="D148" s="182" t="s">
        <v>125</v>
      </c>
      <c r="E148" s="181"/>
      <c r="F148" s="184" t="s">
        <v>176</v>
      </c>
      <c r="G148" s="181"/>
      <c r="H148" s="185">
        <v>2365.0630000000001</v>
      </c>
      <c r="I148" s="186"/>
      <c r="J148" s="181"/>
      <c r="K148" s="181"/>
      <c r="L148" s="187"/>
      <c r="M148" s="188"/>
      <c r="N148" s="181"/>
      <c r="O148" s="181"/>
      <c r="P148" s="181"/>
      <c r="Q148" s="181"/>
      <c r="R148" s="181"/>
      <c r="S148" s="181"/>
      <c r="T148" s="189"/>
      <c r="AT148" s="190" t="s">
        <v>125</v>
      </c>
      <c r="AU148" s="190" t="s">
        <v>82</v>
      </c>
      <c r="AV148" s="179" t="s">
        <v>82</v>
      </c>
      <c r="AW148" s="179" t="s">
        <v>4</v>
      </c>
      <c r="AX148" s="179" t="s">
        <v>14</v>
      </c>
      <c r="AY148" s="190" t="s">
        <v>117</v>
      </c>
    </row>
    <row r="149" spans="2:65" s="20" customFormat="1" ht="24.2" customHeight="1">
      <c r="B149" s="21"/>
      <c r="C149" s="165" t="s">
        <v>177</v>
      </c>
      <c r="D149" s="165" t="s">
        <v>119</v>
      </c>
      <c r="E149" s="166" t="s">
        <v>178</v>
      </c>
      <c r="F149" s="167" t="s">
        <v>179</v>
      </c>
      <c r="G149" s="168" t="s">
        <v>153</v>
      </c>
      <c r="H149" s="169">
        <v>124.477</v>
      </c>
      <c r="I149" s="170"/>
      <c r="J149" s="171">
        <f t="shared" si="4"/>
        <v>0</v>
      </c>
      <c r="K149" s="172"/>
      <c r="L149" s="25"/>
      <c r="M149" s="173" t="s">
        <v>1</v>
      </c>
      <c r="N149" s="174" t="s">
        <v>41</v>
      </c>
      <c r="O149" s="22"/>
      <c r="P149" s="175">
        <f t="shared" si="5"/>
        <v>0</v>
      </c>
      <c r="Q149" s="175">
        <v>0</v>
      </c>
      <c r="R149" s="175">
        <f t="shared" si="6"/>
        <v>0</v>
      </c>
      <c r="S149" s="175">
        <v>0</v>
      </c>
      <c r="T149" s="176">
        <f t="shared" si="7"/>
        <v>0</v>
      </c>
      <c r="AR149" s="177" t="s">
        <v>123</v>
      </c>
      <c r="AT149" s="177" t="s">
        <v>119</v>
      </c>
      <c r="AU149" s="177" t="s">
        <v>82</v>
      </c>
      <c r="AY149" s="3" t="s">
        <v>117</v>
      </c>
      <c r="BE149" s="178">
        <f t="shared" si="8"/>
        <v>0</v>
      </c>
      <c r="BF149" s="178">
        <f t="shared" si="9"/>
        <v>0</v>
      </c>
      <c r="BG149" s="178">
        <f t="shared" si="10"/>
        <v>0</v>
      </c>
      <c r="BH149" s="178">
        <f t="shared" si="11"/>
        <v>0</v>
      </c>
      <c r="BI149" s="178">
        <f t="shared" si="12"/>
        <v>0</v>
      </c>
      <c r="BJ149" s="3" t="s">
        <v>14</v>
      </c>
      <c r="BK149" s="178">
        <f t="shared" si="13"/>
        <v>0</v>
      </c>
      <c r="BL149" s="3" t="s">
        <v>123</v>
      </c>
      <c r="BM149" s="177" t="s">
        <v>180</v>
      </c>
    </row>
    <row r="150" spans="2:65" s="20" customFormat="1" ht="24.2" customHeight="1">
      <c r="B150" s="21"/>
      <c r="C150" s="165" t="s">
        <v>181</v>
      </c>
      <c r="D150" s="165" t="s">
        <v>119</v>
      </c>
      <c r="E150" s="166" t="s">
        <v>182</v>
      </c>
      <c r="F150" s="167" t="s">
        <v>183</v>
      </c>
      <c r="G150" s="168" t="s">
        <v>122</v>
      </c>
      <c r="H150" s="169">
        <v>39</v>
      </c>
      <c r="I150" s="170"/>
      <c r="J150" s="171">
        <f t="shared" si="4"/>
        <v>0</v>
      </c>
      <c r="K150" s="172"/>
      <c r="L150" s="25"/>
      <c r="M150" s="173" t="s">
        <v>1</v>
      </c>
      <c r="N150" s="174" t="s">
        <v>41</v>
      </c>
      <c r="O150" s="22"/>
      <c r="P150" s="175">
        <f t="shared" si="5"/>
        <v>0</v>
      </c>
      <c r="Q150" s="175">
        <v>0</v>
      </c>
      <c r="R150" s="175">
        <f t="shared" si="6"/>
        <v>0</v>
      </c>
      <c r="S150" s="175">
        <v>0</v>
      </c>
      <c r="T150" s="176">
        <f t="shared" si="7"/>
        <v>0</v>
      </c>
      <c r="AR150" s="177" t="s">
        <v>123</v>
      </c>
      <c r="AT150" s="177" t="s">
        <v>119</v>
      </c>
      <c r="AU150" s="177" t="s">
        <v>82</v>
      </c>
      <c r="AY150" s="3" t="s">
        <v>117</v>
      </c>
      <c r="BE150" s="178">
        <f t="shared" si="8"/>
        <v>0</v>
      </c>
      <c r="BF150" s="178">
        <f t="shared" si="9"/>
        <v>0</v>
      </c>
      <c r="BG150" s="178">
        <f t="shared" si="10"/>
        <v>0</v>
      </c>
      <c r="BH150" s="178">
        <f t="shared" si="11"/>
        <v>0</v>
      </c>
      <c r="BI150" s="178">
        <f t="shared" si="12"/>
        <v>0</v>
      </c>
      <c r="BJ150" s="3" t="s">
        <v>14</v>
      </c>
      <c r="BK150" s="178">
        <f t="shared" si="13"/>
        <v>0</v>
      </c>
      <c r="BL150" s="3" t="s">
        <v>123</v>
      </c>
      <c r="BM150" s="177" t="s">
        <v>184</v>
      </c>
    </row>
    <row r="151" spans="2:65" s="20" customFormat="1" ht="24.2" customHeight="1">
      <c r="B151" s="21"/>
      <c r="C151" s="165" t="s">
        <v>163</v>
      </c>
      <c r="D151" s="165" t="s">
        <v>119</v>
      </c>
      <c r="E151" s="166" t="s">
        <v>185</v>
      </c>
      <c r="F151" s="167" t="s">
        <v>186</v>
      </c>
      <c r="G151" s="168" t="s">
        <v>122</v>
      </c>
      <c r="H151" s="169">
        <v>39</v>
      </c>
      <c r="I151" s="170"/>
      <c r="J151" s="171">
        <f t="shared" si="4"/>
        <v>0</v>
      </c>
      <c r="K151" s="172"/>
      <c r="L151" s="25"/>
      <c r="M151" s="173" t="s">
        <v>1</v>
      </c>
      <c r="N151" s="174" t="s">
        <v>41</v>
      </c>
      <c r="O151" s="22"/>
      <c r="P151" s="175">
        <f t="shared" si="5"/>
        <v>0</v>
      </c>
      <c r="Q151" s="175">
        <v>0</v>
      </c>
      <c r="R151" s="175">
        <f t="shared" si="6"/>
        <v>0</v>
      </c>
      <c r="S151" s="175">
        <v>0</v>
      </c>
      <c r="T151" s="176">
        <f t="shared" si="7"/>
        <v>0</v>
      </c>
      <c r="AR151" s="177" t="s">
        <v>123</v>
      </c>
      <c r="AT151" s="177" t="s">
        <v>119</v>
      </c>
      <c r="AU151" s="177" t="s">
        <v>82</v>
      </c>
      <c r="AY151" s="3" t="s">
        <v>117</v>
      </c>
      <c r="BE151" s="178">
        <f t="shared" si="8"/>
        <v>0</v>
      </c>
      <c r="BF151" s="178">
        <f t="shared" si="9"/>
        <v>0</v>
      </c>
      <c r="BG151" s="178">
        <f t="shared" si="10"/>
        <v>0</v>
      </c>
      <c r="BH151" s="178">
        <f t="shared" si="11"/>
        <v>0</v>
      </c>
      <c r="BI151" s="178">
        <f t="shared" si="12"/>
        <v>0</v>
      </c>
      <c r="BJ151" s="3" t="s">
        <v>14</v>
      </c>
      <c r="BK151" s="178">
        <f t="shared" si="13"/>
        <v>0</v>
      </c>
      <c r="BL151" s="3" t="s">
        <v>123</v>
      </c>
      <c r="BM151" s="177" t="s">
        <v>187</v>
      </c>
    </row>
    <row r="152" spans="2:65" s="20" customFormat="1" ht="16.5" customHeight="1">
      <c r="B152" s="21"/>
      <c r="C152" s="202" t="s">
        <v>188</v>
      </c>
      <c r="D152" s="202" t="s">
        <v>189</v>
      </c>
      <c r="E152" s="203" t="s">
        <v>190</v>
      </c>
      <c r="F152" s="204" t="s">
        <v>191</v>
      </c>
      <c r="G152" s="205" t="s">
        <v>192</v>
      </c>
      <c r="H152" s="206">
        <v>0.78</v>
      </c>
      <c r="I152" s="207"/>
      <c r="J152" s="208">
        <f t="shared" si="4"/>
        <v>0</v>
      </c>
      <c r="K152" s="209"/>
      <c r="L152" s="210"/>
      <c r="M152" s="211" t="s">
        <v>1</v>
      </c>
      <c r="N152" s="212" t="s">
        <v>41</v>
      </c>
      <c r="O152" s="22"/>
      <c r="P152" s="175">
        <f t="shared" si="5"/>
        <v>0</v>
      </c>
      <c r="Q152" s="175">
        <v>1E-3</v>
      </c>
      <c r="R152" s="175">
        <f t="shared" si="6"/>
        <v>7.8000000000000009E-4</v>
      </c>
      <c r="S152" s="175">
        <v>0</v>
      </c>
      <c r="T152" s="176">
        <f t="shared" si="7"/>
        <v>0</v>
      </c>
      <c r="AR152" s="177" t="s">
        <v>150</v>
      </c>
      <c r="AT152" s="177" t="s">
        <v>189</v>
      </c>
      <c r="AU152" s="177" t="s">
        <v>82</v>
      </c>
      <c r="AY152" s="3" t="s">
        <v>117</v>
      </c>
      <c r="BE152" s="178">
        <f t="shared" si="8"/>
        <v>0</v>
      </c>
      <c r="BF152" s="178">
        <f t="shared" si="9"/>
        <v>0</v>
      </c>
      <c r="BG152" s="178">
        <f t="shared" si="10"/>
        <v>0</v>
      </c>
      <c r="BH152" s="178">
        <f t="shared" si="11"/>
        <v>0</v>
      </c>
      <c r="BI152" s="178">
        <f t="shared" si="12"/>
        <v>0</v>
      </c>
      <c r="BJ152" s="3" t="s">
        <v>14</v>
      </c>
      <c r="BK152" s="178">
        <f t="shared" si="13"/>
        <v>0</v>
      </c>
      <c r="BL152" s="3" t="s">
        <v>123</v>
      </c>
      <c r="BM152" s="177" t="s">
        <v>193</v>
      </c>
    </row>
    <row r="153" spans="2:65" s="179" customFormat="1">
      <c r="B153" s="180"/>
      <c r="C153" s="181"/>
      <c r="D153" s="182" t="s">
        <v>125</v>
      </c>
      <c r="E153" s="181"/>
      <c r="F153" s="184" t="s">
        <v>194</v>
      </c>
      <c r="G153" s="181"/>
      <c r="H153" s="185">
        <v>0.78</v>
      </c>
      <c r="I153" s="186"/>
      <c r="J153" s="181"/>
      <c r="K153" s="181"/>
      <c r="L153" s="187"/>
      <c r="M153" s="188"/>
      <c r="N153" s="181"/>
      <c r="O153" s="181"/>
      <c r="P153" s="181"/>
      <c r="Q153" s="181"/>
      <c r="R153" s="181"/>
      <c r="S153" s="181"/>
      <c r="T153" s="189"/>
      <c r="AT153" s="190" t="s">
        <v>125</v>
      </c>
      <c r="AU153" s="190" t="s">
        <v>82</v>
      </c>
      <c r="AV153" s="179" t="s">
        <v>82</v>
      </c>
      <c r="AW153" s="179" t="s">
        <v>4</v>
      </c>
      <c r="AX153" s="179" t="s">
        <v>14</v>
      </c>
      <c r="AY153" s="190" t="s">
        <v>117</v>
      </c>
    </row>
    <row r="154" spans="2:65" s="149" customFormat="1" ht="22.9" customHeight="1">
      <c r="B154" s="150"/>
      <c r="C154" s="151"/>
      <c r="D154" s="152" t="s">
        <v>75</v>
      </c>
      <c r="E154" s="163" t="s">
        <v>82</v>
      </c>
      <c r="F154" s="163" t="s">
        <v>195</v>
      </c>
      <c r="G154" s="151"/>
      <c r="H154" s="151"/>
      <c r="I154" s="154"/>
      <c r="J154" s="164">
        <f>BK154</f>
        <v>0</v>
      </c>
      <c r="K154" s="151"/>
      <c r="L154" s="156"/>
      <c r="M154" s="157"/>
      <c r="N154" s="151"/>
      <c r="O154" s="151"/>
      <c r="P154" s="158">
        <f>SUM(P155:P162)</f>
        <v>0</v>
      </c>
      <c r="Q154" s="151"/>
      <c r="R154" s="158">
        <f>SUM(R155:R162)</f>
        <v>99.116168270000017</v>
      </c>
      <c r="S154" s="151"/>
      <c r="T154" s="159">
        <f>SUM(T155:T162)</f>
        <v>0</v>
      </c>
      <c r="AR154" s="160" t="s">
        <v>14</v>
      </c>
      <c r="AT154" s="161" t="s">
        <v>75</v>
      </c>
      <c r="AU154" s="161" t="s">
        <v>14</v>
      </c>
      <c r="AY154" s="160" t="s">
        <v>117</v>
      </c>
      <c r="BK154" s="162">
        <f>SUM(BK155:BK162)</f>
        <v>0</v>
      </c>
    </row>
    <row r="155" spans="2:65" s="20" customFormat="1" ht="24.2" customHeight="1">
      <c r="B155" s="21"/>
      <c r="C155" s="165" t="s">
        <v>196</v>
      </c>
      <c r="D155" s="165" t="s">
        <v>119</v>
      </c>
      <c r="E155" s="166" t="s">
        <v>197</v>
      </c>
      <c r="F155" s="167" t="s">
        <v>198</v>
      </c>
      <c r="G155" s="168" t="s">
        <v>153</v>
      </c>
      <c r="H155" s="169">
        <v>2</v>
      </c>
      <c r="I155" s="170"/>
      <c r="J155" s="171">
        <f>ROUND(I155*H155,2)</f>
        <v>0</v>
      </c>
      <c r="K155" s="172"/>
      <c r="L155" s="25"/>
      <c r="M155" s="173" t="s">
        <v>1</v>
      </c>
      <c r="N155" s="174" t="s">
        <v>41</v>
      </c>
      <c r="O155" s="22"/>
      <c r="P155" s="175">
        <f>O155*H155</f>
        <v>0</v>
      </c>
      <c r="Q155" s="175">
        <v>2.16</v>
      </c>
      <c r="R155" s="175">
        <f>Q155*H155</f>
        <v>4.32</v>
      </c>
      <c r="S155" s="175">
        <v>0</v>
      </c>
      <c r="T155" s="176">
        <f>S155*H155</f>
        <v>0</v>
      </c>
      <c r="AR155" s="177" t="s">
        <v>123</v>
      </c>
      <c r="AT155" s="177" t="s">
        <v>119</v>
      </c>
      <c r="AU155" s="177" t="s">
        <v>82</v>
      </c>
      <c r="AY155" s="3" t="s">
        <v>117</v>
      </c>
      <c r="BE155" s="178">
        <f t="shared" si="8"/>
        <v>0</v>
      </c>
      <c r="BF155" s="178">
        <f t="shared" si="9"/>
        <v>0</v>
      </c>
      <c r="BG155" s="178">
        <f t="shared" si="10"/>
        <v>0</v>
      </c>
      <c r="BH155" s="178">
        <f t="shared" si="11"/>
        <v>0</v>
      </c>
      <c r="BI155" s="178">
        <f t="shared" si="12"/>
        <v>0</v>
      </c>
      <c r="BJ155" s="3" t="s">
        <v>14</v>
      </c>
      <c r="BK155" s="178">
        <f>ROUND(I155*H155,2)</f>
        <v>0</v>
      </c>
      <c r="BL155" s="3" t="s">
        <v>123</v>
      </c>
      <c r="BM155" s="177" t="s">
        <v>199</v>
      </c>
    </row>
    <row r="156" spans="2:65" s="179" customFormat="1">
      <c r="B156" s="180"/>
      <c r="C156" s="181"/>
      <c r="D156" s="182" t="s">
        <v>125</v>
      </c>
      <c r="E156" s="183" t="s">
        <v>1</v>
      </c>
      <c r="F156" s="184" t="s">
        <v>200</v>
      </c>
      <c r="G156" s="181"/>
      <c r="H156" s="185">
        <v>2</v>
      </c>
      <c r="I156" s="186"/>
      <c r="J156" s="181"/>
      <c r="K156" s="181"/>
      <c r="L156" s="187"/>
      <c r="M156" s="188"/>
      <c r="N156" s="181"/>
      <c r="O156" s="181"/>
      <c r="P156" s="181"/>
      <c r="Q156" s="181"/>
      <c r="R156" s="181"/>
      <c r="S156" s="181"/>
      <c r="T156" s="189"/>
      <c r="AT156" s="190" t="s">
        <v>125</v>
      </c>
      <c r="AU156" s="190" t="s">
        <v>82</v>
      </c>
      <c r="AV156" s="179" t="s">
        <v>82</v>
      </c>
      <c r="AW156" s="179" t="s">
        <v>32</v>
      </c>
      <c r="AX156" s="179" t="s">
        <v>14</v>
      </c>
      <c r="AY156" s="190" t="s">
        <v>117</v>
      </c>
    </row>
    <row r="157" spans="2:65" s="20" customFormat="1" ht="24.2" customHeight="1">
      <c r="B157" s="21"/>
      <c r="C157" s="165" t="s">
        <v>201</v>
      </c>
      <c r="D157" s="165" t="s">
        <v>119</v>
      </c>
      <c r="E157" s="166" t="s">
        <v>202</v>
      </c>
      <c r="F157" s="167" t="s">
        <v>203</v>
      </c>
      <c r="G157" s="168" t="s">
        <v>153</v>
      </c>
      <c r="H157" s="169">
        <v>40.338000000000001</v>
      </c>
      <c r="I157" s="170"/>
      <c r="J157" s="171">
        <f>ROUND(I157*H157,2)</f>
        <v>0</v>
      </c>
      <c r="K157" s="172"/>
      <c r="L157" s="25"/>
      <c r="M157" s="173" t="s">
        <v>1</v>
      </c>
      <c r="N157" s="174" t="s">
        <v>41</v>
      </c>
      <c r="O157" s="22"/>
      <c r="P157" s="175">
        <f>O157*H157</f>
        <v>0</v>
      </c>
      <c r="Q157" s="175">
        <v>2.16</v>
      </c>
      <c r="R157" s="175">
        <f>Q157*H157</f>
        <v>87.130080000000007</v>
      </c>
      <c r="S157" s="175">
        <v>0</v>
      </c>
      <c r="T157" s="176">
        <f>S157*H157</f>
        <v>0</v>
      </c>
      <c r="AR157" s="177" t="s">
        <v>123</v>
      </c>
      <c r="AT157" s="177" t="s">
        <v>119</v>
      </c>
      <c r="AU157" s="177" t="s">
        <v>82</v>
      </c>
      <c r="AY157" s="3" t="s">
        <v>117</v>
      </c>
      <c r="BE157" s="178">
        <f t="shared" si="8"/>
        <v>0</v>
      </c>
      <c r="BF157" s="178">
        <f t="shared" si="9"/>
        <v>0</v>
      </c>
      <c r="BG157" s="178">
        <f t="shared" si="10"/>
        <v>0</v>
      </c>
      <c r="BH157" s="178">
        <f t="shared" si="11"/>
        <v>0</v>
      </c>
      <c r="BI157" s="178">
        <f t="shared" si="12"/>
        <v>0</v>
      </c>
      <c r="BJ157" s="3" t="s">
        <v>14</v>
      </c>
      <c r="BK157" s="178">
        <f>ROUND(I157*H157,2)</f>
        <v>0</v>
      </c>
      <c r="BL157" s="3" t="s">
        <v>123</v>
      </c>
      <c r="BM157" s="177" t="s">
        <v>204</v>
      </c>
    </row>
    <row r="158" spans="2:65" s="179" customFormat="1">
      <c r="B158" s="180"/>
      <c r="C158" s="181"/>
      <c r="D158" s="182" t="s">
        <v>125</v>
      </c>
      <c r="E158" s="183" t="s">
        <v>1</v>
      </c>
      <c r="F158" s="184" t="s">
        <v>205</v>
      </c>
      <c r="G158" s="181"/>
      <c r="H158" s="185">
        <v>40.338000000000001</v>
      </c>
      <c r="I158" s="186"/>
      <c r="J158" s="181"/>
      <c r="K158" s="181"/>
      <c r="L158" s="187"/>
      <c r="M158" s="188"/>
      <c r="N158" s="181"/>
      <c r="O158" s="181"/>
      <c r="P158" s="181"/>
      <c r="Q158" s="181"/>
      <c r="R158" s="181"/>
      <c r="S158" s="181"/>
      <c r="T158" s="189"/>
      <c r="AT158" s="190" t="s">
        <v>125</v>
      </c>
      <c r="AU158" s="190" t="s">
        <v>82</v>
      </c>
      <c r="AV158" s="179" t="s">
        <v>82</v>
      </c>
      <c r="AW158" s="179" t="s">
        <v>32</v>
      </c>
      <c r="AX158" s="179" t="s">
        <v>14</v>
      </c>
      <c r="AY158" s="190" t="s">
        <v>117</v>
      </c>
    </row>
    <row r="159" spans="2:65" s="20" customFormat="1" ht="24.2" customHeight="1">
      <c r="B159" s="21"/>
      <c r="C159" s="165" t="s">
        <v>206</v>
      </c>
      <c r="D159" s="165" t="s">
        <v>119</v>
      </c>
      <c r="E159" s="166" t="s">
        <v>207</v>
      </c>
      <c r="F159" s="167" t="s">
        <v>208</v>
      </c>
      <c r="G159" s="168" t="s">
        <v>153</v>
      </c>
      <c r="H159" s="169">
        <v>3</v>
      </c>
      <c r="I159" s="170"/>
      <c r="J159" s="171">
        <f>ROUND(I159*H159,2)</f>
        <v>0</v>
      </c>
      <c r="K159" s="172"/>
      <c r="L159" s="25"/>
      <c r="M159" s="173" t="s">
        <v>1</v>
      </c>
      <c r="N159" s="174" t="s">
        <v>41</v>
      </c>
      <c r="O159" s="22"/>
      <c r="P159" s="175">
        <f>O159*H159</f>
        <v>0</v>
      </c>
      <c r="Q159" s="175">
        <v>2.5018699999999998</v>
      </c>
      <c r="R159" s="175">
        <f>Q159*H159</f>
        <v>7.505609999999999</v>
      </c>
      <c r="S159" s="175">
        <v>0</v>
      </c>
      <c r="T159" s="176">
        <f>S159*H159</f>
        <v>0</v>
      </c>
      <c r="AR159" s="177" t="s">
        <v>123</v>
      </c>
      <c r="AT159" s="177" t="s">
        <v>119</v>
      </c>
      <c r="AU159" s="177" t="s">
        <v>82</v>
      </c>
      <c r="AY159" s="3" t="s">
        <v>117</v>
      </c>
      <c r="BE159" s="178">
        <f t="shared" si="8"/>
        <v>0</v>
      </c>
      <c r="BF159" s="178">
        <f t="shared" si="9"/>
        <v>0</v>
      </c>
      <c r="BG159" s="178">
        <f t="shared" si="10"/>
        <v>0</v>
      </c>
      <c r="BH159" s="178">
        <f t="shared" si="11"/>
        <v>0</v>
      </c>
      <c r="BI159" s="178">
        <f t="shared" si="12"/>
        <v>0</v>
      </c>
      <c r="BJ159" s="3" t="s">
        <v>14</v>
      </c>
      <c r="BK159" s="178">
        <f>ROUND(I159*H159,2)</f>
        <v>0</v>
      </c>
      <c r="BL159" s="3" t="s">
        <v>123</v>
      </c>
      <c r="BM159" s="177" t="s">
        <v>209</v>
      </c>
    </row>
    <row r="160" spans="2:65" s="179" customFormat="1">
      <c r="B160" s="180"/>
      <c r="C160" s="181"/>
      <c r="D160" s="182" t="s">
        <v>125</v>
      </c>
      <c r="E160" s="183" t="s">
        <v>1</v>
      </c>
      <c r="F160" s="184" t="s">
        <v>210</v>
      </c>
      <c r="G160" s="181"/>
      <c r="H160" s="185">
        <v>3</v>
      </c>
      <c r="I160" s="186"/>
      <c r="J160" s="181"/>
      <c r="K160" s="181"/>
      <c r="L160" s="187"/>
      <c r="M160" s="188"/>
      <c r="N160" s="181"/>
      <c r="O160" s="181"/>
      <c r="P160" s="181"/>
      <c r="Q160" s="181"/>
      <c r="R160" s="181"/>
      <c r="S160" s="181"/>
      <c r="T160" s="189"/>
      <c r="AT160" s="190" t="s">
        <v>125</v>
      </c>
      <c r="AU160" s="190" t="s">
        <v>82</v>
      </c>
      <c r="AV160" s="179" t="s">
        <v>82</v>
      </c>
      <c r="AW160" s="179" t="s">
        <v>32</v>
      </c>
      <c r="AX160" s="179" t="s">
        <v>14</v>
      </c>
      <c r="AY160" s="190" t="s">
        <v>117</v>
      </c>
    </row>
    <row r="161" spans="2:65" s="20" customFormat="1" ht="16.5" customHeight="1">
      <c r="B161" s="21"/>
      <c r="C161" s="165" t="s">
        <v>211</v>
      </c>
      <c r="D161" s="165" t="s">
        <v>119</v>
      </c>
      <c r="E161" s="166" t="s">
        <v>212</v>
      </c>
      <c r="F161" s="167" t="s">
        <v>213</v>
      </c>
      <c r="G161" s="168" t="s">
        <v>214</v>
      </c>
      <c r="H161" s="169">
        <v>0.151</v>
      </c>
      <c r="I161" s="170"/>
      <c r="J161" s="171">
        <f>ROUND(I161*H161,2)</f>
        <v>0</v>
      </c>
      <c r="K161" s="172"/>
      <c r="L161" s="25"/>
      <c r="M161" s="173" t="s">
        <v>1</v>
      </c>
      <c r="N161" s="174" t="s">
        <v>41</v>
      </c>
      <c r="O161" s="22"/>
      <c r="P161" s="175">
        <f>O161*H161</f>
        <v>0</v>
      </c>
      <c r="Q161" s="175">
        <v>1.06277</v>
      </c>
      <c r="R161" s="175">
        <f>Q161*H161</f>
        <v>0.16047827000000001</v>
      </c>
      <c r="S161" s="175">
        <v>0</v>
      </c>
      <c r="T161" s="176">
        <f>S161*H161</f>
        <v>0</v>
      </c>
      <c r="AR161" s="177" t="s">
        <v>123</v>
      </c>
      <c r="AT161" s="177" t="s">
        <v>119</v>
      </c>
      <c r="AU161" s="177" t="s">
        <v>82</v>
      </c>
      <c r="AY161" s="3" t="s">
        <v>117</v>
      </c>
      <c r="BE161" s="178">
        <f t="shared" si="8"/>
        <v>0</v>
      </c>
      <c r="BF161" s="178">
        <f t="shared" si="9"/>
        <v>0</v>
      </c>
      <c r="BG161" s="178">
        <f t="shared" si="10"/>
        <v>0</v>
      </c>
      <c r="BH161" s="178">
        <f t="shared" si="11"/>
        <v>0</v>
      </c>
      <c r="BI161" s="178">
        <f t="shared" si="12"/>
        <v>0</v>
      </c>
      <c r="BJ161" s="3" t="s">
        <v>14</v>
      </c>
      <c r="BK161" s="178">
        <f>ROUND(I161*H161,2)</f>
        <v>0</v>
      </c>
      <c r="BL161" s="3" t="s">
        <v>123</v>
      </c>
      <c r="BM161" s="177" t="s">
        <v>215</v>
      </c>
    </row>
    <row r="162" spans="2:65" s="179" customFormat="1">
      <c r="B162" s="180"/>
      <c r="C162" s="181"/>
      <c r="D162" s="182" t="s">
        <v>125</v>
      </c>
      <c r="E162" s="183" t="s">
        <v>1</v>
      </c>
      <c r="F162" s="184" t="s">
        <v>216</v>
      </c>
      <c r="G162" s="181"/>
      <c r="H162" s="185">
        <v>0.151</v>
      </c>
      <c r="I162" s="186"/>
      <c r="J162" s="181"/>
      <c r="K162" s="181"/>
      <c r="L162" s="187"/>
      <c r="M162" s="188"/>
      <c r="N162" s="181"/>
      <c r="O162" s="181"/>
      <c r="P162" s="181"/>
      <c r="Q162" s="181"/>
      <c r="R162" s="181"/>
      <c r="S162" s="181"/>
      <c r="T162" s="189"/>
      <c r="AT162" s="190" t="s">
        <v>125</v>
      </c>
      <c r="AU162" s="190" t="s">
        <v>82</v>
      </c>
      <c r="AV162" s="179" t="s">
        <v>82</v>
      </c>
      <c r="AW162" s="179" t="s">
        <v>32</v>
      </c>
      <c r="AX162" s="179" t="s">
        <v>14</v>
      </c>
      <c r="AY162" s="190" t="s">
        <v>117</v>
      </c>
    </row>
    <row r="163" spans="2:65" s="149" customFormat="1" ht="22.9" customHeight="1">
      <c r="B163" s="150"/>
      <c r="C163" s="151"/>
      <c r="D163" s="152" t="s">
        <v>75</v>
      </c>
      <c r="E163" s="163" t="s">
        <v>137</v>
      </c>
      <c r="F163" s="163" t="s">
        <v>217</v>
      </c>
      <c r="G163" s="151"/>
      <c r="H163" s="151"/>
      <c r="I163" s="154"/>
      <c r="J163" s="164">
        <f>BK163</f>
        <v>0</v>
      </c>
      <c r="K163" s="151"/>
      <c r="L163" s="156"/>
      <c r="M163" s="157"/>
      <c r="N163" s="151"/>
      <c r="O163" s="151"/>
      <c r="P163" s="158">
        <f>SUM(P164:P178)</f>
        <v>0</v>
      </c>
      <c r="Q163" s="151"/>
      <c r="R163" s="158">
        <f>SUM(R164:R178)</f>
        <v>56.294166000000004</v>
      </c>
      <c r="S163" s="151"/>
      <c r="T163" s="159">
        <f>SUM(T164:T178)</f>
        <v>0</v>
      </c>
      <c r="AR163" s="160" t="s">
        <v>14</v>
      </c>
      <c r="AT163" s="161" t="s">
        <v>75</v>
      </c>
      <c r="AU163" s="161" t="s">
        <v>14</v>
      </c>
      <c r="AY163" s="160" t="s">
        <v>117</v>
      </c>
      <c r="BK163" s="162">
        <f>SUM(BK164:BK178)</f>
        <v>0</v>
      </c>
    </row>
    <row r="164" spans="2:65" s="20" customFormat="1" ht="24.2" customHeight="1">
      <c r="B164" s="21"/>
      <c r="C164" s="165" t="s">
        <v>7</v>
      </c>
      <c r="D164" s="165" t="s">
        <v>119</v>
      </c>
      <c r="E164" s="166" t="s">
        <v>218</v>
      </c>
      <c r="F164" s="167" t="s">
        <v>219</v>
      </c>
      <c r="G164" s="168" t="s">
        <v>122</v>
      </c>
      <c r="H164" s="169">
        <v>61</v>
      </c>
      <c r="I164" s="170"/>
      <c r="J164" s="171">
        <f t="shared" ref="J164:J177" si="14">ROUND(I164*H164,2)</f>
        <v>0</v>
      </c>
      <c r="K164" s="172"/>
      <c r="L164" s="25"/>
      <c r="M164" s="173" t="s">
        <v>1</v>
      </c>
      <c r="N164" s="174" t="s">
        <v>41</v>
      </c>
      <c r="O164" s="22"/>
      <c r="P164" s="175">
        <f t="shared" ref="P164:P177" si="15">O164*H164</f>
        <v>0</v>
      </c>
      <c r="Q164" s="175">
        <v>9.1999999999999998E-2</v>
      </c>
      <c r="R164" s="175">
        <f t="shared" ref="R164:R177" si="16">Q164*H164</f>
        <v>5.6120000000000001</v>
      </c>
      <c r="S164" s="175">
        <v>0</v>
      </c>
      <c r="T164" s="176">
        <f t="shared" ref="T164:T177" si="17">S164*H164</f>
        <v>0</v>
      </c>
      <c r="AR164" s="177" t="s">
        <v>123</v>
      </c>
      <c r="AT164" s="177" t="s">
        <v>119</v>
      </c>
      <c r="AU164" s="177" t="s">
        <v>82</v>
      </c>
      <c r="AY164" s="3" t="s">
        <v>117</v>
      </c>
      <c r="BE164" s="178">
        <f t="shared" si="8"/>
        <v>0</v>
      </c>
      <c r="BF164" s="178">
        <f t="shared" si="9"/>
        <v>0</v>
      </c>
      <c r="BG164" s="178">
        <f t="shared" si="10"/>
        <v>0</v>
      </c>
      <c r="BH164" s="178">
        <f t="shared" si="11"/>
        <v>0</v>
      </c>
      <c r="BI164" s="178">
        <f t="shared" si="12"/>
        <v>0</v>
      </c>
      <c r="BJ164" s="3" t="s">
        <v>14</v>
      </c>
      <c r="BK164" s="178">
        <f t="shared" ref="BK164:BK177" si="18">ROUND(I164*H164,2)</f>
        <v>0</v>
      </c>
      <c r="BL164" s="3" t="s">
        <v>123</v>
      </c>
      <c r="BM164" s="177" t="s">
        <v>220</v>
      </c>
    </row>
    <row r="165" spans="2:65" s="20" customFormat="1" ht="21.75" customHeight="1">
      <c r="B165" s="21"/>
      <c r="C165" s="165" t="s">
        <v>221</v>
      </c>
      <c r="D165" s="165" t="s">
        <v>119</v>
      </c>
      <c r="E165" s="166" t="s">
        <v>222</v>
      </c>
      <c r="F165" s="167" t="s">
        <v>223</v>
      </c>
      <c r="G165" s="168" t="s">
        <v>122</v>
      </c>
      <c r="H165" s="169">
        <v>67</v>
      </c>
      <c r="I165" s="170"/>
      <c r="J165" s="171">
        <f t="shared" si="14"/>
        <v>0</v>
      </c>
      <c r="K165" s="172"/>
      <c r="L165" s="25"/>
      <c r="M165" s="173" t="s">
        <v>1</v>
      </c>
      <c r="N165" s="174" t="s">
        <v>41</v>
      </c>
      <c r="O165" s="22"/>
      <c r="P165" s="175">
        <f t="shared" si="15"/>
        <v>0</v>
      </c>
      <c r="Q165" s="175">
        <v>0.46</v>
      </c>
      <c r="R165" s="175">
        <f t="shared" si="16"/>
        <v>30.82</v>
      </c>
      <c r="S165" s="175">
        <v>0</v>
      </c>
      <c r="T165" s="176">
        <f t="shared" si="17"/>
        <v>0</v>
      </c>
      <c r="AR165" s="177" t="s">
        <v>123</v>
      </c>
      <c r="AT165" s="177" t="s">
        <v>119</v>
      </c>
      <c r="AU165" s="177" t="s">
        <v>82</v>
      </c>
      <c r="AY165" s="3" t="s">
        <v>117</v>
      </c>
      <c r="BE165" s="178">
        <f t="shared" si="8"/>
        <v>0</v>
      </c>
      <c r="BF165" s="178">
        <f t="shared" si="9"/>
        <v>0</v>
      </c>
      <c r="BG165" s="178">
        <f t="shared" si="10"/>
        <v>0</v>
      </c>
      <c r="BH165" s="178">
        <f t="shared" si="11"/>
        <v>0</v>
      </c>
      <c r="BI165" s="178">
        <f t="shared" si="12"/>
        <v>0</v>
      </c>
      <c r="BJ165" s="3" t="s">
        <v>14</v>
      </c>
      <c r="BK165" s="178">
        <f t="shared" si="18"/>
        <v>0</v>
      </c>
      <c r="BL165" s="3" t="s">
        <v>123</v>
      </c>
      <c r="BM165" s="177" t="s">
        <v>224</v>
      </c>
    </row>
    <row r="166" spans="2:65" s="179" customFormat="1">
      <c r="B166" s="180"/>
      <c r="C166" s="181"/>
      <c r="D166" s="182" t="s">
        <v>125</v>
      </c>
      <c r="E166" s="183" t="s">
        <v>1</v>
      </c>
      <c r="F166" s="184" t="s">
        <v>225</v>
      </c>
      <c r="G166" s="181"/>
      <c r="H166" s="185">
        <v>67</v>
      </c>
      <c r="I166" s="186"/>
      <c r="J166" s="181"/>
      <c r="K166" s="181"/>
      <c r="L166" s="187"/>
      <c r="M166" s="188"/>
      <c r="N166" s="181"/>
      <c r="O166" s="181"/>
      <c r="P166" s="181"/>
      <c r="Q166" s="181"/>
      <c r="R166" s="181"/>
      <c r="S166" s="181"/>
      <c r="T166" s="189"/>
      <c r="AT166" s="190" t="s">
        <v>125</v>
      </c>
      <c r="AU166" s="190" t="s">
        <v>82</v>
      </c>
      <c r="AV166" s="179" t="s">
        <v>82</v>
      </c>
      <c r="AW166" s="179" t="s">
        <v>32</v>
      </c>
      <c r="AX166" s="179" t="s">
        <v>14</v>
      </c>
      <c r="AY166" s="190" t="s">
        <v>117</v>
      </c>
    </row>
    <row r="167" spans="2:65" s="20" customFormat="1" ht="33" customHeight="1">
      <c r="B167" s="21"/>
      <c r="C167" s="165" t="s">
        <v>226</v>
      </c>
      <c r="D167" s="165" t="s">
        <v>119</v>
      </c>
      <c r="E167" s="166" t="s">
        <v>227</v>
      </c>
      <c r="F167" s="167" t="s">
        <v>228</v>
      </c>
      <c r="G167" s="168" t="s">
        <v>122</v>
      </c>
      <c r="H167" s="169">
        <v>6</v>
      </c>
      <c r="I167" s="170"/>
      <c r="J167" s="171">
        <f t="shared" si="14"/>
        <v>0</v>
      </c>
      <c r="K167" s="172"/>
      <c r="L167" s="25"/>
      <c r="M167" s="173" t="s">
        <v>1</v>
      </c>
      <c r="N167" s="174" t="s">
        <v>41</v>
      </c>
      <c r="O167" s="22"/>
      <c r="P167" s="175">
        <f t="shared" si="15"/>
        <v>0</v>
      </c>
      <c r="Q167" s="175">
        <v>0.13188</v>
      </c>
      <c r="R167" s="175">
        <f t="shared" si="16"/>
        <v>0.79127999999999998</v>
      </c>
      <c r="S167" s="175">
        <v>0</v>
      </c>
      <c r="T167" s="176">
        <f t="shared" si="17"/>
        <v>0</v>
      </c>
      <c r="AR167" s="177" t="s">
        <v>123</v>
      </c>
      <c r="AT167" s="177" t="s">
        <v>119</v>
      </c>
      <c r="AU167" s="177" t="s">
        <v>82</v>
      </c>
      <c r="AY167" s="3" t="s">
        <v>117</v>
      </c>
      <c r="BE167" s="178">
        <f t="shared" si="8"/>
        <v>0</v>
      </c>
      <c r="BF167" s="178">
        <f t="shared" si="9"/>
        <v>0</v>
      </c>
      <c r="BG167" s="178">
        <f t="shared" si="10"/>
        <v>0</v>
      </c>
      <c r="BH167" s="178">
        <f t="shared" si="11"/>
        <v>0</v>
      </c>
      <c r="BI167" s="178">
        <f t="shared" si="12"/>
        <v>0</v>
      </c>
      <c r="BJ167" s="3" t="s">
        <v>14</v>
      </c>
      <c r="BK167" s="178">
        <f t="shared" si="18"/>
        <v>0</v>
      </c>
      <c r="BL167" s="3" t="s">
        <v>123</v>
      </c>
      <c r="BM167" s="177" t="s">
        <v>229</v>
      </c>
    </row>
    <row r="168" spans="2:65" s="20" customFormat="1" ht="33" customHeight="1">
      <c r="B168" s="21"/>
      <c r="C168" s="165" t="s">
        <v>230</v>
      </c>
      <c r="D168" s="165" t="s">
        <v>119</v>
      </c>
      <c r="E168" s="166" t="s">
        <v>231</v>
      </c>
      <c r="F168" s="167" t="s">
        <v>232</v>
      </c>
      <c r="G168" s="168" t="s">
        <v>122</v>
      </c>
      <c r="H168" s="169">
        <v>6</v>
      </c>
      <c r="I168" s="170"/>
      <c r="J168" s="171">
        <f t="shared" si="14"/>
        <v>0</v>
      </c>
      <c r="K168" s="172"/>
      <c r="L168" s="25"/>
      <c r="M168" s="173" t="s">
        <v>1</v>
      </c>
      <c r="N168" s="174" t="s">
        <v>41</v>
      </c>
      <c r="O168" s="22"/>
      <c r="P168" s="175">
        <f t="shared" si="15"/>
        <v>0</v>
      </c>
      <c r="Q168" s="175">
        <v>0.12966</v>
      </c>
      <c r="R168" s="175">
        <f t="shared" si="16"/>
        <v>0.77795999999999998</v>
      </c>
      <c r="S168" s="175">
        <v>0</v>
      </c>
      <c r="T168" s="176">
        <f t="shared" si="17"/>
        <v>0</v>
      </c>
      <c r="AR168" s="177" t="s">
        <v>123</v>
      </c>
      <c r="AT168" s="177" t="s">
        <v>119</v>
      </c>
      <c r="AU168" s="177" t="s">
        <v>82</v>
      </c>
      <c r="AY168" s="3" t="s">
        <v>117</v>
      </c>
      <c r="BE168" s="178">
        <f t="shared" si="8"/>
        <v>0</v>
      </c>
      <c r="BF168" s="178">
        <f t="shared" si="9"/>
        <v>0</v>
      </c>
      <c r="BG168" s="178">
        <f t="shared" si="10"/>
        <v>0</v>
      </c>
      <c r="BH168" s="178">
        <f t="shared" si="11"/>
        <v>0</v>
      </c>
      <c r="BI168" s="178">
        <f t="shared" si="12"/>
        <v>0</v>
      </c>
      <c r="BJ168" s="3" t="s">
        <v>14</v>
      </c>
      <c r="BK168" s="178">
        <f t="shared" si="18"/>
        <v>0</v>
      </c>
      <c r="BL168" s="3" t="s">
        <v>123</v>
      </c>
      <c r="BM168" s="177" t="s">
        <v>233</v>
      </c>
    </row>
    <row r="169" spans="2:65" s="20" customFormat="1" ht="21.75" customHeight="1">
      <c r="B169" s="21"/>
      <c r="C169" s="165" t="s">
        <v>234</v>
      </c>
      <c r="D169" s="165" t="s">
        <v>119</v>
      </c>
      <c r="E169" s="166" t="s">
        <v>235</v>
      </c>
      <c r="F169" s="167" t="s">
        <v>236</v>
      </c>
      <c r="G169" s="168" t="s">
        <v>122</v>
      </c>
      <c r="H169" s="169">
        <v>6</v>
      </c>
      <c r="I169" s="170"/>
      <c r="J169" s="171">
        <f t="shared" si="14"/>
        <v>0</v>
      </c>
      <c r="K169" s="172"/>
      <c r="L169" s="25"/>
      <c r="M169" s="173" t="s">
        <v>1</v>
      </c>
      <c r="N169" s="174" t="s">
        <v>41</v>
      </c>
      <c r="O169" s="22"/>
      <c r="P169" s="175">
        <f t="shared" si="15"/>
        <v>0</v>
      </c>
      <c r="Q169" s="175">
        <v>0</v>
      </c>
      <c r="R169" s="175">
        <f t="shared" si="16"/>
        <v>0</v>
      </c>
      <c r="S169" s="175">
        <v>0</v>
      </c>
      <c r="T169" s="176">
        <f t="shared" si="17"/>
        <v>0</v>
      </c>
      <c r="AR169" s="177" t="s">
        <v>123</v>
      </c>
      <c r="AT169" s="177" t="s">
        <v>119</v>
      </c>
      <c r="AU169" s="177" t="s">
        <v>82</v>
      </c>
      <c r="AY169" s="3" t="s">
        <v>117</v>
      </c>
      <c r="BE169" s="178">
        <f t="shared" si="8"/>
        <v>0</v>
      </c>
      <c r="BF169" s="178">
        <f t="shared" si="9"/>
        <v>0</v>
      </c>
      <c r="BG169" s="178">
        <f t="shared" si="10"/>
        <v>0</v>
      </c>
      <c r="BH169" s="178">
        <f t="shared" si="11"/>
        <v>0</v>
      </c>
      <c r="BI169" s="178">
        <f t="shared" si="12"/>
        <v>0</v>
      </c>
      <c r="BJ169" s="3" t="s">
        <v>14</v>
      </c>
      <c r="BK169" s="178">
        <f t="shared" si="18"/>
        <v>0</v>
      </c>
      <c r="BL169" s="3" t="s">
        <v>123</v>
      </c>
      <c r="BM169" s="177" t="s">
        <v>237</v>
      </c>
    </row>
    <row r="170" spans="2:65" s="20" customFormat="1" ht="24.2" customHeight="1">
      <c r="B170" s="21"/>
      <c r="C170" s="165" t="s">
        <v>238</v>
      </c>
      <c r="D170" s="165" t="s">
        <v>119</v>
      </c>
      <c r="E170" s="166" t="s">
        <v>239</v>
      </c>
      <c r="F170" s="167" t="s">
        <v>240</v>
      </c>
      <c r="G170" s="168" t="s">
        <v>122</v>
      </c>
      <c r="H170" s="169">
        <v>61</v>
      </c>
      <c r="I170" s="170"/>
      <c r="J170" s="171">
        <f t="shared" si="14"/>
        <v>0</v>
      </c>
      <c r="K170" s="172"/>
      <c r="L170" s="25"/>
      <c r="M170" s="173" t="s">
        <v>1</v>
      </c>
      <c r="N170" s="174" t="s">
        <v>41</v>
      </c>
      <c r="O170" s="22"/>
      <c r="P170" s="175">
        <f t="shared" si="15"/>
        <v>0</v>
      </c>
      <c r="Q170" s="175">
        <v>0.11162</v>
      </c>
      <c r="R170" s="175">
        <f t="shared" si="16"/>
        <v>6.8088199999999999</v>
      </c>
      <c r="S170" s="175">
        <v>0</v>
      </c>
      <c r="T170" s="176">
        <f t="shared" si="17"/>
        <v>0</v>
      </c>
      <c r="AR170" s="177" t="s">
        <v>123</v>
      </c>
      <c r="AT170" s="177" t="s">
        <v>119</v>
      </c>
      <c r="AU170" s="177" t="s">
        <v>82</v>
      </c>
      <c r="AY170" s="3" t="s">
        <v>117</v>
      </c>
      <c r="BE170" s="178">
        <f t="shared" si="8"/>
        <v>0</v>
      </c>
      <c r="BF170" s="178">
        <f t="shared" si="9"/>
        <v>0</v>
      </c>
      <c r="BG170" s="178">
        <f t="shared" si="10"/>
        <v>0</v>
      </c>
      <c r="BH170" s="178">
        <f t="shared" si="11"/>
        <v>0</v>
      </c>
      <c r="BI170" s="178">
        <f t="shared" si="12"/>
        <v>0</v>
      </c>
      <c r="BJ170" s="3" t="s">
        <v>14</v>
      </c>
      <c r="BK170" s="178">
        <f t="shared" si="18"/>
        <v>0</v>
      </c>
      <c r="BL170" s="3" t="s">
        <v>123</v>
      </c>
      <c r="BM170" s="177" t="s">
        <v>241</v>
      </c>
    </row>
    <row r="171" spans="2:65" s="20" customFormat="1" ht="24.2" customHeight="1">
      <c r="B171" s="21"/>
      <c r="C171" s="202" t="s">
        <v>242</v>
      </c>
      <c r="D171" s="202" t="s">
        <v>189</v>
      </c>
      <c r="E171" s="203" t="s">
        <v>243</v>
      </c>
      <c r="F171" s="204" t="s">
        <v>244</v>
      </c>
      <c r="G171" s="205" t="s">
        <v>122</v>
      </c>
      <c r="H171" s="206">
        <v>60.99</v>
      </c>
      <c r="I171" s="207"/>
      <c r="J171" s="208">
        <f t="shared" si="14"/>
        <v>0</v>
      </c>
      <c r="K171" s="209"/>
      <c r="L171" s="210"/>
      <c r="M171" s="211" t="s">
        <v>1</v>
      </c>
      <c r="N171" s="212" t="s">
        <v>41</v>
      </c>
      <c r="O171" s="22"/>
      <c r="P171" s="175">
        <f t="shared" si="15"/>
        <v>0</v>
      </c>
      <c r="Q171" s="175">
        <v>0.17599999999999999</v>
      </c>
      <c r="R171" s="175">
        <f t="shared" si="16"/>
        <v>10.73424</v>
      </c>
      <c r="S171" s="175">
        <v>0</v>
      </c>
      <c r="T171" s="176">
        <f t="shared" si="17"/>
        <v>0</v>
      </c>
      <c r="AR171" s="177" t="s">
        <v>150</v>
      </c>
      <c r="AT171" s="177" t="s">
        <v>189</v>
      </c>
      <c r="AU171" s="177" t="s">
        <v>82</v>
      </c>
      <c r="AY171" s="3" t="s">
        <v>117</v>
      </c>
      <c r="BE171" s="178">
        <f t="shared" si="8"/>
        <v>0</v>
      </c>
      <c r="BF171" s="178">
        <f t="shared" si="9"/>
        <v>0</v>
      </c>
      <c r="BG171" s="178">
        <f t="shared" si="10"/>
        <v>0</v>
      </c>
      <c r="BH171" s="178">
        <f t="shared" si="11"/>
        <v>0</v>
      </c>
      <c r="BI171" s="178">
        <f t="shared" si="12"/>
        <v>0</v>
      </c>
      <c r="BJ171" s="3" t="s">
        <v>14</v>
      </c>
      <c r="BK171" s="178">
        <f t="shared" si="18"/>
        <v>0</v>
      </c>
      <c r="BL171" s="3" t="s">
        <v>123</v>
      </c>
      <c r="BM171" s="177" t="s">
        <v>245</v>
      </c>
    </row>
    <row r="172" spans="2:65" s="179" customFormat="1">
      <c r="B172" s="180"/>
      <c r="C172" s="181"/>
      <c r="D172" s="182" t="s">
        <v>125</v>
      </c>
      <c r="E172" s="181"/>
      <c r="F172" s="184" t="s">
        <v>246</v>
      </c>
      <c r="G172" s="181"/>
      <c r="H172" s="185">
        <v>60.99</v>
      </c>
      <c r="I172" s="186"/>
      <c r="J172" s="181"/>
      <c r="K172" s="181"/>
      <c r="L172" s="187"/>
      <c r="M172" s="188"/>
      <c r="N172" s="181"/>
      <c r="O172" s="181"/>
      <c r="P172" s="181"/>
      <c r="Q172" s="181"/>
      <c r="R172" s="181"/>
      <c r="S172" s="181"/>
      <c r="T172" s="189"/>
      <c r="AT172" s="190" t="s">
        <v>125</v>
      </c>
      <c r="AU172" s="190" t="s">
        <v>82</v>
      </c>
      <c r="AV172" s="179" t="s">
        <v>82</v>
      </c>
      <c r="AW172" s="179" t="s">
        <v>4</v>
      </c>
      <c r="AX172" s="179" t="s">
        <v>14</v>
      </c>
      <c r="AY172" s="190" t="s">
        <v>117</v>
      </c>
    </row>
    <row r="173" spans="2:65" s="20" customFormat="1" ht="24.2" customHeight="1">
      <c r="B173" s="21"/>
      <c r="C173" s="202" t="s">
        <v>247</v>
      </c>
      <c r="D173" s="202" t="s">
        <v>189</v>
      </c>
      <c r="E173" s="203" t="s">
        <v>248</v>
      </c>
      <c r="F173" s="204" t="s">
        <v>249</v>
      </c>
      <c r="G173" s="205" t="s">
        <v>122</v>
      </c>
      <c r="H173" s="206">
        <v>4.28</v>
      </c>
      <c r="I173" s="207"/>
      <c r="J173" s="208">
        <f t="shared" si="14"/>
        <v>0</v>
      </c>
      <c r="K173" s="209"/>
      <c r="L173" s="210"/>
      <c r="M173" s="211" t="s">
        <v>1</v>
      </c>
      <c r="N173" s="212" t="s">
        <v>41</v>
      </c>
      <c r="O173" s="22"/>
      <c r="P173" s="175">
        <f t="shared" si="15"/>
        <v>0</v>
      </c>
      <c r="Q173" s="175">
        <v>0.17499999999999999</v>
      </c>
      <c r="R173" s="175">
        <f t="shared" si="16"/>
        <v>0.749</v>
      </c>
      <c r="S173" s="175">
        <v>0</v>
      </c>
      <c r="T173" s="176">
        <f t="shared" si="17"/>
        <v>0</v>
      </c>
      <c r="AR173" s="177" t="s">
        <v>150</v>
      </c>
      <c r="AT173" s="177" t="s">
        <v>189</v>
      </c>
      <c r="AU173" s="177" t="s">
        <v>82</v>
      </c>
      <c r="AY173" s="3" t="s">
        <v>117</v>
      </c>
      <c r="BE173" s="178">
        <f t="shared" si="8"/>
        <v>0</v>
      </c>
      <c r="BF173" s="178">
        <f t="shared" si="9"/>
        <v>0</v>
      </c>
      <c r="BG173" s="178">
        <f t="shared" si="10"/>
        <v>0</v>
      </c>
      <c r="BH173" s="178">
        <f t="shared" si="11"/>
        <v>0</v>
      </c>
      <c r="BI173" s="178">
        <f t="shared" si="12"/>
        <v>0</v>
      </c>
      <c r="BJ173" s="3" t="s">
        <v>14</v>
      </c>
      <c r="BK173" s="178">
        <f t="shared" si="18"/>
        <v>0</v>
      </c>
      <c r="BL173" s="3" t="s">
        <v>123</v>
      </c>
      <c r="BM173" s="177" t="s">
        <v>250</v>
      </c>
    </row>
    <row r="174" spans="2:65" s="179" customFormat="1">
      <c r="B174" s="180"/>
      <c r="C174" s="181"/>
      <c r="D174" s="182" t="s">
        <v>125</v>
      </c>
      <c r="E174" s="181"/>
      <c r="F174" s="184" t="s">
        <v>251</v>
      </c>
      <c r="G174" s="181"/>
      <c r="H174" s="185">
        <v>4.28</v>
      </c>
      <c r="I174" s="186"/>
      <c r="J174" s="181"/>
      <c r="K174" s="181"/>
      <c r="L174" s="187"/>
      <c r="M174" s="188"/>
      <c r="N174" s="181"/>
      <c r="O174" s="181"/>
      <c r="P174" s="181"/>
      <c r="Q174" s="181"/>
      <c r="R174" s="181"/>
      <c r="S174" s="181"/>
      <c r="T174" s="189"/>
      <c r="AT174" s="190" t="s">
        <v>125</v>
      </c>
      <c r="AU174" s="190" t="s">
        <v>82</v>
      </c>
      <c r="AV174" s="179" t="s">
        <v>82</v>
      </c>
      <c r="AW174" s="179" t="s">
        <v>4</v>
      </c>
      <c r="AX174" s="179" t="s">
        <v>14</v>
      </c>
      <c r="AY174" s="190" t="s">
        <v>117</v>
      </c>
    </row>
    <row r="175" spans="2:65" s="20" customFormat="1" ht="16.5" customHeight="1">
      <c r="B175" s="21"/>
      <c r="C175" s="165" t="s">
        <v>252</v>
      </c>
      <c r="D175" s="165" t="s">
        <v>119</v>
      </c>
      <c r="E175" s="166" t="s">
        <v>253</v>
      </c>
      <c r="F175" s="167" t="s">
        <v>254</v>
      </c>
      <c r="G175" s="168" t="s">
        <v>135</v>
      </c>
      <c r="H175" s="169">
        <v>21.36</v>
      </c>
      <c r="I175" s="170"/>
      <c r="J175" s="171">
        <f t="shared" si="14"/>
        <v>0</v>
      </c>
      <c r="K175" s="172"/>
      <c r="L175" s="25"/>
      <c r="M175" s="173" t="s">
        <v>1</v>
      </c>
      <c r="N175" s="174" t="s">
        <v>41</v>
      </c>
      <c r="O175" s="22"/>
      <c r="P175" s="175">
        <f t="shared" si="15"/>
        <v>0</v>
      </c>
      <c r="Q175" s="175">
        <v>0</v>
      </c>
      <c r="R175" s="175">
        <f t="shared" si="16"/>
        <v>0</v>
      </c>
      <c r="S175" s="175">
        <v>0</v>
      </c>
      <c r="T175" s="176">
        <f t="shared" si="17"/>
        <v>0</v>
      </c>
      <c r="AR175" s="177" t="s">
        <v>123</v>
      </c>
      <c r="AT175" s="177" t="s">
        <v>119</v>
      </c>
      <c r="AU175" s="177" t="s">
        <v>82</v>
      </c>
      <c r="AY175" s="3" t="s">
        <v>117</v>
      </c>
      <c r="BE175" s="178">
        <f t="shared" si="8"/>
        <v>0</v>
      </c>
      <c r="BF175" s="178">
        <f t="shared" si="9"/>
        <v>0</v>
      </c>
      <c r="BG175" s="178">
        <f t="shared" si="10"/>
        <v>0</v>
      </c>
      <c r="BH175" s="178">
        <f t="shared" si="11"/>
        <v>0</v>
      </c>
      <c r="BI175" s="178">
        <f t="shared" si="12"/>
        <v>0</v>
      </c>
      <c r="BJ175" s="3" t="s">
        <v>14</v>
      </c>
      <c r="BK175" s="178">
        <f t="shared" si="18"/>
        <v>0</v>
      </c>
      <c r="BL175" s="3" t="s">
        <v>123</v>
      </c>
      <c r="BM175" s="177" t="s">
        <v>255</v>
      </c>
    </row>
    <row r="176" spans="2:65" s="179" customFormat="1">
      <c r="B176" s="180"/>
      <c r="C176" s="181"/>
      <c r="D176" s="182" t="s">
        <v>125</v>
      </c>
      <c r="E176" s="183" t="s">
        <v>1</v>
      </c>
      <c r="F176" s="184" t="s">
        <v>256</v>
      </c>
      <c r="G176" s="181"/>
      <c r="H176" s="185">
        <v>21.36</v>
      </c>
      <c r="I176" s="186"/>
      <c r="J176" s="181"/>
      <c r="K176" s="181"/>
      <c r="L176" s="187"/>
      <c r="M176" s="188"/>
      <c r="N176" s="181"/>
      <c r="O176" s="181"/>
      <c r="P176" s="181"/>
      <c r="Q176" s="181"/>
      <c r="R176" s="181"/>
      <c r="S176" s="181"/>
      <c r="T176" s="189"/>
      <c r="AT176" s="190" t="s">
        <v>125</v>
      </c>
      <c r="AU176" s="190" t="s">
        <v>82</v>
      </c>
      <c r="AV176" s="179" t="s">
        <v>82</v>
      </c>
      <c r="AW176" s="179" t="s">
        <v>32</v>
      </c>
      <c r="AX176" s="179" t="s">
        <v>14</v>
      </c>
      <c r="AY176" s="190" t="s">
        <v>117</v>
      </c>
    </row>
    <row r="177" spans="2:65" s="20" customFormat="1" ht="24.2" customHeight="1">
      <c r="B177" s="21"/>
      <c r="C177" s="165" t="s">
        <v>257</v>
      </c>
      <c r="D177" s="165" t="s">
        <v>119</v>
      </c>
      <c r="E177" s="166" t="s">
        <v>258</v>
      </c>
      <c r="F177" s="167" t="s">
        <v>259</v>
      </c>
      <c r="G177" s="168" t="s">
        <v>135</v>
      </c>
      <c r="H177" s="169">
        <v>86.6</v>
      </c>
      <c r="I177" s="170"/>
      <c r="J177" s="171">
        <f t="shared" si="14"/>
        <v>0</v>
      </c>
      <c r="K177" s="172"/>
      <c r="L177" s="25"/>
      <c r="M177" s="173" t="s">
        <v>1</v>
      </c>
      <c r="N177" s="174" t="s">
        <v>41</v>
      </c>
      <c r="O177" s="22"/>
      <c r="P177" s="175">
        <f t="shared" si="15"/>
        <v>0</v>
      </c>
      <c r="Q177" s="175">
        <v>1.0000000000000001E-5</v>
      </c>
      <c r="R177" s="175">
        <f t="shared" si="16"/>
        <v>8.6600000000000002E-4</v>
      </c>
      <c r="S177" s="175">
        <v>0</v>
      </c>
      <c r="T177" s="176">
        <f t="shared" si="17"/>
        <v>0</v>
      </c>
      <c r="AR177" s="177" t="s">
        <v>123</v>
      </c>
      <c r="AT177" s="177" t="s">
        <v>119</v>
      </c>
      <c r="AU177" s="177" t="s">
        <v>82</v>
      </c>
      <c r="AY177" s="3" t="s">
        <v>117</v>
      </c>
      <c r="BE177" s="178">
        <f t="shared" si="8"/>
        <v>0</v>
      </c>
      <c r="BF177" s="178">
        <f t="shared" si="9"/>
        <v>0</v>
      </c>
      <c r="BG177" s="178">
        <f t="shared" si="10"/>
        <v>0</v>
      </c>
      <c r="BH177" s="178">
        <f t="shared" si="11"/>
        <v>0</v>
      </c>
      <c r="BI177" s="178">
        <f t="shared" si="12"/>
        <v>0</v>
      </c>
      <c r="BJ177" s="3" t="s">
        <v>14</v>
      </c>
      <c r="BK177" s="178">
        <f t="shared" si="18"/>
        <v>0</v>
      </c>
      <c r="BL177" s="3" t="s">
        <v>123</v>
      </c>
      <c r="BM177" s="177" t="s">
        <v>260</v>
      </c>
    </row>
    <row r="178" spans="2:65" s="179" customFormat="1">
      <c r="B178" s="180"/>
      <c r="C178" s="181"/>
      <c r="D178" s="182" t="s">
        <v>125</v>
      </c>
      <c r="E178" s="183" t="s">
        <v>1</v>
      </c>
      <c r="F178" s="184" t="s">
        <v>261</v>
      </c>
      <c r="G178" s="181"/>
      <c r="H178" s="185">
        <v>86.6</v>
      </c>
      <c r="I178" s="186"/>
      <c r="J178" s="181"/>
      <c r="K178" s="181"/>
      <c r="L178" s="187"/>
      <c r="M178" s="188"/>
      <c r="N178" s="181"/>
      <c r="O178" s="181"/>
      <c r="P178" s="181"/>
      <c r="Q178" s="181"/>
      <c r="R178" s="181"/>
      <c r="S178" s="181"/>
      <c r="T178" s="189"/>
      <c r="AT178" s="190" t="s">
        <v>125</v>
      </c>
      <c r="AU178" s="190" t="s">
        <v>82</v>
      </c>
      <c r="AV178" s="179" t="s">
        <v>82</v>
      </c>
      <c r="AW178" s="179" t="s">
        <v>32</v>
      </c>
      <c r="AX178" s="179" t="s">
        <v>14</v>
      </c>
      <c r="AY178" s="190" t="s">
        <v>117</v>
      </c>
    </row>
    <row r="179" spans="2:65" s="149" customFormat="1" ht="22.9" customHeight="1">
      <c r="B179" s="150"/>
      <c r="C179" s="151"/>
      <c r="D179" s="152" t="s">
        <v>75</v>
      </c>
      <c r="E179" s="163" t="s">
        <v>159</v>
      </c>
      <c r="F179" s="163" t="s">
        <v>262</v>
      </c>
      <c r="G179" s="151"/>
      <c r="H179" s="151"/>
      <c r="I179" s="154"/>
      <c r="J179" s="164">
        <f>BK179</f>
        <v>0</v>
      </c>
      <c r="K179" s="151"/>
      <c r="L179" s="156"/>
      <c r="M179" s="157"/>
      <c r="N179" s="151"/>
      <c r="O179" s="151"/>
      <c r="P179" s="158">
        <f>SUM(P180:P198)</f>
        <v>0</v>
      </c>
      <c r="Q179" s="151"/>
      <c r="R179" s="158">
        <f>SUM(R180:R198)</f>
        <v>15.975216799999998</v>
      </c>
      <c r="S179" s="151"/>
      <c r="T179" s="159">
        <f>SUM(T180:T198)</f>
        <v>0</v>
      </c>
      <c r="AR179" s="160" t="s">
        <v>14</v>
      </c>
      <c r="AT179" s="161" t="s">
        <v>75</v>
      </c>
      <c r="AU179" s="161" t="s">
        <v>14</v>
      </c>
      <c r="AY179" s="160" t="s">
        <v>117</v>
      </c>
      <c r="BK179" s="162">
        <f>SUM(BK180:BK198)</f>
        <v>0</v>
      </c>
    </row>
    <row r="180" spans="2:65" s="20" customFormat="1" ht="16.5" customHeight="1">
      <c r="B180" s="21"/>
      <c r="C180" s="165" t="s">
        <v>263</v>
      </c>
      <c r="D180" s="165" t="s">
        <v>119</v>
      </c>
      <c r="E180" s="166" t="s">
        <v>264</v>
      </c>
      <c r="F180" s="167" t="s">
        <v>265</v>
      </c>
      <c r="G180" s="168" t="s">
        <v>266</v>
      </c>
      <c r="H180" s="169">
        <v>3</v>
      </c>
      <c r="I180" s="170"/>
      <c r="J180" s="171">
        <f>ROUND(I180*H180,2)</f>
        <v>0</v>
      </c>
      <c r="K180" s="172"/>
      <c r="L180" s="25"/>
      <c r="M180" s="173" t="s">
        <v>1</v>
      </c>
      <c r="N180" s="174" t="s">
        <v>41</v>
      </c>
      <c r="O180" s="22"/>
      <c r="P180" s="175">
        <f>O180*H180</f>
        <v>0</v>
      </c>
      <c r="Q180" s="175">
        <v>0</v>
      </c>
      <c r="R180" s="175">
        <f>Q180*H180</f>
        <v>0</v>
      </c>
      <c r="S180" s="175">
        <v>0</v>
      </c>
      <c r="T180" s="176">
        <f>S180*H180</f>
        <v>0</v>
      </c>
      <c r="AR180" s="177" t="s">
        <v>123</v>
      </c>
      <c r="AT180" s="177" t="s">
        <v>119</v>
      </c>
      <c r="AU180" s="177" t="s">
        <v>82</v>
      </c>
      <c r="AY180" s="3" t="s">
        <v>117</v>
      </c>
      <c r="BE180" s="178">
        <f t="shared" si="8"/>
        <v>0</v>
      </c>
      <c r="BF180" s="178">
        <f t="shared" si="9"/>
        <v>0</v>
      </c>
      <c r="BG180" s="178">
        <f t="shared" si="10"/>
        <v>0</v>
      </c>
      <c r="BH180" s="178">
        <f t="shared" si="11"/>
        <v>0</v>
      </c>
      <c r="BI180" s="178">
        <f t="shared" si="12"/>
        <v>0</v>
      </c>
      <c r="BJ180" s="3" t="s">
        <v>14</v>
      </c>
      <c r="BK180" s="178">
        <f>ROUND(I180*H180,2)</f>
        <v>0</v>
      </c>
      <c r="BL180" s="3" t="s">
        <v>123</v>
      </c>
      <c r="BM180" s="177" t="s">
        <v>267</v>
      </c>
    </row>
    <row r="181" spans="2:65" s="179" customFormat="1">
      <c r="B181" s="180"/>
      <c r="C181" s="181"/>
      <c r="D181" s="182" t="s">
        <v>125</v>
      </c>
      <c r="E181" s="183" t="s">
        <v>1</v>
      </c>
      <c r="F181" s="184" t="s">
        <v>129</v>
      </c>
      <c r="G181" s="181"/>
      <c r="H181" s="185">
        <v>3</v>
      </c>
      <c r="I181" s="186"/>
      <c r="J181" s="181"/>
      <c r="K181" s="181"/>
      <c r="L181" s="187"/>
      <c r="M181" s="188"/>
      <c r="N181" s="181"/>
      <c r="O181" s="181"/>
      <c r="P181" s="181"/>
      <c r="Q181" s="181"/>
      <c r="R181" s="181"/>
      <c r="S181" s="181"/>
      <c r="T181" s="189"/>
      <c r="AT181" s="190" t="s">
        <v>125</v>
      </c>
      <c r="AU181" s="190" t="s">
        <v>82</v>
      </c>
      <c r="AV181" s="179" t="s">
        <v>82</v>
      </c>
      <c r="AW181" s="179" t="s">
        <v>32</v>
      </c>
      <c r="AX181" s="179" t="s">
        <v>14</v>
      </c>
      <c r="AY181" s="190" t="s">
        <v>117</v>
      </c>
    </row>
    <row r="182" spans="2:65" s="20" customFormat="1" ht="24.2" customHeight="1">
      <c r="B182" s="21"/>
      <c r="C182" s="165" t="s">
        <v>268</v>
      </c>
      <c r="D182" s="165" t="s">
        <v>119</v>
      </c>
      <c r="E182" s="166" t="s">
        <v>269</v>
      </c>
      <c r="F182" s="167" t="s">
        <v>270</v>
      </c>
      <c r="G182" s="168" t="s">
        <v>266</v>
      </c>
      <c r="H182" s="169">
        <v>1</v>
      </c>
      <c r="I182" s="170"/>
      <c r="J182" s="171">
        <f t="shared" ref="J182:J197" si="19">ROUND(I182*H182,2)</f>
        <v>0</v>
      </c>
      <c r="K182" s="172"/>
      <c r="L182" s="25"/>
      <c r="M182" s="173" t="s">
        <v>1</v>
      </c>
      <c r="N182" s="174" t="s">
        <v>41</v>
      </c>
      <c r="O182" s="22"/>
      <c r="P182" s="175">
        <f t="shared" ref="P182:P197" si="20">O182*H182</f>
        <v>0</v>
      </c>
      <c r="Q182" s="175">
        <v>0</v>
      </c>
      <c r="R182" s="175">
        <f t="shared" ref="R182:R197" si="21">Q182*H182</f>
        <v>0</v>
      </c>
      <c r="S182" s="175">
        <v>0</v>
      </c>
      <c r="T182" s="176">
        <f t="shared" ref="T182:T197" si="22">S182*H182</f>
        <v>0</v>
      </c>
      <c r="AR182" s="177" t="s">
        <v>123</v>
      </c>
      <c r="AT182" s="177" t="s">
        <v>119</v>
      </c>
      <c r="AU182" s="177" t="s">
        <v>82</v>
      </c>
      <c r="AY182" s="3" t="s">
        <v>117</v>
      </c>
      <c r="BE182" s="178">
        <f t="shared" si="8"/>
        <v>0</v>
      </c>
      <c r="BF182" s="178">
        <f t="shared" si="9"/>
        <v>0</v>
      </c>
      <c r="BG182" s="178">
        <f t="shared" si="10"/>
        <v>0</v>
      </c>
      <c r="BH182" s="178">
        <f t="shared" si="11"/>
        <v>0</v>
      </c>
      <c r="BI182" s="178">
        <f t="shared" si="12"/>
        <v>0</v>
      </c>
      <c r="BJ182" s="3" t="s">
        <v>14</v>
      </c>
      <c r="BK182" s="178">
        <f t="shared" ref="BK182:BK197" si="23">ROUND(I182*H182,2)</f>
        <v>0</v>
      </c>
      <c r="BL182" s="3" t="s">
        <v>123</v>
      </c>
      <c r="BM182" s="177" t="s">
        <v>271</v>
      </c>
    </row>
    <row r="183" spans="2:65" s="20" customFormat="1" ht="24.2" customHeight="1">
      <c r="B183" s="21"/>
      <c r="C183" s="165" t="s">
        <v>272</v>
      </c>
      <c r="D183" s="165" t="s">
        <v>119</v>
      </c>
      <c r="E183" s="166" t="s">
        <v>273</v>
      </c>
      <c r="F183" s="167" t="s">
        <v>274</v>
      </c>
      <c r="G183" s="168" t="s">
        <v>266</v>
      </c>
      <c r="H183" s="169">
        <v>1</v>
      </c>
      <c r="I183" s="170"/>
      <c r="J183" s="171">
        <f t="shared" si="19"/>
        <v>0</v>
      </c>
      <c r="K183" s="172"/>
      <c r="L183" s="25"/>
      <c r="M183" s="173" t="s">
        <v>1</v>
      </c>
      <c r="N183" s="174" t="s">
        <v>41</v>
      </c>
      <c r="O183" s="22"/>
      <c r="P183" s="175">
        <f t="shared" si="20"/>
        <v>0</v>
      </c>
      <c r="Q183" s="175">
        <v>0</v>
      </c>
      <c r="R183" s="175">
        <f t="shared" si="21"/>
        <v>0</v>
      </c>
      <c r="S183" s="175">
        <v>0</v>
      </c>
      <c r="T183" s="176">
        <f t="shared" si="22"/>
        <v>0</v>
      </c>
      <c r="AR183" s="177" t="s">
        <v>123</v>
      </c>
      <c r="AT183" s="177" t="s">
        <v>119</v>
      </c>
      <c r="AU183" s="177" t="s">
        <v>82</v>
      </c>
      <c r="AY183" s="3" t="s">
        <v>117</v>
      </c>
      <c r="BE183" s="178">
        <f t="shared" si="8"/>
        <v>0</v>
      </c>
      <c r="BF183" s="178">
        <f t="shared" si="9"/>
        <v>0</v>
      </c>
      <c r="BG183" s="178">
        <f t="shared" si="10"/>
        <v>0</v>
      </c>
      <c r="BH183" s="178">
        <f t="shared" si="11"/>
        <v>0</v>
      </c>
      <c r="BI183" s="178">
        <f t="shared" si="12"/>
        <v>0</v>
      </c>
      <c r="BJ183" s="3" t="s">
        <v>14</v>
      </c>
      <c r="BK183" s="178">
        <f t="shared" si="23"/>
        <v>0</v>
      </c>
      <c r="BL183" s="3" t="s">
        <v>123</v>
      </c>
      <c r="BM183" s="177" t="s">
        <v>275</v>
      </c>
    </row>
    <row r="184" spans="2:65" s="20" customFormat="1" ht="24.2" customHeight="1">
      <c r="B184" s="21"/>
      <c r="C184" s="165" t="s">
        <v>276</v>
      </c>
      <c r="D184" s="165" t="s">
        <v>119</v>
      </c>
      <c r="E184" s="166" t="s">
        <v>277</v>
      </c>
      <c r="F184" s="167" t="s">
        <v>278</v>
      </c>
      <c r="G184" s="168" t="s">
        <v>266</v>
      </c>
      <c r="H184" s="169">
        <v>1</v>
      </c>
      <c r="I184" s="170"/>
      <c r="J184" s="171">
        <f t="shared" si="19"/>
        <v>0</v>
      </c>
      <c r="K184" s="172"/>
      <c r="L184" s="25"/>
      <c r="M184" s="173" t="s">
        <v>1</v>
      </c>
      <c r="N184" s="174" t="s">
        <v>41</v>
      </c>
      <c r="O184" s="22"/>
      <c r="P184" s="175">
        <f t="shared" si="20"/>
        <v>0</v>
      </c>
      <c r="Q184" s="175">
        <v>0</v>
      </c>
      <c r="R184" s="175">
        <f t="shared" si="21"/>
        <v>0</v>
      </c>
      <c r="S184" s="175">
        <v>0</v>
      </c>
      <c r="T184" s="176">
        <f t="shared" si="22"/>
        <v>0</v>
      </c>
      <c r="AR184" s="177" t="s">
        <v>123</v>
      </c>
      <c r="AT184" s="177" t="s">
        <v>119</v>
      </c>
      <c r="AU184" s="177" t="s">
        <v>82</v>
      </c>
      <c r="AY184" s="3" t="s">
        <v>117</v>
      </c>
      <c r="BE184" s="178">
        <f t="shared" si="8"/>
        <v>0</v>
      </c>
      <c r="BF184" s="178">
        <f t="shared" si="9"/>
        <v>0</v>
      </c>
      <c r="BG184" s="178">
        <f t="shared" si="10"/>
        <v>0</v>
      </c>
      <c r="BH184" s="178">
        <f t="shared" si="11"/>
        <v>0</v>
      </c>
      <c r="BI184" s="178">
        <f t="shared" si="12"/>
        <v>0</v>
      </c>
      <c r="BJ184" s="3" t="s">
        <v>14</v>
      </c>
      <c r="BK184" s="178">
        <f t="shared" si="23"/>
        <v>0</v>
      </c>
      <c r="BL184" s="3" t="s">
        <v>123</v>
      </c>
      <c r="BM184" s="177" t="s">
        <v>279</v>
      </c>
    </row>
    <row r="185" spans="2:65" s="20" customFormat="1" ht="16.5" customHeight="1">
      <c r="B185" s="21"/>
      <c r="C185" s="165" t="s">
        <v>280</v>
      </c>
      <c r="D185" s="165" t="s">
        <v>119</v>
      </c>
      <c r="E185" s="166" t="s">
        <v>281</v>
      </c>
      <c r="F185" s="167" t="s">
        <v>282</v>
      </c>
      <c r="G185" s="168" t="s">
        <v>283</v>
      </c>
      <c r="H185" s="169">
        <v>1</v>
      </c>
      <c r="I185" s="170"/>
      <c r="J185" s="171">
        <f t="shared" si="19"/>
        <v>0</v>
      </c>
      <c r="K185" s="172"/>
      <c r="L185" s="25"/>
      <c r="M185" s="173" t="s">
        <v>1</v>
      </c>
      <c r="N185" s="174" t="s">
        <v>41</v>
      </c>
      <c r="O185" s="22"/>
      <c r="P185" s="175">
        <f t="shared" si="20"/>
        <v>0</v>
      </c>
      <c r="Q185" s="175">
        <v>0</v>
      </c>
      <c r="R185" s="175">
        <f t="shared" si="21"/>
        <v>0</v>
      </c>
      <c r="S185" s="175">
        <v>0</v>
      </c>
      <c r="T185" s="176">
        <f t="shared" si="22"/>
        <v>0</v>
      </c>
      <c r="AR185" s="177" t="s">
        <v>123</v>
      </c>
      <c r="AT185" s="177" t="s">
        <v>119</v>
      </c>
      <c r="AU185" s="177" t="s">
        <v>82</v>
      </c>
      <c r="AY185" s="3" t="s">
        <v>117</v>
      </c>
      <c r="BE185" s="178">
        <f t="shared" si="8"/>
        <v>0</v>
      </c>
      <c r="BF185" s="178">
        <f t="shared" si="9"/>
        <v>0</v>
      </c>
      <c r="BG185" s="178">
        <f t="shared" si="10"/>
        <v>0</v>
      </c>
      <c r="BH185" s="178">
        <f t="shared" si="11"/>
        <v>0</v>
      </c>
      <c r="BI185" s="178">
        <f t="shared" si="12"/>
        <v>0</v>
      </c>
      <c r="BJ185" s="3" t="s">
        <v>14</v>
      </c>
      <c r="BK185" s="178">
        <f t="shared" si="23"/>
        <v>0</v>
      </c>
      <c r="BL185" s="3" t="s">
        <v>123</v>
      </c>
      <c r="BM185" s="177" t="s">
        <v>284</v>
      </c>
    </row>
    <row r="186" spans="2:65" s="20" customFormat="1" ht="24.2" customHeight="1">
      <c r="B186" s="21"/>
      <c r="C186" s="165" t="s">
        <v>285</v>
      </c>
      <c r="D186" s="165" t="s">
        <v>119</v>
      </c>
      <c r="E186" s="166" t="s">
        <v>286</v>
      </c>
      <c r="F186" s="167" t="s">
        <v>287</v>
      </c>
      <c r="G186" s="168" t="s">
        <v>135</v>
      </c>
      <c r="H186" s="169">
        <v>18</v>
      </c>
      <c r="I186" s="170"/>
      <c r="J186" s="171">
        <f t="shared" si="19"/>
        <v>0</v>
      </c>
      <c r="K186" s="172"/>
      <c r="L186" s="25"/>
      <c r="M186" s="173" t="s">
        <v>1</v>
      </c>
      <c r="N186" s="174" t="s">
        <v>41</v>
      </c>
      <c r="O186" s="22"/>
      <c r="P186" s="175">
        <f t="shared" si="20"/>
        <v>0</v>
      </c>
      <c r="Q186" s="175">
        <v>2.0000000000000001E-4</v>
      </c>
      <c r="R186" s="175">
        <f t="shared" si="21"/>
        <v>3.6000000000000003E-3</v>
      </c>
      <c r="S186" s="175">
        <v>0</v>
      </c>
      <c r="T186" s="176">
        <f t="shared" si="22"/>
        <v>0</v>
      </c>
      <c r="AR186" s="177" t="s">
        <v>123</v>
      </c>
      <c r="AT186" s="177" t="s">
        <v>119</v>
      </c>
      <c r="AU186" s="177" t="s">
        <v>82</v>
      </c>
      <c r="AY186" s="3" t="s">
        <v>117</v>
      </c>
      <c r="BE186" s="178">
        <f t="shared" si="8"/>
        <v>0</v>
      </c>
      <c r="BF186" s="178">
        <f t="shared" si="9"/>
        <v>0</v>
      </c>
      <c r="BG186" s="178">
        <f t="shared" si="10"/>
        <v>0</v>
      </c>
      <c r="BH186" s="178">
        <f t="shared" si="11"/>
        <v>0</v>
      </c>
      <c r="BI186" s="178">
        <f t="shared" si="12"/>
        <v>0</v>
      </c>
      <c r="BJ186" s="3" t="s">
        <v>14</v>
      </c>
      <c r="BK186" s="178">
        <f t="shared" si="23"/>
        <v>0</v>
      </c>
      <c r="BL186" s="3" t="s">
        <v>123</v>
      </c>
      <c r="BM186" s="177" t="s">
        <v>288</v>
      </c>
    </row>
    <row r="187" spans="2:65" s="20" customFormat="1" ht="33" customHeight="1">
      <c r="B187" s="21"/>
      <c r="C187" s="165" t="s">
        <v>289</v>
      </c>
      <c r="D187" s="165" t="s">
        <v>119</v>
      </c>
      <c r="E187" s="166" t="s">
        <v>290</v>
      </c>
      <c r="F187" s="167" t="s">
        <v>291</v>
      </c>
      <c r="G187" s="168" t="s">
        <v>135</v>
      </c>
      <c r="H187" s="169">
        <v>11</v>
      </c>
      <c r="I187" s="170"/>
      <c r="J187" s="171">
        <f t="shared" si="19"/>
        <v>0</v>
      </c>
      <c r="K187" s="172"/>
      <c r="L187" s="25"/>
      <c r="M187" s="173" t="s">
        <v>1</v>
      </c>
      <c r="N187" s="174" t="s">
        <v>41</v>
      </c>
      <c r="O187" s="22"/>
      <c r="P187" s="175">
        <f t="shared" si="20"/>
        <v>0</v>
      </c>
      <c r="Q187" s="175">
        <v>0.16850000000000001</v>
      </c>
      <c r="R187" s="175">
        <f t="shared" si="21"/>
        <v>1.8535000000000001</v>
      </c>
      <c r="S187" s="175">
        <v>0</v>
      </c>
      <c r="T187" s="176">
        <f t="shared" si="22"/>
        <v>0</v>
      </c>
      <c r="AR187" s="177" t="s">
        <v>123</v>
      </c>
      <c r="AT187" s="177" t="s">
        <v>119</v>
      </c>
      <c r="AU187" s="177" t="s">
        <v>82</v>
      </c>
      <c r="AY187" s="3" t="s">
        <v>117</v>
      </c>
      <c r="BE187" s="178">
        <f t="shared" si="8"/>
        <v>0</v>
      </c>
      <c r="BF187" s="178">
        <f t="shared" si="9"/>
        <v>0</v>
      </c>
      <c r="BG187" s="178">
        <f t="shared" si="10"/>
        <v>0</v>
      </c>
      <c r="BH187" s="178">
        <f t="shared" si="11"/>
        <v>0</v>
      </c>
      <c r="BI187" s="178">
        <f t="shared" si="12"/>
        <v>0</v>
      </c>
      <c r="BJ187" s="3" t="s">
        <v>14</v>
      </c>
      <c r="BK187" s="178">
        <f t="shared" si="23"/>
        <v>0</v>
      </c>
      <c r="BL187" s="3" t="s">
        <v>123</v>
      </c>
      <c r="BM187" s="177" t="s">
        <v>292</v>
      </c>
    </row>
    <row r="188" spans="2:65" s="20" customFormat="1" ht="24.2" customHeight="1">
      <c r="B188" s="21"/>
      <c r="C188" s="202" t="s">
        <v>293</v>
      </c>
      <c r="D188" s="202" t="s">
        <v>189</v>
      </c>
      <c r="E188" s="203" t="s">
        <v>294</v>
      </c>
      <c r="F188" s="204" t="s">
        <v>295</v>
      </c>
      <c r="G188" s="205" t="s">
        <v>135</v>
      </c>
      <c r="H188" s="206">
        <v>9</v>
      </c>
      <c r="I188" s="207"/>
      <c r="J188" s="208">
        <f t="shared" si="19"/>
        <v>0</v>
      </c>
      <c r="K188" s="209"/>
      <c r="L188" s="210"/>
      <c r="M188" s="211" t="s">
        <v>1</v>
      </c>
      <c r="N188" s="212" t="s">
        <v>41</v>
      </c>
      <c r="O188" s="22"/>
      <c r="P188" s="175">
        <f t="shared" si="20"/>
        <v>0</v>
      </c>
      <c r="Q188" s="175">
        <v>4.8300000000000003E-2</v>
      </c>
      <c r="R188" s="175">
        <f t="shared" si="21"/>
        <v>0.43470000000000003</v>
      </c>
      <c r="S188" s="175">
        <v>0</v>
      </c>
      <c r="T188" s="176">
        <f t="shared" si="22"/>
        <v>0</v>
      </c>
      <c r="AR188" s="177" t="s">
        <v>150</v>
      </c>
      <c r="AT188" s="177" t="s">
        <v>189</v>
      </c>
      <c r="AU188" s="177" t="s">
        <v>82</v>
      </c>
      <c r="AY188" s="3" t="s">
        <v>117</v>
      </c>
      <c r="BE188" s="178">
        <f t="shared" si="8"/>
        <v>0</v>
      </c>
      <c r="BF188" s="178">
        <f t="shared" si="9"/>
        <v>0</v>
      </c>
      <c r="BG188" s="178">
        <f t="shared" si="10"/>
        <v>0</v>
      </c>
      <c r="BH188" s="178">
        <f t="shared" si="11"/>
        <v>0</v>
      </c>
      <c r="BI188" s="178">
        <f t="shared" si="12"/>
        <v>0</v>
      </c>
      <c r="BJ188" s="3" t="s">
        <v>14</v>
      </c>
      <c r="BK188" s="178">
        <f t="shared" si="23"/>
        <v>0</v>
      </c>
      <c r="BL188" s="3" t="s">
        <v>123</v>
      </c>
      <c r="BM188" s="177" t="s">
        <v>296</v>
      </c>
    </row>
    <row r="189" spans="2:65" s="179" customFormat="1">
      <c r="B189" s="180"/>
      <c r="C189" s="181"/>
      <c r="D189" s="182" t="s">
        <v>125</v>
      </c>
      <c r="E189" s="181"/>
      <c r="F189" s="184" t="s">
        <v>297</v>
      </c>
      <c r="G189" s="181"/>
      <c r="H189" s="185">
        <v>9</v>
      </c>
      <c r="I189" s="186"/>
      <c r="J189" s="181"/>
      <c r="K189" s="181"/>
      <c r="L189" s="187"/>
      <c r="M189" s="188"/>
      <c r="N189" s="181"/>
      <c r="O189" s="181"/>
      <c r="P189" s="181"/>
      <c r="Q189" s="181"/>
      <c r="R189" s="181"/>
      <c r="S189" s="181"/>
      <c r="T189" s="189"/>
      <c r="AT189" s="190" t="s">
        <v>125</v>
      </c>
      <c r="AU189" s="190" t="s">
        <v>82</v>
      </c>
      <c r="AV189" s="179" t="s">
        <v>82</v>
      </c>
      <c r="AW189" s="179" t="s">
        <v>4</v>
      </c>
      <c r="AX189" s="179" t="s">
        <v>14</v>
      </c>
      <c r="AY189" s="190" t="s">
        <v>117</v>
      </c>
    </row>
    <row r="190" spans="2:65" s="20" customFormat="1" ht="24.2" customHeight="1">
      <c r="B190" s="21"/>
      <c r="C190" s="202" t="s">
        <v>298</v>
      </c>
      <c r="D190" s="202" t="s">
        <v>189</v>
      </c>
      <c r="E190" s="203" t="s">
        <v>299</v>
      </c>
      <c r="F190" s="204" t="s">
        <v>300</v>
      </c>
      <c r="G190" s="205" t="s">
        <v>135</v>
      </c>
      <c r="H190" s="206">
        <v>2</v>
      </c>
      <c r="I190" s="207"/>
      <c r="J190" s="208">
        <f t="shared" si="19"/>
        <v>0</v>
      </c>
      <c r="K190" s="209"/>
      <c r="L190" s="210"/>
      <c r="M190" s="211" t="s">
        <v>1</v>
      </c>
      <c r="N190" s="212" t="s">
        <v>41</v>
      </c>
      <c r="O190" s="22"/>
      <c r="P190" s="175">
        <f t="shared" si="20"/>
        <v>0</v>
      </c>
      <c r="Q190" s="175">
        <v>8.5999999999999993E-2</v>
      </c>
      <c r="R190" s="175">
        <f t="shared" si="21"/>
        <v>0.17199999999999999</v>
      </c>
      <c r="S190" s="175">
        <v>0</v>
      </c>
      <c r="T190" s="176">
        <f t="shared" si="22"/>
        <v>0</v>
      </c>
      <c r="AR190" s="177" t="s">
        <v>150</v>
      </c>
      <c r="AT190" s="177" t="s">
        <v>189</v>
      </c>
      <c r="AU190" s="177" t="s">
        <v>82</v>
      </c>
      <c r="AY190" s="3" t="s">
        <v>117</v>
      </c>
      <c r="BE190" s="178">
        <f t="shared" si="8"/>
        <v>0</v>
      </c>
      <c r="BF190" s="178">
        <f t="shared" si="9"/>
        <v>0</v>
      </c>
      <c r="BG190" s="178">
        <f t="shared" si="10"/>
        <v>0</v>
      </c>
      <c r="BH190" s="178">
        <f t="shared" si="11"/>
        <v>0</v>
      </c>
      <c r="BI190" s="178">
        <f t="shared" si="12"/>
        <v>0</v>
      </c>
      <c r="BJ190" s="3" t="s">
        <v>14</v>
      </c>
      <c r="BK190" s="178">
        <f t="shared" si="23"/>
        <v>0</v>
      </c>
      <c r="BL190" s="3" t="s">
        <v>123</v>
      </c>
      <c r="BM190" s="177" t="s">
        <v>301</v>
      </c>
    </row>
    <row r="191" spans="2:65" s="20" customFormat="1" ht="33" customHeight="1">
      <c r="B191" s="21"/>
      <c r="C191" s="165" t="s">
        <v>302</v>
      </c>
      <c r="D191" s="165" t="s">
        <v>119</v>
      </c>
      <c r="E191" s="166" t="s">
        <v>303</v>
      </c>
      <c r="F191" s="167" t="s">
        <v>304</v>
      </c>
      <c r="G191" s="168" t="s">
        <v>135</v>
      </c>
      <c r="H191" s="169">
        <v>42</v>
      </c>
      <c r="I191" s="170"/>
      <c r="J191" s="171">
        <f t="shared" si="19"/>
        <v>0</v>
      </c>
      <c r="K191" s="172"/>
      <c r="L191" s="25"/>
      <c r="M191" s="173" t="s">
        <v>1</v>
      </c>
      <c r="N191" s="174" t="s">
        <v>41</v>
      </c>
      <c r="O191" s="22"/>
      <c r="P191" s="175">
        <f t="shared" si="20"/>
        <v>0</v>
      </c>
      <c r="Q191" s="175">
        <v>0.14041999999999999</v>
      </c>
      <c r="R191" s="175">
        <f t="shared" si="21"/>
        <v>5.8976399999999991</v>
      </c>
      <c r="S191" s="175">
        <v>0</v>
      </c>
      <c r="T191" s="176">
        <f t="shared" si="22"/>
        <v>0</v>
      </c>
      <c r="AR191" s="177" t="s">
        <v>123</v>
      </c>
      <c r="AT191" s="177" t="s">
        <v>119</v>
      </c>
      <c r="AU191" s="177" t="s">
        <v>82</v>
      </c>
      <c r="AY191" s="3" t="s">
        <v>117</v>
      </c>
      <c r="BE191" s="178">
        <f t="shared" si="8"/>
        <v>0</v>
      </c>
      <c r="BF191" s="178">
        <f t="shared" si="9"/>
        <v>0</v>
      </c>
      <c r="BG191" s="178">
        <f t="shared" si="10"/>
        <v>0</v>
      </c>
      <c r="BH191" s="178">
        <f t="shared" si="11"/>
        <v>0</v>
      </c>
      <c r="BI191" s="178">
        <f t="shared" si="12"/>
        <v>0</v>
      </c>
      <c r="BJ191" s="3" t="s">
        <v>14</v>
      </c>
      <c r="BK191" s="178">
        <f t="shared" si="23"/>
        <v>0</v>
      </c>
      <c r="BL191" s="3" t="s">
        <v>123</v>
      </c>
      <c r="BM191" s="177" t="s">
        <v>305</v>
      </c>
    </row>
    <row r="192" spans="2:65" s="20" customFormat="1" ht="16.5" customHeight="1">
      <c r="B192" s="21"/>
      <c r="C192" s="202" t="s">
        <v>306</v>
      </c>
      <c r="D192" s="202" t="s">
        <v>189</v>
      </c>
      <c r="E192" s="203" t="s">
        <v>307</v>
      </c>
      <c r="F192" s="204" t="s">
        <v>308</v>
      </c>
      <c r="G192" s="205" t="s">
        <v>135</v>
      </c>
      <c r="H192" s="206">
        <v>42.84</v>
      </c>
      <c r="I192" s="207"/>
      <c r="J192" s="208">
        <f t="shared" si="19"/>
        <v>0</v>
      </c>
      <c r="K192" s="209"/>
      <c r="L192" s="210"/>
      <c r="M192" s="211" t="s">
        <v>1</v>
      </c>
      <c r="N192" s="212" t="s">
        <v>41</v>
      </c>
      <c r="O192" s="22"/>
      <c r="P192" s="175">
        <f t="shared" si="20"/>
        <v>0</v>
      </c>
      <c r="Q192" s="175">
        <v>4.4999999999999998E-2</v>
      </c>
      <c r="R192" s="175">
        <f t="shared" si="21"/>
        <v>1.9278000000000002</v>
      </c>
      <c r="S192" s="175">
        <v>0</v>
      </c>
      <c r="T192" s="176">
        <f t="shared" si="22"/>
        <v>0</v>
      </c>
      <c r="AR192" s="177" t="s">
        <v>150</v>
      </c>
      <c r="AT192" s="177" t="s">
        <v>189</v>
      </c>
      <c r="AU192" s="177" t="s">
        <v>82</v>
      </c>
      <c r="AY192" s="3" t="s">
        <v>117</v>
      </c>
      <c r="BE192" s="178">
        <f t="shared" si="8"/>
        <v>0</v>
      </c>
      <c r="BF192" s="178">
        <f t="shared" si="9"/>
        <v>0</v>
      </c>
      <c r="BG192" s="178">
        <f t="shared" si="10"/>
        <v>0</v>
      </c>
      <c r="BH192" s="178">
        <f t="shared" si="11"/>
        <v>0</v>
      </c>
      <c r="BI192" s="178">
        <f t="shared" si="12"/>
        <v>0</v>
      </c>
      <c r="BJ192" s="3" t="s">
        <v>14</v>
      </c>
      <c r="BK192" s="178">
        <f t="shared" si="23"/>
        <v>0</v>
      </c>
      <c r="BL192" s="3" t="s">
        <v>123</v>
      </c>
      <c r="BM192" s="177" t="s">
        <v>309</v>
      </c>
    </row>
    <row r="193" spans="2:65" s="179" customFormat="1">
      <c r="B193" s="180"/>
      <c r="C193" s="181"/>
      <c r="D193" s="182" t="s">
        <v>125</v>
      </c>
      <c r="E193" s="181"/>
      <c r="F193" s="184" t="s">
        <v>310</v>
      </c>
      <c r="G193" s="181"/>
      <c r="H193" s="185">
        <v>42.84</v>
      </c>
      <c r="I193" s="186"/>
      <c r="J193" s="181"/>
      <c r="K193" s="181"/>
      <c r="L193" s="187"/>
      <c r="M193" s="188"/>
      <c r="N193" s="181"/>
      <c r="O193" s="181"/>
      <c r="P193" s="181"/>
      <c r="Q193" s="181"/>
      <c r="R193" s="181"/>
      <c r="S193" s="181"/>
      <c r="T193" s="189"/>
      <c r="AT193" s="190" t="s">
        <v>125</v>
      </c>
      <c r="AU193" s="190" t="s">
        <v>82</v>
      </c>
      <c r="AV193" s="179" t="s">
        <v>82</v>
      </c>
      <c r="AW193" s="179" t="s">
        <v>4</v>
      </c>
      <c r="AX193" s="179" t="s">
        <v>14</v>
      </c>
      <c r="AY193" s="190" t="s">
        <v>117</v>
      </c>
    </row>
    <row r="194" spans="2:65" s="20" customFormat="1" ht="24.2" customHeight="1">
      <c r="B194" s="21"/>
      <c r="C194" s="165" t="s">
        <v>311</v>
      </c>
      <c r="D194" s="165" t="s">
        <v>119</v>
      </c>
      <c r="E194" s="166" t="s">
        <v>312</v>
      </c>
      <c r="F194" s="167" t="s">
        <v>313</v>
      </c>
      <c r="G194" s="168" t="s">
        <v>153</v>
      </c>
      <c r="H194" s="169">
        <v>2.52</v>
      </c>
      <c r="I194" s="170"/>
      <c r="J194" s="171">
        <f t="shared" si="19"/>
        <v>0</v>
      </c>
      <c r="K194" s="172"/>
      <c r="L194" s="25"/>
      <c r="M194" s="173" t="s">
        <v>1</v>
      </c>
      <c r="N194" s="174" t="s">
        <v>41</v>
      </c>
      <c r="O194" s="22"/>
      <c r="P194" s="175">
        <f t="shared" si="20"/>
        <v>0</v>
      </c>
      <c r="Q194" s="175">
        <v>2.2563399999999998</v>
      </c>
      <c r="R194" s="175">
        <f t="shared" si="21"/>
        <v>5.6859767999999997</v>
      </c>
      <c r="S194" s="175">
        <v>0</v>
      </c>
      <c r="T194" s="176">
        <f t="shared" si="22"/>
        <v>0</v>
      </c>
      <c r="AR194" s="177" t="s">
        <v>123</v>
      </c>
      <c r="AT194" s="177" t="s">
        <v>119</v>
      </c>
      <c r="AU194" s="177" t="s">
        <v>82</v>
      </c>
      <c r="AY194" s="3" t="s">
        <v>117</v>
      </c>
      <c r="BE194" s="178">
        <f t="shared" ref="BE194:BE223" si="24">IF(N194="základní",J194,0)</f>
        <v>0</v>
      </c>
      <c r="BF194" s="178">
        <f t="shared" ref="BF194:BF223" si="25">IF(N194="snížená",J194,0)</f>
        <v>0</v>
      </c>
      <c r="BG194" s="178">
        <f t="shared" ref="BG194:BG223" si="26">IF(N194="zákl. přenesená",J194,0)</f>
        <v>0</v>
      </c>
      <c r="BH194" s="178">
        <f t="shared" ref="BH194:BH223" si="27">IF(N194="sníž. přenesená",J194,0)</f>
        <v>0</v>
      </c>
      <c r="BI194" s="178">
        <f t="shared" ref="BI194:BI223" si="28">IF(N194="nulová",J194,0)</f>
        <v>0</v>
      </c>
      <c r="BJ194" s="3" t="s">
        <v>14</v>
      </c>
      <c r="BK194" s="178">
        <f t="shared" si="23"/>
        <v>0</v>
      </c>
      <c r="BL194" s="3" t="s">
        <v>123</v>
      </c>
      <c r="BM194" s="177" t="s">
        <v>314</v>
      </c>
    </row>
    <row r="195" spans="2:65" s="179" customFormat="1">
      <c r="B195" s="180"/>
      <c r="C195" s="181"/>
      <c r="D195" s="182" t="s">
        <v>125</v>
      </c>
      <c r="E195" s="183" t="s">
        <v>1</v>
      </c>
      <c r="F195" s="184" t="s">
        <v>315</v>
      </c>
      <c r="G195" s="181"/>
      <c r="H195" s="185">
        <v>2.52</v>
      </c>
      <c r="I195" s="186"/>
      <c r="J195" s="181"/>
      <c r="K195" s="181"/>
      <c r="L195" s="187"/>
      <c r="M195" s="188"/>
      <c r="N195" s="181"/>
      <c r="O195" s="181"/>
      <c r="P195" s="181"/>
      <c r="Q195" s="181"/>
      <c r="R195" s="181"/>
      <c r="S195" s="181"/>
      <c r="T195" s="189"/>
      <c r="AT195" s="190" t="s">
        <v>125</v>
      </c>
      <c r="AU195" s="190" t="s">
        <v>82</v>
      </c>
      <c r="AV195" s="179" t="s">
        <v>82</v>
      </c>
      <c r="AW195" s="179" t="s">
        <v>32</v>
      </c>
      <c r="AX195" s="179" t="s">
        <v>14</v>
      </c>
      <c r="AY195" s="190" t="s">
        <v>117</v>
      </c>
    </row>
    <row r="196" spans="2:65" s="20" customFormat="1" ht="24.2" customHeight="1">
      <c r="B196" s="21"/>
      <c r="C196" s="165" t="s">
        <v>316</v>
      </c>
      <c r="D196" s="165" t="s">
        <v>119</v>
      </c>
      <c r="E196" s="166" t="s">
        <v>317</v>
      </c>
      <c r="F196" s="167" t="s">
        <v>318</v>
      </c>
      <c r="G196" s="168" t="s">
        <v>135</v>
      </c>
      <c r="H196" s="169">
        <v>12</v>
      </c>
      <c r="I196" s="170"/>
      <c r="J196" s="171">
        <f t="shared" si="19"/>
        <v>0</v>
      </c>
      <c r="K196" s="172"/>
      <c r="L196" s="25"/>
      <c r="M196" s="173" t="s">
        <v>1</v>
      </c>
      <c r="N196" s="174" t="s">
        <v>41</v>
      </c>
      <c r="O196" s="22"/>
      <c r="P196" s="175">
        <f t="shared" si="20"/>
        <v>0</v>
      </c>
      <c r="Q196" s="175">
        <v>0</v>
      </c>
      <c r="R196" s="175">
        <f t="shared" si="21"/>
        <v>0</v>
      </c>
      <c r="S196" s="175">
        <v>0</v>
      </c>
      <c r="T196" s="176">
        <f t="shared" si="22"/>
        <v>0</v>
      </c>
      <c r="AR196" s="177" t="s">
        <v>123</v>
      </c>
      <c r="AT196" s="177" t="s">
        <v>119</v>
      </c>
      <c r="AU196" s="177" t="s">
        <v>82</v>
      </c>
      <c r="AY196" s="3" t="s">
        <v>117</v>
      </c>
      <c r="BE196" s="178">
        <f t="shared" si="24"/>
        <v>0</v>
      </c>
      <c r="BF196" s="178">
        <f t="shared" si="25"/>
        <v>0</v>
      </c>
      <c r="BG196" s="178">
        <f t="shared" si="26"/>
        <v>0</v>
      </c>
      <c r="BH196" s="178">
        <f t="shared" si="27"/>
        <v>0</v>
      </c>
      <c r="BI196" s="178">
        <f t="shared" si="28"/>
        <v>0</v>
      </c>
      <c r="BJ196" s="3" t="s">
        <v>14</v>
      </c>
      <c r="BK196" s="178">
        <f t="shared" si="23"/>
        <v>0</v>
      </c>
      <c r="BL196" s="3" t="s">
        <v>123</v>
      </c>
      <c r="BM196" s="177" t="s">
        <v>319</v>
      </c>
    </row>
    <row r="197" spans="2:65" s="20" customFormat="1" ht="24.2" customHeight="1">
      <c r="B197" s="21"/>
      <c r="C197" s="165" t="s">
        <v>320</v>
      </c>
      <c r="D197" s="165" t="s">
        <v>119</v>
      </c>
      <c r="E197" s="166" t="s">
        <v>321</v>
      </c>
      <c r="F197" s="167" t="s">
        <v>322</v>
      </c>
      <c r="G197" s="168" t="s">
        <v>135</v>
      </c>
      <c r="H197" s="169">
        <v>11.38</v>
      </c>
      <c r="I197" s="170"/>
      <c r="J197" s="171">
        <f t="shared" si="19"/>
        <v>0</v>
      </c>
      <c r="K197" s="172"/>
      <c r="L197" s="25"/>
      <c r="M197" s="173" t="s">
        <v>1</v>
      </c>
      <c r="N197" s="174" t="s">
        <v>41</v>
      </c>
      <c r="O197" s="22"/>
      <c r="P197" s="175">
        <f t="shared" si="20"/>
        <v>0</v>
      </c>
      <c r="Q197" s="175">
        <v>0</v>
      </c>
      <c r="R197" s="175">
        <f t="shared" si="21"/>
        <v>0</v>
      </c>
      <c r="S197" s="175">
        <v>0</v>
      </c>
      <c r="T197" s="176">
        <f t="shared" si="22"/>
        <v>0</v>
      </c>
      <c r="AR197" s="177" t="s">
        <v>123</v>
      </c>
      <c r="AT197" s="177" t="s">
        <v>119</v>
      </c>
      <c r="AU197" s="177" t="s">
        <v>82</v>
      </c>
      <c r="AY197" s="3" t="s">
        <v>117</v>
      </c>
      <c r="BE197" s="178">
        <f t="shared" si="24"/>
        <v>0</v>
      </c>
      <c r="BF197" s="178">
        <f t="shared" si="25"/>
        <v>0</v>
      </c>
      <c r="BG197" s="178">
        <f t="shared" si="26"/>
        <v>0</v>
      </c>
      <c r="BH197" s="178">
        <f t="shared" si="27"/>
        <v>0</v>
      </c>
      <c r="BI197" s="178">
        <f t="shared" si="28"/>
        <v>0</v>
      </c>
      <c r="BJ197" s="3" t="s">
        <v>14</v>
      </c>
      <c r="BK197" s="178">
        <f t="shared" si="23"/>
        <v>0</v>
      </c>
      <c r="BL197" s="3" t="s">
        <v>123</v>
      </c>
      <c r="BM197" s="177" t="s">
        <v>323</v>
      </c>
    </row>
    <row r="198" spans="2:65" s="179" customFormat="1">
      <c r="B198" s="180"/>
      <c r="C198" s="181"/>
      <c r="D198" s="182" t="s">
        <v>125</v>
      </c>
      <c r="E198" s="183" t="s">
        <v>1</v>
      </c>
      <c r="F198" s="184" t="s">
        <v>324</v>
      </c>
      <c r="G198" s="181"/>
      <c r="H198" s="185">
        <v>11.38</v>
      </c>
      <c r="I198" s="186"/>
      <c r="J198" s="181"/>
      <c r="K198" s="181"/>
      <c r="L198" s="187"/>
      <c r="M198" s="188"/>
      <c r="N198" s="181"/>
      <c r="O198" s="181"/>
      <c r="P198" s="181"/>
      <c r="Q198" s="181"/>
      <c r="R198" s="181"/>
      <c r="S198" s="181"/>
      <c r="T198" s="189"/>
      <c r="AT198" s="190" t="s">
        <v>125</v>
      </c>
      <c r="AU198" s="190" t="s">
        <v>82</v>
      </c>
      <c r="AV198" s="179" t="s">
        <v>82</v>
      </c>
      <c r="AW198" s="179" t="s">
        <v>32</v>
      </c>
      <c r="AX198" s="179" t="s">
        <v>14</v>
      </c>
      <c r="AY198" s="190" t="s">
        <v>117</v>
      </c>
    </row>
    <row r="199" spans="2:65" s="149" customFormat="1" ht="22.9" customHeight="1">
      <c r="B199" s="150"/>
      <c r="C199" s="151"/>
      <c r="D199" s="152" t="s">
        <v>75</v>
      </c>
      <c r="E199" s="163" t="s">
        <v>325</v>
      </c>
      <c r="F199" s="163" t="s">
        <v>326</v>
      </c>
      <c r="G199" s="151"/>
      <c r="H199" s="151"/>
      <c r="I199" s="154"/>
      <c r="J199" s="164">
        <f>BK199</f>
        <v>0</v>
      </c>
      <c r="K199" s="151"/>
      <c r="L199" s="156"/>
      <c r="M199" s="157"/>
      <c r="N199" s="151"/>
      <c r="O199" s="151"/>
      <c r="P199" s="158">
        <f>SUM(P200:P209)</f>
        <v>0</v>
      </c>
      <c r="Q199" s="151"/>
      <c r="R199" s="158">
        <f>SUM(R200:R209)</f>
        <v>0</v>
      </c>
      <c r="S199" s="151"/>
      <c r="T199" s="159">
        <f>SUM(T200:T209)</f>
        <v>0</v>
      </c>
      <c r="AR199" s="160" t="s">
        <v>14</v>
      </c>
      <c r="AT199" s="161" t="s">
        <v>75</v>
      </c>
      <c r="AU199" s="161" t="s">
        <v>14</v>
      </c>
      <c r="AY199" s="160" t="s">
        <v>117</v>
      </c>
      <c r="BK199" s="162">
        <f>SUM(BK200:BK209)</f>
        <v>0</v>
      </c>
    </row>
    <row r="200" spans="2:65" s="20" customFormat="1" ht="16.5" customHeight="1">
      <c r="B200" s="21"/>
      <c r="C200" s="165" t="s">
        <v>327</v>
      </c>
      <c r="D200" s="165" t="s">
        <v>119</v>
      </c>
      <c r="E200" s="166" t="s">
        <v>328</v>
      </c>
      <c r="F200" s="167" t="s">
        <v>329</v>
      </c>
      <c r="G200" s="168" t="s">
        <v>214</v>
      </c>
      <c r="H200" s="169">
        <v>9.5399999999999991</v>
      </c>
      <c r="I200" s="170"/>
      <c r="J200" s="171">
        <f t="shared" ref="J200:J208" si="29">ROUND(I200*H200,2)</f>
        <v>0</v>
      </c>
      <c r="K200" s="172"/>
      <c r="L200" s="25"/>
      <c r="M200" s="173" t="s">
        <v>1</v>
      </c>
      <c r="N200" s="174" t="s">
        <v>41</v>
      </c>
      <c r="O200" s="22"/>
      <c r="P200" s="175">
        <f t="shared" ref="P200:P208" si="30">O200*H200</f>
        <v>0</v>
      </c>
      <c r="Q200" s="175">
        <v>0</v>
      </c>
      <c r="R200" s="175">
        <f t="shared" ref="R200:R208" si="31">Q200*H200</f>
        <v>0</v>
      </c>
      <c r="S200" s="175">
        <v>0</v>
      </c>
      <c r="T200" s="176">
        <f t="shared" ref="T200:T208" si="32">S200*H200</f>
        <v>0</v>
      </c>
      <c r="AR200" s="177" t="s">
        <v>123</v>
      </c>
      <c r="AT200" s="177" t="s">
        <v>119</v>
      </c>
      <c r="AU200" s="177" t="s">
        <v>82</v>
      </c>
      <c r="AY200" s="3" t="s">
        <v>117</v>
      </c>
      <c r="BE200" s="178">
        <f t="shared" si="24"/>
        <v>0</v>
      </c>
      <c r="BF200" s="178">
        <f t="shared" si="25"/>
        <v>0</v>
      </c>
      <c r="BG200" s="178">
        <f t="shared" si="26"/>
        <v>0</v>
      </c>
      <c r="BH200" s="178">
        <f t="shared" si="27"/>
        <v>0</v>
      </c>
      <c r="BI200" s="178">
        <f t="shared" si="28"/>
        <v>0</v>
      </c>
      <c r="BJ200" s="3" t="s">
        <v>14</v>
      </c>
      <c r="BK200" s="178">
        <f t="shared" ref="BK200:BK208" si="33">ROUND(I200*H200,2)</f>
        <v>0</v>
      </c>
      <c r="BL200" s="3" t="s">
        <v>123</v>
      </c>
      <c r="BM200" s="177" t="s">
        <v>330</v>
      </c>
    </row>
    <row r="201" spans="2:65" s="20" customFormat="1" ht="24.2" customHeight="1">
      <c r="B201" s="21"/>
      <c r="C201" s="165" t="s">
        <v>331</v>
      </c>
      <c r="D201" s="165" t="s">
        <v>119</v>
      </c>
      <c r="E201" s="166" t="s">
        <v>332</v>
      </c>
      <c r="F201" s="167" t="s">
        <v>333</v>
      </c>
      <c r="G201" s="168" t="s">
        <v>214</v>
      </c>
      <c r="H201" s="169">
        <v>276.66000000000003</v>
      </c>
      <c r="I201" s="170"/>
      <c r="J201" s="171">
        <f t="shared" si="29"/>
        <v>0</v>
      </c>
      <c r="K201" s="172"/>
      <c r="L201" s="25"/>
      <c r="M201" s="173" t="s">
        <v>1</v>
      </c>
      <c r="N201" s="174" t="s">
        <v>41</v>
      </c>
      <c r="O201" s="22"/>
      <c r="P201" s="175">
        <f t="shared" si="30"/>
        <v>0</v>
      </c>
      <c r="Q201" s="175">
        <v>0</v>
      </c>
      <c r="R201" s="175">
        <f t="shared" si="31"/>
        <v>0</v>
      </c>
      <c r="S201" s="175">
        <v>0</v>
      </c>
      <c r="T201" s="176">
        <f t="shared" si="32"/>
        <v>0</v>
      </c>
      <c r="AR201" s="177" t="s">
        <v>123</v>
      </c>
      <c r="AT201" s="177" t="s">
        <v>119</v>
      </c>
      <c r="AU201" s="177" t="s">
        <v>82</v>
      </c>
      <c r="AY201" s="3" t="s">
        <v>117</v>
      </c>
      <c r="BE201" s="178">
        <f t="shared" si="24"/>
        <v>0</v>
      </c>
      <c r="BF201" s="178">
        <f t="shared" si="25"/>
        <v>0</v>
      </c>
      <c r="BG201" s="178">
        <f t="shared" si="26"/>
        <v>0</v>
      </c>
      <c r="BH201" s="178">
        <f t="shared" si="27"/>
        <v>0</v>
      </c>
      <c r="BI201" s="178">
        <f t="shared" si="28"/>
        <v>0</v>
      </c>
      <c r="BJ201" s="3" t="s">
        <v>14</v>
      </c>
      <c r="BK201" s="178">
        <f t="shared" si="33"/>
        <v>0</v>
      </c>
      <c r="BL201" s="3" t="s">
        <v>123</v>
      </c>
      <c r="BM201" s="177" t="s">
        <v>334</v>
      </c>
    </row>
    <row r="202" spans="2:65" s="179" customFormat="1">
      <c r="B202" s="180"/>
      <c r="C202" s="181"/>
      <c r="D202" s="182" t="s">
        <v>125</v>
      </c>
      <c r="E202" s="181"/>
      <c r="F202" s="184" t="s">
        <v>335</v>
      </c>
      <c r="G202" s="181"/>
      <c r="H202" s="185">
        <v>276.66000000000003</v>
      </c>
      <c r="I202" s="186"/>
      <c r="J202" s="181"/>
      <c r="K202" s="181"/>
      <c r="L202" s="187"/>
      <c r="M202" s="188"/>
      <c r="N202" s="181"/>
      <c r="O202" s="181"/>
      <c r="P202" s="181"/>
      <c r="Q202" s="181"/>
      <c r="R202" s="181"/>
      <c r="S202" s="181"/>
      <c r="T202" s="189"/>
      <c r="AT202" s="190" t="s">
        <v>125</v>
      </c>
      <c r="AU202" s="190" t="s">
        <v>82</v>
      </c>
      <c r="AV202" s="179" t="s">
        <v>82</v>
      </c>
      <c r="AW202" s="179" t="s">
        <v>4</v>
      </c>
      <c r="AX202" s="179" t="s">
        <v>14</v>
      </c>
      <c r="AY202" s="190" t="s">
        <v>117</v>
      </c>
    </row>
    <row r="203" spans="2:65" s="20" customFormat="1" ht="24.2" customHeight="1">
      <c r="B203" s="21"/>
      <c r="C203" s="165" t="s">
        <v>336</v>
      </c>
      <c r="D203" s="165" t="s">
        <v>119</v>
      </c>
      <c r="E203" s="166" t="s">
        <v>337</v>
      </c>
      <c r="F203" s="167" t="s">
        <v>338</v>
      </c>
      <c r="G203" s="168" t="s">
        <v>214</v>
      </c>
      <c r="H203" s="169">
        <v>9.5399999999999991</v>
      </c>
      <c r="I203" s="170"/>
      <c r="J203" s="171">
        <f t="shared" si="29"/>
        <v>0</v>
      </c>
      <c r="K203" s="172"/>
      <c r="L203" s="25"/>
      <c r="M203" s="173" t="s">
        <v>1</v>
      </c>
      <c r="N203" s="174" t="s">
        <v>41</v>
      </c>
      <c r="O203" s="22"/>
      <c r="P203" s="175">
        <f t="shared" si="30"/>
        <v>0</v>
      </c>
      <c r="Q203" s="175">
        <v>0</v>
      </c>
      <c r="R203" s="175">
        <f t="shared" si="31"/>
        <v>0</v>
      </c>
      <c r="S203" s="175">
        <v>0</v>
      </c>
      <c r="T203" s="176">
        <f t="shared" si="32"/>
        <v>0</v>
      </c>
      <c r="AR203" s="177" t="s">
        <v>123</v>
      </c>
      <c r="AT203" s="177" t="s">
        <v>119</v>
      </c>
      <c r="AU203" s="177" t="s">
        <v>82</v>
      </c>
      <c r="AY203" s="3" t="s">
        <v>117</v>
      </c>
      <c r="BE203" s="178">
        <f t="shared" si="24"/>
        <v>0</v>
      </c>
      <c r="BF203" s="178">
        <f t="shared" si="25"/>
        <v>0</v>
      </c>
      <c r="BG203" s="178">
        <f t="shared" si="26"/>
        <v>0</v>
      </c>
      <c r="BH203" s="178">
        <f t="shared" si="27"/>
        <v>0</v>
      </c>
      <c r="BI203" s="178">
        <f t="shared" si="28"/>
        <v>0</v>
      </c>
      <c r="BJ203" s="3" t="s">
        <v>14</v>
      </c>
      <c r="BK203" s="178">
        <f t="shared" si="33"/>
        <v>0</v>
      </c>
      <c r="BL203" s="3" t="s">
        <v>123</v>
      </c>
      <c r="BM203" s="177" t="s">
        <v>339</v>
      </c>
    </row>
    <row r="204" spans="2:65" s="20" customFormat="1" ht="33" customHeight="1">
      <c r="B204" s="21"/>
      <c r="C204" s="165" t="s">
        <v>340</v>
      </c>
      <c r="D204" s="165" t="s">
        <v>119</v>
      </c>
      <c r="E204" s="166" t="s">
        <v>341</v>
      </c>
      <c r="F204" s="167" t="s">
        <v>342</v>
      </c>
      <c r="G204" s="168" t="s">
        <v>214</v>
      </c>
      <c r="H204" s="169">
        <v>4.7</v>
      </c>
      <c r="I204" s="170"/>
      <c r="J204" s="171">
        <f t="shared" si="29"/>
        <v>0</v>
      </c>
      <c r="K204" s="172"/>
      <c r="L204" s="25"/>
      <c r="M204" s="173" t="s">
        <v>1</v>
      </c>
      <c r="N204" s="174" t="s">
        <v>41</v>
      </c>
      <c r="O204" s="22"/>
      <c r="P204" s="175">
        <f t="shared" si="30"/>
        <v>0</v>
      </c>
      <c r="Q204" s="175">
        <v>0</v>
      </c>
      <c r="R204" s="175">
        <f t="shared" si="31"/>
        <v>0</v>
      </c>
      <c r="S204" s="175">
        <v>0</v>
      </c>
      <c r="T204" s="176">
        <f t="shared" si="32"/>
        <v>0</v>
      </c>
      <c r="AR204" s="177" t="s">
        <v>123</v>
      </c>
      <c r="AT204" s="177" t="s">
        <v>119</v>
      </c>
      <c r="AU204" s="177" t="s">
        <v>82</v>
      </c>
      <c r="AY204" s="3" t="s">
        <v>117</v>
      </c>
      <c r="BE204" s="178">
        <f t="shared" si="24"/>
        <v>0</v>
      </c>
      <c r="BF204" s="178">
        <f t="shared" si="25"/>
        <v>0</v>
      </c>
      <c r="BG204" s="178">
        <f t="shared" si="26"/>
        <v>0</v>
      </c>
      <c r="BH204" s="178">
        <f t="shared" si="27"/>
        <v>0</v>
      </c>
      <c r="BI204" s="178">
        <f t="shared" si="28"/>
        <v>0</v>
      </c>
      <c r="BJ204" s="3" t="s">
        <v>14</v>
      </c>
      <c r="BK204" s="178">
        <f t="shared" si="33"/>
        <v>0</v>
      </c>
      <c r="BL204" s="3" t="s">
        <v>123</v>
      </c>
      <c r="BM204" s="177" t="s">
        <v>343</v>
      </c>
    </row>
    <row r="205" spans="2:65" s="179" customFormat="1">
      <c r="B205" s="180"/>
      <c r="C205" s="181"/>
      <c r="D205" s="182" t="s">
        <v>125</v>
      </c>
      <c r="E205" s="183" t="s">
        <v>1</v>
      </c>
      <c r="F205" s="184" t="s">
        <v>344</v>
      </c>
      <c r="G205" s="181"/>
      <c r="H205" s="185">
        <v>4.7</v>
      </c>
      <c r="I205" s="186"/>
      <c r="J205" s="181"/>
      <c r="K205" s="181"/>
      <c r="L205" s="187"/>
      <c r="M205" s="188"/>
      <c r="N205" s="181"/>
      <c r="O205" s="181"/>
      <c r="P205" s="181"/>
      <c r="Q205" s="181"/>
      <c r="R205" s="181"/>
      <c r="S205" s="181"/>
      <c r="T205" s="189"/>
      <c r="AT205" s="190" t="s">
        <v>125</v>
      </c>
      <c r="AU205" s="190" t="s">
        <v>82</v>
      </c>
      <c r="AV205" s="179" t="s">
        <v>82</v>
      </c>
      <c r="AW205" s="179" t="s">
        <v>32</v>
      </c>
      <c r="AX205" s="179" t="s">
        <v>76</v>
      </c>
      <c r="AY205" s="190" t="s">
        <v>117</v>
      </c>
    </row>
    <row r="206" spans="2:65" s="191" customFormat="1">
      <c r="B206" s="192"/>
      <c r="C206" s="193"/>
      <c r="D206" s="182" t="s">
        <v>125</v>
      </c>
      <c r="E206" s="194" t="s">
        <v>1</v>
      </c>
      <c r="F206" s="195" t="s">
        <v>158</v>
      </c>
      <c r="G206" s="193"/>
      <c r="H206" s="196">
        <v>4.7</v>
      </c>
      <c r="I206" s="197"/>
      <c r="J206" s="193"/>
      <c r="K206" s="193"/>
      <c r="L206" s="198"/>
      <c r="M206" s="199"/>
      <c r="N206" s="193"/>
      <c r="O206" s="193"/>
      <c r="P206" s="193"/>
      <c r="Q206" s="193"/>
      <c r="R206" s="193"/>
      <c r="S206" s="193"/>
      <c r="T206" s="200"/>
      <c r="AT206" s="201" t="s">
        <v>125</v>
      </c>
      <c r="AU206" s="201" t="s">
        <v>82</v>
      </c>
      <c r="AV206" s="191" t="s">
        <v>123</v>
      </c>
      <c r="AW206" s="191" t="s">
        <v>32</v>
      </c>
      <c r="AX206" s="191" t="s">
        <v>14</v>
      </c>
      <c r="AY206" s="201" t="s">
        <v>117</v>
      </c>
    </row>
    <row r="207" spans="2:65" s="20" customFormat="1" ht="33" customHeight="1">
      <c r="B207" s="21"/>
      <c r="C207" s="165" t="s">
        <v>345</v>
      </c>
      <c r="D207" s="165" t="s">
        <v>119</v>
      </c>
      <c r="E207" s="166" t="s">
        <v>346</v>
      </c>
      <c r="F207" s="167" t="s">
        <v>347</v>
      </c>
      <c r="G207" s="168" t="s">
        <v>214</v>
      </c>
      <c r="H207" s="169">
        <v>1.32</v>
      </c>
      <c r="I207" s="170"/>
      <c r="J207" s="171">
        <f t="shared" si="29"/>
        <v>0</v>
      </c>
      <c r="K207" s="172"/>
      <c r="L207" s="25"/>
      <c r="M207" s="173" t="s">
        <v>1</v>
      </c>
      <c r="N207" s="174" t="s">
        <v>41</v>
      </c>
      <c r="O207" s="22"/>
      <c r="P207" s="175">
        <f t="shared" si="30"/>
        <v>0</v>
      </c>
      <c r="Q207" s="175">
        <v>0</v>
      </c>
      <c r="R207" s="175">
        <f t="shared" si="31"/>
        <v>0</v>
      </c>
      <c r="S207" s="175">
        <v>0</v>
      </c>
      <c r="T207" s="176">
        <f t="shared" si="32"/>
        <v>0</v>
      </c>
      <c r="AR207" s="177" t="s">
        <v>123</v>
      </c>
      <c r="AT207" s="177" t="s">
        <v>119</v>
      </c>
      <c r="AU207" s="177" t="s">
        <v>82</v>
      </c>
      <c r="AY207" s="3" t="s">
        <v>117</v>
      </c>
      <c r="BE207" s="178">
        <f t="shared" si="24"/>
        <v>0</v>
      </c>
      <c r="BF207" s="178">
        <f t="shared" si="25"/>
        <v>0</v>
      </c>
      <c r="BG207" s="178">
        <f t="shared" si="26"/>
        <v>0</v>
      </c>
      <c r="BH207" s="178">
        <f t="shared" si="27"/>
        <v>0</v>
      </c>
      <c r="BI207" s="178">
        <f t="shared" si="28"/>
        <v>0</v>
      </c>
      <c r="BJ207" s="3" t="s">
        <v>14</v>
      </c>
      <c r="BK207" s="178">
        <f t="shared" si="33"/>
        <v>0</v>
      </c>
      <c r="BL207" s="3" t="s">
        <v>123</v>
      </c>
      <c r="BM207" s="177" t="s">
        <v>348</v>
      </c>
    </row>
    <row r="208" spans="2:65" s="20" customFormat="1" ht="44.25" customHeight="1">
      <c r="B208" s="21"/>
      <c r="C208" s="165" t="s">
        <v>349</v>
      </c>
      <c r="D208" s="165" t="s">
        <v>119</v>
      </c>
      <c r="E208" s="166" t="s">
        <v>350</v>
      </c>
      <c r="F208" s="167" t="s">
        <v>351</v>
      </c>
      <c r="G208" s="168" t="s">
        <v>214</v>
      </c>
      <c r="H208" s="169">
        <v>215.131</v>
      </c>
      <c r="I208" s="170"/>
      <c r="J208" s="171">
        <f t="shared" si="29"/>
        <v>0</v>
      </c>
      <c r="K208" s="172"/>
      <c r="L208" s="25"/>
      <c r="M208" s="173" t="s">
        <v>1</v>
      </c>
      <c r="N208" s="174" t="s">
        <v>41</v>
      </c>
      <c r="O208" s="22"/>
      <c r="P208" s="175">
        <f t="shared" si="30"/>
        <v>0</v>
      </c>
      <c r="Q208" s="175">
        <v>0</v>
      </c>
      <c r="R208" s="175">
        <f t="shared" si="31"/>
        <v>0</v>
      </c>
      <c r="S208" s="175">
        <v>0</v>
      </c>
      <c r="T208" s="176">
        <f t="shared" si="32"/>
        <v>0</v>
      </c>
      <c r="AR208" s="177" t="s">
        <v>123</v>
      </c>
      <c r="AT208" s="177" t="s">
        <v>119</v>
      </c>
      <c r="AU208" s="177" t="s">
        <v>82</v>
      </c>
      <c r="AY208" s="3" t="s">
        <v>117</v>
      </c>
      <c r="BE208" s="178">
        <f t="shared" si="24"/>
        <v>0</v>
      </c>
      <c r="BF208" s="178">
        <f t="shared" si="25"/>
        <v>0</v>
      </c>
      <c r="BG208" s="178">
        <f t="shared" si="26"/>
        <v>0</v>
      </c>
      <c r="BH208" s="178">
        <f t="shared" si="27"/>
        <v>0</v>
      </c>
      <c r="BI208" s="178">
        <f t="shared" si="28"/>
        <v>0</v>
      </c>
      <c r="BJ208" s="3" t="s">
        <v>14</v>
      </c>
      <c r="BK208" s="178">
        <f t="shared" si="33"/>
        <v>0</v>
      </c>
      <c r="BL208" s="3" t="s">
        <v>123</v>
      </c>
      <c r="BM208" s="177" t="s">
        <v>352</v>
      </c>
    </row>
    <row r="209" spans="2:65" s="179" customFormat="1">
      <c r="B209" s="180"/>
      <c r="C209" s="181"/>
      <c r="D209" s="182" t="s">
        <v>125</v>
      </c>
      <c r="E209" s="183" t="s">
        <v>1</v>
      </c>
      <c r="F209" s="184" t="s">
        <v>353</v>
      </c>
      <c r="G209" s="181"/>
      <c r="H209" s="185">
        <v>215.131</v>
      </c>
      <c r="I209" s="186"/>
      <c r="J209" s="181"/>
      <c r="K209" s="181"/>
      <c r="L209" s="187"/>
      <c r="M209" s="188"/>
      <c r="N209" s="181"/>
      <c r="O209" s="181"/>
      <c r="P209" s="181"/>
      <c r="Q209" s="181"/>
      <c r="R209" s="181"/>
      <c r="S209" s="181"/>
      <c r="T209" s="189"/>
      <c r="AT209" s="190" t="s">
        <v>125</v>
      </c>
      <c r="AU209" s="190" t="s">
        <v>82</v>
      </c>
      <c r="AV209" s="179" t="s">
        <v>82</v>
      </c>
      <c r="AW209" s="179" t="s">
        <v>32</v>
      </c>
      <c r="AX209" s="179" t="s">
        <v>14</v>
      </c>
      <c r="AY209" s="190" t="s">
        <v>117</v>
      </c>
    </row>
    <row r="210" spans="2:65" s="149" customFormat="1" ht="22.9" customHeight="1">
      <c r="B210" s="150"/>
      <c r="C210" s="151"/>
      <c r="D210" s="152" t="s">
        <v>75</v>
      </c>
      <c r="E210" s="163" t="s">
        <v>354</v>
      </c>
      <c r="F210" s="163" t="s">
        <v>355</v>
      </c>
      <c r="G210" s="151"/>
      <c r="H210" s="151"/>
      <c r="I210" s="154"/>
      <c r="J210" s="164">
        <f>BK210</f>
        <v>0</v>
      </c>
      <c r="K210" s="151"/>
      <c r="L210" s="156"/>
      <c r="M210" s="157"/>
      <c r="N210" s="151"/>
      <c r="O210" s="151"/>
      <c r="P210" s="158">
        <f>P211</f>
        <v>0</v>
      </c>
      <c r="Q210" s="151"/>
      <c r="R210" s="158">
        <f>R211</f>
        <v>0</v>
      </c>
      <c r="S210" s="151"/>
      <c r="T210" s="159">
        <f>T211</f>
        <v>0</v>
      </c>
      <c r="AR210" s="160" t="s">
        <v>14</v>
      </c>
      <c r="AT210" s="161" t="s">
        <v>75</v>
      </c>
      <c r="AU210" s="161" t="s">
        <v>14</v>
      </c>
      <c r="AY210" s="160" t="s">
        <v>117</v>
      </c>
      <c r="BK210" s="162">
        <f>BK211</f>
        <v>0</v>
      </c>
    </row>
    <row r="211" spans="2:65" s="20" customFormat="1" ht="24.2" customHeight="1">
      <c r="B211" s="21"/>
      <c r="C211" s="165" t="s">
        <v>356</v>
      </c>
      <c r="D211" s="165" t="s">
        <v>119</v>
      </c>
      <c r="E211" s="166" t="s">
        <v>357</v>
      </c>
      <c r="F211" s="167" t="s">
        <v>358</v>
      </c>
      <c r="G211" s="168" t="s">
        <v>214</v>
      </c>
      <c r="H211" s="169">
        <v>171.386</v>
      </c>
      <c r="I211" s="170"/>
      <c r="J211" s="171">
        <f>ROUND(I211*H211,2)</f>
        <v>0</v>
      </c>
      <c r="K211" s="172"/>
      <c r="L211" s="25"/>
      <c r="M211" s="173" t="s">
        <v>1</v>
      </c>
      <c r="N211" s="174" t="s">
        <v>41</v>
      </c>
      <c r="O211" s="22"/>
      <c r="P211" s="175">
        <f>O211*H211</f>
        <v>0</v>
      </c>
      <c r="Q211" s="175">
        <v>0</v>
      </c>
      <c r="R211" s="175">
        <f>Q211*H211</f>
        <v>0</v>
      </c>
      <c r="S211" s="175">
        <v>0</v>
      </c>
      <c r="T211" s="176">
        <f>S211*H211</f>
        <v>0</v>
      </c>
      <c r="AR211" s="177" t="s">
        <v>123</v>
      </c>
      <c r="AT211" s="177" t="s">
        <v>119</v>
      </c>
      <c r="AU211" s="177" t="s">
        <v>82</v>
      </c>
      <c r="AY211" s="3" t="s">
        <v>117</v>
      </c>
      <c r="BE211" s="178">
        <f t="shared" si="24"/>
        <v>0</v>
      </c>
      <c r="BF211" s="178">
        <f t="shared" si="25"/>
        <v>0</v>
      </c>
      <c r="BG211" s="178">
        <f t="shared" si="26"/>
        <v>0</v>
      </c>
      <c r="BH211" s="178">
        <f t="shared" si="27"/>
        <v>0</v>
      </c>
      <c r="BI211" s="178">
        <f t="shared" si="28"/>
        <v>0</v>
      </c>
      <c r="BJ211" s="3" t="s">
        <v>14</v>
      </c>
      <c r="BK211" s="178">
        <f>ROUND(I211*H211,2)</f>
        <v>0</v>
      </c>
      <c r="BL211" s="3" t="s">
        <v>123</v>
      </c>
      <c r="BM211" s="177" t="s">
        <v>359</v>
      </c>
    </row>
    <row r="212" spans="2:65" s="149" customFormat="1" ht="25.9" customHeight="1">
      <c r="B212" s="150"/>
      <c r="C212" s="151"/>
      <c r="D212" s="152" t="s">
        <v>75</v>
      </c>
      <c r="E212" s="153" t="s">
        <v>360</v>
      </c>
      <c r="F212" s="153" t="s">
        <v>361</v>
      </c>
      <c r="G212" s="151"/>
      <c r="H212" s="151"/>
      <c r="I212" s="154"/>
      <c r="J212" s="155">
        <f t="shared" ref="J212:J213" si="34">BK212</f>
        <v>0</v>
      </c>
      <c r="K212" s="151"/>
      <c r="L212" s="156"/>
      <c r="M212" s="157"/>
      <c r="N212" s="151"/>
      <c r="O212" s="151"/>
      <c r="P212" s="158">
        <f>P213+P215+P217+P220+P222</f>
        <v>0</v>
      </c>
      <c r="Q212" s="151"/>
      <c r="R212" s="158">
        <f>R213+R215+R217+R220+R222</f>
        <v>0</v>
      </c>
      <c r="S212" s="151"/>
      <c r="T212" s="159">
        <f>T213+T215+T217+T220+T222</f>
        <v>0</v>
      </c>
      <c r="AR212" s="160" t="s">
        <v>137</v>
      </c>
      <c r="AT212" s="161" t="s">
        <v>75</v>
      </c>
      <c r="AU212" s="161" t="s">
        <v>76</v>
      </c>
      <c r="AY212" s="160" t="s">
        <v>117</v>
      </c>
      <c r="BK212" s="162">
        <f>BK213+BK215+BK217+BK220+BK222</f>
        <v>0</v>
      </c>
    </row>
    <row r="213" spans="2:65" s="149" customFormat="1" ht="22.9" customHeight="1">
      <c r="B213" s="150"/>
      <c r="C213" s="151"/>
      <c r="D213" s="152" t="s">
        <v>75</v>
      </c>
      <c r="E213" s="163" t="s">
        <v>362</v>
      </c>
      <c r="F213" s="163" t="s">
        <v>363</v>
      </c>
      <c r="G213" s="151"/>
      <c r="H213" s="151"/>
      <c r="I213" s="154"/>
      <c r="J213" s="164">
        <f t="shared" si="34"/>
        <v>0</v>
      </c>
      <c r="K213" s="151"/>
      <c r="L213" s="156"/>
      <c r="M213" s="157"/>
      <c r="N213" s="151"/>
      <c r="O213" s="151"/>
      <c r="P213" s="158">
        <f>P214</f>
        <v>0</v>
      </c>
      <c r="Q213" s="151"/>
      <c r="R213" s="158">
        <f>R214</f>
        <v>0</v>
      </c>
      <c r="S213" s="151"/>
      <c r="T213" s="159">
        <f>T214</f>
        <v>0</v>
      </c>
      <c r="AR213" s="160" t="s">
        <v>137</v>
      </c>
      <c r="AT213" s="161" t="s">
        <v>75</v>
      </c>
      <c r="AU213" s="161" t="s">
        <v>14</v>
      </c>
      <c r="AY213" s="160" t="s">
        <v>117</v>
      </c>
      <c r="BK213" s="162">
        <f>BK214</f>
        <v>0</v>
      </c>
    </row>
    <row r="214" spans="2:65" s="20" customFormat="1" ht="37.9" customHeight="1">
      <c r="B214" s="21"/>
      <c r="C214" s="165" t="s">
        <v>364</v>
      </c>
      <c r="D214" s="165" t="s">
        <v>119</v>
      </c>
      <c r="E214" s="166" t="s">
        <v>365</v>
      </c>
      <c r="F214" s="167" t="s">
        <v>366</v>
      </c>
      <c r="G214" s="168" t="s">
        <v>283</v>
      </c>
      <c r="H214" s="169">
        <v>1</v>
      </c>
      <c r="I214" s="170"/>
      <c r="J214" s="171">
        <f>ROUND(I214*H214,2)</f>
        <v>0</v>
      </c>
      <c r="K214" s="172"/>
      <c r="L214" s="25"/>
      <c r="M214" s="173" t="s">
        <v>1</v>
      </c>
      <c r="N214" s="174" t="s">
        <v>41</v>
      </c>
      <c r="O214" s="22"/>
      <c r="P214" s="175">
        <f>O214*H214</f>
        <v>0</v>
      </c>
      <c r="Q214" s="175">
        <v>0</v>
      </c>
      <c r="R214" s="175">
        <f>Q214*H214</f>
        <v>0</v>
      </c>
      <c r="S214" s="175">
        <v>0</v>
      </c>
      <c r="T214" s="176">
        <f>S214*H214</f>
        <v>0</v>
      </c>
      <c r="AR214" s="177" t="s">
        <v>367</v>
      </c>
      <c r="AT214" s="177" t="s">
        <v>119</v>
      </c>
      <c r="AU214" s="177" t="s">
        <v>82</v>
      </c>
      <c r="AY214" s="3" t="s">
        <v>117</v>
      </c>
      <c r="BE214" s="178">
        <f t="shared" si="24"/>
        <v>0</v>
      </c>
      <c r="BF214" s="178">
        <f t="shared" si="25"/>
        <v>0</v>
      </c>
      <c r="BG214" s="178">
        <f t="shared" si="26"/>
        <v>0</v>
      </c>
      <c r="BH214" s="178">
        <f t="shared" si="27"/>
        <v>0</v>
      </c>
      <c r="BI214" s="178">
        <f t="shared" si="28"/>
        <v>0</v>
      </c>
      <c r="BJ214" s="3" t="s">
        <v>14</v>
      </c>
      <c r="BK214" s="178">
        <f>ROUND(I214*H214,2)</f>
        <v>0</v>
      </c>
      <c r="BL214" s="3" t="s">
        <v>367</v>
      </c>
      <c r="BM214" s="177" t="s">
        <v>368</v>
      </c>
    </row>
    <row r="215" spans="2:65" s="149" customFormat="1" ht="22.9" customHeight="1">
      <c r="B215" s="150"/>
      <c r="C215" s="151"/>
      <c r="D215" s="152" t="s">
        <v>75</v>
      </c>
      <c r="E215" s="163" t="s">
        <v>369</v>
      </c>
      <c r="F215" s="163" t="s">
        <v>370</v>
      </c>
      <c r="G215" s="151"/>
      <c r="H215" s="151"/>
      <c r="I215" s="154"/>
      <c r="J215" s="164">
        <f>BK215</f>
        <v>0</v>
      </c>
      <c r="K215" s="151"/>
      <c r="L215" s="156"/>
      <c r="M215" s="157"/>
      <c r="N215" s="151"/>
      <c r="O215" s="151"/>
      <c r="P215" s="158">
        <f>P216</f>
        <v>0</v>
      </c>
      <c r="Q215" s="151"/>
      <c r="R215" s="158">
        <f>R216</f>
        <v>0</v>
      </c>
      <c r="S215" s="151"/>
      <c r="T215" s="159">
        <f>T216</f>
        <v>0</v>
      </c>
      <c r="AR215" s="160" t="s">
        <v>137</v>
      </c>
      <c r="AT215" s="161" t="s">
        <v>75</v>
      </c>
      <c r="AU215" s="161" t="s">
        <v>14</v>
      </c>
      <c r="AY215" s="160" t="s">
        <v>117</v>
      </c>
      <c r="BK215" s="162">
        <f>BK216</f>
        <v>0</v>
      </c>
    </row>
    <row r="216" spans="2:65" s="20" customFormat="1" ht="16.5" customHeight="1">
      <c r="B216" s="21"/>
      <c r="C216" s="165" t="s">
        <v>371</v>
      </c>
      <c r="D216" s="165" t="s">
        <v>119</v>
      </c>
      <c r="E216" s="166" t="s">
        <v>372</v>
      </c>
      <c r="F216" s="167" t="s">
        <v>373</v>
      </c>
      <c r="G216" s="168" t="s">
        <v>283</v>
      </c>
      <c r="H216" s="169">
        <v>1</v>
      </c>
      <c r="I216" s="170"/>
      <c r="J216" s="171">
        <f>ROUND(I216*H216,2)</f>
        <v>0</v>
      </c>
      <c r="K216" s="172"/>
      <c r="L216" s="25"/>
      <c r="M216" s="173" t="s">
        <v>1</v>
      </c>
      <c r="N216" s="174" t="s">
        <v>41</v>
      </c>
      <c r="O216" s="22"/>
      <c r="P216" s="175">
        <f>O216*H216</f>
        <v>0</v>
      </c>
      <c r="Q216" s="175">
        <v>0</v>
      </c>
      <c r="R216" s="175">
        <f>Q216*H216</f>
        <v>0</v>
      </c>
      <c r="S216" s="175">
        <v>0</v>
      </c>
      <c r="T216" s="176">
        <f>S216*H216</f>
        <v>0</v>
      </c>
      <c r="AR216" s="177" t="s">
        <v>367</v>
      </c>
      <c r="AT216" s="177" t="s">
        <v>119</v>
      </c>
      <c r="AU216" s="177" t="s">
        <v>82</v>
      </c>
      <c r="AY216" s="3" t="s">
        <v>117</v>
      </c>
      <c r="BE216" s="178">
        <f t="shared" si="24"/>
        <v>0</v>
      </c>
      <c r="BF216" s="178">
        <f t="shared" si="25"/>
        <v>0</v>
      </c>
      <c r="BG216" s="178">
        <f t="shared" si="26"/>
        <v>0</v>
      </c>
      <c r="BH216" s="178">
        <f t="shared" si="27"/>
        <v>0</v>
      </c>
      <c r="BI216" s="178">
        <f t="shared" si="28"/>
        <v>0</v>
      </c>
      <c r="BJ216" s="3" t="s">
        <v>14</v>
      </c>
      <c r="BK216" s="178">
        <f>ROUND(I216*H216,2)</f>
        <v>0</v>
      </c>
      <c r="BL216" s="3" t="s">
        <v>367</v>
      </c>
      <c r="BM216" s="177" t="s">
        <v>374</v>
      </c>
    </row>
    <row r="217" spans="2:65" s="149" customFormat="1" ht="22.9" customHeight="1">
      <c r="B217" s="150"/>
      <c r="C217" s="151"/>
      <c r="D217" s="152" t="s">
        <v>75</v>
      </c>
      <c r="E217" s="163" t="s">
        <v>375</v>
      </c>
      <c r="F217" s="163" t="s">
        <v>376</v>
      </c>
      <c r="G217" s="151"/>
      <c r="H217" s="151"/>
      <c r="I217" s="154"/>
      <c r="J217" s="164">
        <f>BK217</f>
        <v>0</v>
      </c>
      <c r="K217" s="151"/>
      <c r="L217" s="156"/>
      <c r="M217" s="157"/>
      <c r="N217" s="151"/>
      <c r="O217" s="151"/>
      <c r="P217" s="158">
        <f>SUM(P218:P219)</f>
        <v>0</v>
      </c>
      <c r="Q217" s="151"/>
      <c r="R217" s="158">
        <f>SUM(R218:R219)</f>
        <v>0</v>
      </c>
      <c r="S217" s="151"/>
      <c r="T217" s="159">
        <f>SUM(T218:T219)</f>
        <v>0</v>
      </c>
      <c r="AR217" s="160" t="s">
        <v>137</v>
      </c>
      <c r="AT217" s="161" t="s">
        <v>75</v>
      </c>
      <c r="AU217" s="161" t="s">
        <v>14</v>
      </c>
      <c r="AY217" s="160" t="s">
        <v>117</v>
      </c>
      <c r="BK217" s="162">
        <f>SUM(BK218:BK219)</f>
        <v>0</v>
      </c>
    </row>
    <row r="218" spans="2:65" s="20" customFormat="1" ht="16.5" customHeight="1">
      <c r="B218" s="21"/>
      <c r="C218" s="165" t="s">
        <v>377</v>
      </c>
      <c r="D218" s="165" t="s">
        <v>119</v>
      </c>
      <c r="E218" s="166" t="s">
        <v>378</v>
      </c>
      <c r="F218" s="167" t="s">
        <v>376</v>
      </c>
      <c r="G218" s="168" t="s">
        <v>283</v>
      </c>
      <c r="H218" s="169">
        <v>1</v>
      </c>
      <c r="I218" s="170"/>
      <c r="J218" s="171">
        <f>ROUND(I218*H218,2)</f>
        <v>0</v>
      </c>
      <c r="K218" s="172"/>
      <c r="L218" s="25"/>
      <c r="M218" s="173" t="s">
        <v>1</v>
      </c>
      <c r="N218" s="174" t="s">
        <v>41</v>
      </c>
      <c r="O218" s="22"/>
      <c r="P218" s="175">
        <f>O218*H218</f>
        <v>0</v>
      </c>
      <c r="Q218" s="175">
        <v>0</v>
      </c>
      <c r="R218" s="175">
        <f>Q218*H218</f>
        <v>0</v>
      </c>
      <c r="S218" s="175">
        <v>0</v>
      </c>
      <c r="T218" s="176">
        <f>S218*H218</f>
        <v>0</v>
      </c>
      <c r="AR218" s="177" t="s">
        <v>367</v>
      </c>
      <c r="AT218" s="177" t="s">
        <v>119</v>
      </c>
      <c r="AU218" s="177" t="s">
        <v>82</v>
      </c>
      <c r="AY218" s="3" t="s">
        <v>117</v>
      </c>
      <c r="BE218" s="178">
        <f t="shared" si="24"/>
        <v>0</v>
      </c>
      <c r="BF218" s="178">
        <f t="shared" si="25"/>
        <v>0</v>
      </c>
      <c r="BG218" s="178">
        <f t="shared" si="26"/>
        <v>0</v>
      </c>
      <c r="BH218" s="178">
        <f t="shared" si="27"/>
        <v>0</v>
      </c>
      <c r="BI218" s="178">
        <f t="shared" si="28"/>
        <v>0</v>
      </c>
      <c r="BJ218" s="3" t="s">
        <v>14</v>
      </c>
      <c r="BK218" s="178">
        <f>ROUND(I218*H218,2)</f>
        <v>0</v>
      </c>
      <c r="BL218" s="3" t="s">
        <v>367</v>
      </c>
      <c r="BM218" s="177" t="s">
        <v>379</v>
      </c>
    </row>
    <row r="219" spans="2:65" s="179" customFormat="1" ht="22.5">
      <c r="B219" s="180"/>
      <c r="C219" s="181"/>
      <c r="D219" s="182" t="s">
        <v>125</v>
      </c>
      <c r="E219" s="183" t="s">
        <v>1</v>
      </c>
      <c r="F219" s="184" t="s">
        <v>380</v>
      </c>
      <c r="G219" s="181"/>
      <c r="H219" s="185">
        <v>1</v>
      </c>
      <c r="I219" s="186"/>
      <c r="J219" s="181"/>
      <c r="K219" s="181"/>
      <c r="L219" s="187"/>
      <c r="M219" s="188"/>
      <c r="N219" s="181"/>
      <c r="O219" s="181"/>
      <c r="P219" s="181"/>
      <c r="Q219" s="181"/>
      <c r="R219" s="181"/>
      <c r="S219" s="181"/>
      <c r="T219" s="189"/>
      <c r="AT219" s="190" t="s">
        <v>125</v>
      </c>
      <c r="AU219" s="190" t="s">
        <v>82</v>
      </c>
      <c r="AV219" s="179" t="s">
        <v>82</v>
      </c>
      <c r="AW219" s="179" t="s">
        <v>32</v>
      </c>
      <c r="AX219" s="179" t="s">
        <v>14</v>
      </c>
      <c r="AY219" s="190" t="s">
        <v>117</v>
      </c>
    </row>
    <row r="220" spans="2:65" s="149" customFormat="1" ht="22.9" customHeight="1">
      <c r="B220" s="150"/>
      <c r="C220" s="151"/>
      <c r="D220" s="152" t="s">
        <v>75</v>
      </c>
      <c r="E220" s="163" t="s">
        <v>381</v>
      </c>
      <c r="F220" s="163" t="s">
        <v>382</v>
      </c>
      <c r="G220" s="151"/>
      <c r="H220" s="151"/>
      <c r="I220" s="154"/>
      <c r="J220" s="164">
        <f>BK220</f>
        <v>0</v>
      </c>
      <c r="K220" s="151"/>
      <c r="L220" s="156"/>
      <c r="M220" s="157"/>
      <c r="N220" s="151"/>
      <c r="O220" s="151"/>
      <c r="P220" s="158">
        <f>P221</f>
        <v>0</v>
      </c>
      <c r="Q220" s="151"/>
      <c r="R220" s="158">
        <f>R221</f>
        <v>0</v>
      </c>
      <c r="S220" s="151"/>
      <c r="T220" s="159">
        <f>T221</f>
        <v>0</v>
      </c>
      <c r="AR220" s="160" t="s">
        <v>137</v>
      </c>
      <c r="AT220" s="161" t="s">
        <v>75</v>
      </c>
      <c r="AU220" s="161" t="s">
        <v>14</v>
      </c>
      <c r="AY220" s="160" t="s">
        <v>117</v>
      </c>
      <c r="BK220" s="162">
        <f>BK221</f>
        <v>0</v>
      </c>
    </row>
    <row r="221" spans="2:65" s="20" customFormat="1" ht="24.2" customHeight="1">
      <c r="B221" s="21"/>
      <c r="C221" s="165" t="s">
        <v>383</v>
      </c>
      <c r="D221" s="165" t="s">
        <v>119</v>
      </c>
      <c r="E221" s="166" t="s">
        <v>384</v>
      </c>
      <c r="F221" s="167" t="s">
        <v>385</v>
      </c>
      <c r="G221" s="168" t="s">
        <v>283</v>
      </c>
      <c r="H221" s="169">
        <v>1</v>
      </c>
      <c r="I221" s="170"/>
      <c r="J221" s="171">
        <f>ROUND(I221*H221,2)</f>
        <v>0</v>
      </c>
      <c r="K221" s="172"/>
      <c r="L221" s="25"/>
      <c r="M221" s="173" t="s">
        <v>1</v>
      </c>
      <c r="N221" s="174" t="s">
        <v>41</v>
      </c>
      <c r="O221" s="22"/>
      <c r="P221" s="175">
        <f>O221*H221</f>
        <v>0</v>
      </c>
      <c r="Q221" s="175">
        <v>0</v>
      </c>
      <c r="R221" s="175">
        <f>Q221*H221</f>
        <v>0</v>
      </c>
      <c r="S221" s="175">
        <v>0</v>
      </c>
      <c r="T221" s="176">
        <f>S221*H221</f>
        <v>0</v>
      </c>
      <c r="AR221" s="177" t="s">
        <v>367</v>
      </c>
      <c r="AT221" s="177" t="s">
        <v>119</v>
      </c>
      <c r="AU221" s="177" t="s">
        <v>82</v>
      </c>
      <c r="AY221" s="3" t="s">
        <v>117</v>
      </c>
      <c r="BE221" s="178">
        <f t="shared" si="24"/>
        <v>0</v>
      </c>
      <c r="BF221" s="178">
        <f t="shared" si="25"/>
        <v>0</v>
      </c>
      <c r="BG221" s="178">
        <f t="shared" si="26"/>
        <v>0</v>
      </c>
      <c r="BH221" s="178">
        <f t="shared" si="27"/>
        <v>0</v>
      </c>
      <c r="BI221" s="178">
        <f t="shared" si="28"/>
        <v>0</v>
      </c>
      <c r="BJ221" s="3" t="s">
        <v>14</v>
      </c>
      <c r="BK221" s="178">
        <f>ROUND(I221*H221,2)</f>
        <v>0</v>
      </c>
      <c r="BL221" s="3" t="s">
        <v>367</v>
      </c>
      <c r="BM221" s="177" t="s">
        <v>386</v>
      </c>
    </row>
    <row r="222" spans="2:65" s="149" customFormat="1" ht="22.9" customHeight="1">
      <c r="B222" s="150"/>
      <c r="C222" s="151"/>
      <c r="D222" s="152" t="s">
        <v>75</v>
      </c>
      <c r="E222" s="163" t="s">
        <v>387</v>
      </c>
      <c r="F222" s="163" t="s">
        <v>388</v>
      </c>
      <c r="G222" s="151"/>
      <c r="H222" s="151"/>
      <c r="I222" s="154"/>
      <c r="J222" s="164">
        <f>BK222</f>
        <v>0</v>
      </c>
      <c r="K222" s="151"/>
      <c r="L222" s="156"/>
      <c r="M222" s="157"/>
      <c r="N222" s="151"/>
      <c r="O222" s="151"/>
      <c r="P222" s="158">
        <f>P223</f>
        <v>0</v>
      </c>
      <c r="Q222" s="151"/>
      <c r="R222" s="158">
        <f>R223</f>
        <v>0</v>
      </c>
      <c r="S222" s="151"/>
      <c r="T222" s="159">
        <f>T223</f>
        <v>0</v>
      </c>
      <c r="AR222" s="160" t="s">
        <v>137</v>
      </c>
      <c r="AT222" s="161" t="s">
        <v>75</v>
      </c>
      <c r="AU222" s="161" t="s">
        <v>14</v>
      </c>
      <c r="AY222" s="160" t="s">
        <v>117</v>
      </c>
      <c r="BK222" s="162">
        <f>BK223</f>
        <v>0</v>
      </c>
    </row>
    <row r="223" spans="2:65" s="20" customFormat="1" ht="24.2" customHeight="1">
      <c r="B223" s="21"/>
      <c r="C223" s="165" t="s">
        <v>389</v>
      </c>
      <c r="D223" s="165" t="s">
        <v>119</v>
      </c>
      <c r="E223" s="166" t="s">
        <v>390</v>
      </c>
      <c r="F223" s="167" t="s">
        <v>391</v>
      </c>
      <c r="G223" s="168" t="s">
        <v>283</v>
      </c>
      <c r="H223" s="169">
        <v>1</v>
      </c>
      <c r="I223" s="170"/>
      <c r="J223" s="171">
        <f>ROUND(I223*H223,2)</f>
        <v>0</v>
      </c>
      <c r="K223" s="172"/>
      <c r="L223" s="25"/>
      <c r="M223" s="213" t="s">
        <v>1</v>
      </c>
      <c r="N223" s="214" t="s">
        <v>41</v>
      </c>
      <c r="O223" s="215"/>
      <c r="P223" s="216">
        <f>O223*H223</f>
        <v>0</v>
      </c>
      <c r="Q223" s="216">
        <v>0</v>
      </c>
      <c r="R223" s="216">
        <f>Q223*H223</f>
        <v>0</v>
      </c>
      <c r="S223" s="216">
        <v>0</v>
      </c>
      <c r="T223" s="217">
        <f>S223*H223</f>
        <v>0</v>
      </c>
      <c r="AR223" s="177" t="s">
        <v>367</v>
      </c>
      <c r="AT223" s="177" t="s">
        <v>119</v>
      </c>
      <c r="AU223" s="177" t="s">
        <v>82</v>
      </c>
      <c r="AY223" s="3" t="s">
        <v>117</v>
      </c>
      <c r="BE223" s="178">
        <f t="shared" si="24"/>
        <v>0</v>
      </c>
      <c r="BF223" s="178">
        <f t="shared" si="25"/>
        <v>0</v>
      </c>
      <c r="BG223" s="178">
        <f t="shared" si="26"/>
        <v>0</v>
      </c>
      <c r="BH223" s="178">
        <f t="shared" si="27"/>
        <v>0</v>
      </c>
      <c r="BI223" s="178">
        <f t="shared" si="28"/>
        <v>0</v>
      </c>
      <c r="BJ223" s="3" t="s">
        <v>14</v>
      </c>
      <c r="BK223" s="178">
        <f>ROUND(I223*H223,2)</f>
        <v>0</v>
      </c>
      <c r="BL223" s="3" t="s">
        <v>367</v>
      </c>
      <c r="BM223" s="177" t="s">
        <v>392</v>
      </c>
    </row>
    <row r="224" spans="2:65" s="20" customFormat="1" ht="6.95" customHeight="1">
      <c r="B224" s="37"/>
      <c r="C224" s="38"/>
      <c r="D224" s="38"/>
      <c r="E224" s="38"/>
      <c r="F224" s="38"/>
      <c r="G224" s="38"/>
      <c r="H224" s="38"/>
      <c r="I224" s="38"/>
      <c r="J224" s="38"/>
      <c r="K224" s="38"/>
      <c r="L224" s="25"/>
    </row>
  </sheetData>
  <sheetProtection algorithmName="SHA-512" hashValue="0Km2r/lkplKQt9R+OMVpWzom65YvEzCVcOSBrzG2lifAIlMm2cmpcTuNeJ5JUsAaFfjCpOB3QPB0oPzz4S4VeQ==" saltValue="xwHLlEC+ftULnhEclzyIG1uwOJP3EKy/z4WXkPYantUuL+a3MteFLXe4kZ+BBV5IP277IxBIVZT3TMHkWDGhYw==" spinCount="100000" sheet="1" objects="1" scenarios="1" formatColumns="0" formatRows="0" autoFilter="0"/>
  <autoFilter ref="C124:K223"/>
  <mergeCells count="6">
    <mergeCell ref="E117:H117"/>
    <mergeCell ref="L2:V2"/>
    <mergeCell ref="E7:H7"/>
    <mergeCell ref="E16:H16"/>
    <mergeCell ref="E25:H25"/>
    <mergeCell ref="E85:H85"/>
  </mergeCells>
  <pageMargins left="0.39375000000000004" right="0.39375000000000004" top="0.39375000000000004" bottom="0.39375000000000004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1 - Podzemní kontejnery v...</vt:lpstr>
      <vt:lpstr>'1 - Podzemní kontejnery v...'!Oblast_tisku</vt:lpstr>
      <vt:lpstr>'Rekapitulace stavby'!Oblast_tisku</vt:lpstr>
      <vt:lpstr>'1 - Podzemní kontejnery v...'!Print_Titles</vt:lpstr>
      <vt:lpstr>'Rekapitulace stavby'!Print_Titles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Janečková</dc:creator>
  <cp:lastModifiedBy>Kateřina Janečková</cp:lastModifiedBy>
  <cp:revision>1</cp:revision>
  <dcterms:created xsi:type="dcterms:W3CDTF">2025-04-15T12:25:21Z</dcterms:created>
  <dcterms:modified xsi:type="dcterms:W3CDTF">2025-05-23T05:22:32Z</dcterms:modified>
</cp:coreProperties>
</file>