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ela.koricanska\Nextcloud\VZMR\VYBEROVA_RIZENI_2025\Ezak_do_9mil\13032_2025_Střecha Jubilejní 3\e-zak\"/>
    </mc:Choice>
  </mc:AlternateContent>
  <bookViews>
    <workbookView xWindow="0" yWindow="0" windowWidth="28800" windowHeight="11835" activeTab="1"/>
  </bookViews>
  <sheets>
    <sheet name="Rekapitulace stavby" sheetId="1" state="hidden" r:id="rId1"/>
    <sheet name="D.1.1 - Oprava havarijníh..." sheetId="2" r:id="rId2"/>
  </sheets>
  <definedNames>
    <definedName name="_xlnm._FilterDatabase" localSheetId="1" hidden="1">'D.1.1 - Oprava havarijníh...'!$C$130:$K$463</definedName>
    <definedName name="_xlnm.Print_Area" localSheetId="1">'D.1.1 - Oprava havarijníh...'!$C$4:$J$76,'D.1.1 - Oprava havarijníh...'!$C$82:$J$112,'D.1.1 - Oprava havarijníh...'!$C$118:$J$463</definedName>
    <definedName name="_xlnm.Print_Area" localSheetId="0">'Rekapitulace stavby'!$D$4:$AO$76,'Rekapitulace stavby'!$C$82:$AQ$96</definedName>
    <definedName name="Print_Titles" localSheetId="1">'D.1.1 - Oprava havarijníh...'!$130:$130</definedName>
    <definedName name="Print_Titles" localSheetId="0">'Rekapitulace stavby'!$92:$92</definedName>
  </definedNames>
  <calcPr calcId="152511"/>
</workbook>
</file>

<file path=xl/calcChain.xml><?xml version="1.0" encoding="utf-8"?>
<calcChain xmlns="http://schemas.openxmlformats.org/spreadsheetml/2006/main">
  <c r="F33" i="2" l="1"/>
  <c r="J30" i="2"/>
  <c r="J96" i="2"/>
  <c r="J111" i="2"/>
  <c r="J109" i="2"/>
  <c r="J110" i="2"/>
  <c r="J101" i="2"/>
  <c r="J102" i="2"/>
  <c r="J108" i="2"/>
  <c r="J107" i="2"/>
  <c r="J106" i="2"/>
  <c r="J105" i="2"/>
  <c r="J103" i="2"/>
  <c r="J104" i="2"/>
  <c r="J97" i="2"/>
  <c r="J100" i="2"/>
  <c r="J99" i="2"/>
  <c r="J98" i="2"/>
  <c r="J381" i="2"/>
  <c r="H134" i="2" l="1"/>
  <c r="H360" i="2" l="1"/>
  <c r="H356" i="2"/>
  <c r="BK460" i="2" l="1"/>
  <c r="BI460" i="2"/>
  <c r="BH460" i="2"/>
  <c r="BG460" i="2"/>
  <c r="BF460" i="2"/>
  <c r="T460" i="2"/>
  <c r="R460" i="2"/>
  <c r="P460" i="2"/>
  <c r="J460" i="2"/>
  <c r="BE460" i="2" s="1"/>
  <c r="BK459" i="2"/>
  <c r="BI459" i="2"/>
  <c r="BH459" i="2"/>
  <c r="BG459" i="2"/>
  <c r="BF459" i="2"/>
  <c r="T459" i="2"/>
  <c r="R459" i="2"/>
  <c r="P459" i="2"/>
  <c r="J459" i="2"/>
  <c r="BE459" i="2" s="1"/>
  <c r="BK452" i="2"/>
  <c r="BI452" i="2"/>
  <c r="BH452" i="2"/>
  <c r="BG452" i="2"/>
  <c r="BF452" i="2"/>
  <c r="T452" i="2"/>
  <c r="R452" i="2"/>
  <c r="P452" i="2"/>
  <c r="J452" i="2"/>
  <c r="J451" i="2" s="1"/>
  <c r="BK447" i="2"/>
  <c r="BI447" i="2"/>
  <c r="BH447" i="2"/>
  <c r="BG447" i="2"/>
  <c r="BF447" i="2"/>
  <c r="T447" i="2"/>
  <c r="R447" i="2"/>
  <c r="P447" i="2"/>
  <c r="J447" i="2"/>
  <c r="BE447" i="2" s="1"/>
  <c r="BK443" i="2"/>
  <c r="BI443" i="2"/>
  <c r="BH443" i="2"/>
  <c r="BG443" i="2"/>
  <c r="BF443" i="2"/>
  <c r="T443" i="2"/>
  <c r="R443" i="2"/>
  <c r="P443" i="2"/>
  <c r="J443" i="2"/>
  <c r="BE443" i="2" s="1"/>
  <c r="BK439" i="2"/>
  <c r="BI439" i="2"/>
  <c r="BH439" i="2"/>
  <c r="BG439" i="2"/>
  <c r="BF439" i="2"/>
  <c r="T439" i="2"/>
  <c r="R439" i="2"/>
  <c r="P439" i="2"/>
  <c r="J439" i="2"/>
  <c r="BK436" i="2"/>
  <c r="BI436" i="2"/>
  <c r="BH436" i="2"/>
  <c r="BG436" i="2"/>
  <c r="BF436" i="2"/>
  <c r="T436" i="2"/>
  <c r="R436" i="2"/>
  <c r="P436" i="2"/>
  <c r="J436" i="2"/>
  <c r="BE436" i="2" s="1"/>
  <c r="BK435" i="2"/>
  <c r="BI435" i="2"/>
  <c r="BH435" i="2"/>
  <c r="BG435" i="2"/>
  <c r="BF435" i="2"/>
  <c r="T435" i="2"/>
  <c r="R435" i="2"/>
  <c r="P435" i="2"/>
  <c r="J435" i="2"/>
  <c r="BE435" i="2" s="1"/>
  <c r="BK428" i="2"/>
  <c r="BI428" i="2"/>
  <c r="BH428" i="2"/>
  <c r="BG428" i="2"/>
  <c r="BF428" i="2"/>
  <c r="T428" i="2"/>
  <c r="R428" i="2"/>
  <c r="P428" i="2"/>
  <c r="J428" i="2"/>
  <c r="BK424" i="2"/>
  <c r="BK423" i="2" s="1"/>
  <c r="BI424" i="2"/>
  <c r="BH424" i="2"/>
  <c r="BG424" i="2"/>
  <c r="BF424" i="2"/>
  <c r="T424" i="2"/>
  <c r="T423" i="2" s="1"/>
  <c r="R424" i="2"/>
  <c r="R423" i="2" s="1"/>
  <c r="P424" i="2"/>
  <c r="P423" i="2" s="1"/>
  <c r="J424" i="2"/>
  <c r="BK419" i="2"/>
  <c r="BK418" i="2" s="1"/>
  <c r="BI419" i="2"/>
  <c r="BH419" i="2"/>
  <c r="BG419" i="2"/>
  <c r="BF419" i="2"/>
  <c r="T419" i="2"/>
  <c r="T418" i="2" s="1"/>
  <c r="R419" i="2"/>
  <c r="R418" i="2" s="1"/>
  <c r="P419" i="2"/>
  <c r="P418" i="2" s="1"/>
  <c r="J419" i="2"/>
  <c r="BK417" i="2"/>
  <c r="BI417" i="2"/>
  <c r="BH417" i="2"/>
  <c r="BG417" i="2"/>
  <c r="BF417" i="2"/>
  <c r="T417" i="2"/>
  <c r="R417" i="2"/>
  <c r="P417" i="2"/>
  <c r="J417" i="2"/>
  <c r="BE417" i="2" s="1"/>
  <c r="BK411" i="2"/>
  <c r="BI411" i="2"/>
  <c r="BH411" i="2"/>
  <c r="BG411" i="2"/>
  <c r="BF411" i="2"/>
  <c r="T411" i="2"/>
  <c r="R411" i="2"/>
  <c r="P411" i="2"/>
  <c r="J411" i="2"/>
  <c r="BE411" i="2" s="1"/>
  <c r="BK407" i="2"/>
  <c r="BI407" i="2"/>
  <c r="BH407" i="2"/>
  <c r="BG407" i="2"/>
  <c r="BF407" i="2"/>
  <c r="T407" i="2"/>
  <c r="R407" i="2"/>
  <c r="P407" i="2"/>
  <c r="J407" i="2"/>
  <c r="BE407" i="2" s="1"/>
  <c r="BK403" i="2"/>
  <c r="BI403" i="2"/>
  <c r="BH403" i="2"/>
  <c r="BG403" i="2"/>
  <c r="BF403" i="2"/>
  <c r="T403" i="2"/>
  <c r="R403" i="2"/>
  <c r="P403" i="2"/>
  <c r="J403" i="2"/>
  <c r="BE403" i="2" s="1"/>
  <c r="BK400" i="2"/>
  <c r="BI400" i="2"/>
  <c r="BH400" i="2"/>
  <c r="BG400" i="2"/>
  <c r="BF400" i="2"/>
  <c r="T400" i="2"/>
  <c r="R400" i="2"/>
  <c r="P400" i="2"/>
  <c r="J400" i="2"/>
  <c r="BE400" i="2" s="1"/>
  <c r="BK396" i="2"/>
  <c r="BI396" i="2"/>
  <c r="BH396" i="2"/>
  <c r="BG396" i="2"/>
  <c r="BF396" i="2"/>
  <c r="T396" i="2"/>
  <c r="R396" i="2"/>
  <c r="P396" i="2"/>
  <c r="J396" i="2"/>
  <c r="BE396" i="2" s="1"/>
  <c r="BK392" i="2"/>
  <c r="BI392" i="2"/>
  <c r="BH392" i="2"/>
  <c r="BG392" i="2"/>
  <c r="BF392" i="2"/>
  <c r="T392" i="2"/>
  <c r="R392" i="2"/>
  <c r="P392" i="2"/>
  <c r="J392" i="2"/>
  <c r="BE392" i="2" s="1"/>
  <c r="BK388" i="2"/>
  <c r="BI388" i="2"/>
  <c r="BH388" i="2"/>
  <c r="BG388" i="2"/>
  <c r="BF388" i="2"/>
  <c r="T388" i="2"/>
  <c r="R388" i="2"/>
  <c r="P388" i="2"/>
  <c r="J388" i="2"/>
  <c r="BK386" i="2"/>
  <c r="BI386" i="2"/>
  <c r="BH386" i="2"/>
  <c r="BG386" i="2"/>
  <c r="BF386" i="2"/>
  <c r="T386" i="2"/>
  <c r="R386" i="2"/>
  <c r="P386" i="2"/>
  <c r="J386" i="2"/>
  <c r="BE386" i="2" s="1"/>
  <c r="BK385" i="2"/>
  <c r="BI385" i="2"/>
  <c r="BH385" i="2"/>
  <c r="BG385" i="2"/>
  <c r="BF385" i="2"/>
  <c r="T385" i="2"/>
  <c r="R385" i="2"/>
  <c r="P385" i="2"/>
  <c r="J385" i="2"/>
  <c r="BK381" i="2"/>
  <c r="BI381" i="2"/>
  <c r="BH381" i="2"/>
  <c r="BG381" i="2"/>
  <c r="BF381" i="2"/>
  <c r="T381" i="2"/>
  <c r="R381" i="2"/>
  <c r="P381" i="2"/>
  <c r="BE381" i="2"/>
  <c r="BK379" i="2"/>
  <c r="BI379" i="2"/>
  <c r="BH379" i="2"/>
  <c r="BG379" i="2"/>
  <c r="BF379" i="2"/>
  <c r="T379" i="2"/>
  <c r="R379" i="2"/>
  <c r="P379" i="2"/>
  <c r="J379" i="2"/>
  <c r="BE379" i="2" s="1"/>
  <c r="BK376" i="2"/>
  <c r="BI376" i="2"/>
  <c r="BH376" i="2"/>
  <c r="BG376" i="2"/>
  <c r="BF376" i="2"/>
  <c r="T376" i="2"/>
  <c r="R376" i="2"/>
  <c r="P376" i="2"/>
  <c r="J376" i="2"/>
  <c r="BE376" i="2" s="1"/>
  <c r="BK372" i="2"/>
  <c r="BI372" i="2"/>
  <c r="BH372" i="2"/>
  <c r="BG372" i="2"/>
  <c r="BF372" i="2"/>
  <c r="T372" i="2"/>
  <c r="R372" i="2"/>
  <c r="P372" i="2"/>
  <c r="J372" i="2"/>
  <c r="BE372" i="2" s="1"/>
  <c r="BK369" i="2"/>
  <c r="BI369" i="2"/>
  <c r="BH369" i="2"/>
  <c r="BG369" i="2"/>
  <c r="BF369" i="2"/>
  <c r="T369" i="2"/>
  <c r="R369" i="2"/>
  <c r="P369" i="2"/>
  <c r="J369" i="2"/>
  <c r="BE369" i="2" s="1"/>
  <c r="BK365" i="2"/>
  <c r="BI365" i="2"/>
  <c r="BH365" i="2"/>
  <c r="BG365" i="2"/>
  <c r="BF365" i="2"/>
  <c r="T365" i="2"/>
  <c r="R365" i="2"/>
  <c r="P365" i="2"/>
  <c r="J365" i="2"/>
  <c r="BE365" i="2" s="1"/>
  <c r="BK361" i="2"/>
  <c r="BI361" i="2"/>
  <c r="BH361" i="2"/>
  <c r="BG361" i="2"/>
  <c r="BF361" i="2"/>
  <c r="T361" i="2"/>
  <c r="R361" i="2"/>
  <c r="P361" i="2"/>
  <c r="J361" i="2"/>
  <c r="BE361" i="2" s="1"/>
  <c r="BK356" i="2"/>
  <c r="BI356" i="2"/>
  <c r="BH356" i="2"/>
  <c r="BG356" i="2"/>
  <c r="BF356" i="2"/>
  <c r="T356" i="2"/>
  <c r="R356" i="2"/>
  <c r="P356" i="2"/>
  <c r="J356" i="2"/>
  <c r="BE356" i="2" s="1"/>
  <c r="BK353" i="2"/>
  <c r="BI353" i="2"/>
  <c r="BH353" i="2"/>
  <c r="BG353" i="2"/>
  <c r="BF353" i="2"/>
  <c r="T353" i="2"/>
  <c r="R353" i="2"/>
  <c r="P353" i="2"/>
  <c r="J353" i="2"/>
  <c r="BE353" i="2" s="1"/>
  <c r="BK350" i="2"/>
  <c r="BI350" i="2"/>
  <c r="BH350" i="2"/>
  <c r="BG350" i="2"/>
  <c r="BF350" i="2"/>
  <c r="T350" i="2"/>
  <c r="R350" i="2"/>
  <c r="P350" i="2"/>
  <c r="J350" i="2"/>
  <c r="BE350" i="2" s="1"/>
  <c r="BK344" i="2"/>
  <c r="BI344" i="2"/>
  <c r="BH344" i="2"/>
  <c r="BG344" i="2"/>
  <c r="BF344" i="2"/>
  <c r="T344" i="2"/>
  <c r="R344" i="2"/>
  <c r="P344" i="2"/>
  <c r="J344" i="2"/>
  <c r="BE344" i="2" s="1"/>
  <c r="BK340" i="2"/>
  <c r="BI340" i="2"/>
  <c r="BH340" i="2"/>
  <c r="BG340" i="2"/>
  <c r="BF340" i="2"/>
  <c r="T340" i="2"/>
  <c r="R340" i="2"/>
  <c r="P340" i="2"/>
  <c r="J340" i="2"/>
  <c r="BK338" i="2"/>
  <c r="BI338" i="2"/>
  <c r="BH338" i="2"/>
  <c r="BG338" i="2"/>
  <c r="BF338" i="2"/>
  <c r="T338" i="2"/>
  <c r="R338" i="2"/>
  <c r="P338" i="2"/>
  <c r="J338" i="2"/>
  <c r="BE338" i="2" s="1"/>
  <c r="BK334" i="2"/>
  <c r="BI334" i="2"/>
  <c r="BH334" i="2"/>
  <c r="BG334" i="2"/>
  <c r="BF334" i="2"/>
  <c r="T334" i="2"/>
  <c r="R334" i="2"/>
  <c r="P334" i="2"/>
  <c r="J334" i="2"/>
  <c r="BE334" i="2" s="1"/>
  <c r="BK330" i="2"/>
  <c r="BI330" i="2"/>
  <c r="BH330" i="2"/>
  <c r="BG330" i="2"/>
  <c r="BF330" i="2"/>
  <c r="T330" i="2"/>
  <c r="R330" i="2"/>
  <c r="P330" i="2"/>
  <c r="J330" i="2"/>
  <c r="BE330" i="2" s="1"/>
  <c r="BK327" i="2"/>
  <c r="BI327" i="2"/>
  <c r="BH327" i="2"/>
  <c r="BG327" i="2"/>
  <c r="BF327" i="2"/>
  <c r="T327" i="2"/>
  <c r="R327" i="2"/>
  <c r="P327" i="2"/>
  <c r="J327" i="2"/>
  <c r="BE327" i="2" s="1"/>
  <c r="BK323" i="2"/>
  <c r="BI323" i="2"/>
  <c r="BH323" i="2"/>
  <c r="BG323" i="2"/>
  <c r="BF323" i="2"/>
  <c r="T323" i="2"/>
  <c r="R323" i="2"/>
  <c r="P323" i="2"/>
  <c r="J323" i="2"/>
  <c r="BE323" i="2" s="1"/>
  <c r="BK318" i="2"/>
  <c r="BI318" i="2"/>
  <c r="BH318" i="2"/>
  <c r="BG318" i="2"/>
  <c r="BF318" i="2"/>
  <c r="T318" i="2"/>
  <c r="R318" i="2"/>
  <c r="P318" i="2"/>
  <c r="J318" i="2"/>
  <c r="BE318" i="2" s="1"/>
  <c r="BK315" i="2"/>
  <c r="BI315" i="2"/>
  <c r="BH315" i="2"/>
  <c r="BG315" i="2"/>
  <c r="BF315" i="2"/>
  <c r="T315" i="2"/>
  <c r="R315" i="2"/>
  <c r="P315" i="2"/>
  <c r="J315" i="2"/>
  <c r="BE315" i="2" s="1"/>
  <c r="BK311" i="2"/>
  <c r="BI311" i="2"/>
  <c r="BH311" i="2"/>
  <c r="BG311" i="2"/>
  <c r="BF311" i="2"/>
  <c r="T311" i="2"/>
  <c r="R311" i="2"/>
  <c r="P311" i="2"/>
  <c r="J311" i="2"/>
  <c r="BE311" i="2" s="1"/>
  <c r="BK310" i="2"/>
  <c r="BI310" i="2"/>
  <c r="BH310" i="2"/>
  <c r="BG310" i="2"/>
  <c r="BF310" i="2"/>
  <c r="T310" i="2"/>
  <c r="R310" i="2"/>
  <c r="P310" i="2"/>
  <c r="J310" i="2"/>
  <c r="BE310" i="2" s="1"/>
  <c r="BK302" i="2"/>
  <c r="BI302" i="2"/>
  <c r="BH302" i="2"/>
  <c r="BG302" i="2"/>
  <c r="BF302" i="2"/>
  <c r="T302" i="2"/>
  <c r="R302" i="2"/>
  <c r="P302" i="2"/>
  <c r="J302" i="2"/>
  <c r="BE302" i="2" s="1"/>
  <c r="BK301" i="2"/>
  <c r="BI301" i="2"/>
  <c r="BH301" i="2"/>
  <c r="BG301" i="2"/>
  <c r="BF301" i="2"/>
  <c r="T301" i="2"/>
  <c r="R301" i="2"/>
  <c r="P301" i="2"/>
  <c r="J301" i="2"/>
  <c r="BE301" i="2" s="1"/>
  <c r="BK298" i="2"/>
  <c r="BI298" i="2"/>
  <c r="BH298" i="2"/>
  <c r="BG298" i="2"/>
  <c r="BF298" i="2"/>
  <c r="T298" i="2"/>
  <c r="R298" i="2"/>
  <c r="P298" i="2"/>
  <c r="J298" i="2"/>
  <c r="BE298" i="2" s="1"/>
  <c r="BK292" i="2"/>
  <c r="BI292" i="2"/>
  <c r="BH292" i="2"/>
  <c r="BG292" i="2"/>
  <c r="BF292" i="2"/>
  <c r="T292" i="2"/>
  <c r="R292" i="2"/>
  <c r="P292" i="2"/>
  <c r="J292" i="2"/>
  <c r="BE292" i="2" s="1"/>
  <c r="BK288" i="2"/>
  <c r="BI288" i="2"/>
  <c r="BH288" i="2"/>
  <c r="BG288" i="2"/>
  <c r="BF288" i="2"/>
  <c r="T288" i="2"/>
  <c r="R288" i="2"/>
  <c r="P288" i="2"/>
  <c r="J288" i="2"/>
  <c r="BE288" i="2" s="1"/>
  <c r="BK284" i="2"/>
  <c r="BI284" i="2"/>
  <c r="BH284" i="2"/>
  <c r="BG284" i="2"/>
  <c r="BF284" i="2"/>
  <c r="T284" i="2"/>
  <c r="R284" i="2"/>
  <c r="P284" i="2"/>
  <c r="J284" i="2"/>
  <c r="BE284" i="2" s="1"/>
  <c r="BK280" i="2"/>
  <c r="BI280" i="2"/>
  <c r="BH280" i="2"/>
  <c r="BG280" i="2"/>
  <c r="BF280" i="2"/>
  <c r="T280" i="2"/>
  <c r="R280" i="2"/>
  <c r="P280" i="2"/>
  <c r="J280" i="2"/>
  <c r="BE280" i="2" s="1"/>
  <c r="BK276" i="2"/>
  <c r="BI276" i="2"/>
  <c r="BH276" i="2"/>
  <c r="BG276" i="2"/>
  <c r="BF276" i="2"/>
  <c r="T276" i="2"/>
  <c r="R276" i="2"/>
  <c r="P276" i="2"/>
  <c r="J276" i="2"/>
  <c r="BE276" i="2" s="1"/>
  <c r="BK270" i="2"/>
  <c r="BI270" i="2"/>
  <c r="BH270" i="2"/>
  <c r="BG270" i="2"/>
  <c r="BF270" i="2"/>
  <c r="T270" i="2"/>
  <c r="R270" i="2"/>
  <c r="P270" i="2"/>
  <c r="J270" i="2"/>
  <c r="BE270" i="2" s="1"/>
  <c r="BK269" i="2"/>
  <c r="BI269" i="2"/>
  <c r="BH269" i="2"/>
  <c r="BG269" i="2"/>
  <c r="BF269" i="2"/>
  <c r="T269" i="2"/>
  <c r="R269" i="2"/>
  <c r="P269" i="2"/>
  <c r="J269" i="2"/>
  <c r="BE269" i="2" s="1"/>
  <c r="BK263" i="2"/>
  <c r="BI263" i="2"/>
  <c r="BH263" i="2"/>
  <c r="BG263" i="2"/>
  <c r="BF263" i="2"/>
  <c r="T263" i="2"/>
  <c r="R263" i="2"/>
  <c r="P263" i="2"/>
  <c r="J263" i="2"/>
  <c r="BE263" i="2" s="1"/>
  <c r="BK262" i="2"/>
  <c r="BI262" i="2"/>
  <c r="BH262" i="2"/>
  <c r="BG262" i="2"/>
  <c r="BF262" i="2"/>
  <c r="T262" i="2"/>
  <c r="R262" i="2"/>
  <c r="P262" i="2"/>
  <c r="J262" i="2"/>
  <c r="BE262" i="2" s="1"/>
  <c r="BK258" i="2"/>
  <c r="BI258" i="2"/>
  <c r="BH258" i="2"/>
  <c r="BG258" i="2"/>
  <c r="BF258" i="2"/>
  <c r="T258" i="2"/>
  <c r="R258" i="2"/>
  <c r="P258" i="2"/>
  <c r="J258" i="2"/>
  <c r="BE258" i="2" s="1"/>
  <c r="BK257" i="2"/>
  <c r="BI257" i="2"/>
  <c r="BH257" i="2"/>
  <c r="BG257" i="2"/>
  <c r="BF257" i="2"/>
  <c r="T257" i="2"/>
  <c r="R257" i="2"/>
  <c r="P257" i="2"/>
  <c r="J257" i="2"/>
  <c r="BE257" i="2" s="1"/>
  <c r="BK253" i="2"/>
  <c r="BI253" i="2"/>
  <c r="BH253" i="2"/>
  <c r="BG253" i="2"/>
  <c r="BF253" i="2"/>
  <c r="T253" i="2"/>
  <c r="R253" i="2"/>
  <c r="P253" i="2"/>
  <c r="J253" i="2"/>
  <c r="BE253" i="2" s="1"/>
  <c r="BK249" i="2"/>
  <c r="BI249" i="2"/>
  <c r="BH249" i="2"/>
  <c r="BG249" i="2"/>
  <c r="BF249" i="2"/>
  <c r="T249" i="2"/>
  <c r="R249" i="2"/>
  <c r="P249" i="2"/>
  <c r="J249" i="2"/>
  <c r="BE249" i="2" s="1"/>
  <c r="BK243" i="2"/>
  <c r="BI243" i="2"/>
  <c r="BH243" i="2"/>
  <c r="BG243" i="2"/>
  <c r="BF243" i="2"/>
  <c r="T243" i="2"/>
  <c r="R243" i="2"/>
  <c r="P243" i="2"/>
  <c r="J243" i="2"/>
  <c r="BE243" i="2" s="1"/>
  <c r="BK239" i="2"/>
  <c r="BI239" i="2"/>
  <c r="BH239" i="2"/>
  <c r="BG239" i="2"/>
  <c r="BF239" i="2"/>
  <c r="T239" i="2"/>
  <c r="R239" i="2"/>
  <c r="P239" i="2"/>
  <c r="J239" i="2"/>
  <c r="BE239" i="2" s="1"/>
  <c r="BK230" i="2"/>
  <c r="BI230" i="2"/>
  <c r="BH230" i="2"/>
  <c r="BG230" i="2"/>
  <c r="BF230" i="2"/>
  <c r="T230" i="2"/>
  <c r="R230" i="2"/>
  <c r="P230" i="2"/>
  <c r="J230" i="2"/>
  <c r="BE230" i="2" s="1"/>
  <c r="BK224" i="2"/>
  <c r="BI224" i="2"/>
  <c r="BH224" i="2"/>
  <c r="BG224" i="2"/>
  <c r="BF224" i="2"/>
  <c r="T224" i="2"/>
  <c r="R224" i="2"/>
  <c r="P224" i="2"/>
  <c r="J224" i="2"/>
  <c r="BE224" i="2" s="1"/>
  <c r="BK211" i="2"/>
  <c r="BI211" i="2"/>
  <c r="BH211" i="2"/>
  <c r="BG211" i="2"/>
  <c r="BF211" i="2"/>
  <c r="T211" i="2"/>
  <c r="R211" i="2"/>
  <c r="P211" i="2"/>
  <c r="J211" i="2"/>
  <c r="BE211" i="2" s="1"/>
  <c r="BK201" i="2"/>
  <c r="BI201" i="2"/>
  <c r="BH201" i="2"/>
  <c r="BG201" i="2"/>
  <c r="BF201" i="2"/>
  <c r="T201" i="2"/>
  <c r="R201" i="2"/>
  <c r="P201" i="2"/>
  <c r="J201" i="2"/>
  <c r="BE201" i="2" s="1"/>
  <c r="BK192" i="2"/>
  <c r="BI192" i="2"/>
  <c r="BH192" i="2"/>
  <c r="BG192" i="2"/>
  <c r="BF192" i="2"/>
  <c r="T192" i="2"/>
  <c r="R192" i="2"/>
  <c r="P192" i="2"/>
  <c r="J192" i="2"/>
  <c r="BE192" i="2" s="1"/>
  <c r="BK189" i="2"/>
  <c r="BI189" i="2"/>
  <c r="BH189" i="2"/>
  <c r="BG189" i="2"/>
  <c r="BF189" i="2"/>
  <c r="T189" i="2"/>
  <c r="R189" i="2"/>
  <c r="P189" i="2"/>
  <c r="J189" i="2"/>
  <c r="BE189" i="2" s="1"/>
  <c r="BK185" i="2"/>
  <c r="BI185" i="2"/>
  <c r="BH185" i="2"/>
  <c r="BG185" i="2"/>
  <c r="BF185" i="2"/>
  <c r="T185" i="2"/>
  <c r="R185" i="2"/>
  <c r="P185" i="2"/>
  <c r="J185" i="2"/>
  <c r="BE185" i="2" s="1"/>
  <c r="BK179" i="2"/>
  <c r="BI179" i="2"/>
  <c r="BH179" i="2"/>
  <c r="BG179" i="2"/>
  <c r="BF179" i="2"/>
  <c r="T179" i="2"/>
  <c r="R179" i="2"/>
  <c r="P179" i="2"/>
  <c r="J179" i="2"/>
  <c r="BE179" i="2" s="1"/>
  <c r="BK171" i="2"/>
  <c r="BI171" i="2"/>
  <c r="BH171" i="2"/>
  <c r="BG171" i="2"/>
  <c r="BF171" i="2"/>
  <c r="T171" i="2"/>
  <c r="R171" i="2"/>
  <c r="P171" i="2"/>
  <c r="J171" i="2"/>
  <c r="BE171" i="2" s="1"/>
  <c r="BK163" i="2"/>
  <c r="BI163" i="2"/>
  <c r="BH163" i="2"/>
  <c r="BG163" i="2"/>
  <c r="BF163" i="2"/>
  <c r="T163" i="2"/>
  <c r="R163" i="2"/>
  <c r="P163" i="2"/>
  <c r="J163" i="2"/>
  <c r="BE163" i="2" s="1"/>
  <c r="BK157" i="2"/>
  <c r="BI157" i="2"/>
  <c r="BH157" i="2"/>
  <c r="BG157" i="2"/>
  <c r="BF157" i="2"/>
  <c r="T157" i="2"/>
  <c r="R157" i="2"/>
  <c r="P157" i="2"/>
  <c r="J157" i="2"/>
  <c r="BK154" i="2"/>
  <c r="BK153" i="2" s="1"/>
  <c r="BI154" i="2"/>
  <c r="BH154" i="2"/>
  <c r="BG154" i="2"/>
  <c r="BF154" i="2"/>
  <c r="T154" i="2"/>
  <c r="T153" i="2" s="1"/>
  <c r="R154" i="2"/>
  <c r="R153" i="2" s="1"/>
  <c r="P154" i="2"/>
  <c r="P153" i="2" s="1"/>
  <c r="J154" i="2"/>
  <c r="J153" i="2" s="1"/>
  <c r="BK152" i="2"/>
  <c r="BI152" i="2"/>
  <c r="BH152" i="2"/>
  <c r="BG152" i="2"/>
  <c r="BF152" i="2"/>
  <c r="T152" i="2"/>
  <c r="R152" i="2"/>
  <c r="P152" i="2"/>
  <c r="J152" i="2"/>
  <c r="BE152" i="2" s="1"/>
  <c r="BK149" i="2"/>
  <c r="BI149" i="2"/>
  <c r="BH149" i="2"/>
  <c r="BG149" i="2"/>
  <c r="BF149" i="2"/>
  <c r="T149" i="2"/>
  <c r="R149" i="2"/>
  <c r="P149" i="2"/>
  <c r="J149" i="2"/>
  <c r="BE149" i="2" s="1"/>
  <c r="BK148" i="2"/>
  <c r="BI148" i="2"/>
  <c r="BH148" i="2"/>
  <c r="BG148" i="2"/>
  <c r="BF148" i="2"/>
  <c r="T148" i="2"/>
  <c r="R148" i="2"/>
  <c r="P148" i="2"/>
  <c r="J148" i="2"/>
  <c r="BE148" i="2" s="1"/>
  <c r="BK147" i="2"/>
  <c r="BI147" i="2"/>
  <c r="BH147" i="2"/>
  <c r="BG147" i="2"/>
  <c r="BF147" i="2"/>
  <c r="T147" i="2"/>
  <c r="R147" i="2"/>
  <c r="P147" i="2"/>
  <c r="J147" i="2"/>
  <c r="BE147" i="2" s="1"/>
  <c r="BK145" i="2"/>
  <c r="BI145" i="2"/>
  <c r="BH145" i="2"/>
  <c r="BG145" i="2"/>
  <c r="BF145" i="2"/>
  <c r="T145" i="2"/>
  <c r="R145" i="2"/>
  <c r="P145" i="2"/>
  <c r="J145" i="2"/>
  <c r="BK142" i="2"/>
  <c r="BI142" i="2"/>
  <c r="BH142" i="2"/>
  <c r="BG142" i="2"/>
  <c r="BF142" i="2"/>
  <c r="T142" i="2"/>
  <c r="R142" i="2"/>
  <c r="P142" i="2"/>
  <c r="J142" i="2"/>
  <c r="BE142" i="2" s="1"/>
  <c r="BK138" i="2"/>
  <c r="BI138" i="2"/>
  <c r="BH138" i="2"/>
  <c r="BG138" i="2"/>
  <c r="BF138" i="2"/>
  <c r="T138" i="2"/>
  <c r="R138" i="2"/>
  <c r="P138" i="2"/>
  <c r="J138" i="2"/>
  <c r="BE138" i="2" s="1"/>
  <c r="BK134" i="2"/>
  <c r="BI134" i="2"/>
  <c r="BH134" i="2"/>
  <c r="BG134" i="2"/>
  <c r="BF134" i="2"/>
  <c r="T134" i="2"/>
  <c r="R134" i="2"/>
  <c r="P134" i="2"/>
  <c r="J134" i="2"/>
  <c r="F128" i="2"/>
  <c r="J127" i="2"/>
  <c r="F127" i="2"/>
  <c r="F125" i="2"/>
  <c r="E123" i="2"/>
  <c r="F92" i="2"/>
  <c r="J91" i="2"/>
  <c r="F91" i="2"/>
  <c r="F89" i="2"/>
  <c r="E87" i="2"/>
  <c r="J37" i="2"/>
  <c r="J36" i="2"/>
  <c r="AY95" i="1" s="1"/>
  <c r="J35" i="2"/>
  <c r="AX95" i="1" s="1"/>
  <c r="J24" i="2"/>
  <c r="E24" i="2"/>
  <c r="J128" i="2" s="1"/>
  <c r="J23" i="2"/>
  <c r="J12" i="2"/>
  <c r="J125" i="2" s="1"/>
  <c r="E7" i="2"/>
  <c r="E121" i="2" s="1"/>
  <c r="AS94" i="1"/>
  <c r="AM90" i="1"/>
  <c r="L90" i="1"/>
  <c r="AM89" i="1"/>
  <c r="L89" i="1"/>
  <c r="AM87" i="1"/>
  <c r="L87" i="1"/>
  <c r="L85" i="1"/>
  <c r="L84" i="1"/>
  <c r="J144" i="2" l="1"/>
  <c r="J133" i="2"/>
  <c r="BE157" i="2"/>
  <c r="J156" i="2"/>
  <c r="BE388" i="2"/>
  <c r="J387" i="2"/>
  <c r="BE419" i="2"/>
  <c r="J418" i="2"/>
  <c r="BE452" i="2"/>
  <c r="BE424" i="2"/>
  <c r="J423" i="2"/>
  <c r="BE439" i="2"/>
  <c r="J438" i="2"/>
  <c r="J437" i="2" s="1"/>
  <c r="BE340" i="2"/>
  <c r="J339" i="2"/>
  <c r="BE385" i="2"/>
  <c r="J380" i="2"/>
  <c r="BE428" i="2"/>
  <c r="J427" i="2"/>
  <c r="BE145" i="2"/>
  <c r="BE134" i="2"/>
  <c r="BE154" i="2"/>
  <c r="BK339" i="2"/>
  <c r="R380" i="2"/>
  <c r="BK156" i="2"/>
  <c r="BK387" i="2"/>
  <c r="BK438" i="2"/>
  <c r="BK451" i="2"/>
  <c r="T387" i="2"/>
  <c r="P387" i="2"/>
  <c r="T156" i="2"/>
  <c r="BK380" i="2"/>
  <c r="BK427" i="2"/>
  <c r="T427" i="2"/>
  <c r="P339" i="2"/>
  <c r="R438" i="2"/>
  <c r="R437" i="2" s="1"/>
  <c r="P380" i="2"/>
  <c r="R427" i="2"/>
  <c r="T339" i="2"/>
  <c r="T380" i="2"/>
  <c r="P427" i="2"/>
  <c r="P438" i="2"/>
  <c r="P437" i="2" s="1"/>
  <c r="T451" i="2"/>
  <c r="T144" i="2"/>
  <c r="R156" i="2"/>
  <c r="P156" i="2"/>
  <c r="R387" i="2"/>
  <c r="T438" i="2"/>
  <c r="T437" i="2" s="1"/>
  <c r="P451" i="2"/>
  <c r="R451" i="2"/>
  <c r="R339" i="2"/>
  <c r="R144" i="2"/>
  <c r="P144" i="2"/>
  <c r="BK144" i="2"/>
  <c r="BK132" i="2" s="1"/>
  <c r="F37" i="2"/>
  <c r="BD95" i="1" s="1"/>
  <c r="BD94" i="1" s="1"/>
  <c r="W33" i="1" s="1"/>
  <c r="F35" i="2"/>
  <c r="BB95" i="1" s="1"/>
  <c r="BB94" i="1" s="1"/>
  <c r="W31" i="1" s="1"/>
  <c r="J34" i="2"/>
  <c r="AW95" i="1" s="1"/>
  <c r="F36" i="2"/>
  <c r="BC95" i="1" s="1"/>
  <c r="BC94" i="1" s="1"/>
  <c r="W32" i="1" s="1"/>
  <c r="BK437" i="2"/>
  <c r="F34" i="2"/>
  <c r="BA95" i="1" s="1"/>
  <c r="BA94" i="1" s="1"/>
  <c r="J89" i="2"/>
  <c r="J92" i="2"/>
  <c r="E85" i="2"/>
  <c r="J155" i="2" l="1"/>
  <c r="J33" i="2"/>
  <c r="AV95" i="1" s="1"/>
  <c r="J132" i="2"/>
  <c r="J131" i="2" s="1"/>
  <c r="AZ95" i="1"/>
  <c r="AZ94" i="1" s="1"/>
  <c r="AV94" i="1" s="1"/>
  <c r="BK155" i="2"/>
  <c r="P155" i="2"/>
  <c r="R155" i="2"/>
  <c r="T155" i="2"/>
  <c r="P132" i="2"/>
  <c r="T132" i="2"/>
  <c r="R132" i="2"/>
  <c r="R131" i="2" s="1"/>
  <c r="AY94" i="1"/>
  <c r="AX94" i="1"/>
  <c r="AT95" i="1"/>
  <c r="AW94" i="1"/>
  <c r="AK30" i="1" s="1"/>
  <c r="W30" i="1"/>
  <c r="BK131" i="2"/>
  <c r="W29" i="1" l="1"/>
  <c r="P131" i="2"/>
  <c r="AU95" i="1" s="1"/>
  <c r="AU94" i="1" s="1"/>
  <c r="T131" i="2"/>
  <c r="AK29" i="1"/>
  <c r="AT94" i="1"/>
  <c r="AG95" i="1" l="1"/>
  <c r="J39" i="2"/>
  <c r="AG94" i="1" l="1"/>
  <c r="AN95" i="1"/>
  <c r="AN94" i="1" l="1"/>
  <c r="AK26" i="1"/>
  <c r="AK35" i="1" s="1"/>
</calcChain>
</file>

<file path=xl/sharedStrings.xml><?xml version="1.0" encoding="utf-8"?>
<sst xmlns="http://schemas.openxmlformats.org/spreadsheetml/2006/main" count="3687" uniqueCount="601">
  <si>
    <t>Export Komplet</t>
  </si>
  <si>
    <t/>
  </si>
  <si>
    <t>2.0</t>
  </si>
  <si>
    <t>False</t>
  </si>
  <si>
    <t>{c1767b89-fe5e-4efd-b668-5d7d589fde41}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</si>
  <si>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</si>
  <si>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</si>
  <si>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</si>
  <si>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</si>
  <si>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</si>
  <si>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</si>
  <si>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</si>
  <si>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</si>
  <si>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01/2025</t>
  </si>
  <si>
    <t>Stavba:</t>
  </si>
  <si>
    <t>ZŠ Jubilejní 3 - oprava havarijního stavu střešního pláště pavilonu U3</t>
  </si>
  <si>
    <t>KSO:</t>
  </si>
  <si>
    <t>CC-CZ:</t>
  </si>
  <si>
    <t>Místo:</t>
  </si>
  <si>
    <t>Nový Jičín</t>
  </si>
  <si>
    <t>Datum:</t>
  </si>
  <si>
    <t>7. 2. 2025</t>
  </si>
  <si>
    <t>Zadavatel:</t>
  </si>
  <si>
    <t>IČ:</t>
  </si>
  <si>
    <t>Město Nový Jičín</t>
  </si>
  <si>
    <t>DIČ:</t>
  </si>
  <si>
    <t>Zhotovitel:</t>
  </si>
  <si>
    <t xml:space="preserve"> </t>
  </si>
  <si>
    <t>CZ42766991</t>
  </si>
  <si>
    <t>Projektant:</t>
  </si>
  <si>
    <t>M. Sopuch</t>
  </si>
  <si>
    <t>True</t>
  </si>
  <si>
    <t>1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</si>
  <si>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</si>
  <si>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</si>
  <si>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</si>
  <si>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</si>
  <si>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</si>
  <si>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</si>
  <si>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</si>
  <si>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</si>
  <si>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</si>
  <si>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</si>
  <si>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</si>
  <si>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</si>
  <si>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</si>
  <si>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</si>
  <si>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</si>
  <si>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</si>
  <si>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</si>
  <si>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</si>
  <si>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</si>
  <si>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</si>
  <si>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</si>
  <si>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</si>
  <si>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</si>
  <si>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</si>
  <si>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</si>
  <si>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</si>
  <si>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</si>
  <si>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</si>
  <si>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</si>
  <si>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</si>
  <si>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</si>
  <si>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</si>
  <si>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</si>
  <si>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</si>
  <si>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</si>
  <si>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</si>
  <si>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</si>
  <si>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</si>
  <si>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</si>
  <si>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</si>
  <si>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</si>
  <si>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</si>
  <si>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</si>
  <si>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</si>
  <si>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</si>
  <si>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</si>
  <si>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</si>
  <si>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D.1.1</t>
  </si>
  <si>
    <t>Oprava havarijního stavu střechy pavilonu U3</t>
  </si>
  <si>
    <t>STA</t>
  </si>
  <si>
    <t>{39fe2f2e-fa87-437a-91af-cfe8151eb262}</t>
  </si>
  <si>
    <t>2</t>
  </si>
  <si>
    <t>KRYCÍ LIST SOUPISU PRACÍ</t>
  </si>
  <si>
    <t>Objekt:</t>
  </si>
  <si>
    <t>D.1.1 - Oprava havarijního stavu střechy pavilonu U3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</si>
  <si>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</si>
  <si>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</si>
  <si>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</si>
  <si>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</si>
  <si>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</si>
  <si>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</si>
  <si>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</si>
  <si>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997 - Doprava suti a vybouraných hmot</t>
  </si>
  <si>
    <t xml:space="preserve">    998 - Přesun hmot</t>
  </si>
  <si>
    <t>PSV - Práce a dodávky PSV</t>
  </si>
  <si>
    <t xml:space="preserve">    712 - Povlakové krytiny</t>
  </si>
  <si>
    <t xml:space="preserve">    713 - Izolace tepelné</t>
  </si>
  <si>
    <t xml:space="preserve">    721 - Zdravotechnika - vnitřní kanalizace</t>
  </si>
  <si>
    <t xml:space="preserve">    762 - Konstrukce tesařské</t>
  </si>
  <si>
    <t xml:space="preserve">    764 - Konstrukce klempířské</t>
  </si>
  <si>
    <t xml:space="preserve">    765 - Krytina skládaná</t>
  </si>
  <si>
    <t xml:space="preserve">    767 - Konstrukce zámečnické</t>
  </si>
  <si>
    <t>M - Práce a dodávky M</t>
  </si>
  <si>
    <t xml:space="preserve">    21-M - Elektromontáže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</si>
  <si>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</si>
  <si>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</si>
  <si>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</si>
  <si>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</si>
  <si>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</si>
  <si>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</si>
  <si>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</si>
  <si>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</si>
  <si>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</si>
  <si>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</si>
  <si>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</si>
  <si>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</si>
  <si>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</si>
  <si>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</si>
  <si>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</si>
  <si>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</si>
  <si>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</si>
  <si>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</si>
  <si>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K</t>
  </si>
  <si>
    <t>m2</t>
  </si>
  <si>
    <t>4</t>
  </si>
  <si>
    <t>VV</t>
  </si>
  <si>
    <t>Součet</t>
  </si>
  <si>
    <t>3</t>
  </si>
  <si>
    <t>5</t>
  </si>
  <si>
    <t>M</t>
  </si>
  <si>
    <t>8</t>
  </si>
  <si>
    <t>m</t>
  </si>
  <si>
    <t>16</t>
  </si>
  <si>
    <t>18</t>
  </si>
  <si>
    <t>952902501</t>
  </si>
  <si>
    <t>Čištění střešních nebo nadstřešních konstrukcí plochých střech budov</t>
  </si>
  <si>
    <t>-238225828</t>
  </si>
  <si>
    <t>očištění původního podkladu střechy - stávající asfaltové pásy</t>
  </si>
  <si>
    <t>44,32*19,12</t>
  </si>
  <si>
    <t>19</t>
  </si>
  <si>
    <t>952905111</t>
  </si>
  <si>
    <t>Čerpání vody ze zatopených prostor</t>
  </si>
  <si>
    <t>hod</t>
  </si>
  <si>
    <t>692965414</t>
  </si>
  <si>
    <t>voda ze střechy</t>
  </si>
  <si>
    <t>8,0</t>
  </si>
  <si>
    <t>20</t>
  </si>
  <si>
    <t>115001101</t>
  </si>
  <si>
    <t>Převedení vody potrubím DN do 100</t>
  </si>
  <si>
    <t>-999727675</t>
  </si>
  <si>
    <t>kus</t>
  </si>
  <si>
    <t>819,200*3</t>
  </si>
  <si>
    <t>997</t>
  </si>
  <si>
    <t>Doprava suti a vybouraných hmot</t>
  </si>
  <si>
    <t>t</t>
  </si>
  <si>
    <t>30</t>
  </si>
  <si>
    <t>997006003</t>
  </si>
  <si>
    <t>Pytlování stavebního odpadu - pro přesun vybouraných hmot ze střechy pomocí bigbagů</t>
  </si>
  <si>
    <t>-972107620</t>
  </si>
  <si>
    <t>P</t>
  </si>
  <si>
    <t>Poznámka k položce:_x000D_
- nebude-li možné použít techniku, budou náklady použity na pronájem a montáž shozu na suť, případně na ztížený ruční přesun suti ze střechy</t>
  </si>
  <si>
    <t>31</t>
  </si>
  <si>
    <t>997013152</t>
  </si>
  <si>
    <t>Vnitrostaveništní doprava suti a vybouraných hmot pro budovy v přes 6 do 9 m s omezením mechanizace</t>
  </si>
  <si>
    <t>489076675</t>
  </si>
  <si>
    <t>32</t>
  </si>
  <si>
    <t>997013501</t>
  </si>
  <si>
    <t>Odvoz suti a vybouraných hmot na skládku nebo meziskládku do 1 km se složením</t>
  </si>
  <si>
    <t>-1390050504</t>
  </si>
  <si>
    <t>33</t>
  </si>
  <si>
    <t>997013509</t>
  </si>
  <si>
    <t>Příplatek k odvozu suti a vybouraných hmot na skládku ZKD 1 km přes 1 km</t>
  </si>
  <si>
    <t>-674683638</t>
  </si>
  <si>
    <t>Poznámka k položce:_x000D_
- odvoz na skládku do 35 km od staveniště</t>
  </si>
  <si>
    <t>34</t>
  </si>
  <si>
    <t>997013631</t>
  </si>
  <si>
    <t>Poplatek za uložení na skládce (skládkovné) stavebního odpadu směsného kód odpadu 17 09 04</t>
  </si>
  <si>
    <t>-1257074771</t>
  </si>
  <si>
    <t>998</t>
  </si>
  <si>
    <t>Přesun hmot</t>
  </si>
  <si>
    <t>35</t>
  </si>
  <si>
    <t>998018002</t>
  </si>
  <si>
    <t>Přesun hmot pro budovy ruční pro budovy v přes 6 do 12 m</t>
  </si>
  <si>
    <t>189339430</t>
  </si>
  <si>
    <t>PSV</t>
  </si>
  <si>
    <t>Práce a dodávky PSV</t>
  </si>
  <si>
    <t>712</t>
  </si>
  <si>
    <t>Povlakové krytiny</t>
  </si>
  <si>
    <t>36</t>
  </si>
  <si>
    <t>712300845</t>
  </si>
  <si>
    <t>Demontáž ventilační hlavice na ploché střeše sklonu do 10°</t>
  </si>
  <si>
    <t>2081131904</t>
  </si>
  <si>
    <t>podtlakové ventily - PV1-PV12</t>
  </si>
  <si>
    <t>odvětrání kanalizace - VK1-VK8</t>
  </si>
  <si>
    <t>37</t>
  </si>
  <si>
    <t>712300851</t>
  </si>
  <si>
    <t>Demontáž ukončujícího kovového profilu přímého</t>
  </si>
  <si>
    <t>-1987519049</t>
  </si>
  <si>
    <t>těsnící lišty podtlak. systému - podél atik</t>
  </si>
  <si>
    <t>(44,32+19,12)*2</t>
  </si>
  <si>
    <t>u odvětrání kanalizace a vtoků - VK1-VK8, SV1-SV3</t>
  </si>
  <si>
    <t>0,5*4*(8+3)</t>
  </si>
  <si>
    <t>u kotevních bodů záchytného systému - KS1-KS6</t>
  </si>
  <si>
    <t>0,5*4*6</t>
  </si>
  <si>
    <t>38</t>
  </si>
  <si>
    <t>712300854</t>
  </si>
  <si>
    <t>Demontáž lišt poplastovaných</t>
  </si>
  <si>
    <t>-520878555</t>
  </si>
  <si>
    <t>vnější koutová lišta zhlaví atik a dilatací</t>
  </si>
  <si>
    <t>(44,2+19,0)*2</t>
  </si>
  <si>
    <t>vnitřní koutová lišta atik</t>
  </si>
  <si>
    <t>lemování pavilon U2 - KP2 - vnitřní kout a stěnová lišta</t>
  </si>
  <si>
    <t>20,0*2</t>
  </si>
  <si>
    <t>39</t>
  </si>
  <si>
    <t>712300929</t>
  </si>
  <si>
    <t>Oprava poruch stáv. krytiny, oprava boulí prořezáním přetavením asf. pásem</t>
  </si>
  <si>
    <t>1964258647</t>
  </si>
  <si>
    <t>vyspravení stáv. povrchu asf. pásů - 50% plochy</t>
  </si>
  <si>
    <t>44,32*19,12*0,5</t>
  </si>
  <si>
    <t>podél atik - pojistný pás šíře 1,0 m - včetně na stávající svislou část a zhlaví atiky</t>
  </si>
  <si>
    <t>(44,32+19,12)*2*1,0</t>
  </si>
  <si>
    <t>40</t>
  </si>
  <si>
    <t>712331801</t>
  </si>
  <si>
    <t>Odstranění povlakové krytiny střech do 10° z pásů uložených na sucho AIP nebo NAIP</t>
  </si>
  <si>
    <t>-406111918</t>
  </si>
  <si>
    <t>separační geotextilie</t>
  </si>
  <si>
    <t>45,2*20,0</t>
  </si>
  <si>
    <t>41</t>
  </si>
  <si>
    <t>712361801</t>
  </si>
  <si>
    <t>Odstranění povlakové krytiny střech do 10° z fólií položených volně</t>
  </si>
  <si>
    <t>-449598340</t>
  </si>
  <si>
    <t>42</t>
  </si>
  <si>
    <t>712363003</t>
  </si>
  <si>
    <t>Provedení povlakové krytina střech do 10° spoj 2 pásů fólií PVC horkovzdušným navařením</t>
  </si>
  <si>
    <t>-997448625</t>
  </si>
  <si>
    <t>pojistné pásy podtlakového kotvení</t>
  </si>
  <si>
    <t>u atik</t>
  </si>
  <si>
    <t>větrací komínky a vtoky</t>
  </si>
  <si>
    <t>záchytný systém</t>
  </si>
  <si>
    <t>43</t>
  </si>
  <si>
    <t>712363005</t>
  </si>
  <si>
    <t>Provedení povlakové krytiny střech do 10° navařením fólie PVC na oplechování v plné ploše</t>
  </si>
  <si>
    <t>-616506864</t>
  </si>
  <si>
    <t>vnitřní koutová lišta</t>
  </si>
  <si>
    <t>146,16*0,1</t>
  </si>
  <si>
    <t>vnější koutová lišta</t>
  </si>
  <si>
    <t>126,16*0,1</t>
  </si>
  <si>
    <t>závětrná lišta</t>
  </si>
  <si>
    <t>130,4*0,105</t>
  </si>
  <si>
    <t>stěnová lišta</t>
  </si>
  <si>
    <t>20,0*0,07</t>
  </si>
  <si>
    <t>44</t>
  </si>
  <si>
    <t>712363090</t>
  </si>
  <si>
    <t>Provedení povlakové krytiny střech do 10° fólií mPVC (bez dodání materiálu)</t>
  </si>
  <si>
    <t>-226984438</t>
  </si>
  <si>
    <t>vodorovná plocha vč. zhlaví atik</t>
  </si>
  <si>
    <t>Mezisoučet</t>
  </si>
  <si>
    <t>(44,32+19,12)*2*0,5</t>
  </si>
  <si>
    <t>0,5*4*(8+3)*0,5</t>
  </si>
  <si>
    <t>0,5*4*6*0,5</t>
  </si>
  <si>
    <t>45</t>
  </si>
  <si>
    <t>28322119</t>
  </si>
  <si>
    <t>fólie izolační střešní mPVC pro mechanické a podtlakové kotvení s PES vložkou tl 1,8mm, RAL 7040, 7012</t>
  </si>
  <si>
    <t>-780446501</t>
  </si>
  <si>
    <t>v ploše vč. pojistných pásů</t>
  </si>
  <si>
    <t>984,44*1,15</t>
  </si>
  <si>
    <t>vytažení na atiky</t>
  </si>
  <si>
    <t>18,234*1,2</t>
  </si>
  <si>
    <t>46</t>
  </si>
  <si>
    <t>712363090.1</t>
  </si>
  <si>
    <t>Příplatek k provedení povlakové krytiny střech - formátování pásů fólie</t>
  </si>
  <si>
    <t>-1728484684</t>
  </si>
  <si>
    <t>47</t>
  </si>
  <si>
    <t>712363099</t>
  </si>
  <si>
    <t>Zatmelení detailů ukončení povlakové krytiny střech z mPVC fólie trvale pružným tmelem</t>
  </si>
  <si>
    <t>1765664965</t>
  </si>
  <si>
    <t xml:space="preserve">lemování pavilon U2 - KP2 - stěnová a pojistná lišta </t>
  </si>
  <si>
    <t>48</t>
  </si>
  <si>
    <t>712363115</t>
  </si>
  <si>
    <t>Provedení povlakové krytiny střech do 10° zaizolování prostupů kruhového průřezu D do 300 mm</t>
  </si>
  <si>
    <t>1224094010</t>
  </si>
  <si>
    <t>větrací komínky - v úrovni parozábrany na stávající potrubí</t>
  </si>
  <si>
    <t>kotevní body - v úrovni parozábrany i nové fólie</t>
  </si>
  <si>
    <t>6*2</t>
  </si>
  <si>
    <t>49</t>
  </si>
  <si>
    <t>28342023</t>
  </si>
  <si>
    <t>manžeta těsnící pro prostupy hydroizolací z PVC otevřená kruhová vnitřní průměr 15-35</t>
  </si>
  <si>
    <t>-696552083</t>
  </si>
  <si>
    <t>kotevní body - v úrovni nové fólie</t>
  </si>
  <si>
    <t>50</t>
  </si>
  <si>
    <t>62851030</t>
  </si>
  <si>
    <t>prostup parozábranou s integrovanou manžetou z modifikovaného asfaltového pásu DN 50</t>
  </si>
  <si>
    <t>-1943915844</t>
  </si>
  <si>
    <t>kotevní body - v úrovni parozábrany</t>
  </si>
  <si>
    <t>51</t>
  </si>
  <si>
    <t>62851032</t>
  </si>
  <si>
    <t>prostup parozábranou s integrovanou manžetou z modifikovaného asfaltového pásu DN 100</t>
  </si>
  <si>
    <t>1269501195</t>
  </si>
  <si>
    <t>52</t>
  </si>
  <si>
    <t>765125202</t>
  </si>
  <si>
    <t>Montáž nástavce pro odvětrání kanalizace</t>
  </si>
  <si>
    <t>572391116</t>
  </si>
  <si>
    <t>VK1-VK8</t>
  </si>
  <si>
    <t>53</t>
  </si>
  <si>
    <t>28342058</t>
  </si>
  <si>
    <t>odvětrání kanalizace ploché střechy s integrovanou manžetou z PVC DN 100</t>
  </si>
  <si>
    <t>-732553051</t>
  </si>
  <si>
    <t>54</t>
  </si>
  <si>
    <t>712363122</t>
  </si>
  <si>
    <t>Provedení povlakové krytiny střech do 10° provedení rohů a koutů navařením izolačních tvarovek</t>
  </si>
  <si>
    <t>-818218998</t>
  </si>
  <si>
    <t>vnitřní kouty atik</t>
  </si>
  <si>
    <t>vnější rohy atik u zhlaví</t>
  </si>
  <si>
    <t>55</t>
  </si>
  <si>
    <t>28322070</t>
  </si>
  <si>
    <t>roh/kout pro střešní fólie mPVC šedé</t>
  </si>
  <si>
    <t>1939661163</t>
  </si>
  <si>
    <t>56</t>
  </si>
  <si>
    <t>712363352</t>
  </si>
  <si>
    <t>Povlakové krytiny střech do 10° z tvarovaných poplastovaných lišt délky 2 m koutová lišta vnitřní rš 100 mm</t>
  </si>
  <si>
    <t>1685124727</t>
  </si>
  <si>
    <t>(44,14+18,94)*2</t>
  </si>
  <si>
    <t>lemování pavilon U2 - KP2</t>
  </si>
  <si>
    <t>20,0</t>
  </si>
  <si>
    <t>57</t>
  </si>
  <si>
    <t>712363353</t>
  </si>
  <si>
    <t>Povlakové krytiny střech do 10° z tvarovaných poplastovaných lišt délky 2 m koutová lišta vnější rš 100 mm</t>
  </si>
  <si>
    <t>-1749274855</t>
  </si>
  <si>
    <t>58</t>
  </si>
  <si>
    <t>712363354</t>
  </si>
  <si>
    <t>Povlakové krytiny střech do 10° z tvarovaných poplastovaných lišt délky 2 m stěnová lišta vyhnutá rš 70 mm</t>
  </si>
  <si>
    <t>-810881789</t>
  </si>
  <si>
    <t>59</t>
  </si>
  <si>
    <t>712363358</t>
  </si>
  <si>
    <t>Povlakové krytiny střech do 10° z tvarovaných poplastovaných lišt délky 2 m závětrná lišta rš 250 mm</t>
  </si>
  <si>
    <t>-1209874663</t>
  </si>
  <si>
    <t>oplech. okraje atik a dilatací - KP1</t>
  </si>
  <si>
    <t>(45,2+20,0)*2</t>
  </si>
  <si>
    <t>60</t>
  </si>
  <si>
    <t>712363363</t>
  </si>
  <si>
    <t>Povlakové krytiny střech do 10° z tvarovaných poplastovaných lišt délky 2 m tmelící lišta pojistná rš 100 mm</t>
  </si>
  <si>
    <t>1172442008</t>
  </si>
  <si>
    <t>61</t>
  </si>
  <si>
    <t>712391171</t>
  </si>
  <si>
    <t>Provedení povlakové krytiny střech do 10° podkladní textilní vrstvy</t>
  </si>
  <si>
    <t>-946967650</t>
  </si>
  <si>
    <t>vodorovně vč. zhlaví atik</t>
  </si>
  <si>
    <t>44,14*2*0,11+18,94*2*0,225</t>
  </si>
  <si>
    <t>62</t>
  </si>
  <si>
    <t>69311081</t>
  </si>
  <si>
    <t>geotextilie netkaná separační, ochranná, filtrační, drenážní PES 300g/m2</t>
  </si>
  <si>
    <t>610092769</t>
  </si>
  <si>
    <t>922,234*1,15</t>
  </si>
  <si>
    <t>63</t>
  </si>
  <si>
    <t>712392121</t>
  </si>
  <si>
    <t>Podtlakový ventil systémového vakuového kotvení hydroizolace střech</t>
  </si>
  <si>
    <t>-136526167</t>
  </si>
  <si>
    <t>64</t>
  </si>
  <si>
    <t>712392183</t>
  </si>
  <si>
    <t>Děrovaný profil s pěnovým těsněním systémového vakuového kotvení ukotvený po obvodu konstrukcí</t>
  </si>
  <si>
    <t>-303784290</t>
  </si>
  <si>
    <t>u odvětrání kanalizace - VK1-VK8</t>
  </si>
  <si>
    <t>0,5*4*8</t>
  </si>
  <si>
    <t>65</t>
  </si>
  <si>
    <t>712392184</t>
  </si>
  <si>
    <t>Opracování kolem střešního vtoku systémového vakuového kotvení</t>
  </si>
  <si>
    <t>1851975050</t>
  </si>
  <si>
    <t>66</t>
  </si>
  <si>
    <t>712811101</t>
  </si>
  <si>
    <t>Provedení povlakové krytiny vytažením na konstrukce za studena nátěrem penetračním</t>
  </si>
  <si>
    <t>1730121505</t>
  </si>
  <si>
    <t>67</t>
  </si>
  <si>
    <t>11163150</t>
  </si>
  <si>
    <t>lak penetrační asfaltový</t>
  </si>
  <si>
    <t>1621301653</t>
  </si>
  <si>
    <t>126,88*0,4/1000</t>
  </si>
  <si>
    <t>68</t>
  </si>
  <si>
    <t>712831801</t>
  </si>
  <si>
    <t>Odstranění povlakové krytiny ze svislých ploch z pásů uložených na sucho AIP nebo NAIP</t>
  </si>
  <si>
    <t>935391810</t>
  </si>
  <si>
    <t>44,2*2*0,25+19,0*2*0,365</t>
  </si>
  <si>
    <t>69</t>
  </si>
  <si>
    <t>712841559</t>
  </si>
  <si>
    <t>Provedení povlakové krytiny vytažením na konstrukce pásy přitavením NAIP</t>
  </si>
  <si>
    <t>-1553054263</t>
  </si>
  <si>
    <t>70</t>
  </si>
  <si>
    <t>62855001</t>
  </si>
  <si>
    <t>pás asfaltový natavitelný modifikovaný SBS s vložkou z polyesterové rohože a spalitelnou PE fólií nebo jemnozrnným minerálním posypem na horním povrchu tl 4,0mm</t>
  </si>
  <si>
    <t>524207677</t>
  </si>
  <si>
    <t>126,88*1,2</t>
  </si>
  <si>
    <t>71</t>
  </si>
  <si>
    <t>712861706</t>
  </si>
  <si>
    <t>Provedení povlakové krytiny vytažením na konstrukce fólií se svařovanými spoji</t>
  </si>
  <si>
    <t>1362788746</t>
  </si>
  <si>
    <t>72</t>
  </si>
  <si>
    <t>712861801</t>
  </si>
  <si>
    <t>Odstranění povlakové krytiny ze svislých ploch z fólií položených volně</t>
  </si>
  <si>
    <t>1369463509</t>
  </si>
  <si>
    <t>73</t>
  </si>
  <si>
    <t>998712312</t>
  </si>
  <si>
    <t>Přesun hmot procentní pro krytiny povlakové ruční v objektech v přes 6 do 12 m</t>
  </si>
  <si>
    <t>%</t>
  </si>
  <si>
    <t>289742806</t>
  </si>
  <si>
    <t>713</t>
  </si>
  <si>
    <t>Izolace tepelné</t>
  </si>
  <si>
    <t>74</t>
  </si>
  <si>
    <t>713 nab</t>
  </si>
  <si>
    <t>Úprava zhlaví atik do potřebného spádu</t>
  </si>
  <si>
    <t>1582528137</t>
  </si>
  <si>
    <t>zhlaví atik - přebroušení izolace do potřebného spádu</t>
  </si>
  <si>
    <t>75</t>
  </si>
  <si>
    <t>713140861</t>
  </si>
  <si>
    <t>Odstranění tepelné izolace střech nadstřešní lepené z polystyrenu suchého tl do 100 mm</t>
  </si>
  <si>
    <t>322829834</t>
  </si>
  <si>
    <t>KP1 - xps na zhlaví atik</t>
  </si>
  <si>
    <t>(45,2+20,0)*2*0,5</t>
  </si>
  <si>
    <t>xps svisle na atice</t>
  </si>
  <si>
    <t>44,32*2*0,25+19,12*2*0,365</t>
  </si>
  <si>
    <t>76</t>
  </si>
  <si>
    <t>713140864</t>
  </si>
  <si>
    <t>Odstranění tepelné izolace střech nadstřešní lepené z polystyrenu nasáklého vodou tl přes 100 do 200 mm</t>
  </si>
  <si>
    <t>1117753867</t>
  </si>
  <si>
    <t>77</t>
  </si>
  <si>
    <t>713141137</t>
  </si>
  <si>
    <t>Montáž izolace tepelné střech plochých lepené za studena bodově 2 vrstvy rohoží, pásů, dílců, desek</t>
  </si>
  <si>
    <t>432504245</t>
  </si>
  <si>
    <t>78</t>
  </si>
  <si>
    <t>28372316</t>
  </si>
  <si>
    <t>deska EPS 100 pro konstrukce s běžným zatížením λ=0,037 tl 140mm</t>
  </si>
  <si>
    <t>1309901617</t>
  </si>
  <si>
    <t>odpočet dodávky vaty u podtlakových ventilů</t>
  </si>
  <si>
    <t>30,24*-1</t>
  </si>
  <si>
    <t>79</t>
  </si>
  <si>
    <t>63140405</t>
  </si>
  <si>
    <t>deska tepelně izolační minerální plochých střech dvouvrstvá λ=0,038-0,039 tl 140mm</t>
  </si>
  <si>
    <t>763286964</t>
  </si>
  <si>
    <t>u podtlakových ventilů (pro formát desek 1200x2000 mm)</t>
  </si>
  <si>
    <t>80</t>
  </si>
  <si>
    <t>713141351</t>
  </si>
  <si>
    <t>Montáž spádové izolace na zhlaví atiky š do 500 mm lepené za studena zplna</t>
  </si>
  <si>
    <t>-494532406</t>
  </si>
  <si>
    <t>zhlaví atik</t>
  </si>
  <si>
    <t>81</t>
  </si>
  <si>
    <t>28376417</t>
  </si>
  <si>
    <t>deska XPS hrana polodrážková a hladký povrch 300kPA λ=0,035 tl 50mm</t>
  </si>
  <si>
    <t>27345550</t>
  </si>
  <si>
    <t>130,4*0,37*1,1</t>
  </si>
  <si>
    <t>82</t>
  </si>
  <si>
    <t>713141391</t>
  </si>
  <si>
    <t>Montáž izolace tepelné stěn v do 1000 mm na atiky a prostupy střechou lepené za studena zplna</t>
  </si>
  <si>
    <t>-343083249</t>
  </si>
  <si>
    <t xml:space="preserve">44,14*2*0,3+18,94*2*0,5                     </t>
  </si>
  <si>
    <t>83</t>
  </si>
  <si>
    <t>28372310</t>
  </si>
  <si>
    <t>deska EPS 100 pro konstrukce s běžným zatížením λ=0,037 tl 90mm</t>
  </si>
  <si>
    <t>1258300013</t>
  </si>
  <si>
    <t>45,424*1,05</t>
  </si>
  <si>
    <t>84</t>
  </si>
  <si>
    <t>998713312</t>
  </si>
  <si>
    <t>Přesun hmot procentní pro izolace tepelné ruční v objektech v přes 6 do 12 m</t>
  </si>
  <si>
    <t>889592205</t>
  </si>
  <si>
    <t>721</t>
  </si>
  <si>
    <t>Zdravotechnika - vnitřní kanalizace</t>
  </si>
  <si>
    <t>85</t>
  </si>
  <si>
    <t>721210822</t>
  </si>
  <si>
    <t>Demontáž vpustí střešních DN 100</t>
  </si>
  <si>
    <t>-1712013999</t>
  </si>
  <si>
    <t>SV1-SV3</t>
  </si>
  <si>
    <t>86</t>
  </si>
  <si>
    <t>721233102</t>
  </si>
  <si>
    <t>Střešní vtok polypropylen PP s asfaltovou manžetou nebo PVC přírubou pro ploché střechy svislý odtok DN 110</t>
  </si>
  <si>
    <t>-400703278</t>
  </si>
  <si>
    <t>87</t>
  </si>
  <si>
    <t>998721312</t>
  </si>
  <si>
    <t>Přesun hmot procentní pro vnitřní kanalizaci ruční v objektech v přes 6 do 12 m</t>
  </si>
  <si>
    <t>-681400551</t>
  </si>
  <si>
    <t>762</t>
  </si>
  <si>
    <t>Konstrukce tesařské</t>
  </si>
  <si>
    <t>88</t>
  </si>
  <si>
    <t>762085822</t>
  </si>
  <si>
    <t>Demontáž svorníků nebo šroubů dl přes 150 do 300 mm</t>
  </si>
  <si>
    <t>853662142</t>
  </si>
  <si>
    <t>výdřeva atiky - KP1 - 2x hranol - odhadem kotvy 2 ks/m - zaokr. na celé kusy</t>
  </si>
  <si>
    <t>(45,2+20,0)*2*2*2+0,4</t>
  </si>
  <si>
    <t>89</t>
  </si>
  <si>
    <t>762331813</t>
  </si>
  <si>
    <t>Demontáž vázaných kcí krovů z hranolů průřezové pl přes 224 do 288 cm2</t>
  </si>
  <si>
    <t>-578792678</t>
  </si>
  <si>
    <t>výdřeva atiky - KP1 - 2x hranol</t>
  </si>
  <si>
    <t>(45,2+20,0)*2*2</t>
  </si>
  <si>
    <t>90</t>
  </si>
  <si>
    <t>762332132</t>
  </si>
  <si>
    <t>Montáž vázaných kcí krovů pravidelných pomocí tesařských spojů z hraněného řeziva průřezové pl přes 120 do 224 cm2</t>
  </si>
  <si>
    <t>940654979</t>
  </si>
  <si>
    <t xml:space="preserve">výdřeva atiky - KP1 - 2x hranol 140x140 </t>
  </si>
  <si>
    <t>91</t>
  </si>
  <si>
    <t>60512130</t>
  </si>
  <si>
    <t>hranol stavební řezivo průřezu do 224cm2 do dl 6m - včetně tlakové impregnace</t>
  </si>
  <si>
    <t>m3</t>
  </si>
  <si>
    <t>809537220</t>
  </si>
  <si>
    <t>260,8*0,14*0,14*1,1</t>
  </si>
  <si>
    <t>92</t>
  </si>
  <si>
    <t>762343832</t>
  </si>
  <si>
    <t>Demontáž bednění okapů a štítových říms z desek tvrdých</t>
  </si>
  <si>
    <t>-1955927020</t>
  </si>
  <si>
    <t>KP1 - zhlaví atik</t>
  </si>
  <si>
    <t>93</t>
  </si>
  <si>
    <t>762361332</t>
  </si>
  <si>
    <t>Konstrukční a vyrovnávací vrstva pod klempířské prvky (atiky) z vodovzdorné překližky tl 21 mm</t>
  </si>
  <si>
    <t>825324559</t>
  </si>
  <si>
    <t>(45,2+20,0)*2*0,53</t>
  </si>
  <si>
    <t>94</t>
  </si>
  <si>
    <t>762395000</t>
  </si>
  <si>
    <t>Spojovací prostředky krovů, bednění, laťování, nadstřešních konstrukcí</t>
  </si>
  <si>
    <t>1398654003</t>
  </si>
  <si>
    <t>viz dodávka hranolů</t>
  </si>
  <si>
    <t>5,623</t>
  </si>
  <si>
    <t>překližka</t>
  </si>
  <si>
    <t>69,112*0,021</t>
  </si>
  <si>
    <t>95</t>
  </si>
  <si>
    <t>998762312</t>
  </si>
  <si>
    <t>Přesun hmot procentní pro kce tesařské ruční v objektech v přes 6 do 12 m</t>
  </si>
  <si>
    <t>-359404749</t>
  </si>
  <si>
    <t>764</t>
  </si>
  <si>
    <t>Konstrukce klempířské</t>
  </si>
  <si>
    <t>96</t>
  </si>
  <si>
    <t>764002841</t>
  </si>
  <si>
    <t>Demontáž oplechování horních ploch zdí a nadezdívek do suti</t>
  </si>
  <si>
    <t>11724712</t>
  </si>
  <si>
    <t>stáv. oplech. atik a dilatací - KP1</t>
  </si>
  <si>
    <t>765</t>
  </si>
  <si>
    <t>Krytina skládaná</t>
  </si>
  <si>
    <t>97</t>
  </si>
  <si>
    <t>765192001</t>
  </si>
  <si>
    <t>Nouzové (provizorní) zakrytí střechy plachtou</t>
  </si>
  <si>
    <t>1739010994</t>
  </si>
  <si>
    <t>767</t>
  </si>
  <si>
    <t>Konstrukce zámečnické</t>
  </si>
  <si>
    <t>98</t>
  </si>
  <si>
    <t>7678818R1</t>
  </si>
  <si>
    <t>Demontáž a zpětná montáž lana z kotevních bodů v záchytném systému poddajného kotvícího vedení</t>
  </si>
  <si>
    <t>1196320275</t>
  </si>
  <si>
    <t>projekt předpokládá zachování stávajících bodů záchytného systému i přes navýšení vrstvy izolace v ploše střechy</t>
  </si>
  <si>
    <t>projekt ani rozpočet nepočítá s výměnou kotevních bodů záchytného systému</t>
  </si>
  <si>
    <t>stávající záchytný systém tvořený 6 ks bodů, z nich 4 ks propojeny lanem</t>
  </si>
  <si>
    <t>demontáž lana pro zpětné použití, úschova lana, zpětná montáž lana</t>
  </si>
  <si>
    <t>99</t>
  </si>
  <si>
    <t>7678818R2</t>
  </si>
  <si>
    <t>Revize záchytného systému po zpětné montáži lana</t>
  </si>
  <si>
    <t>131557499</t>
  </si>
  <si>
    <t>100</t>
  </si>
  <si>
    <t>998767312</t>
  </si>
  <si>
    <t>Přesun hmot procentní pro zámečnické konstrukce ruční v objektech v přes 6 do 12 m</t>
  </si>
  <si>
    <t>548587784</t>
  </si>
  <si>
    <t>Práce a dodávky M</t>
  </si>
  <si>
    <t>21-M</t>
  </si>
  <si>
    <t>Elektromontáže</t>
  </si>
  <si>
    <t>101</t>
  </si>
  <si>
    <t>210220101</t>
  </si>
  <si>
    <t>Montáž hromosvodného vedení svodových vodičů s podpěrami průměru do 10 mm - včetně dodávky potřebného materiálu</t>
  </si>
  <si>
    <t>2091922761</t>
  </si>
  <si>
    <t>vedení ve stávající trase hromosvodu</t>
  </si>
  <si>
    <t>(45,2+0,25*2)*3+(20,0+0,25*2)*4</t>
  </si>
  <si>
    <t>102</t>
  </si>
  <si>
    <t>210280001</t>
  </si>
  <si>
    <t>Zkoušky a prohlídky el rozvodů a zařízení celková prohlídka pro objem montážních prací do 100 tis Kč</t>
  </si>
  <si>
    <t>-1797459615</t>
  </si>
  <si>
    <t>revize hromosvodu</t>
  </si>
  <si>
    <t>103</t>
  </si>
  <si>
    <t>218220101</t>
  </si>
  <si>
    <t>Demontáž hromosvodného vedení svodových vodičů s podpěrami průměru do 10 mm</t>
  </si>
  <si>
    <t>-1783228543</t>
  </si>
  <si>
    <t>demontáž stávajícího vedení</t>
  </si>
  <si>
    <t>VRN</t>
  </si>
  <si>
    <t>Vedlejší rozpočtové náklady</t>
  </si>
  <si>
    <t>104</t>
  </si>
  <si>
    <t>030001000</t>
  </si>
  <si>
    <t>Zařízení staveniště</t>
  </si>
  <si>
    <t>kpl</t>
  </si>
  <si>
    <t>1024</t>
  </si>
  <si>
    <t>-1494995352</t>
  </si>
  <si>
    <t>- oplocení staveniště</t>
  </si>
  <si>
    <t>- mobilní WC pro pracovníky po dobu výstavby</t>
  </si>
  <si>
    <t>- měřená odběrná místa vody a elektřiny - zřízení, odstranění</t>
  </si>
  <si>
    <t>- přistavení a pronájem kontejnerů na suť</t>
  </si>
  <si>
    <t>106</t>
  </si>
  <si>
    <t>065103000</t>
  </si>
  <si>
    <t>Mimostaveništní doprava materiálů a výrobků</t>
  </si>
  <si>
    <t>1606912401</t>
  </si>
  <si>
    <t>108</t>
  </si>
  <si>
    <t>091103000</t>
  </si>
  <si>
    <t>Stroje a zařízení nevyžadující montáž - provoz zdvihací techniky - pro přesuny vybouraných hmot a pro návoz nového materiálu na střechu</t>
  </si>
  <si>
    <t>-2082496728</t>
  </si>
  <si>
    <t>náklady na autojeřáb, případně na ztížený přesun nad rámec přesunů hmot v rozpočtu, pokud nebude možné použít techniku</t>
  </si>
  <si>
    <t>847,398*1,1</t>
  </si>
  <si>
    <t>1,2*1,0*12*1,05</t>
  </si>
  <si>
    <t>25,768*34 'Přepočtené koeficientem množství</t>
  </si>
  <si>
    <t>Úpravy povrchů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</si>
</sst>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color theme="1"/>
      <name val="Arial CE"/>
    </font>
    <font>
      <u/>
      <sz val="11"/>
      <color theme="10"/>
      <name val="Calibri"/>
      <scheme val="minor"/>
    </font>
    <font>
      <sz val="8"/>
      <color indexed="65"/>
      <name val="Arial CE"/>
    </font>
    <font>
      <sz val="8"/>
      <color indexed="48"/>
      <name val="Arial CE"/>
    </font>
    <font>
      <b/>
      <sz val="14"/>
      <name val="Arial CE"/>
    </font>
    <font>
      <sz val="10"/>
      <color indexed="55"/>
      <name val="Arial CE"/>
    </font>
    <font>
      <sz val="10"/>
      <name val="Arial CE"/>
    </font>
    <font>
      <b/>
      <sz val="11"/>
      <name val="Arial CE"/>
    </font>
    <font>
      <b/>
      <sz val="10"/>
      <name val="Arial CE"/>
    </font>
    <font>
      <b/>
      <sz val="10"/>
      <color indexed="55"/>
      <name val="Arial CE"/>
    </font>
    <font>
      <b/>
      <sz val="12"/>
      <name val="Arial CE"/>
    </font>
    <font>
      <b/>
      <sz val="10"/>
      <color rgb="FF464646"/>
      <name val="Arial CE"/>
    </font>
    <font>
      <sz val="12"/>
      <color indexed="55"/>
      <name val="Arial CE"/>
    </font>
    <font>
      <sz val="8"/>
      <color indexed="55"/>
      <name val="Arial CE"/>
    </font>
    <font>
      <sz val="9"/>
      <name val="Arial CE"/>
    </font>
    <font>
      <sz val="9"/>
      <color indexed="55"/>
      <name val="Arial CE"/>
    </font>
    <font>
      <b/>
      <sz val="12"/>
      <color rgb="FF960000"/>
      <name val="Arial CE"/>
    </font>
    <font>
      <sz val="12"/>
      <name val="Arial CE"/>
    </font>
    <font>
      <sz val="11"/>
      <name val="Arial CE"/>
    </font>
    <font>
      <sz val="18"/>
      <color theme="10"/>
      <name val="Wingdings 2"/>
    </font>
    <font>
      <b/>
      <sz val="11"/>
      <color indexed="56"/>
      <name val="Arial CE"/>
    </font>
    <font>
      <sz val="11"/>
      <color indexed="56"/>
      <name val="Arial CE"/>
    </font>
    <font>
      <sz val="11"/>
      <color indexed="55"/>
      <name val="Arial CE"/>
    </font>
    <font>
      <sz val="10"/>
      <color indexed="48"/>
      <name val="Arial CE"/>
    </font>
    <font>
      <b/>
      <sz val="12"/>
      <color indexed="16"/>
      <name val="Arial CE"/>
    </font>
    <font>
      <sz val="12"/>
      <color indexed="56"/>
      <name val="Arial CE"/>
    </font>
    <font>
      <sz val="10"/>
      <color indexed="56"/>
      <name val="Arial CE"/>
    </font>
    <font>
      <sz val="8"/>
      <color rgb="FF960000"/>
      <name val="Arial CE"/>
    </font>
    <font>
      <b/>
      <sz val="8"/>
      <name val="Arial CE"/>
    </font>
    <font>
      <sz val="8"/>
      <color indexed="56"/>
      <name val="Arial CE"/>
    </font>
    <font>
      <sz val="8"/>
      <color indexed="20"/>
      <name val="Arial CE"/>
    </font>
    <font>
      <sz val="7"/>
      <color indexed="55"/>
      <name val="Arial CE"/>
    </font>
    <font>
      <sz val="8"/>
      <color rgb="FF505050"/>
      <name val="Arial CE"/>
    </font>
    <font>
      <sz val="8"/>
      <color indexed="2"/>
      <name val="Arial CE"/>
    </font>
    <font>
      <i/>
      <sz val="9"/>
      <color indexed="4"/>
      <name val="Arial CE"/>
    </font>
    <font>
      <i/>
      <sz val="8"/>
      <color indexed="4"/>
      <name val="Arial CE"/>
    </font>
    <font>
      <i/>
      <sz val="7"/>
      <color indexed="55"/>
      <name val="Arial CE"/>
    </font>
    <font>
      <sz val="8"/>
      <color rgb="FF0000A8"/>
      <name val="Arial CE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217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10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10" fillId="3" borderId="7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5" fontId="6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4" fontId="12" fillId="0" borderId="14" xfId="0" applyNumberFormat="1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4" fontId="12" fillId="0" borderId="15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1" applyFont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" fontId="22" fillId="0" borderId="19" xfId="0" applyNumberFormat="1" applyFont="1" applyBorder="1" applyAlignment="1">
      <alignment vertical="center"/>
    </xf>
    <xf numFmtId="4" fontId="22" fillId="0" borderId="20" xfId="0" applyNumberFormat="1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4" fontId="22" fillId="0" borderId="21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4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10" fillId="4" borderId="6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center" vertical="center"/>
    </xf>
    <xf numFmtId="4" fontId="10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4" fillId="4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3" xfId="0" applyFont="1" applyBorder="1" applyAlignment="1">
      <alignment vertical="center"/>
    </xf>
    <xf numFmtId="0" fontId="25" fillId="0" borderId="20" xfId="0" applyFont="1" applyBorder="1" applyAlignment="1">
      <alignment horizontal="left" vertical="center"/>
    </xf>
    <xf numFmtId="0" fontId="25" fillId="0" borderId="20" xfId="0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3" xfId="0" applyFont="1" applyBorder="1" applyAlignment="1">
      <alignment vertical="center"/>
    </xf>
    <xf numFmtId="0" fontId="26" fillId="0" borderId="20" xfId="0" applyFont="1" applyBorder="1" applyAlignment="1">
      <alignment horizontal="left" vertical="center"/>
    </xf>
    <xf numFmtId="0" fontId="26" fillId="0" borderId="20" xfId="0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4" fontId="16" fillId="0" borderId="0" xfId="0" applyNumberFormat="1" applyFont="1"/>
    <xf numFmtId="166" fontId="27" fillId="0" borderId="12" xfId="0" applyNumberFormat="1" applyFont="1" applyBorder="1"/>
    <xf numFmtId="166" fontId="27" fillId="0" borderId="13" xfId="0" applyNumberFormat="1" applyFont="1" applyBorder="1"/>
    <xf numFmtId="4" fontId="28" fillId="0" borderId="0" xfId="0" applyNumberFormat="1" applyFont="1" applyAlignment="1">
      <alignment vertical="center"/>
    </xf>
    <xf numFmtId="0" fontId="29" fillId="0" borderId="0" xfId="0" applyFont="1"/>
    <xf numFmtId="0" fontId="29" fillId="0" borderId="3" xfId="0" applyFont="1" applyBorder="1"/>
    <xf numFmtId="0" fontId="2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4" fontId="25" fillId="0" borderId="0" xfId="0" applyNumberFormat="1" applyFont="1"/>
    <xf numFmtId="0" fontId="29" fillId="0" borderId="14" xfId="0" applyFont="1" applyBorder="1"/>
    <xf numFmtId="166" fontId="29" fillId="0" borderId="0" xfId="0" applyNumberFormat="1" applyFont="1"/>
    <xf numFmtId="166" fontId="29" fillId="0" borderId="15" xfId="0" applyNumberFormat="1" applyFont="1" applyBorder="1"/>
    <xf numFmtId="0" fontId="29" fillId="0" borderId="0" xfId="0" applyFont="1" applyAlignment="1">
      <alignment horizontal="center"/>
    </xf>
    <xf numFmtId="4" fontId="29" fillId="0" borderId="0" xfId="0" applyNumberFormat="1" applyFont="1" applyAlignment="1">
      <alignment vertical="center"/>
    </xf>
    <xf numFmtId="0" fontId="26" fillId="0" borderId="0" xfId="0" applyFont="1" applyAlignment="1">
      <alignment horizontal="left"/>
    </xf>
    <xf numFmtId="4" fontId="26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49" fontId="14" fillId="0" borderId="22" xfId="0" applyNumberFormat="1" applyFont="1" applyBorder="1" applyAlignment="1" applyProtection="1">
      <alignment horizontal="left" vertical="center" wrapText="1"/>
      <protection locked="0"/>
    </xf>
    <xf numFmtId="0" fontId="14" fillId="0" borderId="22" xfId="0" applyFont="1" applyBorder="1" applyAlignment="1" applyProtection="1">
      <alignment horizontal="left" vertical="center" wrapText="1"/>
      <protection locked="0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167" fontId="14" fillId="0" borderId="22" xfId="0" applyNumberFormat="1" applyFont="1" applyBorder="1" applyAlignment="1" applyProtection="1">
      <alignment vertical="center"/>
      <protection locked="0"/>
    </xf>
    <xf numFmtId="4" fontId="14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5" fillId="0" borderId="14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166" fontId="15" fillId="0" borderId="0" xfId="0" applyNumberFormat="1" applyFont="1" applyAlignment="1">
      <alignment vertical="center"/>
    </xf>
    <xf numFmtId="166" fontId="15" fillId="0" borderId="15" xfId="0" applyNumberFormat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0" fillId="0" borderId="0" xfId="0" applyFont="1" applyAlignment="1">
      <alignment vertical="center"/>
    </xf>
    <xf numFmtId="0" fontId="30" fillId="0" borderId="3" xfId="0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30" fillId="0" borderId="14" xfId="0" applyFont="1" applyBorder="1" applyAlignment="1">
      <alignment vertical="center"/>
    </xf>
    <xf numFmtId="0" fontId="30" fillId="0" borderId="1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3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167" fontId="32" fillId="0" borderId="0" xfId="0" applyNumberFormat="1" applyFont="1" applyAlignment="1">
      <alignment vertical="center"/>
    </xf>
    <xf numFmtId="0" fontId="32" fillId="0" borderId="14" xfId="0" applyFont="1" applyBorder="1" applyAlignment="1">
      <alignment vertical="center"/>
    </xf>
    <xf numFmtId="0" fontId="32" fillId="0" borderId="15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167" fontId="33" fillId="0" borderId="0" xfId="0" applyNumberFormat="1" applyFont="1" applyAlignment="1">
      <alignment vertical="center"/>
    </xf>
    <xf numFmtId="0" fontId="33" fillId="0" borderId="14" xfId="0" applyFont="1" applyBorder="1" applyAlignment="1">
      <alignment vertical="center"/>
    </xf>
    <xf numFmtId="0" fontId="33" fillId="0" borderId="15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0" borderId="14" xfId="0" applyFont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6" fillId="0" borderId="0" xfId="0" applyFont="1" applyAlignment="1">
      <alignment vertical="center" wrapText="1"/>
    </xf>
    <xf numFmtId="0" fontId="0" fillId="0" borderId="14" xfId="0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167" fontId="37" fillId="0" borderId="0" xfId="0" applyNumberFormat="1" applyFont="1" applyAlignment="1">
      <alignment vertical="center"/>
    </xf>
    <xf numFmtId="0" fontId="37" fillId="0" borderId="14" xfId="0" applyFont="1" applyBorder="1" applyAlignment="1">
      <alignment vertical="center"/>
    </xf>
    <xf numFmtId="0" fontId="37" fillId="0" borderId="15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3" fillId="0" borderId="21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4" fontId="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0" applyFont="1" applyAlignment="1">
      <alignment horizontal="right" vertical="center"/>
    </xf>
    <xf numFmtId="4" fontId="9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4" fontId="16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left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right" vertical="center"/>
    </xf>
    <xf numFmtId="0" fontId="14" fillId="4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165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10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6" fillId="0" borderId="0" xfId="0" applyFont="1"/>
    <xf numFmtId="167" fontId="14" fillId="0" borderId="22" xfId="0" applyNumberFormat="1" applyFont="1" applyFill="1" applyBorder="1" applyAlignment="1" applyProtection="1">
      <alignment vertical="center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" t="s">
        <v>0</v>
      </c>
      <c r="AZ1" s="1" t="s">
        <v>1</v>
      </c>
      <c r="BA1" s="1" t="s">
        <v>2</v>
      </c>
      <c r="BB1" s="1" t="s">
        <v>1</v>
      </c>
      <c r="BT1" s="1" t="s">
        <v>3</v>
      </c>
      <c r="BU1" s="1" t="s">
        <v>3</v>
      </c>
      <c r="BV1" s="1" t="s">
        <v>4</v>
      </c>
    </row>
    <row r="2" spans="1:74" ht="36.950000000000003" customHeight="1">
      <c r="AR2" s="193" t="s">
        <v>5</v>
      </c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S2" s="2" t="s">
        <v>6</v>
      </c>
      <c r="BT2" s="2" t="s">
        <v>7</v>
      </c>
    </row>
    <row r="3" spans="1:74" ht="6.95" customHeight="1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5"/>
      <c r="BS3" s="2" t="s">
        <v>6</v>
      </c>
      <c r="BT3" s="2" t="s">
        <v>8</v>
      </c>
    </row>
    <row r="4" spans="1:74" ht="24.95" customHeight="1">
      <c r="B4" s="5"/>
      <c r="D4" s="6" t="s">
        <v>9</v>
      </c>
      <c r="AR4" s="5"/>
      <c r="AS4" s="7" t="s">
        <v>10</v>
      </c>
      <c r="BS4" s="2" t="s">
        <v>11</v>
      </c>
    </row>
    <row r="5" spans="1:74" ht="12" customHeight="1">
      <c r="B5" s="5"/>
      <c r="D5" s="8" t="s">
        <v>12</v>
      </c>
      <c r="K5" s="178" t="s">
        <v>13</v>
      </c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R5" s="5"/>
      <c r="BS5" s="2" t="s">
        <v>6</v>
      </c>
    </row>
    <row r="6" spans="1:74" ht="36.950000000000003" customHeight="1">
      <c r="B6" s="5"/>
      <c r="D6" s="10" t="s">
        <v>14</v>
      </c>
      <c r="K6" s="180" t="s">
        <v>15</v>
      </c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R6" s="5"/>
      <c r="BS6" s="2" t="s">
        <v>6</v>
      </c>
    </row>
    <row r="7" spans="1:74" ht="12" customHeight="1">
      <c r="B7" s="5"/>
      <c r="D7" s="11" t="s">
        <v>16</v>
      </c>
      <c r="K7" s="9" t="s">
        <v>1</v>
      </c>
      <c r="AK7" s="11" t="s">
        <v>17</v>
      </c>
      <c r="AN7" s="9" t="s">
        <v>1</v>
      </c>
      <c r="AR7" s="5"/>
      <c r="BS7" s="2" t="s">
        <v>6</v>
      </c>
    </row>
    <row r="8" spans="1:74" ht="12" customHeight="1">
      <c r="B8" s="5"/>
      <c r="D8" s="11" t="s">
        <v>18</v>
      </c>
      <c r="K8" s="9" t="s">
        <v>19</v>
      </c>
      <c r="AK8" s="11" t="s">
        <v>20</v>
      </c>
      <c r="AN8" s="9" t="s">
        <v>21</v>
      </c>
      <c r="AR8" s="5"/>
      <c r="BS8" s="2" t="s">
        <v>6</v>
      </c>
    </row>
    <row r="9" spans="1:74" ht="14.45" customHeight="1">
      <c r="B9" s="5"/>
      <c r="AR9" s="5"/>
      <c r="BS9" s="2" t="s">
        <v>6</v>
      </c>
    </row>
    <row r="10" spans="1:74" ht="12" customHeight="1">
      <c r="B10" s="5"/>
      <c r="D10" s="11" t="s">
        <v>22</v>
      </c>
      <c r="AK10" s="11" t="s">
        <v>23</v>
      </c>
      <c r="AN10" s="9" t="s">
        <v>1</v>
      </c>
      <c r="AR10" s="5"/>
      <c r="BS10" s="2" t="s">
        <v>6</v>
      </c>
    </row>
    <row r="11" spans="1:74" ht="18.399999999999999" customHeight="1">
      <c r="B11" s="5"/>
      <c r="E11" s="9" t="s">
        <v>24</v>
      </c>
      <c r="AK11" s="11" t="s">
        <v>25</v>
      </c>
      <c r="AN11" s="9" t="s">
        <v>1</v>
      </c>
      <c r="AR11" s="5"/>
      <c r="BS11" s="2" t="s">
        <v>6</v>
      </c>
    </row>
    <row r="12" spans="1:74" ht="6.95" customHeight="1">
      <c r="B12" s="5"/>
      <c r="AR12" s="5"/>
      <c r="BS12" s="2" t="s">
        <v>6</v>
      </c>
    </row>
    <row r="13" spans="1:74" ht="12" customHeight="1">
      <c r="B13" s="5"/>
      <c r="D13" s="11" t="s">
        <v>26</v>
      </c>
      <c r="AK13" s="11" t="s">
        <v>23</v>
      </c>
      <c r="AN13" s="9" t="s">
        <v>1</v>
      </c>
      <c r="AR13" s="5"/>
      <c r="BS13" s="2" t="s">
        <v>6</v>
      </c>
    </row>
    <row r="14" spans="1:74" ht="12.75">
      <c r="B14" s="5"/>
      <c r="E14" s="9" t="s">
        <v>27</v>
      </c>
      <c r="AK14" s="11" t="s">
        <v>25</v>
      </c>
      <c r="AN14" s="9" t="s">
        <v>28</v>
      </c>
      <c r="AR14" s="5"/>
      <c r="BS14" s="2" t="s">
        <v>6</v>
      </c>
    </row>
    <row r="15" spans="1:74" ht="6.95" customHeight="1">
      <c r="B15" s="5"/>
      <c r="AR15" s="5"/>
      <c r="BS15" s="2" t="s">
        <v>3</v>
      </c>
    </row>
    <row r="16" spans="1:74" ht="12" customHeight="1">
      <c r="B16" s="5"/>
      <c r="D16" s="11" t="s">
        <v>29</v>
      </c>
      <c r="AK16" s="11" t="s">
        <v>23</v>
      </c>
      <c r="AN16" s="9" t="s">
        <v>1</v>
      </c>
      <c r="AR16" s="5"/>
      <c r="BS16" s="2" t="s">
        <v>3</v>
      </c>
    </row>
    <row r="17" spans="2:71" ht="18.399999999999999" customHeight="1">
      <c r="B17" s="5"/>
      <c r="E17" s="9" t="s">
        <v>30</v>
      </c>
      <c r="AK17" s="11" t="s">
        <v>25</v>
      </c>
      <c r="AN17" s="9" t="s">
        <v>1</v>
      </c>
      <c r="AR17" s="5"/>
      <c r="BS17" s="2" t="s">
        <v>31</v>
      </c>
    </row>
    <row r="18" spans="2:71" ht="6.95" customHeight="1">
      <c r="B18" s="5"/>
      <c r="AR18" s="5"/>
      <c r="BS18" s="2" t="s">
        <v>32</v>
      </c>
    </row>
    <row r="19" spans="2:71" ht="12" customHeight="1">
      <c r="B19" s="5"/>
      <c r="D19" s="11" t="s">
        <v>33</v>
      </c>
      <c r="AK19" s="11" t="s">
        <v>23</v>
      </c>
      <c r="AN19" s="9" t="s">
        <v>1</v>
      </c>
      <c r="AR19" s="5"/>
      <c r="BS19" s="2" t="s">
        <v>32</v>
      </c>
    </row>
    <row r="20" spans="2:71" ht="18.399999999999999" customHeight="1">
      <c r="B20" s="5"/>
      <c r="E20" s="9" t="s">
        <v>27</v>
      </c>
      <c r="AK20" s="11" t="s">
        <v>25</v>
      </c>
      <c r="AN20" s="9" t="s">
        <v>1</v>
      </c>
      <c r="AR20" s="5"/>
      <c r="BS20" s="2" t="s">
        <v>31</v>
      </c>
    </row>
    <row r="21" spans="2:71" ht="6.95" customHeight="1">
      <c r="B21" s="5"/>
      <c r="AR21" s="5"/>
    </row>
    <row r="22" spans="2:71" ht="12" customHeight="1">
      <c r="B22" s="5"/>
      <c r="D22" s="11" t="s">
        <v>34</v>
      </c>
      <c r="AR22" s="5"/>
    </row>
    <row r="23" spans="2:71" ht="16.5" customHeight="1">
      <c r="B23" s="5"/>
      <c r="E23" s="181" t="s">
        <v>1</v>
      </c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R23" s="5"/>
    </row>
    <row r="24" spans="2:71" ht="6.95" customHeight="1">
      <c r="B24" s="5"/>
      <c r="AR24" s="5"/>
    </row>
    <row r="25" spans="2:71" ht="6.95" customHeight="1">
      <c r="B25" s="5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R25" s="5"/>
    </row>
    <row r="26" spans="2:71" s="14" customFormat="1" ht="25.9" customHeight="1">
      <c r="B26" s="15"/>
      <c r="D26" s="16" t="s">
        <v>35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82">
        <f>ROUND(AG94,0)</f>
        <v>0</v>
      </c>
      <c r="AL26" s="183"/>
      <c r="AM26" s="183"/>
      <c r="AN26" s="183"/>
      <c r="AO26" s="183"/>
      <c r="AR26" s="15"/>
    </row>
    <row r="27" spans="2:71" s="14" customFormat="1" ht="6.95" customHeight="1">
      <c r="B27" s="15"/>
      <c r="AR27" s="15"/>
    </row>
    <row r="28" spans="2:71" s="14" customFormat="1" ht="12.75">
      <c r="B28" s="15"/>
      <c r="L28" s="184" t="s">
        <v>36</v>
      </c>
      <c r="M28" s="184"/>
      <c r="N28" s="184"/>
      <c r="O28" s="184"/>
      <c r="P28" s="184"/>
      <c r="W28" s="184" t="s">
        <v>37</v>
      </c>
      <c r="X28" s="184"/>
      <c r="Y28" s="184"/>
      <c r="Z28" s="184"/>
      <c r="AA28" s="184"/>
      <c r="AB28" s="184"/>
      <c r="AC28" s="184"/>
      <c r="AD28" s="184"/>
      <c r="AE28" s="184"/>
      <c r="AK28" s="184" t="s">
        <v>38</v>
      </c>
      <c r="AL28" s="184"/>
      <c r="AM28" s="184"/>
      <c r="AN28" s="184"/>
      <c r="AO28" s="184"/>
      <c r="AR28" s="15"/>
    </row>
    <row r="29" spans="2:71" s="19" customFormat="1" ht="14.45" customHeight="1">
      <c r="B29" s="20"/>
      <c r="D29" s="11" t="s">
        <v>39</v>
      </c>
      <c r="F29" s="11" t="s">
        <v>40</v>
      </c>
      <c r="L29" s="187">
        <v>0.21</v>
      </c>
      <c r="M29" s="186"/>
      <c r="N29" s="186"/>
      <c r="O29" s="186"/>
      <c r="P29" s="186"/>
      <c r="W29" s="185">
        <f>ROUND(AZ94, 0)</f>
        <v>0</v>
      </c>
      <c r="X29" s="186"/>
      <c r="Y29" s="186"/>
      <c r="Z29" s="186"/>
      <c r="AA29" s="186"/>
      <c r="AB29" s="186"/>
      <c r="AC29" s="186"/>
      <c r="AD29" s="186"/>
      <c r="AE29" s="186"/>
      <c r="AK29" s="185">
        <f>ROUND(AV94, 0)</f>
        <v>0</v>
      </c>
      <c r="AL29" s="186"/>
      <c r="AM29" s="186"/>
      <c r="AN29" s="186"/>
      <c r="AO29" s="186"/>
      <c r="AR29" s="20"/>
    </row>
    <row r="30" spans="2:71" s="19" customFormat="1" ht="14.45" customHeight="1">
      <c r="B30" s="20"/>
      <c r="F30" s="11" t="s">
        <v>41</v>
      </c>
      <c r="L30" s="187">
        <v>0.12</v>
      </c>
      <c r="M30" s="186"/>
      <c r="N30" s="186"/>
      <c r="O30" s="186"/>
      <c r="P30" s="186"/>
      <c r="W30" s="185">
        <f>ROUND(BA94, 0)</f>
        <v>0</v>
      </c>
      <c r="X30" s="186"/>
      <c r="Y30" s="186"/>
      <c r="Z30" s="186"/>
      <c r="AA30" s="186"/>
      <c r="AB30" s="186"/>
      <c r="AC30" s="186"/>
      <c r="AD30" s="186"/>
      <c r="AE30" s="186"/>
      <c r="AK30" s="185">
        <f>ROUND(AW94, 0)</f>
        <v>0</v>
      </c>
      <c r="AL30" s="186"/>
      <c r="AM30" s="186"/>
      <c r="AN30" s="186"/>
      <c r="AO30" s="186"/>
      <c r="AR30" s="20"/>
    </row>
    <row r="31" spans="2:71" s="19" customFormat="1" ht="14.45" hidden="1" customHeight="1">
      <c r="B31" s="20"/>
      <c r="F31" s="11" t="s">
        <v>42</v>
      </c>
      <c r="L31" s="187">
        <v>0.21</v>
      </c>
      <c r="M31" s="186"/>
      <c r="N31" s="186"/>
      <c r="O31" s="186"/>
      <c r="P31" s="186"/>
      <c r="W31" s="185">
        <f>ROUND(BB94, 0)</f>
        <v>0</v>
      </c>
      <c r="X31" s="186"/>
      <c r="Y31" s="186"/>
      <c r="Z31" s="186"/>
      <c r="AA31" s="186"/>
      <c r="AB31" s="186"/>
      <c r="AC31" s="186"/>
      <c r="AD31" s="186"/>
      <c r="AE31" s="186"/>
      <c r="AK31" s="185">
        <v>0</v>
      </c>
      <c r="AL31" s="186"/>
      <c r="AM31" s="186"/>
      <c r="AN31" s="186"/>
      <c r="AO31" s="186"/>
      <c r="AR31" s="20"/>
    </row>
    <row r="32" spans="2:71" s="19" customFormat="1" ht="14.45" hidden="1" customHeight="1">
      <c r="B32" s="20"/>
      <c r="F32" s="11" t="s">
        <v>43</v>
      </c>
      <c r="L32" s="187">
        <v>0.12</v>
      </c>
      <c r="M32" s="186"/>
      <c r="N32" s="186"/>
      <c r="O32" s="186"/>
      <c r="P32" s="186"/>
      <c r="W32" s="185">
        <f>ROUND(BC94, 0)</f>
        <v>0</v>
      </c>
      <c r="X32" s="186"/>
      <c r="Y32" s="186"/>
      <c r="Z32" s="186"/>
      <c r="AA32" s="186"/>
      <c r="AB32" s="186"/>
      <c r="AC32" s="186"/>
      <c r="AD32" s="186"/>
      <c r="AE32" s="186"/>
      <c r="AK32" s="185">
        <v>0</v>
      </c>
      <c r="AL32" s="186"/>
      <c r="AM32" s="186"/>
      <c r="AN32" s="186"/>
      <c r="AO32" s="186"/>
      <c r="AR32" s="20"/>
    </row>
    <row r="33" spans="2:44" s="19" customFormat="1" ht="14.45" hidden="1" customHeight="1">
      <c r="B33" s="20"/>
      <c r="F33" s="11" t="s">
        <v>44</v>
      </c>
      <c r="L33" s="187">
        <v>0</v>
      </c>
      <c r="M33" s="186"/>
      <c r="N33" s="186"/>
      <c r="O33" s="186"/>
      <c r="P33" s="186"/>
      <c r="W33" s="185">
        <f>ROUND(BD94, 0)</f>
        <v>0</v>
      </c>
      <c r="X33" s="186"/>
      <c r="Y33" s="186"/>
      <c r="Z33" s="186"/>
      <c r="AA33" s="186"/>
      <c r="AB33" s="186"/>
      <c r="AC33" s="186"/>
      <c r="AD33" s="186"/>
      <c r="AE33" s="186"/>
      <c r="AK33" s="185">
        <v>0</v>
      </c>
      <c r="AL33" s="186"/>
      <c r="AM33" s="186"/>
      <c r="AN33" s="186"/>
      <c r="AO33" s="186"/>
      <c r="AR33" s="20"/>
    </row>
    <row r="34" spans="2:44" s="14" customFormat="1" ht="6.95" customHeight="1">
      <c r="B34" s="15"/>
      <c r="AR34" s="15"/>
    </row>
    <row r="35" spans="2:44" s="14" customFormat="1" ht="25.9" customHeight="1">
      <c r="B35" s="15"/>
      <c r="C35" s="21"/>
      <c r="D35" s="22" t="s">
        <v>45</v>
      </c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4" t="s">
        <v>46</v>
      </c>
      <c r="U35" s="23"/>
      <c r="V35" s="23"/>
      <c r="W35" s="23"/>
      <c r="X35" s="208" t="s">
        <v>47</v>
      </c>
      <c r="Y35" s="209"/>
      <c r="Z35" s="209"/>
      <c r="AA35" s="209"/>
      <c r="AB35" s="209"/>
      <c r="AC35" s="23"/>
      <c r="AD35" s="23"/>
      <c r="AE35" s="23"/>
      <c r="AF35" s="23"/>
      <c r="AG35" s="23"/>
      <c r="AH35" s="23"/>
      <c r="AI35" s="23"/>
      <c r="AJ35" s="23"/>
      <c r="AK35" s="210">
        <f>SUM(AK26:AK33)</f>
        <v>0</v>
      </c>
      <c r="AL35" s="209"/>
      <c r="AM35" s="209"/>
      <c r="AN35" s="209"/>
      <c r="AO35" s="211"/>
      <c r="AP35" s="21"/>
      <c r="AQ35" s="21"/>
      <c r="AR35" s="15"/>
    </row>
    <row r="36" spans="2:44" s="14" customFormat="1" ht="6.95" customHeight="1">
      <c r="B36" s="15"/>
      <c r="AR36" s="15"/>
    </row>
    <row r="37" spans="2:44" s="14" customFormat="1" ht="14.45" customHeight="1">
      <c r="B37" s="15"/>
      <c r="AR37" s="15"/>
    </row>
    <row r="38" spans="2:44" ht="14.45" customHeight="1">
      <c r="B38" s="5"/>
      <c r="AR38" s="5"/>
    </row>
    <row r="39" spans="2:44" ht="14.45" customHeight="1">
      <c r="B39" s="5"/>
      <c r="AR39" s="5"/>
    </row>
    <row r="40" spans="2:44" ht="14.45" customHeight="1">
      <c r="B40" s="5"/>
      <c r="AR40" s="5"/>
    </row>
    <row r="41" spans="2:44" ht="14.45" customHeight="1">
      <c r="B41" s="5"/>
      <c r="AR41" s="5"/>
    </row>
    <row r="42" spans="2:44" ht="14.45" customHeight="1">
      <c r="B42" s="5"/>
      <c r="AR42" s="5"/>
    </row>
    <row r="43" spans="2:44" ht="14.45" customHeight="1">
      <c r="B43" s="5"/>
      <c r="AR43" s="5"/>
    </row>
    <row r="44" spans="2:44" ht="14.45" customHeight="1">
      <c r="B44" s="5"/>
      <c r="AR44" s="5"/>
    </row>
    <row r="45" spans="2:44" ht="14.45" customHeight="1">
      <c r="B45" s="5"/>
      <c r="AR45" s="5"/>
    </row>
    <row r="46" spans="2:44" ht="14.45" customHeight="1">
      <c r="B46" s="5"/>
      <c r="AR46" s="5"/>
    </row>
    <row r="47" spans="2:44" ht="14.45" customHeight="1">
      <c r="B47" s="5"/>
      <c r="AR47" s="5"/>
    </row>
    <row r="48" spans="2:44" ht="14.45" customHeight="1">
      <c r="B48" s="5"/>
      <c r="AR48" s="5"/>
    </row>
    <row r="49" spans="2:44" s="14" customFormat="1" ht="14.45" customHeight="1">
      <c r="B49" s="15"/>
      <c r="D49" s="25" t="s">
        <v>48</v>
      </c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5" t="s">
        <v>49</v>
      </c>
      <c r="AI49" s="26"/>
      <c r="AJ49" s="26"/>
      <c r="AK49" s="26"/>
      <c r="AL49" s="26"/>
      <c r="AM49" s="26"/>
      <c r="AN49" s="26"/>
      <c r="AO49" s="26"/>
      <c r="AR49" s="15"/>
    </row>
    <row r="50" spans="2:44">
      <c r="B50" s="5"/>
      <c r="AR50" s="5"/>
    </row>
    <row r="51" spans="2:44">
      <c r="B51" s="5"/>
      <c r="AR51" s="5"/>
    </row>
    <row r="52" spans="2:44">
      <c r="B52" s="5"/>
      <c r="AR52" s="5"/>
    </row>
    <row r="53" spans="2:44">
      <c r="B53" s="5"/>
      <c r="AR53" s="5"/>
    </row>
    <row r="54" spans="2:44">
      <c r="B54" s="5"/>
      <c r="AR54" s="5"/>
    </row>
    <row r="55" spans="2:44">
      <c r="B55" s="5"/>
      <c r="AR55" s="5"/>
    </row>
    <row r="56" spans="2:44">
      <c r="B56" s="5"/>
      <c r="AR56" s="5"/>
    </row>
    <row r="57" spans="2:44">
      <c r="B57" s="5"/>
      <c r="AR57" s="5"/>
    </row>
    <row r="58" spans="2:44">
      <c r="B58" s="5"/>
      <c r="AR58" s="5"/>
    </row>
    <row r="59" spans="2:44">
      <c r="B59" s="5"/>
      <c r="AR59" s="5"/>
    </row>
    <row r="60" spans="2:44" s="14" customFormat="1" ht="12.75">
      <c r="B60" s="15"/>
      <c r="D60" s="27" t="s">
        <v>50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27" t="s">
        <v>51</v>
      </c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27" t="s">
        <v>50</v>
      </c>
      <c r="AI60" s="17"/>
      <c r="AJ60" s="17"/>
      <c r="AK60" s="17"/>
      <c r="AL60" s="17"/>
      <c r="AM60" s="27" t="s">
        <v>51</v>
      </c>
      <c r="AN60" s="17"/>
      <c r="AO60" s="17"/>
      <c r="AR60" s="15"/>
    </row>
    <row r="61" spans="2:44">
      <c r="B61" s="5"/>
      <c r="AR61" s="5"/>
    </row>
    <row r="62" spans="2:44">
      <c r="B62" s="5"/>
      <c r="AR62" s="5"/>
    </row>
    <row r="63" spans="2:44">
      <c r="B63" s="5"/>
      <c r="AR63" s="5"/>
    </row>
    <row r="64" spans="2:44" s="14" customFormat="1" ht="12.75">
      <c r="B64" s="15"/>
      <c r="D64" s="25" t="s">
        <v>52</v>
      </c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5" t="s">
        <v>53</v>
      </c>
      <c r="AI64" s="26"/>
      <c r="AJ64" s="26"/>
      <c r="AK64" s="26"/>
      <c r="AL64" s="26"/>
      <c r="AM64" s="26"/>
      <c r="AN64" s="26"/>
      <c r="AO64" s="26"/>
      <c r="AR64" s="15"/>
    </row>
    <row r="65" spans="2:44">
      <c r="B65" s="5"/>
      <c r="AR65" s="5"/>
    </row>
    <row r="66" spans="2:44">
      <c r="B66" s="5"/>
      <c r="AR66" s="5"/>
    </row>
    <row r="67" spans="2:44">
      <c r="B67" s="5"/>
      <c r="AR67" s="5"/>
    </row>
    <row r="68" spans="2:44">
      <c r="B68" s="5"/>
      <c r="AR68" s="5"/>
    </row>
    <row r="69" spans="2:44">
      <c r="B69" s="5"/>
      <c r="AR69" s="5"/>
    </row>
    <row r="70" spans="2:44">
      <c r="B70" s="5"/>
      <c r="AR70" s="5"/>
    </row>
    <row r="71" spans="2:44">
      <c r="B71" s="5"/>
      <c r="AR71" s="5"/>
    </row>
    <row r="72" spans="2:44">
      <c r="B72" s="5"/>
      <c r="AR72" s="5"/>
    </row>
    <row r="73" spans="2:44">
      <c r="B73" s="5"/>
      <c r="AR73" s="5"/>
    </row>
    <row r="74" spans="2:44">
      <c r="B74" s="5"/>
      <c r="AR74" s="5"/>
    </row>
    <row r="75" spans="2:44" s="14" customFormat="1" ht="12.75">
      <c r="B75" s="15"/>
      <c r="D75" s="27" t="s">
        <v>50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27" t="s">
        <v>51</v>
      </c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27" t="s">
        <v>50</v>
      </c>
      <c r="AI75" s="17"/>
      <c r="AJ75" s="17"/>
      <c r="AK75" s="17"/>
      <c r="AL75" s="17"/>
      <c r="AM75" s="27" t="s">
        <v>51</v>
      </c>
      <c r="AN75" s="17"/>
      <c r="AO75" s="17"/>
      <c r="AR75" s="15"/>
    </row>
    <row r="76" spans="2:44" s="14" customFormat="1">
      <c r="B76" s="15"/>
      <c r="AR76" s="15"/>
    </row>
    <row r="77" spans="2:44" s="14" customFormat="1" ht="6.95" customHeight="1">
      <c r="B77" s="28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15"/>
    </row>
    <row r="81" spans="1:91" s="14" customFormat="1" ht="6.95" customHeight="1">
      <c r="B81" s="30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15"/>
    </row>
    <row r="82" spans="1:91" s="14" customFormat="1" ht="24.95" customHeight="1">
      <c r="B82" s="15"/>
      <c r="C82" s="6" t="s">
        <v>54</v>
      </c>
      <c r="AR82" s="15"/>
    </row>
    <row r="83" spans="1:91" s="14" customFormat="1" ht="6.95" customHeight="1">
      <c r="B83" s="15"/>
      <c r="AR83" s="15"/>
    </row>
    <row r="84" spans="1:91" s="32" customFormat="1" ht="12" customHeight="1">
      <c r="B84" s="33"/>
      <c r="C84" s="11" t="s">
        <v>12</v>
      </c>
      <c r="L84" s="32" t="str">
        <f t="shared" ref="L84:L85" si="0">K5</f>
        <v>01/2025</v>
      </c>
      <c r="AR84" s="33"/>
    </row>
    <row r="85" spans="1:91" s="34" customFormat="1" ht="36.950000000000003" customHeight="1">
      <c r="B85" s="35"/>
      <c r="C85" s="36" t="s">
        <v>14</v>
      </c>
      <c r="L85" s="199" t="str">
        <f t="shared" si="0"/>
        <v>ZŠ Jubilejní 3 - oprava havarijního stavu střešního pláště pavilonu U3</v>
      </c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200"/>
      <c r="AA85" s="200"/>
      <c r="AB85" s="200"/>
      <c r="AC85" s="200"/>
      <c r="AD85" s="200"/>
      <c r="AE85" s="200"/>
      <c r="AF85" s="200"/>
      <c r="AG85" s="200"/>
      <c r="AH85" s="200"/>
      <c r="AI85" s="200"/>
      <c r="AJ85" s="200"/>
      <c r="AK85" s="200"/>
      <c r="AL85" s="200"/>
      <c r="AM85" s="200"/>
      <c r="AN85" s="200"/>
      <c r="AO85" s="200"/>
      <c r="AR85" s="35"/>
    </row>
    <row r="86" spans="1:91" s="14" customFormat="1" ht="6.95" customHeight="1">
      <c r="B86" s="15"/>
      <c r="AR86" s="15"/>
    </row>
    <row r="87" spans="1:91" s="14" customFormat="1" ht="12" customHeight="1">
      <c r="B87" s="15"/>
      <c r="C87" s="11" t="s">
        <v>18</v>
      </c>
      <c r="L87" s="37" t="str">
        <f>IF(K8="","",K8)</f>
        <v>Nový Jičín</v>
      </c>
      <c r="AI87" s="11" t="s">
        <v>20</v>
      </c>
      <c r="AM87" s="201" t="str">
        <f>IF(AN8= "","",AN8)</f>
        <v>7. 2. 2025</v>
      </c>
      <c r="AN87" s="201"/>
      <c r="AR87" s="15"/>
    </row>
    <row r="88" spans="1:91" s="14" customFormat="1" ht="6.95" customHeight="1">
      <c r="B88" s="15"/>
      <c r="AR88" s="15"/>
    </row>
    <row r="89" spans="1:91" s="14" customFormat="1" ht="15.2" customHeight="1">
      <c r="B89" s="15"/>
      <c r="C89" s="11" t="s">
        <v>22</v>
      </c>
      <c r="L89" s="32" t="str">
        <f>IF(E11= "","",E11)</f>
        <v>Město Nový Jičín</v>
      </c>
      <c r="AI89" s="11" t="s">
        <v>29</v>
      </c>
      <c r="AM89" s="202" t="str">
        <f>IF(E17="","",E17)</f>
        <v>M. Sopuch</v>
      </c>
      <c r="AN89" s="203"/>
      <c r="AO89" s="203"/>
      <c r="AP89" s="203"/>
      <c r="AR89" s="15"/>
      <c r="AS89" s="204" t="s">
        <v>55</v>
      </c>
      <c r="AT89" s="205"/>
      <c r="AU89" s="39"/>
      <c r="AV89" s="39"/>
      <c r="AW89" s="39"/>
      <c r="AX89" s="39"/>
      <c r="AY89" s="39"/>
      <c r="AZ89" s="39"/>
      <c r="BA89" s="39"/>
      <c r="BB89" s="39"/>
      <c r="BC89" s="39"/>
      <c r="BD89" s="40"/>
    </row>
    <row r="90" spans="1:91" s="14" customFormat="1" ht="15.2" customHeight="1">
      <c r="B90" s="15"/>
      <c r="C90" s="11" t="s">
        <v>26</v>
      </c>
      <c r="L90" s="32" t="str">
        <f>IF(E14="","",E14)</f>
        <v xml:space="preserve"> </v>
      </c>
      <c r="AI90" s="11" t="s">
        <v>33</v>
      </c>
      <c r="AM90" s="202" t="str">
        <f>IF(E20="","",E20)</f>
        <v xml:space="preserve"> </v>
      </c>
      <c r="AN90" s="203"/>
      <c r="AO90" s="203"/>
      <c r="AP90" s="203"/>
      <c r="AR90" s="15"/>
      <c r="AS90" s="206"/>
      <c r="AT90" s="207"/>
      <c r="BD90" s="42"/>
    </row>
    <row r="91" spans="1:91" s="14" customFormat="1" ht="10.9" customHeight="1">
      <c r="B91" s="15"/>
      <c r="AR91" s="15"/>
      <c r="AS91" s="206"/>
      <c r="AT91" s="207"/>
      <c r="BD91" s="42"/>
    </row>
    <row r="92" spans="1:91" s="14" customFormat="1" ht="29.25" customHeight="1">
      <c r="B92" s="15"/>
      <c r="C92" s="194" t="s">
        <v>56</v>
      </c>
      <c r="D92" s="195"/>
      <c r="E92" s="195"/>
      <c r="F92" s="195"/>
      <c r="G92" s="195"/>
      <c r="H92" s="43"/>
      <c r="I92" s="196" t="s">
        <v>57</v>
      </c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7" t="s">
        <v>58</v>
      </c>
      <c r="AH92" s="195"/>
      <c r="AI92" s="195"/>
      <c r="AJ92" s="195"/>
      <c r="AK92" s="195"/>
      <c r="AL92" s="195"/>
      <c r="AM92" s="195"/>
      <c r="AN92" s="196" t="s">
        <v>59</v>
      </c>
      <c r="AO92" s="195"/>
      <c r="AP92" s="198"/>
      <c r="AQ92" s="44" t="s">
        <v>60</v>
      </c>
      <c r="AR92" s="15"/>
      <c r="AS92" s="45" t="s">
        <v>61</v>
      </c>
      <c r="AT92" s="46" t="s">
        <v>62</v>
      </c>
      <c r="AU92" s="46" t="s">
        <v>63</v>
      </c>
      <c r="AV92" s="46" t="s">
        <v>64</v>
      </c>
      <c r="AW92" s="46" t="s">
        <v>65</v>
      </c>
      <c r="AX92" s="46" t="s">
        <v>66</v>
      </c>
      <c r="AY92" s="46" t="s">
        <v>67</v>
      </c>
      <c r="AZ92" s="46" t="s">
        <v>68</v>
      </c>
      <c r="BA92" s="46" t="s">
        <v>69</v>
      </c>
      <c r="BB92" s="46" t="s">
        <v>70</v>
      </c>
      <c r="BC92" s="46" t="s">
        <v>71</v>
      </c>
      <c r="BD92" s="47" t="s">
        <v>72</v>
      </c>
    </row>
    <row r="93" spans="1:91" s="14" customFormat="1" ht="10.9" customHeight="1">
      <c r="B93" s="15"/>
      <c r="AR93" s="15"/>
      <c r="AS93" s="48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40"/>
    </row>
    <row r="94" spans="1:91" s="49" customFormat="1" ht="32.450000000000003" customHeight="1">
      <c r="B94" s="50"/>
      <c r="C94" s="51" t="s">
        <v>73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191">
        <f>ROUND(AG95,0)</f>
        <v>0</v>
      </c>
      <c r="AH94" s="191"/>
      <c r="AI94" s="191"/>
      <c r="AJ94" s="191"/>
      <c r="AK94" s="191"/>
      <c r="AL94" s="191"/>
      <c r="AM94" s="191"/>
      <c r="AN94" s="192">
        <f t="shared" ref="AN94:AN95" si="1">SUM(AG94,AT94)</f>
        <v>0</v>
      </c>
      <c r="AO94" s="192"/>
      <c r="AP94" s="192"/>
      <c r="AQ94" s="54" t="s">
        <v>1</v>
      </c>
      <c r="AR94" s="50"/>
      <c r="AS94" s="55">
        <f>ROUND(AS95,0)</f>
        <v>0</v>
      </c>
      <c r="AT94" s="56">
        <f t="shared" ref="AT94:AT95" si="2">ROUND(SUM(AV94:AW94),0)</f>
        <v>0</v>
      </c>
      <c r="AU94" s="57" t="e">
        <f>ROUND(AU95,5)</f>
        <v>#REF!</v>
      </c>
      <c r="AV94" s="56">
        <f>ROUND(AZ94*L29,0)</f>
        <v>0</v>
      </c>
      <c r="AW94" s="56">
        <f>ROUND(BA94*L30,0)</f>
        <v>0</v>
      </c>
      <c r="AX94" s="56">
        <f>ROUND(BB94*L29,0)</f>
        <v>0</v>
      </c>
      <c r="AY94" s="56">
        <f>ROUND(BC94*L30,0)</f>
        <v>0</v>
      </c>
      <c r="AZ94" s="56">
        <f>ROUND(AZ95,0)</f>
        <v>0</v>
      </c>
      <c r="BA94" s="56">
        <f>ROUND(BA95,0)</f>
        <v>0</v>
      </c>
      <c r="BB94" s="56">
        <f>ROUND(BB95,0)</f>
        <v>0</v>
      </c>
      <c r="BC94" s="56">
        <f>ROUND(BC95,0)</f>
        <v>0</v>
      </c>
      <c r="BD94" s="58">
        <f>ROUND(BD95,0)</f>
        <v>0</v>
      </c>
      <c r="BS94" s="59" t="s">
        <v>74</v>
      </c>
      <c r="BT94" s="59" t="s">
        <v>75</v>
      </c>
      <c r="BU94" s="60" t="s">
        <v>76</v>
      </c>
      <c r="BV94" s="59" t="s">
        <v>77</v>
      </c>
      <c r="BW94" s="59" t="s">
        <v>4</v>
      </c>
      <c r="BX94" s="59" t="s">
        <v>78</v>
      </c>
      <c r="CL94" s="59" t="s">
        <v>1</v>
      </c>
    </row>
    <row r="95" spans="1:91" s="61" customFormat="1" ht="24.75" customHeight="1">
      <c r="A95" s="62" t="s">
        <v>79</v>
      </c>
      <c r="B95" s="63"/>
      <c r="C95" s="64"/>
      <c r="D95" s="190" t="s">
        <v>80</v>
      </c>
      <c r="E95" s="190"/>
      <c r="F95" s="190"/>
      <c r="G95" s="190"/>
      <c r="H95" s="190"/>
      <c r="I95" s="65"/>
      <c r="J95" s="190" t="s">
        <v>81</v>
      </c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88">
        <f>'D.1.1 - Oprava havarijníh...'!J30</f>
        <v>0</v>
      </c>
      <c r="AH95" s="189"/>
      <c r="AI95" s="189"/>
      <c r="AJ95" s="189"/>
      <c r="AK95" s="189"/>
      <c r="AL95" s="189"/>
      <c r="AM95" s="189"/>
      <c r="AN95" s="188">
        <f t="shared" si="1"/>
        <v>0</v>
      </c>
      <c r="AO95" s="189"/>
      <c r="AP95" s="189"/>
      <c r="AQ95" s="66" t="s">
        <v>82</v>
      </c>
      <c r="AR95" s="63"/>
      <c r="AS95" s="67">
        <v>0</v>
      </c>
      <c r="AT95" s="68">
        <f t="shared" si="2"/>
        <v>0</v>
      </c>
      <c r="AU95" s="69" t="e">
        <f>'D.1.1 - Oprava havarijníh...'!P131</f>
        <v>#REF!</v>
      </c>
      <c r="AV95" s="68">
        <f>'D.1.1 - Oprava havarijníh...'!J33</f>
        <v>0</v>
      </c>
      <c r="AW95" s="68">
        <f>'D.1.1 - Oprava havarijníh...'!J34</f>
        <v>0</v>
      </c>
      <c r="AX95" s="68">
        <f>'D.1.1 - Oprava havarijníh...'!J35</f>
        <v>0</v>
      </c>
      <c r="AY95" s="68">
        <f>'D.1.1 - Oprava havarijníh...'!J36</f>
        <v>0</v>
      </c>
      <c r="AZ95" s="68">
        <f>'D.1.1 - Oprava havarijníh...'!F33</f>
        <v>0</v>
      </c>
      <c r="BA95" s="68">
        <f>'D.1.1 - Oprava havarijníh...'!F34</f>
        <v>0</v>
      </c>
      <c r="BB95" s="68">
        <f>'D.1.1 - Oprava havarijníh...'!F35</f>
        <v>0</v>
      </c>
      <c r="BC95" s="68">
        <f>'D.1.1 - Oprava havarijníh...'!F36</f>
        <v>0</v>
      </c>
      <c r="BD95" s="70">
        <f>'D.1.1 - Oprava havarijníh...'!F37</f>
        <v>0</v>
      </c>
      <c r="BT95" s="71" t="s">
        <v>32</v>
      </c>
      <c r="BV95" s="71" t="s">
        <v>77</v>
      </c>
      <c r="BW95" s="71" t="s">
        <v>83</v>
      </c>
      <c r="BX95" s="71" t="s">
        <v>4</v>
      </c>
      <c r="CL95" s="71" t="s">
        <v>1</v>
      </c>
      <c r="CM95" s="71" t="s">
        <v>84</v>
      </c>
    </row>
    <row r="96" spans="1:91" s="14" customFormat="1" ht="30" customHeight="1">
      <c r="B96" s="15"/>
      <c r="AR96" s="15"/>
    </row>
    <row r="97" spans="2:44" s="14" customFormat="1" ht="6.95" customHeight="1"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15"/>
    </row>
  </sheetData>
  <mergeCells count="40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D.1.1 - Oprava havarijníh...'!C2" display="/"/>
  </hyperlinks>
  <pageMargins left="0.39375000000000004" right="0.39375000000000004" top="0.39375000000000004" bottom="0.39375000000000004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464"/>
  <sheetViews>
    <sheetView showGridLines="0" tabSelected="1" workbookViewId="0">
      <selection activeCell="J30" sqref="J3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3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2" t="s">
        <v>83</v>
      </c>
    </row>
    <row r="3" spans="2:46" ht="6.95" customHeight="1">
      <c r="B3" s="3"/>
      <c r="C3" s="4"/>
      <c r="D3" s="4"/>
      <c r="E3" s="4"/>
      <c r="F3" s="4"/>
      <c r="G3" s="4"/>
      <c r="H3" s="4"/>
      <c r="I3" s="4"/>
      <c r="J3" s="4"/>
      <c r="K3" s="4"/>
      <c r="L3" s="5"/>
      <c r="AT3" s="2" t="s">
        <v>84</v>
      </c>
    </row>
    <row r="4" spans="2:46" ht="24.95" customHeight="1">
      <c r="B4" s="5"/>
      <c r="D4" s="6" t="s">
        <v>85</v>
      </c>
      <c r="L4" s="5"/>
      <c r="M4" s="72" t="s">
        <v>10</v>
      </c>
      <c r="AT4" s="2" t="s">
        <v>3</v>
      </c>
    </row>
    <row r="5" spans="2:46" ht="6.95" customHeight="1">
      <c r="B5" s="5"/>
      <c r="L5" s="5"/>
    </row>
    <row r="6" spans="2:46" ht="12" customHeight="1">
      <c r="B6" s="5"/>
      <c r="D6" s="11" t="s">
        <v>14</v>
      </c>
      <c r="L6" s="5"/>
    </row>
    <row r="7" spans="2:46" ht="26.25" customHeight="1">
      <c r="B7" s="5"/>
      <c r="E7" s="213" t="str">
        <f>'Rekapitulace stavby'!K6</f>
        <v>ZŠ Jubilejní 3 - oprava havarijního stavu střešního pláště pavilonu U3</v>
      </c>
      <c r="F7" s="214"/>
      <c r="G7" s="214"/>
      <c r="H7" s="214"/>
      <c r="L7" s="5"/>
    </row>
    <row r="8" spans="2:46" s="14" customFormat="1" ht="12" customHeight="1">
      <c r="B8" s="15"/>
      <c r="D8" s="11" t="s">
        <v>86</v>
      </c>
      <c r="L8" s="15"/>
    </row>
    <row r="9" spans="2:46" s="14" customFormat="1" ht="16.5" customHeight="1">
      <c r="B9" s="15"/>
      <c r="E9" s="199" t="s">
        <v>87</v>
      </c>
      <c r="F9" s="212"/>
      <c r="G9" s="212"/>
      <c r="H9" s="212"/>
      <c r="L9" s="15"/>
    </row>
    <row r="10" spans="2:46" s="14" customFormat="1">
      <c r="B10" s="15"/>
      <c r="L10" s="15"/>
    </row>
    <row r="11" spans="2:46" s="14" customFormat="1" ht="12" customHeight="1">
      <c r="B11" s="15"/>
      <c r="D11" s="11" t="s">
        <v>16</v>
      </c>
      <c r="F11" s="9" t="s">
        <v>1</v>
      </c>
      <c r="I11" s="11" t="s">
        <v>17</v>
      </c>
      <c r="J11" s="9" t="s">
        <v>1</v>
      </c>
      <c r="L11" s="15"/>
    </row>
    <row r="12" spans="2:46" s="14" customFormat="1" ht="12" customHeight="1">
      <c r="B12" s="15"/>
      <c r="D12" s="11" t="s">
        <v>18</v>
      </c>
      <c r="F12" s="9" t="s">
        <v>19</v>
      </c>
      <c r="I12" s="11" t="s">
        <v>20</v>
      </c>
      <c r="J12" s="38" t="str">
        <f>'Rekapitulace stavby'!AN8</f>
        <v>7. 2. 2025</v>
      </c>
      <c r="L12" s="15"/>
    </row>
    <row r="13" spans="2:46" s="14" customFormat="1" ht="10.9" customHeight="1">
      <c r="B13" s="15"/>
      <c r="L13" s="15"/>
    </row>
    <row r="14" spans="2:46" s="14" customFormat="1" ht="12" customHeight="1">
      <c r="B14" s="15"/>
      <c r="D14" s="11" t="s">
        <v>22</v>
      </c>
      <c r="I14" s="11" t="s">
        <v>23</v>
      </c>
      <c r="J14" s="9" t="s">
        <v>1</v>
      </c>
      <c r="L14" s="15"/>
    </row>
    <row r="15" spans="2:46" s="14" customFormat="1" ht="18" customHeight="1">
      <c r="B15" s="15"/>
      <c r="E15" s="9" t="s">
        <v>24</v>
      </c>
      <c r="I15" s="11" t="s">
        <v>25</v>
      </c>
      <c r="J15" s="9" t="s">
        <v>1</v>
      </c>
      <c r="L15" s="15"/>
    </row>
    <row r="16" spans="2:46" s="14" customFormat="1" ht="6.95" customHeight="1">
      <c r="B16" s="15"/>
      <c r="L16" s="15"/>
    </row>
    <row r="17" spans="2:12" s="14" customFormat="1" ht="12" customHeight="1">
      <c r="B17" s="15"/>
      <c r="D17" s="11" t="s">
        <v>26</v>
      </c>
      <c r="I17" s="11" t="s">
        <v>23</v>
      </c>
      <c r="J17" s="9" t="s">
        <v>1</v>
      </c>
      <c r="L17" s="15"/>
    </row>
    <row r="18" spans="2:12" s="14" customFormat="1" ht="18" customHeight="1">
      <c r="B18" s="15"/>
      <c r="E18" s="9" t="s">
        <v>1</v>
      </c>
      <c r="I18" s="11" t="s">
        <v>25</v>
      </c>
      <c r="J18" s="9" t="s">
        <v>28</v>
      </c>
      <c r="L18" s="15"/>
    </row>
    <row r="19" spans="2:12" s="14" customFormat="1" ht="6.95" customHeight="1">
      <c r="B19" s="15"/>
      <c r="L19" s="15"/>
    </row>
    <row r="20" spans="2:12" s="14" customFormat="1" ht="12" customHeight="1">
      <c r="B20" s="15"/>
      <c r="D20" s="11" t="s">
        <v>29</v>
      </c>
      <c r="I20" s="11" t="s">
        <v>23</v>
      </c>
      <c r="J20" s="9" t="s">
        <v>1</v>
      </c>
      <c r="L20" s="15"/>
    </row>
    <row r="21" spans="2:12" s="14" customFormat="1" ht="18" customHeight="1">
      <c r="B21" s="15"/>
      <c r="E21" s="9" t="s">
        <v>30</v>
      </c>
      <c r="I21" s="11" t="s">
        <v>25</v>
      </c>
      <c r="J21" s="9" t="s">
        <v>1</v>
      </c>
      <c r="L21" s="15"/>
    </row>
    <row r="22" spans="2:12" s="14" customFormat="1" ht="6.95" customHeight="1">
      <c r="B22" s="15"/>
      <c r="L22" s="15"/>
    </row>
    <row r="23" spans="2:12" s="14" customFormat="1" ht="12" customHeight="1">
      <c r="B23" s="15"/>
      <c r="D23" s="11" t="s">
        <v>33</v>
      </c>
      <c r="I23" s="11" t="s">
        <v>23</v>
      </c>
      <c r="J23" s="9" t="str">
        <f>IF('Rekapitulace stavby'!AN19="","",'Rekapitulace stavby'!AN19)</f>
        <v/>
      </c>
      <c r="L23" s="15"/>
    </row>
    <row r="24" spans="2:12" s="14" customFormat="1" ht="18" customHeight="1">
      <c r="B24" s="15"/>
      <c r="E24" s="9" t="str">
        <f>IF('Rekapitulace stavby'!E20="","",'Rekapitulace stavby'!E20)</f>
        <v xml:space="preserve"> </v>
      </c>
      <c r="I24" s="11" t="s">
        <v>25</v>
      </c>
      <c r="J24" s="9" t="str">
        <f>IF('Rekapitulace stavby'!AN20="","",'Rekapitulace stavby'!AN20)</f>
        <v/>
      </c>
      <c r="L24" s="15"/>
    </row>
    <row r="25" spans="2:12" s="14" customFormat="1" ht="6.95" customHeight="1">
      <c r="B25" s="15"/>
      <c r="L25" s="15"/>
    </row>
    <row r="26" spans="2:12" s="14" customFormat="1" ht="12" customHeight="1">
      <c r="B26" s="15"/>
      <c r="D26" s="11" t="s">
        <v>34</v>
      </c>
      <c r="L26" s="15"/>
    </row>
    <row r="27" spans="2:12" s="73" customFormat="1" ht="16.5" customHeight="1">
      <c r="B27" s="74"/>
      <c r="E27" s="181" t="s">
        <v>1</v>
      </c>
      <c r="F27" s="181"/>
      <c r="G27" s="181"/>
      <c r="H27" s="181"/>
      <c r="L27" s="74"/>
    </row>
    <row r="28" spans="2:12" s="14" customFormat="1" ht="6.95" customHeight="1">
      <c r="B28" s="15"/>
      <c r="L28" s="15"/>
    </row>
    <row r="29" spans="2:12" s="14" customFormat="1" ht="6.95" customHeight="1">
      <c r="B29" s="15"/>
      <c r="D29" s="39"/>
      <c r="E29" s="39"/>
      <c r="F29" s="39"/>
      <c r="G29" s="39"/>
      <c r="H29" s="39"/>
      <c r="I29" s="39"/>
      <c r="J29" s="39"/>
      <c r="K29" s="39"/>
      <c r="L29" s="15"/>
    </row>
    <row r="30" spans="2:12" s="14" customFormat="1" ht="25.35" customHeight="1">
      <c r="B30" s="15"/>
      <c r="D30" s="75" t="s">
        <v>35</v>
      </c>
      <c r="J30" s="53">
        <f>J96</f>
        <v>0</v>
      </c>
      <c r="L30" s="15"/>
    </row>
    <row r="31" spans="2:12" s="14" customFormat="1" ht="6.95" customHeight="1">
      <c r="B31" s="15"/>
      <c r="D31" s="39"/>
      <c r="E31" s="39"/>
      <c r="F31" s="39"/>
      <c r="G31" s="39"/>
      <c r="H31" s="39"/>
      <c r="I31" s="39"/>
      <c r="J31" s="39"/>
      <c r="K31" s="39"/>
      <c r="L31" s="15"/>
    </row>
    <row r="32" spans="2:12" s="14" customFormat="1" ht="14.45" customHeight="1">
      <c r="B32" s="15"/>
      <c r="F32" s="18" t="s">
        <v>37</v>
      </c>
      <c r="I32" s="18" t="s">
        <v>36</v>
      </c>
      <c r="J32" s="18" t="s">
        <v>38</v>
      </c>
      <c r="L32" s="15"/>
    </row>
    <row r="33" spans="2:12" s="14" customFormat="1" ht="14.45" customHeight="1">
      <c r="B33" s="15"/>
      <c r="D33" s="41" t="s">
        <v>39</v>
      </c>
      <c r="E33" s="11" t="s">
        <v>40</v>
      </c>
      <c r="F33" s="76">
        <f>J30</f>
        <v>0</v>
      </c>
      <c r="I33" s="77">
        <v>0.21</v>
      </c>
      <c r="J33" s="76">
        <f>ROUND(((SUM(BE131:BE463))*I33),  0)</f>
        <v>0</v>
      </c>
      <c r="L33" s="15"/>
    </row>
    <row r="34" spans="2:12" s="14" customFormat="1" ht="14.45" customHeight="1">
      <c r="B34" s="15"/>
      <c r="E34" s="11" t="s">
        <v>41</v>
      </c>
      <c r="F34" s="76">
        <f>ROUND((SUM(BF131:BF463)),  0)</f>
        <v>0</v>
      </c>
      <c r="I34" s="77">
        <v>0.12</v>
      </c>
      <c r="J34" s="76">
        <f>ROUND(((SUM(BF131:BF463))*I34),  0)</f>
        <v>0</v>
      </c>
      <c r="L34" s="15"/>
    </row>
    <row r="35" spans="2:12" s="14" customFormat="1" ht="14.45" hidden="1" customHeight="1">
      <c r="B35" s="15"/>
      <c r="E35" s="11" t="s">
        <v>42</v>
      </c>
      <c r="F35" s="76">
        <f>ROUND((SUM(BG131:BG463)),  0)</f>
        <v>0</v>
      </c>
      <c r="I35" s="77">
        <v>0.21</v>
      </c>
      <c r="J35" s="76">
        <f t="shared" ref="J35:J37" si="0">0</f>
        <v>0</v>
      </c>
      <c r="L35" s="15"/>
    </row>
    <row r="36" spans="2:12" s="14" customFormat="1" ht="14.45" hidden="1" customHeight="1">
      <c r="B36" s="15"/>
      <c r="E36" s="11" t="s">
        <v>43</v>
      </c>
      <c r="F36" s="76">
        <f>ROUND((SUM(BH131:BH463)),  0)</f>
        <v>0</v>
      </c>
      <c r="I36" s="77">
        <v>0.12</v>
      </c>
      <c r="J36" s="76">
        <f t="shared" si="0"/>
        <v>0</v>
      </c>
      <c r="L36" s="15"/>
    </row>
    <row r="37" spans="2:12" s="14" customFormat="1" ht="14.45" hidden="1" customHeight="1">
      <c r="B37" s="15"/>
      <c r="E37" s="11" t="s">
        <v>44</v>
      </c>
      <c r="F37" s="76">
        <f>ROUND((SUM(BI131:BI463)),  0)</f>
        <v>0</v>
      </c>
      <c r="I37" s="77">
        <v>0</v>
      </c>
      <c r="J37" s="76">
        <f t="shared" si="0"/>
        <v>0</v>
      </c>
      <c r="L37" s="15"/>
    </row>
    <row r="38" spans="2:12" s="14" customFormat="1" ht="6.95" customHeight="1">
      <c r="B38" s="15"/>
      <c r="L38" s="15"/>
    </row>
    <row r="39" spans="2:12" s="14" customFormat="1" ht="25.35" customHeight="1">
      <c r="B39" s="15"/>
      <c r="C39" s="78"/>
      <c r="D39" s="79" t="s">
        <v>45</v>
      </c>
      <c r="E39" s="43"/>
      <c r="F39" s="43"/>
      <c r="G39" s="80" t="s">
        <v>46</v>
      </c>
      <c r="H39" s="81" t="s">
        <v>47</v>
      </c>
      <c r="I39" s="43"/>
      <c r="J39" s="82">
        <f>SUM(J30:J37)</f>
        <v>0</v>
      </c>
      <c r="K39" s="83"/>
      <c r="L39" s="15"/>
    </row>
    <row r="40" spans="2:12" s="14" customFormat="1" ht="14.45" customHeight="1">
      <c r="B40" s="15"/>
      <c r="L40" s="15"/>
    </row>
    <row r="41" spans="2:12" ht="14.45" customHeight="1">
      <c r="B41" s="5"/>
      <c r="L41" s="5"/>
    </row>
    <row r="42" spans="2:12" ht="14.45" customHeight="1">
      <c r="B42" s="5"/>
      <c r="L42" s="5"/>
    </row>
    <row r="43" spans="2:12" ht="14.45" customHeight="1">
      <c r="B43" s="5"/>
      <c r="L43" s="5"/>
    </row>
    <row r="44" spans="2:12" ht="14.45" customHeight="1">
      <c r="B44" s="5"/>
      <c r="L44" s="5"/>
    </row>
    <row r="45" spans="2:12" ht="14.45" customHeight="1">
      <c r="B45" s="5"/>
      <c r="L45" s="5"/>
    </row>
    <row r="46" spans="2:12" ht="14.45" customHeight="1">
      <c r="B46" s="5"/>
      <c r="L46" s="5"/>
    </row>
    <row r="47" spans="2:12" ht="14.45" customHeight="1">
      <c r="B47" s="5"/>
      <c r="L47" s="5"/>
    </row>
    <row r="48" spans="2:12" ht="14.45" customHeight="1">
      <c r="B48" s="5"/>
      <c r="L48" s="5"/>
    </row>
    <row r="49" spans="2:12" ht="14.45" customHeight="1">
      <c r="B49" s="5"/>
      <c r="L49" s="5"/>
    </row>
    <row r="50" spans="2:12" s="14" customFormat="1" ht="14.45" customHeight="1">
      <c r="B50" s="15"/>
      <c r="D50" s="25" t="s">
        <v>48</v>
      </c>
      <c r="E50" s="26"/>
      <c r="F50" s="26"/>
      <c r="G50" s="25" t="s">
        <v>49</v>
      </c>
      <c r="H50" s="26"/>
      <c r="I50" s="26"/>
      <c r="J50" s="26"/>
      <c r="K50" s="26"/>
      <c r="L50" s="15"/>
    </row>
    <row r="51" spans="2:12">
      <c r="B51" s="5"/>
      <c r="L51" s="5"/>
    </row>
    <row r="52" spans="2:12">
      <c r="B52" s="5"/>
      <c r="L52" s="5"/>
    </row>
    <row r="53" spans="2:12">
      <c r="B53" s="5"/>
      <c r="L53" s="5"/>
    </row>
    <row r="54" spans="2:12">
      <c r="B54" s="5"/>
      <c r="L54" s="5"/>
    </row>
    <row r="55" spans="2:12">
      <c r="B55" s="5"/>
      <c r="L55" s="5"/>
    </row>
    <row r="56" spans="2:12">
      <c r="B56" s="5"/>
      <c r="L56" s="5"/>
    </row>
    <row r="57" spans="2:12">
      <c r="B57" s="5"/>
      <c r="L57" s="5"/>
    </row>
    <row r="58" spans="2:12">
      <c r="B58" s="5"/>
      <c r="L58" s="5"/>
    </row>
    <row r="59" spans="2:12">
      <c r="B59" s="5"/>
      <c r="L59" s="5"/>
    </row>
    <row r="60" spans="2:12">
      <c r="B60" s="5"/>
      <c r="L60" s="5"/>
    </row>
    <row r="61" spans="2:12" s="14" customFormat="1" ht="12.75">
      <c r="B61" s="15"/>
      <c r="D61" s="27" t="s">
        <v>50</v>
      </c>
      <c r="E61" s="17"/>
      <c r="F61" s="84" t="s">
        <v>51</v>
      </c>
      <c r="G61" s="27" t="s">
        <v>50</v>
      </c>
      <c r="H61" s="17"/>
      <c r="I61" s="17"/>
      <c r="J61" s="85" t="s">
        <v>51</v>
      </c>
      <c r="K61" s="17"/>
      <c r="L61" s="15"/>
    </row>
    <row r="62" spans="2:12">
      <c r="B62" s="5"/>
      <c r="L62" s="5"/>
    </row>
    <row r="63" spans="2:12">
      <c r="B63" s="5"/>
      <c r="L63" s="5"/>
    </row>
    <row r="64" spans="2:12">
      <c r="B64" s="5"/>
      <c r="L64" s="5"/>
    </row>
    <row r="65" spans="2:12" s="14" customFormat="1" ht="12.75">
      <c r="B65" s="15"/>
      <c r="D65" s="25" t="s">
        <v>52</v>
      </c>
      <c r="E65" s="26"/>
      <c r="F65" s="26"/>
      <c r="G65" s="25" t="s">
        <v>53</v>
      </c>
      <c r="H65" s="26"/>
      <c r="I65" s="26"/>
      <c r="J65" s="26"/>
      <c r="K65" s="26"/>
      <c r="L65" s="15"/>
    </row>
    <row r="66" spans="2:12">
      <c r="B66" s="5"/>
      <c r="L66" s="5"/>
    </row>
    <row r="67" spans="2:12">
      <c r="B67" s="5"/>
      <c r="L67" s="5"/>
    </row>
    <row r="68" spans="2:12">
      <c r="B68" s="5"/>
      <c r="L68" s="5"/>
    </row>
    <row r="69" spans="2:12">
      <c r="B69" s="5"/>
      <c r="L69" s="5"/>
    </row>
    <row r="70" spans="2:12">
      <c r="B70" s="5"/>
      <c r="L70" s="5"/>
    </row>
    <row r="71" spans="2:12">
      <c r="B71" s="5"/>
      <c r="L71" s="5"/>
    </row>
    <row r="72" spans="2:12">
      <c r="B72" s="5"/>
      <c r="L72" s="5"/>
    </row>
    <row r="73" spans="2:12">
      <c r="B73" s="5"/>
      <c r="L73" s="5"/>
    </row>
    <row r="74" spans="2:12">
      <c r="B74" s="5"/>
      <c r="L74" s="5"/>
    </row>
    <row r="75" spans="2:12">
      <c r="B75" s="5"/>
      <c r="L75" s="5"/>
    </row>
    <row r="76" spans="2:12" s="14" customFormat="1" ht="12.75">
      <c r="B76" s="15"/>
      <c r="D76" s="27" t="s">
        <v>50</v>
      </c>
      <c r="E76" s="17"/>
      <c r="F76" s="84" t="s">
        <v>51</v>
      </c>
      <c r="G76" s="27" t="s">
        <v>50</v>
      </c>
      <c r="H76" s="17"/>
      <c r="I76" s="17"/>
      <c r="J76" s="85" t="s">
        <v>51</v>
      </c>
      <c r="K76" s="17"/>
      <c r="L76" s="15"/>
    </row>
    <row r="77" spans="2:12" s="14" customFormat="1" ht="14.45" customHeight="1">
      <c r="B77" s="28"/>
      <c r="C77" s="29"/>
      <c r="D77" s="29"/>
      <c r="E77" s="29"/>
      <c r="F77" s="29"/>
      <c r="G77" s="29"/>
      <c r="H77" s="29"/>
      <c r="I77" s="29"/>
      <c r="J77" s="29"/>
      <c r="K77" s="29"/>
      <c r="L77" s="15"/>
    </row>
    <row r="81" spans="2:47" s="14" customFormat="1" ht="6.95" customHeight="1">
      <c r="B81" s="30"/>
      <c r="C81" s="31"/>
      <c r="D81" s="31"/>
      <c r="E81" s="31"/>
      <c r="F81" s="31"/>
      <c r="G81" s="31"/>
      <c r="H81" s="31"/>
      <c r="I81" s="31"/>
      <c r="J81" s="31"/>
      <c r="K81" s="31"/>
      <c r="L81" s="15"/>
    </row>
    <row r="82" spans="2:47" s="14" customFormat="1" ht="24.95" customHeight="1">
      <c r="B82" s="15"/>
      <c r="C82" s="6" t="s">
        <v>88</v>
      </c>
      <c r="L82" s="15"/>
    </row>
    <row r="83" spans="2:47" s="14" customFormat="1" ht="6.95" customHeight="1">
      <c r="B83" s="15"/>
      <c r="L83" s="15"/>
    </row>
    <row r="84" spans="2:47" s="14" customFormat="1" ht="12" customHeight="1">
      <c r="B84" s="15"/>
      <c r="C84" s="11" t="s">
        <v>14</v>
      </c>
      <c r="L84" s="15"/>
    </row>
    <row r="85" spans="2:47" s="14" customFormat="1" ht="26.25" customHeight="1">
      <c r="B85" s="15"/>
      <c r="E85" s="213" t="str">
        <f>E7</f>
        <v>ZŠ Jubilejní 3 - oprava havarijního stavu střešního pláště pavilonu U3</v>
      </c>
      <c r="F85" s="214"/>
      <c r="G85" s="214"/>
      <c r="H85" s="214"/>
      <c r="L85" s="15"/>
    </row>
    <row r="86" spans="2:47" s="14" customFormat="1" ht="12" customHeight="1">
      <c r="B86" s="15"/>
      <c r="C86" s="11" t="s">
        <v>86</v>
      </c>
      <c r="L86" s="15"/>
    </row>
    <row r="87" spans="2:47" s="14" customFormat="1" ht="16.5" customHeight="1">
      <c r="B87" s="15"/>
      <c r="E87" s="199" t="str">
        <f>E9</f>
        <v>D.1.1 - Oprava havarijního stavu střechy pavilonu U3</v>
      </c>
      <c r="F87" s="212"/>
      <c r="G87" s="212"/>
      <c r="H87" s="212"/>
      <c r="L87" s="15"/>
    </row>
    <row r="88" spans="2:47" s="14" customFormat="1" ht="6.95" customHeight="1">
      <c r="B88" s="15"/>
      <c r="L88" s="15"/>
    </row>
    <row r="89" spans="2:47" s="14" customFormat="1" ht="12" customHeight="1">
      <c r="B89" s="15"/>
      <c r="C89" s="11" t="s">
        <v>18</v>
      </c>
      <c r="F89" s="9" t="str">
        <f>F12</f>
        <v>Nový Jičín</v>
      </c>
      <c r="I89" s="11" t="s">
        <v>20</v>
      </c>
      <c r="J89" s="38" t="str">
        <f>IF(J12="","",J12)</f>
        <v>7. 2. 2025</v>
      </c>
      <c r="L89" s="15"/>
    </row>
    <row r="90" spans="2:47" s="14" customFormat="1" ht="6.95" customHeight="1">
      <c r="B90" s="15"/>
      <c r="L90" s="15"/>
    </row>
    <row r="91" spans="2:47" s="14" customFormat="1" ht="15.2" customHeight="1">
      <c r="B91" s="15"/>
      <c r="C91" s="11" t="s">
        <v>22</v>
      </c>
      <c r="F91" s="9" t="str">
        <f>E15</f>
        <v>Město Nový Jičín</v>
      </c>
      <c r="I91" s="11" t="s">
        <v>29</v>
      </c>
      <c r="J91" s="12" t="str">
        <f>E21</f>
        <v>M. Sopuch</v>
      </c>
      <c r="L91" s="15"/>
    </row>
    <row r="92" spans="2:47" s="14" customFormat="1" ht="15.2" customHeight="1">
      <c r="B92" s="15"/>
      <c r="C92" s="11" t="s">
        <v>26</v>
      </c>
      <c r="F92" s="9" t="str">
        <f>IF(E18="","",E18)</f>
        <v/>
      </c>
      <c r="I92" s="11" t="s">
        <v>33</v>
      </c>
      <c r="J92" s="12" t="str">
        <f>E24</f>
        <v xml:space="preserve"> </v>
      </c>
      <c r="L92" s="15"/>
    </row>
    <row r="93" spans="2:47" s="14" customFormat="1" ht="10.35" customHeight="1">
      <c r="B93" s="15"/>
      <c r="L93" s="15"/>
    </row>
    <row r="94" spans="2:47" s="14" customFormat="1" ht="29.25" customHeight="1">
      <c r="B94" s="15"/>
      <c r="C94" s="86" t="s">
        <v>89</v>
      </c>
      <c r="D94" s="78"/>
      <c r="E94" s="78"/>
      <c r="F94" s="78"/>
      <c r="G94" s="78"/>
      <c r="H94" s="78"/>
      <c r="I94" s="78"/>
      <c r="J94" s="87" t="s">
        <v>90</v>
      </c>
      <c r="K94" s="78"/>
      <c r="L94" s="15"/>
    </row>
    <row r="95" spans="2:47" s="14" customFormat="1" ht="10.35" customHeight="1">
      <c r="B95" s="15"/>
      <c r="L95" s="15"/>
    </row>
    <row r="96" spans="2:47" s="14" customFormat="1" ht="22.9" customHeight="1">
      <c r="B96" s="15"/>
      <c r="C96" s="88" t="s">
        <v>91</v>
      </c>
      <c r="J96" s="53">
        <f>J97+J101+J109+J111</f>
        <v>0</v>
      </c>
      <c r="L96" s="15"/>
      <c r="AU96" s="2" t="s">
        <v>92</v>
      </c>
    </row>
    <row r="97" spans="2:12" s="89" customFormat="1" ht="24.95" customHeight="1">
      <c r="B97" s="90"/>
      <c r="D97" s="91" t="s">
        <v>93</v>
      </c>
      <c r="E97" s="92"/>
      <c r="F97" s="92"/>
      <c r="G97" s="92"/>
      <c r="H97" s="92"/>
      <c r="I97" s="92"/>
      <c r="J97" s="93">
        <f>J132</f>
        <v>0</v>
      </c>
      <c r="L97" s="90"/>
    </row>
    <row r="98" spans="2:12" s="94" customFormat="1" ht="19.899999999999999" customHeight="1">
      <c r="B98" s="95"/>
      <c r="D98" s="96" t="s">
        <v>94</v>
      </c>
      <c r="E98" s="97"/>
      <c r="F98" s="97"/>
      <c r="G98" s="97"/>
      <c r="H98" s="97"/>
      <c r="I98" s="97"/>
      <c r="J98" s="98">
        <f>J133</f>
        <v>0</v>
      </c>
      <c r="L98" s="95"/>
    </row>
    <row r="99" spans="2:12" s="94" customFormat="1" ht="19.899999999999999" customHeight="1">
      <c r="B99" s="95"/>
      <c r="D99" s="96" t="s">
        <v>95</v>
      </c>
      <c r="E99" s="97"/>
      <c r="F99" s="97"/>
      <c r="G99" s="97"/>
      <c r="H99" s="97"/>
      <c r="I99" s="97"/>
      <c r="J99" s="98">
        <f>J144</f>
        <v>0</v>
      </c>
      <c r="L99" s="95"/>
    </row>
    <row r="100" spans="2:12" s="94" customFormat="1" ht="19.899999999999999" customHeight="1">
      <c r="B100" s="95"/>
      <c r="D100" s="96" t="s">
        <v>96</v>
      </c>
      <c r="E100" s="97"/>
      <c r="F100" s="97"/>
      <c r="G100" s="97"/>
      <c r="H100" s="97"/>
      <c r="I100" s="97"/>
      <c r="J100" s="98">
        <f>J153</f>
        <v>0</v>
      </c>
      <c r="L100" s="95"/>
    </row>
    <row r="101" spans="2:12" s="89" customFormat="1" ht="24.95" customHeight="1">
      <c r="B101" s="90"/>
      <c r="D101" s="91" t="s">
        <v>97</v>
      </c>
      <c r="E101" s="92"/>
      <c r="F101" s="92"/>
      <c r="G101" s="92"/>
      <c r="H101" s="92"/>
      <c r="I101" s="92"/>
      <c r="J101" s="93">
        <f>J102+J103+J104+J105+J106+J107+J108</f>
        <v>0</v>
      </c>
      <c r="L101" s="90"/>
    </row>
    <row r="102" spans="2:12" s="94" customFormat="1" ht="19.899999999999999" customHeight="1">
      <c r="B102" s="95"/>
      <c r="D102" s="96" t="s">
        <v>98</v>
      </c>
      <c r="E102" s="97"/>
      <c r="F102" s="97"/>
      <c r="G102" s="97"/>
      <c r="H102" s="97"/>
      <c r="I102" s="97"/>
      <c r="J102" s="98">
        <f>J156</f>
        <v>0</v>
      </c>
      <c r="L102" s="95"/>
    </row>
    <row r="103" spans="2:12" s="94" customFormat="1" ht="19.899999999999999" customHeight="1">
      <c r="B103" s="95"/>
      <c r="D103" s="96" t="s">
        <v>99</v>
      </c>
      <c r="E103" s="97"/>
      <c r="F103" s="97"/>
      <c r="G103" s="97"/>
      <c r="H103" s="97"/>
      <c r="I103" s="97"/>
      <c r="J103" s="98">
        <f>J339</f>
        <v>0</v>
      </c>
      <c r="L103" s="95"/>
    </row>
    <row r="104" spans="2:12" s="94" customFormat="1" ht="19.899999999999999" customHeight="1">
      <c r="B104" s="95"/>
      <c r="D104" s="96" t="s">
        <v>100</v>
      </c>
      <c r="E104" s="97"/>
      <c r="F104" s="97"/>
      <c r="G104" s="97"/>
      <c r="H104" s="97"/>
      <c r="I104" s="97"/>
      <c r="J104" s="98">
        <f>J380</f>
        <v>0</v>
      </c>
      <c r="L104" s="95"/>
    </row>
    <row r="105" spans="2:12" s="94" customFormat="1" ht="19.899999999999999" customHeight="1">
      <c r="B105" s="95"/>
      <c r="D105" s="96" t="s">
        <v>101</v>
      </c>
      <c r="E105" s="97"/>
      <c r="F105" s="97"/>
      <c r="G105" s="97"/>
      <c r="H105" s="97"/>
      <c r="I105" s="97"/>
      <c r="J105" s="98">
        <f>J387</f>
        <v>0</v>
      </c>
      <c r="L105" s="95"/>
    </row>
    <row r="106" spans="2:12" s="94" customFormat="1" ht="19.899999999999999" customHeight="1">
      <c r="B106" s="95"/>
      <c r="D106" s="96" t="s">
        <v>102</v>
      </c>
      <c r="E106" s="97"/>
      <c r="F106" s="97"/>
      <c r="G106" s="97"/>
      <c r="H106" s="97"/>
      <c r="I106" s="97"/>
      <c r="J106" s="98">
        <f>J418</f>
        <v>0</v>
      </c>
      <c r="L106" s="95"/>
    </row>
    <row r="107" spans="2:12" s="94" customFormat="1" ht="19.899999999999999" customHeight="1">
      <c r="B107" s="95"/>
      <c r="D107" s="96" t="s">
        <v>103</v>
      </c>
      <c r="E107" s="97"/>
      <c r="F107" s="97"/>
      <c r="G107" s="97"/>
      <c r="H107" s="97"/>
      <c r="I107" s="97"/>
      <c r="J107" s="98">
        <f>J423</f>
        <v>0</v>
      </c>
      <c r="L107" s="95"/>
    </row>
    <row r="108" spans="2:12" s="94" customFormat="1" ht="19.899999999999999" customHeight="1">
      <c r="B108" s="95"/>
      <c r="D108" s="96" t="s">
        <v>104</v>
      </c>
      <c r="E108" s="97"/>
      <c r="F108" s="97"/>
      <c r="G108" s="97"/>
      <c r="H108" s="97"/>
      <c r="I108" s="97"/>
      <c r="J108" s="98">
        <f>J427</f>
        <v>0</v>
      </c>
      <c r="L108" s="95"/>
    </row>
    <row r="109" spans="2:12" s="89" customFormat="1" ht="24.95" customHeight="1">
      <c r="B109" s="90"/>
      <c r="D109" s="91" t="s">
        <v>105</v>
      </c>
      <c r="E109" s="92"/>
      <c r="F109" s="92"/>
      <c r="G109" s="92"/>
      <c r="H109" s="92"/>
      <c r="I109" s="92"/>
      <c r="J109" s="93">
        <f>J110</f>
        <v>0</v>
      </c>
      <c r="L109" s="90"/>
    </row>
    <row r="110" spans="2:12" s="94" customFormat="1" ht="19.899999999999999" customHeight="1">
      <c r="B110" s="95"/>
      <c r="D110" s="96" t="s">
        <v>106</v>
      </c>
      <c r="E110" s="97"/>
      <c r="F110" s="97"/>
      <c r="G110" s="97"/>
      <c r="H110" s="97"/>
      <c r="I110" s="97"/>
      <c r="J110" s="98">
        <f>J438</f>
        <v>0</v>
      </c>
      <c r="L110" s="95"/>
    </row>
    <row r="111" spans="2:12" s="89" customFormat="1" ht="24.95" customHeight="1">
      <c r="B111" s="90"/>
      <c r="D111" s="91" t="s">
        <v>107</v>
      </c>
      <c r="E111" s="92"/>
      <c r="F111" s="92"/>
      <c r="G111" s="92"/>
      <c r="H111" s="92"/>
      <c r="I111" s="92"/>
      <c r="J111" s="93">
        <f>J451</f>
        <v>0</v>
      </c>
      <c r="L111" s="90"/>
    </row>
    <row r="112" spans="2:12" s="14" customFormat="1" ht="21.75" customHeight="1">
      <c r="B112" s="15"/>
      <c r="L112" s="15"/>
    </row>
    <row r="113" spans="2:12" s="14" customFormat="1" ht="6.95" customHeight="1"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15"/>
    </row>
    <row r="117" spans="2:12" s="14" customFormat="1" ht="6.95" customHeight="1">
      <c r="B117" s="30"/>
      <c r="C117" s="31"/>
      <c r="D117" s="31"/>
      <c r="E117" s="31"/>
      <c r="F117" s="31"/>
      <c r="G117" s="31"/>
      <c r="H117" s="31"/>
      <c r="I117" s="31"/>
      <c r="J117" s="31"/>
      <c r="K117" s="31"/>
      <c r="L117" s="15"/>
    </row>
    <row r="118" spans="2:12" s="14" customFormat="1" ht="24.95" customHeight="1">
      <c r="B118" s="15"/>
      <c r="C118" s="6" t="s">
        <v>108</v>
      </c>
      <c r="L118" s="15"/>
    </row>
    <row r="119" spans="2:12" s="14" customFormat="1" ht="6.95" customHeight="1">
      <c r="B119" s="15"/>
      <c r="L119" s="15"/>
    </row>
    <row r="120" spans="2:12" s="14" customFormat="1" ht="12" customHeight="1">
      <c r="B120" s="15"/>
      <c r="C120" s="11" t="s">
        <v>14</v>
      </c>
      <c r="L120" s="15"/>
    </row>
    <row r="121" spans="2:12" s="14" customFormat="1" ht="26.25" customHeight="1">
      <c r="B121" s="15"/>
      <c r="E121" s="213" t="str">
        <f>E7</f>
        <v>ZŠ Jubilejní 3 - oprava havarijního stavu střešního pláště pavilonu U3</v>
      </c>
      <c r="F121" s="214"/>
      <c r="G121" s="214"/>
      <c r="H121" s="214"/>
      <c r="L121" s="15"/>
    </row>
    <row r="122" spans="2:12" s="14" customFormat="1" ht="12" customHeight="1">
      <c r="B122" s="15"/>
      <c r="C122" s="11" t="s">
        <v>86</v>
      </c>
      <c r="L122" s="15"/>
    </row>
    <row r="123" spans="2:12" s="14" customFormat="1" ht="16.5" customHeight="1">
      <c r="B123" s="15"/>
      <c r="E123" s="199" t="str">
        <f>E9</f>
        <v>D.1.1 - Oprava havarijního stavu střechy pavilonu U3</v>
      </c>
      <c r="F123" s="212"/>
      <c r="G123" s="212"/>
      <c r="H123" s="212"/>
      <c r="L123" s="15"/>
    </row>
    <row r="124" spans="2:12" s="14" customFormat="1" ht="6.95" customHeight="1">
      <c r="B124" s="15"/>
      <c r="L124" s="15"/>
    </row>
    <row r="125" spans="2:12" s="14" customFormat="1" ht="12" customHeight="1">
      <c r="B125" s="15"/>
      <c r="C125" s="11" t="s">
        <v>18</v>
      </c>
      <c r="F125" s="9" t="str">
        <f>F12</f>
        <v>Nový Jičín</v>
      </c>
      <c r="I125" s="11" t="s">
        <v>20</v>
      </c>
      <c r="J125" s="38" t="str">
        <f>IF(J12="","",J12)</f>
        <v>7. 2. 2025</v>
      </c>
      <c r="L125" s="15"/>
    </row>
    <row r="126" spans="2:12" s="14" customFormat="1" ht="6.95" customHeight="1">
      <c r="B126" s="15"/>
      <c r="L126" s="15"/>
    </row>
    <row r="127" spans="2:12" s="14" customFormat="1" ht="15.2" customHeight="1">
      <c r="B127" s="15"/>
      <c r="C127" s="11" t="s">
        <v>22</v>
      </c>
      <c r="F127" s="9" t="str">
        <f>E15</f>
        <v>Město Nový Jičín</v>
      </c>
      <c r="I127" s="11" t="s">
        <v>29</v>
      </c>
      <c r="J127" s="12" t="str">
        <f>E21</f>
        <v>M. Sopuch</v>
      </c>
      <c r="L127" s="15"/>
    </row>
    <row r="128" spans="2:12" s="14" customFormat="1" ht="15.2" customHeight="1">
      <c r="B128" s="15"/>
      <c r="C128" s="11" t="s">
        <v>26</v>
      </c>
      <c r="F128" s="9" t="str">
        <f>IF(E18="","",E18)</f>
        <v/>
      </c>
      <c r="I128" s="11" t="s">
        <v>33</v>
      </c>
      <c r="J128" s="12" t="str">
        <f>E24</f>
        <v xml:space="preserve"> </v>
      </c>
      <c r="L128" s="15"/>
    </row>
    <row r="129" spans="2:65" s="14" customFormat="1" ht="10.35" customHeight="1">
      <c r="B129" s="15"/>
      <c r="L129" s="15"/>
    </row>
    <row r="130" spans="2:65" s="99" customFormat="1" ht="29.25" customHeight="1">
      <c r="B130" s="100"/>
      <c r="C130" s="101" t="s">
        <v>109</v>
      </c>
      <c r="D130" s="102" t="s">
        <v>60</v>
      </c>
      <c r="E130" s="102" t="s">
        <v>56</v>
      </c>
      <c r="F130" s="102" t="s">
        <v>57</v>
      </c>
      <c r="G130" s="102" t="s">
        <v>110</v>
      </c>
      <c r="H130" s="102" t="s">
        <v>111</v>
      </c>
      <c r="I130" s="102" t="s">
        <v>112</v>
      </c>
      <c r="J130" s="103" t="s">
        <v>90</v>
      </c>
      <c r="K130" s="104" t="s">
        <v>113</v>
      </c>
      <c r="L130" s="100"/>
      <c r="M130" s="45" t="s">
        <v>1</v>
      </c>
      <c r="N130" s="46" t="s">
        <v>39</v>
      </c>
      <c r="O130" s="46" t="s">
        <v>114</v>
      </c>
      <c r="P130" s="46" t="s">
        <v>115</v>
      </c>
      <c r="Q130" s="46" t="s">
        <v>116</v>
      </c>
      <c r="R130" s="46" t="s">
        <v>117</v>
      </c>
      <c r="S130" s="46" t="s">
        <v>118</v>
      </c>
      <c r="T130" s="47" t="s">
        <v>119</v>
      </c>
    </row>
    <row r="131" spans="2:65" s="14" customFormat="1" ht="22.9" customHeight="1">
      <c r="B131" s="15"/>
      <c r="C131" s="51" t="s">
        <v>120</v>
      </c>
      <c r="J131" s="105">
        <f>J132+J155+J437+J451</f>
        <v>0</v>
      </c>
      <c r="L131" s="15"/>
      <c r="M131" s="48"/>
      <c r="N131" s="39"/>
      <c r="O131" s="39"/>
      <c r="P131" s="106" t="e">
        <f>P132+P155+P437+P451</f>
        <v>#REF!</v>
      </c>
      <c r="Q131" s="39"/>
      <c r="R131" s="106" t="e">
        <f>R132+R155+R437+R451</f>
        <v>#REF!</v>
      </c>
      <c r="S131" s="39"/>
      <c r="T131" s="107" t="e">
        <f>T132+T155+T437+T451</f>
        <v>#REF!</v>
      </c>
      <c r="AT131" s="2" t="s">
        <v>74</v>
      </c>
      <c r="AU131" s="2" t="s">
        <v>92</v>
      </c>
      <c r="BK131" s="108" t="e">
        <f>BK132+BK155+BK437+BK451</f>
        <v>#REF!</v>
      </c>
    </row>
    <row r="132" spans="2:65" s="109" customFormat="1" ht="25.9" customHeight="1">
      <c r="B132" s="110"/>
      <c r="D132" s="111" t="s">
        <v>74</v>
      </c>
      <c r="E132" s="112" t="s">
        <v>121</v>
      </c>
      <c r="F132" s="112" t="s">
        <v>122</v>
      </c>
      <c r="J132" s="113">
        <f>J133+J144+J153</f>
        <v>0</v>
      </c>
      <c r="L132" s="110"/>
      <c r="M132" s="114"/>
      <c r="P132" s="115" t="e">
        <f>#REF!+#REF!+P144+P153</f>
        <v>#REF!</v>
      </c>
      <c r="R132" s="115" t="e">
        <f>#REF!+#REF!+R144+R153</f>
        <v>#REF!</v>
      </c>
      <c r="T132" s="116" t="e">
        <f>#REF!+#REF!+T144+T153</f>
        <v>#REF!</v>
      </c>
      <c r="AR132" s="111" t="s">
        <v>32</v>
      </c>
      <c r="AT132" s="117" t="s">
        <v>74</v>
      </c>
      <c r="AU132" s="117" t="s">
        <v>75</v>
      </c>
      <c r="AY132" s="111" t="s">
        <v>123</v>
      </c>
      <c r="BK132" s="118" t="e">
        <f>#REF!+#REF!+BK144+BK153</f>
        <v>#REF!</v>
      </c>
    </row>
    <row r="133" spans="2:65" s="109" customFormat="1" ht="15" customHeight="1">
      <c r="B133" s="110"/>
      <c r="C133" s="215"/>
      <c r="D133" s="119">
        <v>6</v>
      </c>
      <c r="E133" s="119"/>
      <c r="F133" s="119" t="s">
        <v>600</v>
      </c>
      <c r="G133" s="215"/>
      <c r="H133" s="215"/>
      <c r="I133" s="215"/>
      <c r="J133" s="120">
        <f>J134+J138+J142</f>
        <v>0</v>
      </c>
      <c r="L133" s="110"/>
      <c r="M133" s="114"/>
      <c r="P133" s="115"/>
      <c r="R133" s="115"/>
      <c r="T133" s="116"/>
      <c r="AR133" s="111"/>
      <c r="AT133" s="117"/>
      <c r="AU133" s="117"/>
      <c r="AY133" s="111"/>
      <c r="BK133" s="118"/>
    </row>
    <row r="134" spans="2:65" s="14" customFormat="1" ht="24.2" customHeight="1">
      <c r="B134" s="121"/>
      <c r="C134" s="122" t="s">
        <v>136</v>
      </c>
      <c r="D134" s="122" t="s">
        <v>125</v>
      </c>
      <c r="E134" s="123" t="s">
        <v>137</v>
      </c>
      <c r="F134" s="124" t="s">
        <v>138</v>
      </c>
      <c r="G134" s="125" t="s">
        <v>126</v>
      </c>
      <c r="H134" s="126">
        <f>H137</f>
        <v>847.39800000000002</v>
      </c>
      <c r="I134" s="127">
        <v>0</v>
      </c>
      <c r="J134" s="127">
        <f t="shared" ref="J134:J142" si="1">ROUND(I134*H134,2)</f>
        <v>0</v>
      </c>
      <c r="K134" s="128"/>
      <c r="L134" s="15"/>
      <c r="M134" s="129" t="s">
        <v>1</v>
      </c>
      <c r="N134" s="130" t="s">
        <v>40</v>
      </c>
      <c r="O134" s="131">
        <v>0.16200000000000001</v>
      </c>
      <c r="P134" s="131">
        <f t="shared" ref="P134:P142" si="2">O134*H134</f>
        <v>137.27847600000001</v>
      </c>
      <c r="Q134" s="131">
        <v>0</v>
      </c>
      <c r="R134" s="131">
        <f t="shared" ref="R134:R142" si="3">Q134*H134</f>
        <v>0</v>
      </c>
      <c r="S134" s="131">
        <v>0</v>
      </c>
      <c r="T134" s="132">
        <f t="shared" ref="T134:T142" si="4">S134*H134</f>
        <v>0</v>
      </c>
      <c r="AR134" s="133" t="s">
        <v>127</v>
      </c>
      <c r="AT134" s="133" t="s">
        <v>125</v>
      </c>
      <c r="AU134" s="133" t="s">
        <v>84</v>
      </c>
      <c r="AY134" s="2" t="s">
        <v>123</v>
      </c>
      <c r="BE134" s="134">
        <f t="shared" ref="BE134:BE163" si="5">IF(N134="základní",J134,0)</f>
        <v>0</v>
      </c>
      <c r="BF134" s="134">
        <f t="shared" ref="BF134:BF163" si="6">IF(N134="snížená",J134,0)</f>
        <v>0</v>
      </c>
      <c r="BG134" s="134">
        <f t="shared" ref="BG134:BG163" si="7">IF(N134="zákl. přenesená",J134,0)</f>
        <v>0</v>
      </c>
      <c r="BH134" s="134">
        <f t="shared" ref="BH134:BH163" si="8">IF(N134="sníž. přenesená",J134,0)</f>
        <v>0</v>
      </c>
      <c r="BI134" s="134">
        <f t="shared" ref="BI134:BI163" si="9">IF(N134="nulová",J134,0)</f>
        <v>0</v>
      </c>
      <c r="BJ134" s="2" t="s">
        <v>32</v>
      </c>
      <c r="BK134" s="134">
        <f t="shared" ref="BK134:BK142" si="10">ROUND(I134*H134,2)</f>
        <v>0</v>
      </c>
      <c r="BL134" s="2" t="s">
        <v>127</v>
      </c>
      <c r="BM134" s="133" t="s">
        <v>139</v>
      </c>
    </row>
    <row r="135" spans="2:65" s="135" customFormat="1" ht="22.5">
      <c r="B135" s="136"/>
      <c r="D135" s="137" t="s">
        <v>128</v>
      </c>
      <c r="E135" s="138" t="s">
        <v>1</v>
      </c>
      <c r="F135" s="139" t="s">
        <v>140</v>
      </c>
      <c r="H135" s="138" t="s">
        <v>1</v>
      </c>
      <c r="L135" s="136"/>
      <c r="M135" s="140"/>
      <c r="T135" s="141"/>
      <c r="AT135" s="138" t="s">
        <v>128</v>
      </c>
      <c r="AU135" s="138" t="s">
        <v>84</v>
      </c>
      <c r="AV135" s="135" t="s">
        <v>32</v>
      </c>
      <c r="AW135" s="135" t="s">
        <v>31</v>
      </c>
      <c r="AX135" s="135" t="s">
        <v>75</v>
      </c>
      <c r="AY135" s="138" t="s">
        <v>123</v>
      </c>
    </row>
    <row r="136" spans="2:65" s="142" customFormat="1">
      <c r="B136" s="143"/>
      <c r="D136" s="137" t="s">
        <v>128</v>
      </c>
      <c r="E136" s="144" t="s">
        <v>1</v>
      </c>
      <c r="F136" s="145" t="s">
        <v>141</v>
      </c>
      <c r="H136" s="146">
        <v>847.39800000000002</v>
      </c>
      <c r="L136" s="143"/>
      <c r="M136" s="147"/>
      <c r="T136" s="148"/>
      <c r="AT136" s="144" t="s">
        <v>128</v>
      </c>
      <c r="AU136" s="144" t="s">
        <v>84</v>
      </c>
      <c r="AV136" s="142" t="s">
        <v>84</v>
      </c>
      <c r="AW136" s="142" t="s">
        <v>31</v>
      </c>
      <c r="AX136" s="142" t="s">
        <v>75</v>
      </c>
      <c r="AY136" s="144" t="s">
        <v>123</v>
      </c>
    </row>
    <row r="137" spans="2:65" s="149" customFormat="1">
      <c r="B137" s="150"/>
      <c r="D137" s="137" t="s">
        <v>128</v>
      </c>
      <c r="E137" s="151" t="s">
        <v>1</v>
      </c>
      <c r="F137" s="152" t="s">
        <v>129</v>
      </c>
      <c r="H137" s="153">
        <v>847.39800000000002</v>
      </c>
      <c r="L137" s="150"/>
      <c r="M137" s="154"/>
      <c r="T137" s="155"/>
      <c r="AT137" s="151" t="s">
        <v>128</v>
      </c>
      <c r="AU137" s="151" t="s">
        <v>84</v>
      </c>
      <c r="AV137" s="149" t="s">
        <v>127</v>
      </c>
      <c r="AW137" s="149" t="s">
        <v>31</v>
      </c>
      <c r="AX137" s="149" t="s">
        <v>32</v>
      </c>
      <c r="AY137" s="151" t="s">
        <v>123</v>
      </c>
    </row>
    <row r="138" spans="2:65" s="14" customFormat="1" ht="16.5" customHeight="1">
      <c r="B138" s="121"/>
      <c r="C138" s="122" t="s">
        <v>142</v>
      </c>
      <c r="D138" s="122" t="s">
        <v>125</v>
      </c>
      <c r="E138" s="123" t="s">
        <v>143</v>
      </c>
      <c r="F138" s="124" t="s">
        <v>144</v>
      </c>
      <c r="G138" s="125" t="s">
        <v>145</v>
      </c>
      <c r="H138" s="126">
        <v>8</v>
      </c>
      <c r="I138" s="127">
        <v>0</v>
      </c>
      <c r="J138" s="127">
        <f t="shared" si="1"/>
        <v>0</v>
      </c>
      <c r="K138" s="128"/>
      <c r="L138" s="15"/>
      <c r="M138" s="129" t="s">
        <v>1</v>
      </c>
      <c r="N138" s="130" t="s">
        <v>40</v>
      </c>
      <c r="O138" s="131">
        <v>1.4370000000000001</v>
      </c>
      <c r="P138" s="131">
        <f t="shared" si="2"/>
        <v>11.496</v>
      </c>
      <c r="Q138" s="131">
        <v>0</v>
      </c>
      <c r="R138" s="131">
        <f t="shared" si="3"/>
        <v>0</v>
      </c>
      <c r="S138" s="131">
        <v>0</v>
      </c>
      <c r="T138" s="132">
        <f t="shared" si="4"/>
        <v>0</v>
      </c>
      <c r="AR138" s="133" t="s">
        <v>127</v>
      </c>
      <c r="AT138" s="133" t="s">
        <v>125</v>
      </c>
      <c r="AU138" s="133" t="s">
        <v>84</v>
      </c>
      <c r="AY138" s="2" t="s">
        <v>123</v>
      </c>
      <c r="BE138" s="134">
        <f t="shared" si="5"/>
        <v>0</v>
      </c>
      <c r="BF138" s="134">
        <f t="shared" si="6"/>
        <v>0</v>
      </c>
      <c r="BG138" s="134">
        <f t="shared" si="7"/>
        <v>0</v>
      </c>
      <c r="BH138" s="134">
        <f t="shared" si="8"/>
        <v>0</v>
      </c>
      <c r="BI138" s="134">
        <f t="shared" si="9"/>
        <v>0</v>
      </c>
      <c r="BJ138" s="2" t="s">
        <v>32</v>
      </c>
      <c r="BK138" s="134">
        <f t="shared" si="10"/>
        <v>0</v>
      </c>
      <c r="BL138" s="2" t="s">
        <v>127</v>
      </c>
      <c r="BM138" s="133" t="s">
        <v>146</v>
      </c>
    </row>
    <row r="139" spans="2:65" s="135" customFormat="1">
      <c r="B139" s="136"/>
      <c r="D139" s="137" t="s">
        <v>128</v>
      </c>
      <c r="E139" s="138" t="s">
        <v>1</v>
      </c>
      <c r="F139" s="139" t="s">
        <v>147</v>
      </c>
      <c r="H139" s="138" t="s">
        <v>1</v>
      </c>
      <c r="L139" s="136"/>
      <c r="M139" s="140"/>
      <c r="T139" s="141"/>
      <c r="AT139" s="138" t="s">
        <v>128</v>
      </c>
      <c r="AU139" s="138" t="s">
        <v>84</v>
      </c>
      <c r="AV139" s="135" t="s">
        <v>32</v>
      </c>
      <c r="AW139" s="135" t="s">
        <v>31</v>
      </c>
      <c r="AX139" s="135" t="s">
        <v>75</v>
      </c>
      <c r="AY139" s="138" t="s">
        <v>123</v>
      </c>
    </row>
    <row r="140" spans="2:65" s="142" customFormat="1">
      <c r="B140" s="143"/>
      <c r="D140" s="137" t="s">
        <v>128</v>
      </c>
      <c r="E140" s="144" t="s">
        <v>1</v>
      </c>
      <c r="F140" s="145" t="s">
        <v>148</v>
      </c>
      <c r="H140" s="146">
        <v>8</v>
      </c>
      <c r="L140" s="143"/>
      <c r="M140" s="147"/>
      <c r="T140" s="148"/>
      <c r="AT140" s="144" t="s">
        <v>128</v>
      </c>
      <c r="AU140" s="144" t="s">
        <v>84</v>
      </c>
      <c r="AV140" s="142" t="s">
        <v>84</v>
      </c>
      <c r="AW140" s="142" t="s">
        <v>31</v>
      </c>
      <c r="AX140" s="142" t="s">
        <v>75</v>
      </c>
      <c r="AY140" s="144" t="s">
        <v>123</v>
      </c>
    </row>
    <row r="141" spans="2:65" s="149" customFormat="1">
      <c r="B141" s="150"/>
      <c r="D141" s="137" t="s">
        <v>128</v>
      </c>
      <c r="E141" s="151" t="s">
        <v>1</v>
      </c>
      <c r="F141" s="152" t="s">
        <v>129</v>
      </c>
      <c r="H141" s="153">
        <v>8</v>
      </c>
      <c r="L141" s="150"/>
      <c r="M141" s="154"/>
      <c r="T141" s="155"/>
      <c r="AT141" s="151" t="s">
        <v>128</v>
      </c>
      <c r="AU141" s="151" t="s">
        <v>84</v>
      </c>
      <c r="AV141" s="149" t="s">
        <v>127</v>
      </c>
      <c r="AW141" s="149" t="s">
        <v>31</v>
      </c>
      <c r="AX141" s="149" t="s">
        <v>32</v>
      </c>
      <c r="AY141" s="151" t="s">
        <v>123</v>
      </c>
    </row>
    <row r="142" spans="2:65" s="14" customFormat="1" ht="16.5" customHeight="1">
      <c r="B142" s="121"/>
      <c r="C142" s="122" t="s">
        <v>149</v>
      </c>
      <c r="D142" s="122" t="s">
        <v>125</v>
      </c>
      <c r="E142" s="123" t="s">
        <v>150</v>
      </c>
      <c r="F142" s="124" t="s">
        <v>151</v>
      </c>
      <c r="G142" s="125" t="s">
        <v>134</v>
      </c>
      <c r="H142" s="126">
        <v>20</v>
      </c>
      <c r="I142" s="127">
        <v>0</v>
      </c>
      <c r="J142" s="127">
        <f t="shared" si="1"/>
        <v>0</v>
      </c>
      <c r="K142" s="128"/>
      <c r="L142" s="15"/>
      <c r="M142" s="129" t="s">
        <v>1</v>
      </c>
      <c r="N142" s="130" t="s">
        <v>40</v>
      </c>
      <c r="O142" s="131">
        <v>0.30299999999999999</v>
      </c>
      <c r="P142" s="131">
        <f t="shared" si="2"/>
        <v>6.06</v>
      </c>
      <c r="Q142" s="131">
        <v>7.1900000000000002E-3</v>
      </c>
      <c r="R142" s="131">
        <f t="shared" si="3"/>
        <v>0.14380000000000001</v>
      </c>
      <c r="S142" s="131">
        <v>0</v>
      </c>
      <c r="T142" s="132">
        <f t="shared" si="4"/>
        <v>0</v>
      </c>
      <c r="AR142" s="133" t="s">
        <v>127</v>
      </c>
      <c r="AT142" s="133" t="s">
        <v>125</v>
      </c>
      <c r="AU142" s="133" t="s">
        <v>84</v>
      </c>
      <c r="AY142" s="2" t="s">
        <v>123</v>
      </c>
      <c r="BE142" s="134">
        <f t="shared" si="5"/>
        <v>0</v>
      </c>
      <c r="BF142" s="134">
        <f t="shared" si="6"/>
        <v>0</v>
      </c>
      <c r="BG142" s="134">
        <f t="shared" si="7"/>
        <v>0</v>
      </c>
      <c r="BH142" s="134">
        <f t="shared" si="8"/>
        <v>0</v>
      </c>
      <c r="BI142" s="134">
        <f t="shared" si="9"/>
        <v>0</v>
      </c>
      <c r="BJ142" s="2" t="s">
        <v>32</v>
      </c>
      <c r="BK142" s="134">
        <f t="shared" si="10"/>
        <v>0</v>
      </c>
      <c r="BL142" s="2" t="s">
        <v>127</v>
      </c>
      <c r="BM142" s="133" t="s">
        <v>152</v>
      </c>
    </row>
    <row r="143" spans="2:65" s="142" customFormat="1">
      <c r="B143" s="143"/>
      <c r="D143" s="137" t="s">
        <v>128</v>
      </c>
      <c r="E143" s="144" t="s">
        <v>1</v>
      </c>
      <c r="F143" s="145" t="s">
        <v>154</v>
      </c>
      <c r="H143" s="146">
        <v>2457.6</v>
      </c>
      <c r="L143" s="143"/>
      <c r="M143" s="147"/>
      <c r="T143" s="148"/>
      <c r="AT143" s="144" t="s">
        <v>128</v>
      </c>
      <c r="AU143" s="144" t="s">
        <v>84</v>
      </c>
      <c r="AV143" s="142" t="s">
        <v>84</v>
      </c>
      <c r="AW143" s="142" t="s">
        <v>31</v>
      </c>
      <c r="AX143" s="142" t="s">
        <v>32</v>
      </c>
      <c r="AY143" s="144" t="s">
        <v>123</v>
      </c>
    </row>
    <row r="144" spans="2:65" s="109" customFormat="1" ht="22.9" customHeight="1">
      <c r="B144" s="110"/>
      <c r="D144" s="111" t="s">
        <v>74</v>
      </c>
      <c r="E144" s="119" t="s">
        <v>155</v>
      </c>
      <c r="F144" s="119" t="s">
        <v>156</v>
      </c>
      <c r="J144" s="120">
        <f>J145+J147+J148+J149+J152</f>
        <v>0</v>
      </c>
      <c r="L144" s="110"/>
      <c r="M144" s="114"/>
      <c r="P144" s="115">
        <f>SUM(P145:P152)</f>
        <v>176.22735200000002</v>
      </c>
      <c r="R144" s="115">
        <f>SUM(R145:R152)</f>
        <v>0</v>
      </c>
      <c r="T144" s="116">
        <f>SUM(T145:T152)</f>
        <v>0</v>
      </c>
      <c r="AR144" s="111" t="s">
        <v>32</v>
      </c>
      <c r="AT144" s="117" t="s">
        <v>74</v>
      </c>
      <c r="AU144" s="117" t="s">
        <v>32</v>
      </c>
      <c r="AY144" s="111" t="s">
        <v>123</v>
      </c>
      <c r="BK144" s="118">
        <f>SUM(BK145:BK152)</f>
        <v>0</v>
      </c>
    </row>
    <row r="145" spans="2:65" s="14" customFormat="1" ht="24.2" customHeight="1">
      <c r="B145" s="121"/>
      <c r="C145" s="122" t="s">
        <v>158</v>
      </c>
      <c r="D145" s="122" t="s">
        <v>125</v>
      </c>
      <c r="E145" s="123" t="s">
        <v>159</v>
      </c>
      <c r="F145" s="124" t="s">
        <v>160</v>
      </c>
      <c r="G145" s="125" t="s">
        <v>157</v>
      </c>
      <c r="H145" s="126">
        <v>25.768000000000001</v>
      </c>
      <c r="I145" s="127">
        <v>0</v>
      </c>
      <c r="J145" s="127">
        <f t="shared" ref="J145:J152" si="11">ROUND(I145*H145,2)</f>
        <v>0</v>
      </c>
      <c r="K145" s="128"/>
      <c r="L145" s="15"/>
      <c r="M145" s="129" t="s">
        <v>1</v>
      </c>
      <c r="N145" s="130" t="s">
        <v>40</v>
      </c>
      <c r="O145" s="131">
        <v>3.5</v>
      </c>
      <c r="P145" s="131">
        <f t="shared" ref="P145:P152" si="12">O145*H145</f>
        <v>90.188000000000002</v>
      </c>
      <c r="Q145" s="131">
        <v>0</v>
      </c>
      <c r="R145" s="131">
        <f t="shared" ref="R145:R152" si="13">Q145*H145</f>
        <v>0</v>
      </c>
      <c r="S145" s="131">
        <v>0</v>
      </c>
      <c r="T145" s="132">
        <f t="shared" ref="T145:T152" si="14">S145*H145</f>
        <v>0</v>
      </c>
      <c r="AR145" s="133" t="s">
        <v>127</v>
      </c>
      <c r="AT145" s="133" t="s">
        <v>125</v>
      </c>
      <c r="AU145" s="133" t="s">
        <v>84</v>
      </c>
      <c r="AY145" s="2" t="s">
        <v>123</v>
      </c>
      <c r="BE145" s="134">
        <f t="shared" si="5"/>
        <v>0</v>
      </c>
      <c r="BF145" s="134">
        <f t="shared" si="6"/>
        <v>0</v>
      </c>
      <c r="BG145" s="134">
        <f t="shared" si="7"/>
        <v>0</v>
      </c>
      <c r="BH145" s="134">
        <f t="shared" si="8"/>
        <v>0</v>
      </c>
      <c r="BI145" s="134">
        <f t="shared" si="9"/>
        <v>0</v>
      </c>
      <c r="BJ145" s="2" t="s">
        <v>32</v>
      </c>
      <c r="BK145" s="134">
        <f t="shared" ref="BK145:BK152" si="15">ROUND(I145*H145,2)</f>
        <v>0</v>
      </c>
      <c r="BL145" s="2" t="s">
        <v>127</v>
      </c>
      <c r="BM145" s="133" t="s">
        <v>161</v>
      </c>
    </row>
    <row r="146" spans="2:65" s="14" customFormat="1" ht="39">
      <c r="B146" s="15"/>
      <c r="D146" s="137" t="s">
        <v>162</v>
      </c>
      <c r="F146" s="166" t="s">
        <v>163</v>
      </c>
      <c r="L146" s="15"/>
      <c r="M146" s="167"/>
      <c r="T146" s="42"/>
      <c r="AT146" s="2" t="s">
        <v>162</v>
      </c>
      <c r="AU146" s="2" t="s">
        <v>84</v>
      </c>
    </row>
    <row r="147" spans="2:65" s="14" customFormat="1" ht="33" customHeight="1">
      <c r="B147" s="121"/>
      <c r="C147" s="122" t="s">
        <v>164</v>
      </c>
      <c r="D147" s="122" t="s">
        <v>125</v>
      </c>
      <c r="E147" s="123" t="s">
        <v>165</v>
      </c>
      <c r="F147" s="124" t="s">
        <v>166</v>
      </c>
      <c r="G147" s="125" t="s">
        <v>157</v>
      </c>
      <c r="H147" s="126">
        <v>25.768000000000001</v>
      </c>
      <c r="I147" s="127">
        <v>0</v>
      </c>
      <c r="J147" s="127">
        <f t="shared" si="11"/>
        <v>0</v>
      </c>
      <c r="K147" s="128"/>
      <c r="L147" s="15"/>
      <c r="M147" s="129" t="s">
        <v>1</v>
      </c>
      <c r="N147" s="130" t="s">
        <v>40</v>
      </c>
      <c r="O147" s="131">
        <v>3.01</v>
      </c>
      <c r="P147" s="131">
        <f t="shared" si="12"/>
        <v>77.561679999999996</v>
      </c>
      <c r="Q147" s="131">
        <v>0</v>
      </c>
      <c r="R147" s="131">
        <f t="shared" si="13"/>
        <v>0</v>
      </c>
      <c r="S147" s="131">
        <v>0</v>
      </c>
      <c r="T147" s="132">
        <f t="shared" si="14"/>
        <v>0</v>
      </c>
      <c r="AR147" s="133" t="s">
        <v>127</v>
      </c>
      <c r="AT147" s="133" t="s">
        <v>125</v>
      </c>
      <c r="AU147" s="133" t="s">
        <v>84</v>
      </c>
      <c r="AY147" s="2" t="s">
        <v>123</v>
      </c>
      <c r="BE147" s="134">
        <f t="shared" si="5"/>
        <v>0</v>
      </c>
      <c r="BF147" s="134">
        <f t="shared" si="6"/>
        <v>0</v>
      </c>
      <c r="BG147" s="134">
        <f t="shared" si="7"/>
        <v>0</v>
      </c>
      <c r="BH147" s="134">
        <f t="shared" si="8"/>
        <v>0</v>
      </c>
      <c r="BI147" s="134">
        <f t="shared" si="9"/>
        <v>0</v>
      </c>
      <c r="BJ147" s="2" t="s">
        <v>32</v>
      </c>
      <c r="BK147" s="134">
        <f t="shared" si="15"/>
        <v>0</v>
      </c>
      <c r="BL147" s="2" t="s">
        <v>127</v>
      </c>
      <c r="BM147" s="133" t="s">
        <v>167</v>
      </c>
    </row>
    <row r="148" spans="2:65" s="14" customFormat="1" ht="24.2" customHeight="1">
      <c r="B148" s="121"/>
      <c r="C148" s="122" t="s">
        <v>168</v>
      </c>
      <c r="D148" s="122" t="s">
        <v>125</v>
      </c>
      <c r="E148" s="123" t="s">
        <v>169</v>
      </c>
      <c r="F148" s="124" t="s">
        <v>170</v>
      </c>
      <c r="G148" s="125" t="s">
        <v>157</v>
      </c>
      <c r="H148" s="126">
        <v>25.768000000000001</v>
      </c>
      <c r="I148" s="127">
        <v>0</v>
      </c>
      <c r="J148" s="127">
        <f t="shared" si="11"/>
        <v>0</v>
      </c>
      <c r="K148" s="128"/>
      <c r="L148" s="15"/>
      <c r="M148" s="129" t="s">
        <v>1</v>
      </c>
      <c r="N148" s="130" t="s">
        <v>40</v>
      </c>
      <c r="O148" s="131">
        <v>0.125</v>
      </c>
      <c r="P148" s="131">
        <f t="shared" si="12"/>
        <v>3.2210000000000001</v>
      </c>
      <c r="Q148" s="131">
        <v>0</v>
      </c>
      <c r="R148" s="131">
        <f t="shared" si="13"/>
        <v>0</v>
      </c>
      <c r="S148" s="131">
        <v>0</v>
      </c>
      <c r="T148" s="132">
        <f t="shared" si="14"/>
        <v>0</v>
      </c>
      <c r="AR148" s="133" t="s">
        <v>127</v>
      </c>
      <c r="AT148" s="133" t="s">
        <v>125</v>
      </c>
      <c r="AU148" s="133" t="s">
        <v>84</v>
      </c>
      <c r="AY148" s="2" t="s">
        <v>123</v>
      </c>
      <c r="BE148" s="134">
        <f t="shared" si="5"/>
        <v>0</v>
      </c>
      <c r="BF148" s="134">
        <f t="shared" si="6"/>
        <v>0</v>
      </c>
      <c r="BG148" s="134">
        <f t="shared" si="7"/>
        <v>0</v>
      </c>
      <c r="BH148" s="134">
        <f t="shared" si="8"/>
        <v>0</v>
      </c>
      <c r="BI148" s="134">
        <f t="shared" si="9"/>
        <v>0</v>
      </c>
      <c r="BJ148" s="2" t="s">
        <v>32</v>
      </c>
      <c r="BK148" s="134">
        <f t="shared" si="15"/>
        <v>0</v>
      </c>
      <c r="BL148" s="2" t="s">
        <v>127</v>
      </c>
      <c r="BM148" s="133" t="s">
        <v>171</v>
      </c>
    </row>
    <row r="149" spans="2:65" s="14" customFormat="1" ht="24.2" customHeight="1">
      <c r="B149" s="121"/>
      <c r="C149" s="122" t="s">
        <v>172</v>
      </c>
      <c r="D149" s="122" t="s">
        <v>125</v>
      </c>
      <c r="E149" s="123" t="s">
        <v>173</v>
      </c>
      <c r="F149" s="124" t="s">
        <v>174</v>
      </c>
      <c r="G149" s="125" t="s">
        <v>157</v>
      </c>
      <c r="H149" s="126">
        <v>876.11199999999997</v>
      </c>
      <c r="I149" s="127">
        <v>0</v>
      </c>
      <c r="J149" s="127">
        <f t="shared" si="11"/>
        <v>0</v>
      </c>
      <c r="K149" s="128"/>
      <c r="L149" s="15"/>
      <c r="M149" s="129" t="s">
        <v>1</v>
      </c>
      <c r="N149" s="130" t="s">
        <v>40</v>
      </c>
      <c r="O149" s="131">
        <v>6.0000000000000001E-3</v>
      </c>
      <c r="P149" s="131">
        <f t="shared" si="12"/>
        <v>5.256672</v>
      </c>
      <c r="Q149" s="131">
        <v>0</v>
      </c>
      <c r="R149" s="131">
        <f t="shared" si="13"/>
        <v>0</v>
      </c>
      <c r="S149" s="131">
        <v>0</v>
      </c>
      <c r="T149" s="132">
        <f t="shared" si="14"/>
        <v>0</v>
      </c>
      <c r="AR149" s="133" t="s">
        <v>127</v>
      </c>
      <c r="AT149" s="133" t="s">
        <v>125</v>
      </c>
      <c r="AU149" s="133" t="s">
        <v>84</v>
      </c>
      <c r="AY149" s="2" t="s">
        <v>123</v>
      </c>
      <c r="BE149" s="134">
        <f t="shared" si="5"/>
        <v>0</v>
      </c>
      <c r="BF149" s="134">
        <f t="shared" si="6"/>
        <v>0</v>
      </c>
      <c r="BG149" s="134">
        <f t="shared" si="7"/>
        <v>0</v>
      </c>
      <c r="BH149" s="134">
        <f t="shared" si="8"/>
        <v>0</v>
      </c>
      <c r="BI149" s="134">
        <f t="shared" si="9"/>
        <v>0</v>
      </c>
      <c r="BJ149" s="2" t="s">
        <v>32</v>
      </c>
      <c r="BK149" s="134">
        <f t="shared" si="15"/>
        <v>0</v>
      </c>
      <c r="BL149" s="2" t="s">
        <v>127</v>
      </c>
      <c r="BM149" s="133" t="s">
        <v>175</v>
      </c>
    </row>
    <row r="150" spans="2:65" s="14" customFormat="1" ht="19.5">
      <c r="B150" s="15"/>
      <c r="D150" s="137" t="s">
        <v>162</v>
      </c>
      <c r="F150" s="166" t="s">
        <v>176</v>
      </c>
      <c r="L150" s="15"/>
      <c r="M150" s="167"/>
      <c r="T150" s="42"/>
      <c r="AT150" s="2" t="s">
        <v>162</v>
      </c>
      <c r="AU150" s="2" t="s">
        <v>84</v>
      </c>
    </row>
    <row r="151" spans="2:65" s="142" customFormat="1">
      <c r="B151" s="143"/>
      <c r="D151" s="137" t="s">
        <v>128</v>
      </c>
      <c r="F151" s="145" t="s">
        <v>599</v>
      </c>
      <c r="H151" s="146">
        <v>876.11199999999997</v>
      </c>
      <c r="L151" s="143"/>
      <c r="M151" s="147"/>
      <c r="T151" s="148"/>
      <c r="AT151" s="144" t="s">
        <v>128</v>
      </c>
      <c r="AU151" s="144" t="s">
        <v>84</v>
      </c>
      <c r="AV151" s="142" t="s">
        <v>84</v>
      </c>
      <c r="AW151" s="142" t="s">
        <v>3</v>
      </c>
      <c r="AX151" s="142" t="s">
        <v>32</v>
      </c>
      <c r="AY151" s="144" t="s">
        <v>123</v>
      </c>
    </row>
    <row r="152" spans="2:65" s="14" customFormat="1" ht="33" customHeight="1">
      <c r="B152" s="121"/>
      <c r="C152" s="122" t="s">
        <v>177</v>
      </c>
      <c r="D152" s="122" t="s">
        <v>125</v>
      </c>
      <c r="E152" s="123" t="s">
        <v>178</v>
      </c>
      <c r="F152" s="124" t="s">
        <v>179</v>
      </c>
      <c r="G152" s="125" t="s">
        <v>157</v>
      </c>
      <c r="H152" s="126">
        <v>25.768000000000001</v>
      </c>
      <c r="I152" s="127">
        <v>0</v>
      </c>
      <c r="J152" s="127">
        <f t="shared" si="11"/>
        <v>0</v>
      </c>
      <c r="K152" s="128"/>
      <c r="L152" s="15"/>
      <c r="M152" s="129" t="s">
        <v>1</v>
      </c>
      <c r="N152" s="130" t="s">
        <v>40</v>
      </c>
      <c r="O152" s="131">
        <v>0</v>
      </c>
      <c r="P152" s="131">
        <f t="shared" si="12"/>
        <v>0</v>
      </c>
      <c r="Q152" s="131">
        <v>0</v>
      </c>
      <c r="R152" s="131">
        <f t="shared" si="13"/>
        <v>0</v>
      </c>
      <c r="S152" s="131">
        <v>0</v>
      </c>
      <c r="T152" s="132">
        <f t="shared" si="14"/>
        <v>0</v>
      </c>
      <c r="AR152" s="133" t="s">
        <v>127</v>
      </c>
      <c r="AT152" s="133" t="s">
        <v>125</v>
      </c>
      <c r="AU152" s="133" t="s">
        <v>84</v>
      </c>
      <c r="AY152" s="2" t="s">
        <v>123</v>
      </c>
      <c r="BE152" s="134">
        <f t="shared" si="5"/>
        <v>0</v>
      </c>
      <c r="BF152" s="134">
        <f t="shared" si="6"/>
        <v>0</v>
      </c>
      <c r="BG152" s="134">
        <f t="shared" si="7"/>
        <v>0</v>
      </c>
      <c r="BH152" s="134">
        <f t="shared" si="8"/>
        <v>0</v>
      </c>
      <c r="BI152" s="134">
        <f t="shared" si="9"/>
        <v>0</v>
      </c>
      <c r="BJ152" s="2" t="s">
        <v>32</v>
      </c>
      <c r="BK152" s="134">
        <f t="shared" si="15"/>
        <v>0</v>
      </c>
      <c r="BL152" s="2" t="s">
        <v>127</v>
      </c>
      <c r="BM152" s="133" t="s">
        <v>180</v>
      </c>
    </row>
    <row r="153" spans="2:65" s="109" customFormat="1" ht="22.9" customHeight="1">
      <c r="B153" s="110"/>
      <c r="D153" s="111" t="s">
        <v>74</v>
      </c>
      <c r="E153" s="119" t="s">
        <v>181</v>
      </c>
      <c r="F153" s="119" t="s">
        <v>182</v>
      </c>
      <c r="J153" s="120">
        <f>J154</f>
        <v>0</v>
      </c>
      <c r="L153" s="110"/>
      <c r="M153" s="114"/>
      <c r="P153" s="115">
        <f>P154</f>
        <v>11.024519999999999</v>
      </c>
      <c r="R153" s="115">
        <f>R154</f>
        <v>0</v>
      </c>
      <c r="T153" s="116">
        <f>T154</f>
        <v>0</v>
      </c>
      <c r="AR153" s="111" t="s">
        <v>32</v>
      </c>
      <c r="AT153" s="117" t="s">
        <v>74</v>
      </c>
      <c r="AU153" s="117" t="s">
        <v>32</v>
      </c>
      <c r="AY153" s="111" t="s">
        <v>123</v>
      </c>
      <c r="BK153" s="118">
        <f>BK154</f>
        <v>0</v>
      </c>
    </row>
    <row r="154" spans="2:65" s="14" customFormat="1" ht="24.2" customHeight="1">
      <c r="B154" s="121"/>
      <c r="C154" s="122" t="s">
        <v>183</v>
      </c>
      <c r="D154" s="122" t="s">
        <v>125</v>
      </c>
      <c r="E154" s="123" t="s">
        <v>184</v>
      </c>
      <c r="F154" s="124" t="s">
        <v>185</v>
      </c>
      <c r="G154" s="125" t="s">
        <v>157</v>
      </c>
      <c r="H154" s="126">
        <v>2.2919999999999998</v>
      </c>
      <c r="I154" s="127">
        <v>0</v>
      </c>
      <c r="J154" s="127">
        <f>ROUND(I154*H154,2)</f>
        <v>0</v>
      </c>
      <c r="K154" s="128"/>
      <c r="L154" s="15"/>
      <c r="M154" s="129" t="s">
        <v>1</v>
      </c>
      <c r="N154" s="130" t="s">
        <v>40</v>
      </c>
      <c r="O154" s="131">
        <v>4.8099999999999996</v>
      </c>
      <c r="P154" s="131">
        <f>O154*H154</f>
        <v>11.024519999999999</v>
      </c>
      <c r="Q154" s="131">
        <v>0</v>
      </c>
      <c r="R154" s="131">
        <f>Q154*H154</f>
        <v>0</v>
      </c>
      <c r="S154" s="131">
        <v>0</v>
      </c>
      <c r="T154" s="132">
        <f>S154*H154</f>
        <v>0</v>
      </c>
      <c r="AR154" s="133" t="s">
        <v>127</v>
      </c>
      <c r="AT154" s="133" t="s">
        <v>125</v>
      </c>
      <c r="AU154" s="133" t="s">
        <v>84</v>
      </c>
      <c r="AY154" s="2" t="s">
        <v>123</v>
      </c>
      <c r="BE154" s="134">
        <f t="shared" si="5"/>
        <v>0</v>
      </c>
      <c r="BF154" s="134">
        <f t="shared" si="6"/>
        <v>0</v>
      </c>
      <c r="BG154" s="134">
        <f t="shared" si="7"/>
        <v>0</v>
      </c>
      <c r="BH154" s="134">
        <f t="shared" si="8"/>
        <v>0</v>
      </c>
      <c r="BI154" s="134">
        <f t="shared" si="9"/>
        <v>0</v>
      </c>
      <c r="BJ154" s="2" t="s">
        <v>32</v>
      </c>
      <c r="BK154" s="134">
        <f>ROUND(I154*H154,2)</f>
        <v>0</v>
      </c>
      <c r="BL154" s="2" t="s">
        <v>127</v>
      </c>
      <c r="BM154" s="133" t="s">
        <v>186</v>
      </c>
    </row>
    <row r="155" spans="2:65" s="109" customFormat="1" ht="25.9" customHeight="1">
      <c r="B155" s="110"/>
      <c r="D155" s="111" t="s">
        <v>74</v>
      </c>
      <c r="E155" s="112" t="s">
        <v>187</v>
      </c>
      <c r="F155" s="112" t="s">
        <v>188</v>
      </c>
      <c r="J155" s="113">
        <f>J156+J339+J380+J387+J418+J423+J427</f>
        <v>0</v>
      </c>
      <c r="L155" s="110"/>
      <c r="M155" s="114"/>
      <c r="P155" s="115">
        <f>P156+P339+P380+P387+P418+P423+P427</f>
        <v>1620.8978516900002</v>
      </c>
      <c r="R155" s="115">
        <f>R156+R339+R380+R387+R418+R423+R427</f>
        <v>19.304601452915005</v>
      </c>
      <c r="T155" s="116">
        <f>T156+T339+T380+T387+T418+T423+T427</f>
        <v>26.2521792</v>
      </c>
      <c r="AR155" s="111" t="s">
        <v>84</v>
      </c>
      <c r="AT155" s="117" t="s">
        <v>74</v>
      </c>
      <c r="AU155" s="117" t="s">
        <v>75</v>
      </c>
      <c r="AY155" s="111" t="s">
        <v>123</v>
      </c>
      <c r="BK155" s="118">
        <f>BK156+BK339+BK380+BK387+BK418+BK423+BK427</f>
        <v>0</v>
      </c>
    </row>
    <row r="156" spans="2:65" s="109" customFormat="1" ht="22.9" customHeight="1">
      <c r="B156" s="110"/>
      <c r="D156" s="111" t="s">
        <v>74</v>
      </c>
      <c r="E156" s="119" t="s">
        <v>189</v>
      </c>
      <c r="F156" s="119" t="s">
        <v>190</v>
      </c>
      <c r="J156" s="120">
        <f>J157+J163+J171+J179+J185+J189+J192+J201+J211+J224+J230+J239+J243+J249+J253+J257+J258+J262+J263+J269+J270+J276+J280+J284+J288+J292+J298+J301+J302+J310+J311+J315+J318+J323+J327+J330+J334+J338</f>
        <v>0</v>
      </c>
      <c r="L156" s="110"/>
      <c r="M156" s="114"/>
      <c r="P156" s="115">
        <f>SUM(P157:P338)</f>
        <v>961.65654168999993</v>
      </c>
      <c r="R156" s="115">
        <f>SUM(R157:R338)</f>
        <v>9.9968929923550007</v>
      </c>
      <c r="T156" s="116">
        <f>SUM(T157:T338)</f>
        <v>4.3469801999999991</v>
      </c>
      <c r="AR156" s="111" t="s">
        <v>84</v>
      </c>
      <c r="AT156" s="117" t="s">
        <v>74</v>
      </c>
      <c r="AU156" s="117" t="s">
        <v>32</v>
      </c>
      <c r="AY156" s="111" t="s">
        <v>123</v>
      </c>
      <c r="BK156" s="118">
        <f>SUM(BK157:BK338)</f>
        <v>0</v>
      </c>
    </row>
    <row r="157" spans="2:65" s="14" customFormat="1" ht="24.2" customHeight="1">
      <c r="B157" s="121"/>
      <c r="C157" s="122" t="s">
        <v>191</v>
      </c>
      <c r="D157" s="122" t="s">
        <v>125</v>
      </c>
      <c r="E157" s="123" t="s">
        <v>192</v>
      </c>
      <c r="F157" s="124" t="s">
        <v>193</v>
      </c>
      <c r="G157" s="125" t="s">
        <v>153</v>
      </c>
      <c r="H157" s="126">
        <v>20</v>
      </c>
      <c r="I157" s="127">
        <v>0</v>
      </c>
      <c r="J157" s="127">
        <f>ROUND(I157*H157,2)</f>
        <v>0</v>
      </c>
      <c r="K157" s="128"/>
      <c r="L157" s="15"/>
      <c r="M157" s="129" t="s">
        <v>1</v>
      </c>
      <c r="N157" s="130" t="s">
        <v>40</v>
      </c>
      <c r="O157" s="131">
        <v>0.23200000000000001</v>
      </c>
      <c r="P157" s="131">
        <f>O157*H157</f>
        <v>4.6400000000000006</v>
      </c>
      <c r="Q157" s="131">
        <v>0</v>
      </c>
      <c r="R157" s="131">
        <f>Q157*H157</f>
        <v>0</v>
      </c>
      <c r="S157" s="131">
        <v>2.9999999999999997E-4</v>
      </c>
      <c r="T157" s="132">
        <f>S157*H157</f>
        <v>5.9999999999999993E-3</v>
      </c>
      <c r="AR157" s="133" t="s">
        <v>135</v>
      </c>
      <c r="AT157" s="133" t="s">
        <v>125</v>
      </c>
      <c r="AU157" s="133" t="s">
        <v>84</v>
      </c>
      <c r="AY157" s="2" t="s">
        <v>123</v>
      </c>
      <c r="BE157" s="134">
        <f t="shared" si="5"/>
        <v>0</v>
      </c>
      <c r="BF157" s="134">
        <f t="shared" si="6"/>
        <v>0</v>
      </c>
      <c r="BG157" s="134">
        <f t="shared" si="7"/>
        <v>0</v>
      </c>
      <c r="BH157" s="134">
        <f t="shared" si="8"/>
        <v>0</v>
      </c>
      <c r="BI157" s="134">
        <f t="shared" si="9"/>
        <v>0</v>
      </c>
      <c r="BJ157" s="2" t="s">
        <v>32</v>
      </c>
      <c r="BK157" s="134">
        <f>ROUND(I157*H157,2)</f>
        <v>0</v>
      </c>
      <c r="BL157" s="2" t="s">
        <v>135</v>
      </c>
      <c r="BM157" s="133" t="s">
        <v>194</v>
      </c>
    </row>
    <row r="158" spans="2:65" s="135" customFormat="1">
      <c r="B158" s="136"/>
      <c r="D158" s="137" t="s">
        <v>128</v>
      </c>
      <c r="E158" s="138" t="s">
        <v>1</v>
      </c>
      <c r="F158" s="139" t="s">
        <v>195</v>
      </c>
      <c r="H158" s="138" t="s">
        <v>1</v>
      </c>
      <c r="L158" s="136"/>
      <c r="M158" s="140"/>
      <c r="T158" s="141"/>
      <c r="AT158" s="138" t="s">
        <v>128</v>
      </c>
      <c r="AU158" s="138" t="s">
        <v>84</v>
      </c>
      <c r="AV158" s="135" t="s">
        <v>32</v>
      </c>
      <c r="AW158" s="135" t="s">
        <v>31</v>
      </c>
      <c r="AX158" s="135" t="s">
        <v>75</v>
      </c>
      <c r="AY158" s="138" t="s">
        <v>123</v>
      </c>
    </row>
    <row r="159" spans="2:65" s="142" customFormat="1">
      <c r="B159" s="143"/>
      <c r="D159" s="137" t="s">
        <v>128</v>
      </c>
      <c r="E159" s="144" t="s">
        <v>1</v>
      </c>
      <c r="F159" s="145" t="s">
        <v>8</v>
      </c>
      <c r="H159" s="146">
        <v>12</v>
      </c>
      <c r="L159" s="143"/>
      <c r="M159" s="147"/>
      <c r="T159" s="148"/>
      <c r="AT159" s="144" t="s">
        <v>128</v>
      </c>
      <c r="AU159" s="144" t="s">
        <v>84</v>
      </c>
      <c r="AV159" s="142" t="s">
        <v>84</v>
      </c>
      <c r="AW159" s="142" t="s">
        <v>31</v>
      </c>
      <c r="AX159" s="142" t="s">
        <v>75</v>
      </c>
      <c r="AY159" s="144" t="s">
        <v>123</v>
      </c>
    </row>
    <row r="160" spans="2:65" s="135" customFormat="1">
      <c r="B160" s="136"/>
      <c r="D160" s="137" t="s">
        <v>128</v>
      </c>
      <c r="E160" s="138" t="s">
        <v>1</v>
      </c>
      <c r="F160" s="139" t="s">
        <v>196</v>
      </c>
      <c r="H160" s="138" t="s">
        <v>1</v>
      </c>
      <c r="L160" s="136"/>
      <c r="M160" s="140"/>
      <c r="T160" s="141"/>
      <c r="AT160" s="138" t="s">
        <v>128</v>
      </c>
      <c r="AU160" s="138" t="s">
        <v>84</v>
      </c>
      <c r="AV160" s="135" t="s">
        <v>32</v>
      </c>
      <c r="AW160" s="135" t="s">
        <v>31</v>
      </c>
      <c r="AX160" s="135" t="s">
        <v>75</v>
      </c>
      <c r="AY160" s="138" t="s">
        <v>123</v>
      </c>
    </row>
    <row r="161" spans="2:65" s="142" customFormat="1">
      <c r="B161" s="143"/>
      <c r="D161" s="137" t="s">
        <v>128</v>
      </c>
      <c r="E161" s="144" t="s">
        <v>1</v>
      </c>
      <c r="F161" s="145" t="s">
        <v>133</v>
      </c>
      <c r="H161" s="146">
        <v>8</v>
      </c>
      <c r="L161" s="143"/>
      <c r="M161" s="147"/>
      <c r="T161" s="148"/>
      <c r="AT161" s="144" t="s">
        <v>128</v>
      </c>
      <c r="AU161" s="144" t="s">
        <v>84</v>
      </c>
      <c r="AV161" s="142" t="s">
        <v>84</v>
      </c>
      <c r="AW161" s="142" t="s">
        <v>31</v>
      </c>
      <c r="AX161" s="142" t="s">
        <v>75</v>
      </c>
      <c r="AY161" s="144" t="s">
        <v>123</v>
      </c>
    </row>
    <row r="162" spans="2:65" s="149" customFormat="1">
      <c r="B162" s="150"/>
      <c r="D162" s="137" t="s">
        <v>128</v>
      </c>
      <c r="E162" s="151" t="s">
        <v>1</v>
      </c>
      <c r="F162" s="152" t="s">
        <v>129</v>
      </c>
      <c r="H162" s="153">
        <v>20</v>
      </c>
      <c r="L162" s="150"/>
      <c r="M162" s="154"/>
      <c r="T162" s="155"/>
      <c r="AT162" s="151" t="s">
        <v>128</v>
      </c>
      <c r="AU162" s="151" t="s">
        <v>84</v>
      </c>
      <c r="AV162" s="149" t="s">
        <v>127</v>
      </c>
      <c r="AW162" s="149" t="s">
        <v>31</v>
      </c>
      <c r="AX162" s="149" t="s">
        <v>32</v>
      </c>
      <c r="AY162" s="151" t="s">
        <v>123</v>
      </c>
    </row>
    <row r="163" spans="2:65" s="14" customFormat="1" ht="16.5" customHeight="1">
      <c r="B163" s="121"/>
      <c r="C163" s="122" t="s">
        <v>197</v>
      </c>
      <c r="D163" s="122" t="s">
        <v>125</v>
      </c>
      <c r="E163" s="123" t="s">
        <v>198</v>
      </c>
      <c r="F163" s="124" t="s">
        <v>199</v>
      </c>
      <c r="G163" s="125" t="s">
        <v>134</v>
      </c>
      <c r="H163" s="126">
        <v>160.88</v>
      </c>
      <c r="I163" s="127">
        <v>0</v>
      </c>
      <c r="J163" s="127">
        <f>ROUND(I163*H163,2)</f>
        <v>0</v>
      </c>
      <c r="K163" s="128"/>
      <c r="L163" s="15"/>
      <c r="M163" s="129" t="s">
        <v>1</v>
      </c>
      <c r="N163" s="130" t="s">
        <v>40</v>
      </c>
      <c r="O163" s="131">
        <v>8.4000000000000005E-2</v>
      </c>
      <c r="P163" s="131">
        <f>O163*H163</f>
        <v>13.513920000000001</v>
      </c>
      <c r="Q163" s="131">
        <v>0</v>
      </c>
      <c r="R163" s="131">
        <f>Q163*H163</f>
        <v>0</v>
      </c>
      <c r="S163" s="131">
        <v>1.6999999999999999E-3</v>
      </c>
      <c r="T163" s="132">
        <f>S163*H163</f>
        <v>0.27349599999999996</v>
      </c>
      <c r="AR163" s="133" t="s">
        <v>135</v>
      </c>
      <c r="AT163" s="133" t="s">
        <v>125</v>
      </c>
      <c r="AU163" s="133" t="s">
        <v>84</v>
      </c>
      <c r="AY163" s="2" t="s">
        <v>123</v>
      </c>
      <c r="BE163" s="134">
        <f t="shared" si="5"/>
        <v>0</v>
      </c>
      <c r="BF163" s="134">
        <f t="shared" si="6"/>
        <v>0</v>
      </c>
      <c r="BG163" s="134">
        <f t="shared" si="7"/>
        <v>0</v>
      </c>
      <c r="BH163" s="134">
        <f t="shared" si="8"/>
        <v>0</v>
      </c>
      <c r="BI163" s="134">
        <f t="shared" si="9"/>
        <v>0</v>
      </c>
      <c r="BJ163" s="2" t="s">
        <v>32</v>
      </c>
      <c r="BK163" s="134">
        <f>ROUND(I163*H163,2)</f>
        <v>0</v>
      </c>
      <c r="BL163" s="2" t="s">
        <v>135</v>
      </c>
      <c r="BM163" s="133" t="s">
        <v>200</v>
      </c>
    </row>
    <row r="164" spans="2:65" s="135" customFormat="1">
      <c r="B164" s="136"/>
      <c r="D164" s="137" t="s">
        <v>128</v>
      </c>
      <c r="E164" s="138" t="s">
        <v>1</v>
      </c>
      <c r="F164" s="139" t="s">
        <v>201</v>
      </c>
      <c r="H164" s="138" t="s">
        <v>1</v>
      </c>
      <c r="L164" s="136"/>
      <c r="M164" s="140"/>
      <c r="T164" s="141"/>
      <c r="AT164" s="138" t="s">
        <v>128</v>
      </c>
      <c r="AU164" s="138" t="s">
        <v>84</v>
      </c>
      <c r="AV164" s="135" t="s">
        <v>32</v>
      </c>
      <c r="AW164" s="135" t="s">
        <v>31</v>
      </c>
      <c r="AX164" s="135" t="s">
        <v>75</v>
      </c>
      <c r="AY164" s="138" t="s">
        <v>123</v>
      </c>
    </row>
    <row r="165" spans="2:65" s="142" customFormat="1">
      <c r="B165" s="143"/>
      <c r="D165" s="137" t="s">
        <v>128</v>
      </c>
      <c r="E165" s="144" t="s">
        <v>1</v>
      </c>
      <c r="F165" s="145" t="s">
        <v>202</v>
      </c>
      <c r="H165" s="146">
        <v>126.88</v>
      </c>
      <c r="L165" s="143"/>
      <c r="M165" s="147"/>
      <c r="T165" s="148"/>
      <c r="AT165" s="144" t="s">
        <v>128</v>
      </c>
      <c r="AU165" s="144" t="s">
        <v>84</v>
      </c>
      <c r="AV165" s="142" t="s">
        <v>84</v>
      </c>
      <c r="AW165" s="142" t="s">
        <v>31</v>
      </c>
      <c r="AX165" s="142" t="s">
        <v>75</v>
      </c>
      <c r="AY165" s="144" t="s">
        <v>123</v>
      </c>
    </row>
    <row r="166" spans="2:65" s="135" customFormat="1">
      <c r="B166" s="136"/>
      <c r="D166" s="137" t="s">
        <v>128</v>
      </c>
      <c r="E166" s="138" t="s">
        <v>1</v>
      </c>
      <c r="F166" s="139" t="s">
        <v>203</v>
      </c>
      <c r="H166" s="138" t="s">
        <v>1</v>
      </c>
      <c r="L166" s="136"/>
      <c r="M166" s="140"/>
      <c r="T166" s="141"/>
      <c r="AT166" s="138" t="s">
        <v>128</v>
      </c>
      <c r="AU166" s="138" t="s">
        <v>84</v>
      </c>
      <c r="AV166" s="135" t="s">
        <v>32</v>
      </c>
      <c r="AW166" s="135" t="s">
        <v>31</v>
      </c>
      <c r="AX166" s="135" t="s">
        <v>75</v>
      </c>
      <c r="AY166" s="138" t="s">
        <v>123</v>
      </c>
    </row>
    <row r="167" spans="2:65" s="142" customFormat="1">
      <c r="B167" s="143"/>
      <c r="D167" s="137" t="s">
        <v>128</v>
      </c>
      <c r="E167" s="144" t="s">
        <v>1</v>
      </c>
      <c r="F167" s="145" t="s">
        <v>204</v>
      </c>
      <c r="H167" s="146">
        <v>22</v>
      </c>
      <c r="L167" s="143"/>
      <c r="M167" s="147"/>
      <c r="T167" s="148"/>
      <c r="AT167" s="144" t="s">
        <v>128</v>
      </c>
      <c r="AU167" s="144" t="s">
        <v>84</v>
      </c>
      <c r="AV167" s="142" t="s">
        <v>84</v>
      </c>
      <c r="AW167" s="142" t="s">
        <v>31</v>
      </c>
      <c r="AX167" s="142" t="s">
        <v>75</v>
      </c>
      <c r="AY167" s="144" t="s">
        <v>123</v>
      </c>
    </row>
    <row r="168" spans="2:65" s="135" customFormat="1">
      <c r="B168" s="136"/>
      <c r="D168" s="137" t="s">
        <v>128</v>
      </c>
      <c r="E168" s="138" t="s">
        <v>1</v>
      </c>
      <c r="F168" s="139" t="s">
        <v>205</v>
      </c>
      <c r="H168" s="138" t="s">
        <v>1</v>
      </c>
      <c r="L168" s="136"/>
      <c r="M168" s="140"/>
      <c r="T168" s="141"/>
      <c r="AT168" s="138" t="s">
        <v>128</v>
      </c>
      <c r="AU168" s="138" t="s">
        <v>84</v>
      </c>
      <c r="AV168" s="135" t="s">
        <v>32</v>
      </c>
      <c r="AW168" s="135" t="s">
        <v>31</v>
      </c>
      <c r="AX168" s="135" t="s">
        <v>75</v>
      </c>
      <c r="AY168" s="138" t="s">
        <v>123</v>
      </c>
    </row>
    <row r="169" spans="2:65" s="142" customFormat="1">
      <c r="B169" s="143"/>
      <c r="D169" s="137" t="s">
        <v>128</v>
      </c>
      <c r="E169" s="144" t="s">
        <v>1</v>
      </c>
      <c r="F169" s="145" t="s">
        <v>206</v>
      </c>
      <c r="H169" s="146">
        <v>12</v>
      </c>
      <c r="L169" s="143"/>
      <c r="M169" s="147"/>
      <c r="T169" s="148"/>
      <c r="AT169" s="144" t="s">
        <v>128</v>
      </c>
      <c r="AU169" s="144" t="s">
        <v>84</v>
      </c>
      <c r="AV169" s="142" t="s">
        <v>84</v>
      </c>
      <c r="AW169" s="142" t="s">
        <v>31</v>
      </c>
      <c r="AX169" s="142" t="s">
        <v>75</v>
      </c>
      <c r="AY169" s="144" t="s">
        <v>123</v>
      </c>
    </row>
    <row r="170" spans="2:65" s="149" customFormat="1">
      <c r="B170" s="150"/>
      <c r="D170" s="137" t="s">
        <v>128</v>
      </c>
      <c r="E170" s="151" t="s">
        <v>1</v>
      </c>
      <c r="F170" s="152" t="s">
        <v>129</v>
      </c>
      <c r="H170" s="153">
        <v>160.88</v>
      </c>
      <c r="L170" s="150"/>
      <c r="M170" s="154"/>
      <c r="T170" s="155"/>
      <c r="AT170" s="151" t="s">
        <v>128</v>
      </c>
      <c r="AU170" s="151" t="s">
        <v>84</v>
      </c>
      <c r="AV170" s="149" t="s">
        <v>127</v>
      </c>
      <c r="AW170" s="149" t="s">
        <v>31</v>
      </c>
      <c r="AX170" s="149" t="s">
        <v>32</v>
      </c>
      <c r="AY170" s="151" t="s">
        <v>123</v>
      </c>
    </row>
    <row r="171" spans="2:65" s="14" customFormat="1" ht="16.5" customHeight="1">
      <c r="B171" s="121"/>
      <c r="C171" s="122" t="s">
        <v>207</v>
      </c>
      <c r="D171" s="122" t="s">
        <v>125</v>
      </c>
      <c r="E171" s="123" t="s">
        <v>208</v>
      </c>
      <c r="F171" s="124" t="s">
        <v>209</v>
      </c>
      <c r="G171" s="125" t="s">
        <v>134</v>
      </c>
      <c r="H171" s="126">
        <v>292.8</v>
      </c>
      <c r="I171" s="127">
        <v>0</v>
      </c>
      <c r="J171" s="127">
        <f>ROUND(I171*H171,2)</f>
        <v>0</v>
      </c>
      <c r="K171" s="128"/>
      <c r="L171" s="15"/>
      <c r="M171" s="129" t="s">
        <v>1</v>
      </c>
      <c r="N171" s="130" t="s">
        <v>40</v>
      </c>
      <c r="O171" s="131">
        <v>6.6000000000000003E-2</v>
      </c>
      <c r="P171" s="131">
        <f>O171*H171</f>
        <v>19.324800000000003</v>
      </c>
      <c r="Q171" s="131">
        <v>0</v>
      </c>
      <c r="R171" s="131">
        <f>Q171*H171</f>
        <v>0</v>
      </c>
      <c r="S171" s="131">
        <v>1.5E-3</v>
      </c>
      <c r="T171" s="132">
        <f>S171*H171</f>
        <v>0.43920000000000003</v>
      </c>
      <c r="AR171" s="133" t="s">
        <v>135</v>
      </c>
      <c r="AT171" s="133" t="s">
        <v>125</v>
      </c>
      <c r="AU171" s="133" t="s">
        <v>84</v>
      </c>
      <c r="AY171" s="2" t="s">
        <v>123</v>
      </c>
      <c r="BE171" s="134">
        <f t="shared" ref="BE171:BE230" si="16">IF(N171="základní",J171,0)</f>
        <v>0</v>
      </c>
      <c r="BF171" s="134">
        <f t="shared" ref="BF171:BF230" si="17">IF(N171="snížená",J171,0)</f>
        <v>0</v>
      </c>
      <c r="BG171" s="134">
        <f t="shared" ref="BG171:BG230" si="18">IF(N171="zákl. přenesená",J171,0)</f>
        <v>0</v>
      </c>
      <c r="BH171" s="134">
        <f t="shared" ref="BH171:BH230" si="19">IF(N171="sníž. přenesená",J171,0)</f>
        <v>0</v>
      </c>
      <c r="BI171" s="134">
        <f t="shared" ref="BI171:BI230" si="20">IF(N171="nulová",J171,0)</f>
        <v>0</v>
      </c>
      <c r="BJ171" s="2" t="s">
        <v>32</v>
      </c>
      <c r="BK171" s="134">
        <f>ROUND(I171*H171,2)</f>
        <v>0</v>
      </c>
      <c r="BL171" s="2" t="s">
        <v>135</v>
      </c>
      <c r="BM171" s="133" t="s">
        <v>210</v>
      </c>
    </row>
    <row r="172" spans="2:65" s="135" customFormat="1">
      <c r="B172" s="136"/>
      <c r="D172" s="137" t="s">
        <v>128</v>
      </c>
      <c r="E172" s="138" t="s">
        <v>1</v>
      </c>
      <c r="F172" s="139" t="s">
        <v>211</v>
      </c>
      <c r="H172" s="138" t="s">
        <v>1</v>
      </c>
      <c r="L172" s="136"/>
      <c r="M172" s="140"/>
      <c r="T172" s="141"/>
      <c r="AT172" s="138" t="s">
        <v>128</v>
      </c>
      <c r="AU172" s="138" t="s">
        <v>84</v>
      </c>
      <c r="AV172" s="135" t="s">
        <v>32</v>
      </c>
      <c r="AW172" s="135" t="s">
        <v>31</v>
      </c>
      <c r="AX172" s="135" t="s">
        <v>75</v>
      </c>
      <c r="AY172" s="138" t="s">
        <v>123</v>
      </c>
    </row>
    <row r="173" spans="2:65" s="142" customFormat="1">
      <c r="B173" s="143"/>
      <c r="D173" s="137" t="s">
        <v>128</v>
      </c>
      <c r="E173" s="144" t="s">
        <v>1</v>
      </c>
      <c r="F173" s="145" t="s">
        <v>212</v>
      </c>
      <c r="H173" s="146">
        <v>126.4</v>
      </c>
      <c r="L173" s="143"/>
      <c r="M173" s="147"/>
      <c r="T173" s="148"/>
      <c r="AT173" s="144" t="s">
        <v>128</v>
      </c>
      <c r="AU173" s="144" t="s">
        <v>84</v>
      </c>
      <c r="AV173" s="142" t="s">
        <v>84</v>
      </c>
      <c r="AW173" s="142" t="s">
        <v>31</v>
      </c>
      <c r="AX173" s="142" t="s">
        <v>75</v>
      </c>
      <c r="AY173" s="144" t="s">
        <v>123</v>
      </c>
    </row>
    <row r="174" spans="2:65" s="135" customFormat="1">
      <c r="B174" s="136"/>
      <c r="D174" s="137" t="s">
        <v>128</v>
      </c>
      <c r="E174" s="138" t="s">
        <v>1</v>
      </c>
      <c r="F174" s="139" t="s">
        <v>213</v>
      </c>
      <c r="H174" s="138" t="s">
        <v>1</v>
      </c>
      <c r="L174" s="136"/>
      <c r="M174" s="140"/>
      <c r="T174" s="141"/>
      <c r="AT174" s="138" t="s">
        <v>128</v>
      </c>
      <c r="AU174" s="138" t="s">
        <v>84</v>
      </c>
      <c r="AV174" s="135" t="s">
        <v>32</v>
      </c>
      <c r="AW174" s="135" t="s">
        <v>31</v>
      </c>
      <c r="AX174" s="135" t="s">
        <v>75</v>
      </c>
      <c r="AY174" s="138" t="s">
        <v>123</v>
      </c>
    </row>
    <row r="175" spans="2:65" s="142" customFormat="1">
      <c r="B175" s="143"/>
      <c r="D175" s="137" t="s">
        <v>128</v>
      </c>
      <c r="E175" s="144" t="s">
        <v>1</v>
      </c>
      <c r="F175" s="145" t="s">
        <v>212</v>
      </c>
      <c r="H175" s="146">
        <v>126.4</v>
      </c>
      <c r="L175" s="143"/>
      <c r="M175" s="147"/>
      <c r="T175" s="148"/>
      <c r="AT175" s="144" t="s">
        <v>128</v>
      </c>
      <c r="AU175" s="144" t="s">
        <v>84</v>
      </c>
      <c r="AV175" s="142" t="s">
        <v>84</v>
      </c>
      <c r="AW175" s="142" t="s">
        <v>31</v>
      </c>
      <c r="AX175" s="142" t="s">
        <v>75</v>
      </c>
      <c r="AY175" s="144" t="s">
        <v>123</v>
      </c>
    </row>
    <row r="176" spans="2:65" s="135" customFormat="1">
      <c r="B176" s="136"/>
      <c r="D176" s="137" t="s">
        <v>128</v>
      </c>
      <c r="E176" s="138" t="s">
        <v>1</v>
      </c>
      <c r="F176" s="139" t="s">
        <v>214</v>
      </c>
      <c r="H176" s="138" t="s">
        <v>1</v>
      </c>
      <c r="L176" s="136"/>
      <c r="M176" s="140"/>
      <c r="T176" s="141"/>
      <c r="AT176" s="138" t="s">
        <v>128</v>
      </c>
      <c r="AU176" s="138" t="s">
        <v>84</v>
      </c>
      <c r="AV176" s="135" t="s">
        <v>32</v>
      </c>
      <c r="AW176" s="135" t="s">
        <v>31</v>
      </c>
      <c r="AX176" s="135" t="s">
        <v>75</v>
      </c>
      <c r="AY176" s="138" t="s">
        <v>123</v>
      </c>
    </row>
    <row r="177" spans="2:65" s="142" customFormat="1">
      <c r="B177" s="143"/>
      <c r="D177" s="137" t="s">
        <v>128</v>
      </c>
      <c r="E177" s="144" t="s">
        <v>1</v>
      </c>
      <c r="F177" s="145" t="s">
        <v>215</v>
      </c>
      <c r="H177" s="146">
        <v>40</v>
      </c>
      <c r="L177" s="143"/>
      <c r="M177" s="147"/>
      <c r="T177" s="148"/>
      <c r="AT177" s="144" t="s">
        <v>128</v>
      </c>
      <c r="AU177" s="144" t="s">
        <v>84</v>
      </c>
      <c r="AV177" s="142" t="s">
        <v>84</v>
      </c>
      <c r="AW177" s="142" t="s">
        <v>31</v>
      </c>
      <c r="AX177" s="142" t="s">
        <v>75</v>
      </c>
      <c r="AY177" s="144" t="s">
        <v>123</v>
      </c>
    </row>
    <row r="178" spans="2:65" s="149" customFormat="1">
      <c r="B178" s="150"/>
      <c r="D178" s="137" t="s">
        <v>128</v>
      </c>
      <c r="E178" s="151" t="s">
        <v>1</v>
      </c>
      <c r="F178" s="152" t="s">
        <v>129</v>
      </c>
      <c r="H178" s="153">
        <v>292.8</v>
      </c>
      <c r="L178" s="150"/>
      <c r="M178" s="154"/>
      <c r="T178" s="155"/>
      <c r="AT178" s="151" t="s">
        <v>128</v>
      </c>
      <c r="AU178" s="151" t="s">
        <v>84</v>
      </c>
      <c r="AV178" s="149" t="s">
        <v>127</v>
      </c>
      <c r="AW178" s="149" t="s">
        <v>31</v>
      </c>
      <c r="AX178" s="149" t="s">
        <v>32</v>
      </c>
      <c r="AY178" s="151" t="s">
        <v>123</v>
      </c>
    </row>
    <row r="179" spans="2:65" s="14" customFormat="1" ht="24.2" customHeight="1">
      <c r="B179" s="121"/>
      <c r="C179" s="122" t="s">
        <v>216</v>
      </c>
      <c r="D179" s="122" t="s">
        <v>125</v>
      </c>
      <c r="E179" s="123" t="s">
        <v>217</v>
      </c>
      <c r="F179" s="124" t="s">
        <v>218</v>
      </c>
      <c r="G179" s="125" t="s">
        <v>126</v>
      </c>
      <c r="H179" s="126">
        <v>550.57899999999995</v>
      </c>
      <c r="I179" s="127">
        <v>0</v>
      </c>
      <c r="J179" s="127">
        <f>ROUND(I179*H179,2)</f>
        <v>0</v>
      </c>
      <c r="K179" s="128"/>
      <c r="L179" s="15"/>
      <c r="M179" s="129" t="s">
        <v>1</v>
      </c>
      <c r="N179" s="130" t="s">
        <v>40</v>
      </c>
      <c r="O179" s="131">
        <v>0.28610999999999998</v>
      </c>
      <c r="P179" s="131">
        <f>O179*H179</f>
        <v>157.52615768999996</v>
      </c>
      <c r="Q179" s="131">
        <v>8.9097450000000002E-3</v>
      </c>
      <c r="R179" s="131">
        <f>Q179*H179</f>
        <v>4.9055184923549993</v>
      </c>
      <c r="S179" s="131">
        <v>0</v>
      </c>
      <c r="T179" s="132">
        <f>S179*H179</f>
        <v>0</v>
      </c>
      <c r="AR179" s="133" t="s">
        <v>135</v>
      </c>
      <c r="AT179" s="133" t="s">
        <v>125</v>
      </c>
      <c r="AU179" s="133" t="s">
        <v>84</v>
      </c>
      <c r="AY179" s="2" t="s">
        <v>123</v>
      </c>
      <c r="BE179" s="134">
        <f t="shared" si="16"/>
        <v>0</v>
      </c>
      <c r="BF179" s="134">
        <f t="shared" si="17"/>
        <v>0</v>
      </c>
      <c r="BG179" s="134">
        <f t="shared" si="18"/>
        <v>0</v>
      </c>
      <c r="BH179" s="134">
        <f t="shared" si="19"/>
        <v>0</v>
      </c>
      <c r="BI179" s="134">
        <f t="shared" si="20"/>
        <v>0</v>
      </c>
      <c r="BJ179" s="2" t="s">
        <v>32</v>
      </c>
      <c r="BK179" s="134">
        <f>ROUND(I179*H179,2)</f>
        <v>0</v>
      </c>
      <c r="BL179" s="2" t="s">
        <v>135</v>
      </c>
      <c r="BM179" s="133" t="s">
        <v>219</v>
      </c>
    </row>
    <row r="180" spans="2:65" s="135" customFormat="1">
      <c r="B180" s="136"/>
      <c r="D180" s="137" t="s">
        <v>128</v>
      </c>
      <c r="E180" s="138" t="s">
        <v>1</v>
      </c>
      <c r="F180" s="139" t="s">
        <v>220</v>
      </c>
      <c r="H180" s="138" t="s">
        <v>1</v>
      </c>
      <c r="L180" s="136"/>
      <c r="M180" s="140"/>
      <c r="T180" s="141"/>
      <c r="AT180" s="138" t="s">
        <v>128</v>
      </c>
      <c r="AU180" s="138" t="s">
        <v>84</v>
      </c>
      <c r="AV180" s="135" t="s">
        <v>32</v>
      </c>
      <c r="AW180" s="135" t="s">
        <v>31</v>
      </c>
      <c r="AX180" s="135" t="s">
        <v>75</v>
      </c>
      <c r="AY180" s="138" t="s">
        <v>123</v>
      </c>
    </row>
    <row r="181" spans="2:65" s="142" customFormat="1">
      <c r="B181" s="143"/>
      <c r="D181" s="137" t="s">
        <v>128</v>
      </c>
      <c r="E181" s="144" t="s">
        <v>1</v>
      </c>
      <c r="F181" s="145" t="s">
        <v>221</v>
      </c>
      <c r="H181" s="146">
        <v>423.69900000000001</v>
      </c>
      <c r="L181" s="143"/>
      <c r="M181" s="147"/>
      <c r="T181" s="148"/>
      <c r="AT181" s="144" t="s">
        <v>128</v>
      </c>
      <c r="AU181" s="144" t="s">
        <v>84</v>
      </c>
      <c r="AV181" s="142" t="s">
        <v>84</v>
      </c>
      <c r="AW181" s="142" t="s">
        <v>31</v>
      </c>
      <c r="AX181" s="142" t="s">
        <v>75</v>
      </c>
      <c r="AY181" s="144" t="s">
        <v>123</v>
      </c>
    </row>
    <row r="182" spans="2:65" s="135" customFormat="1" ht="22.5">
      <c r="B182" s="136"/>
      <c r="D182" s="137" t="s">
        <v>128</v>
      </c>
      <c r="E182" s="138" t="s">
        <v>1</v>
      </c>
      <c r="F182" s="139" t="s">
        <v>222</v>
      </c>
      <c r="H182" s="138" t="s">
        <v>1</v>
      </c>
      <c r="L182" s="136"/>
      <c r="M182" s="140"/>
      <c r="T182" s="141"/>
      <c r="AT182" s="138" t="s">
        <v>128</v>
      </c>
      <c r="AU182" s="138" t="s">
        <v>84</v>
      </c>
      <c r="AV182" s="135" t="s">
        <v>32</v>
      </c>
      <c r="AW182" s="135" t="s">
        <v>31</v>
      </c>
      <c r="AX182" s="135" t="s">
        <v>75</v>
      </c>
      <c r="AY182" s="138" t="s">
        <v>123</v>
      </c>
    </row>
    <row r="183" spans="2:65" s="142" customFormat="1">
      <c r="B183" s="143"/>
      <c r="D183" s="137" t="s">
        <v>128</v>
      </c>
      <c r="E183" s="144" t="s">
        <v>1</v>
      </c>
      <c r="F183" s="145" t="s">
        <v>223</v>
      </c>
      <c r="H183" s="146">
        <v>126.88</v>
      </c>
      <c r="L183" s="143"/>
      <c r="M183" s="147"/>
      <c r="T183" s="148"/>
      <c r="AT183" s="144" t="s">
        <v>128</v>
      </c>
      <c r="AU183" s="144" t="s">
        <v>84</v>
      </c>
      <c r="AV183" s="142" t="s">
        <v>84</v>
      </c>
      <c r="AW183" s="142" t="s">
        <v>31</v>
      </c>
      <c r="AX183" s="142" t="s">
        <v>75</v>
      </c>
      <c r="AY183" s="144" t="s">
        <v>123</v>
      </c>
    </row>
    <row r="184" spans="2:65" s="149" customFormat="1">
      <c r="B184" s="150"/>
      <c r="D184" s="137" t="s">
        <v>128</v>
      </c>
      <c r="E184" s="151" t="s">
        <v>1</v>
      </c>
      <c r="F184" s="152" t="s">
        <v>129</v>
      </c>
      <c r="H184" s="153">
        <v>550.57899999999995</v>
      </c>
      <c r="L184" s="150"/>
      <c r="M184" s="154"/>
      <c r="T184" s="155"/>
      <c r="AT184" s="151" t="s">
        <v>128</v>
      </c>
      <c r="AU184" s="151" t="s">
        <v>84</v>
      </c>
      <c r="AV184" s="149" t="s">
        <v>127</v>
      </c>
      <c r="AW184" s="149" t="s">
        <v>31</v>
      </c>
      <c r="AX184" s="149" t="s">
        <v>32</v>
      </c>
      <c r="AY184" s="151" t="s">
        <v>123</v>
      </c>
    </row>
    <row r="185" spans="2:65" s="14" customFormat="1" ht="24.2" customHeight="1">
      <c r="B185" s="121"/>
      <c r="C185" s="122" t="s">
        <v>224</v>
      </c>
      <c r="D185" s="122" t="s">
        <v>125</v>
      </c>
      <c r="E185" s="123" t="s">
        <v>225</v>
      </c>
      <c r="F185" s="124" t="s">
        <v>226</v>
      </c>
      <c r="G185" s="125" t="s">
        <v>126</v>
      </c>
      <c r="H185" s="126">
        <v>904</v>
      </c>
      <c r="I185" s="127">
        <v>0</v>
      </c>
      <c r="J185" s="127">
        <f>ROUND(I185*H185,2)</f>
        <v>0</v>
      </c>
      <c r="K185" s="128"/>
      <c r="L185" s="15"/>
      <c r="M185" s="129" t="s">
        <v>1</v>
      </c>
      <c r="N185" s="130" t="s">
        <v>40</v>
      </c>
      <c r="O185" s="131">
        <v>1.9E-2</v>
      </c>
      <c r="P185" s="131">
        <f>O185*H185</f>
        <v>17.175999999999998</v>
      </c>
      <c r="Q185" s="131">
        <v>0</v>
      </c>
      <c r="R185" s="131">
        <f>Q185*H185</f>
        <v>0</v>
      </c>
      <c r="S185" s="131">
        <v>6.6E-4</v>
      </c>
      <c r="T185" s="132">
        <f>S185*H185</f>
        <v>0.59663999999999995</v>
      </c>
      <c r="AR185" s="133" t="s">
        <v>135</v>
      </c>
      <c r="AT185" s="133" t="s">
        <v>125</v>
      </c>
      <c r="AU185" s="133" t="s">
        <v>84</v>
      </c>
      <c r="AY185" s="2" t="s">
        <v>123</v>
      </c>
      <c r="BE185" s="134">
        <f t="shared" si="16"/>
        <v>0</v>
      </c>
      <c r="BF185" s="134">
        <f t="shared" si="17"/>
        <v>0</v>
      </c>
      <c r="BG185" s="134">
        <f t="shared" si="18"/>
        <v>0</v>
      </c>
      <c r="BH185" s="134">
        <f t="shared" si="19"/>
        <v>0</v>
      </c>
      <c r="BI185" s="134">
        <f t="shared" si="20"/>
        <v>0</v>
      </c>
      <c r="BJ185" s="2" t="s">
        <v>32</v>
      </c>
      <c r="BK185" s="134">
        <f>ROUND(I185*H185,2)</f>
        <v>0</v>
      </c>
      <c r="BL185" s="2" t="s">
        <v>135</v>
      </c>
      <c r="BM185" s="133" t="s">
        <v>227</v>
      </c>
    </row>
    <row r="186" spans="2:65" s="135" customFormat="1">
      <c r="B186" s="136"/>
      <c r="D186" s="137" t="s">
        <v>128</v>
      </c>
      <c r="E186" s="138" t="s">
        <v>1</v>
      </c>
      <c r="F186" s="139" t="s">
        <v>228</v>
      </c>
      <c r="H186" s="138" t="s">
        <v>1</v>
      </c>
      <c r="L186" s="136"/>
      <c r="M186" s="140"/>
      <c r="T186" s="141"/>
      <c r="AT186" s="138" t="s">
        <v>128</v>
      </c>
      <c r="AU186" s="138" t="s">
        <v>84</v>
      </c>
      <c r="AV186" s="135" t="s">
        <v>32</v>
      </c>
      <c r="AW186" s="135" t="s">
        <v>31</v>
      </c>
      <c r="AX186" s="135" t="s">
        <v>75</v>
      </c>
      <c r="AY186" s="138" t="s">
        <v>123</v>
      </c>
    </row>
    <row r="187" spans="2:65" s="142" customFormat="1">
      <c r="B187" s="143"/>
      <c r="D187" s="137" t="s">
        <v>128</v>
      </c>
      <c r="E187" s="144" t="s">
        <v>1</v>
      </c>
      <c r="F187" s="145" t="s">
        <v>229</v>
      </c>
      <c r="H187" s="146">
        <v>904</v>
      </c>
      <c r="L187" s="143"/>
      <c r="M187" s="147"/>
      <c r="T187" s="148"/>
      <c r="AT187" s="144" t="s">
        <v>128</v>
      </c>
      <c r="AU187" s="144" t="s">
        <v>84</v>
      </c>
      <c r="AV187" s="142" t="s">
        <v>84</v>
      </c>
      <c r="AW187" s="142" t="s">
        <v>31</v>
      </c>
      <c r="AX187" s="142" t="s">
        <v>75</v>
      </c>
      <c r="AY187" s="144" t="s">
        <v>123</v>
      </c>
    </row>
    <row r="188" spans="2:65" s="149" customFormat="1">
      <c r="B188" s="150"/>
      <c r="D188" s="137" t="s">
        <v>128</v>
      </c>
      <c r="E188" s="151" t="s">
        <v>1</v>
      </c>
      <c r="F188" s="152" t="s">
        <v>129</v>
      </c>
      <c r="H188" s="153">
        <v>904</v>
      </c>
      <c r="L188" s="150"/>
      <c r="M188" s="154"/>
      <c r="T188" s="155"/>
      <c r="AT188" s="151" t="s">
        <v>128</v>
      </c>
      <c r="AU188" s="151" t="s">
        <v>84</v>
      </c>
      <c r="AV188" s="149" t="s">
        <v>127</v>
      </c>
      <c r="AW188" s="149" t="s">
        <v>31</v>
      </c>
      <c r="AX188" s="149" t="s">
        <v>32</v>
      </c>
      <c r="AY188" s="151" t="s">
        <v>123</v>
      </c>
    </row>
    <row r="189" spans="2:65" s="14" customFormat="1" ht="24.2" customHeight="1">
      <c r="B189" s="121"/>
      <c r="C189" s="122" t="s">
        <v>230</v>
      </c>
      <c r="D189" s="122" t="s">
        <v>125</v>
      </c>
      <c r="E189" s="123" t="s">
        <v>231</v>
      </c>
      <c r="F189" s="124" t="s">
        <v>232</v>
      </c>
      <c r="G189" s="125" t="s">
        <v>126</v>
      </c>
      <c r="H189" s="126">
        <v>904</v>
      </c>
      <c r="I189" s="127">
        <v>0</v>
      </c>
      <c r="J189" s="127">
        <f>ROUND(I189*H189,2)</f>
        <v>0</v>
      </c>
      <c r="K189" s="128"/>
      <c r="L189" s="15"/>
      <c r="M189" s="129" t="s">
        <v>1</v>
      </c>
      <c r="N189" s="130" t="s">
        <v>40</v>
      </c>
      <c r="O189" s="131">
        <v>3.7999999999999999E-2</v>
      </c>
      <c r="P189" s="131">
        <f>O189*H189</f>
        <v>34.351999999999997</v>
      </c>
      <c r="Q189" s="131">
        <v>0</v>
      </c>
      <c r="R189" s="131">
        <f>Q189*H189</f>
        <v>0</v>
      </c>
      <c r="S189" s="131">
        <v>3.2000000000000002E-3</v>
      </c>
      <c r="T189" s="132">
        <f>S189*H189</f>
        <v>2.8928000000000003</v>
      </c>
      <c r="AR189" s="133" t="s">
        <v>135</v>
      </c>
      <c r="AT189" s="133" t="s">
        <v>125</v>
      </c>
      <c r="AU189" s="133" t="s">
        <v>84</v>
      </c>
      <c r="AY189" s="2" t="s">
        <v>123</v>
      </c>
      <c r="BE189" s="134">
        <f t="shared" si="16"/>
        <v>0</v>
      </c>
      <c r="BF189" s="134">
        <f t="shared" si="17"/>
        <v>0</v>
      </c>
      <c r="BG189" s="134">
        <f t="shared" si="18"/>
        <v>0</v>
      </c>
      <c r="BH189" s="134">
        <f t="shared" si="19"/>
        <v>0</v>
      </c>
      <c r="BI189" s="134">
        <f t="shared" si="20"/>
        <v>0</v>
      </c>
      <c r="BJ189" s="2" t="s">
        <v>32</v>
      </c>
      <c r="BK189" s="134">
        <f>ROUND(I189*H189,2)</f>
        <v>0</v>
      </c>
      <c r="BL189" s="2" t="s">
        <v>135</v>
      </c>
      <c r="BM189" s="133" t="s">
        <v>233</v>
      </c>
    </row>
    <row r="190" spans="2:65" s="142" customFormat="1">
      <c r="B190" s="143"/>
      <c r="D190" s="137" t="s">
        <v>128</v>
      </c>
      <c r="E190" s="144" t="s">
        <v>1</v>
      </c>
      <c r="F190" s="145" t="s">
        <v>229</v>
      </c>
      <c r="H190" s="146">
        <v>904</v>
      </c>
      <c r="L190" s="143"/>
      <c r="M190" s="147"/>
      <c r="T190" s="148"/>
      <c r="AT190" s="144" t="s">
        <v>128</v>
      </c>
      <c r="AU190" s="144" t="s">
        <v>84</v>
      </c>
      <c r="AV190" s="142" t="s">
        <v>84</v>
      </c>
      <c r="AW190" s="142" t="s">
        <v>31</v>
      </c>
      <c r="AX190" s="142" t="s">
        <v>75</v>
      </c>
      <c r="AY190" s="144" t="s">
        <v>123</v>
      </c>
    </row>
    <row r="191" spans="2:65" s="149" customFormat="1">
      <c r="B191" s="150"/>
      <c r="D191" s="137" t="s">
        <v>128</v>
      </c>
      <c r="E191" s="151" t="s">
        <v>1</v>
      </c>
      <c r="F191" s="152" t="s">
        <v>129</v>
      </c>
      <c r="H191" s="153">
        <v>904</v>
      </c>
      <c r="L191" s="150"/>
      <c r="M191" s="154"/>
      <c r="T191" s="155"/>
      <c r="AT191" s="151" t="s">
        <v>128</v>
      </c>
      <c r="AU191" s="151" t="s">
        <v>84</v>
      </c>
      <c r="AV191" s="149" t="s">
        <v>127</v>
      </c>
      <c r="AW191" s="149" t="s">
        <v>31</v>
      </c>
      <c r="AX191" s="149" t="s">
        <v>32</v>
      </c>
      <c r="AY191" s="151" t="s">
        <v>123</v>
      </c>
    </row>
    <row r="192" spans="2:65" s="14" customFormat="1" ht="24.2" customHeight="1">
      <c r="B192" s="121"/>
      <c r="C192" s="122" t="s">
        <v>234</v>
      </c>
      <c r="D192" s="122" t="s">
        <v>125</v>
      </c>
      <c r="E192" s="123" t="s">
        <v>235</v>
      </c>
      <c r="F192" s="124" t="s">
        <v>236</v>
      </c>
      <c r="G192" s="125" t="s">
        <v>134</v>
      </c>
      <c r="H192" s="126">
        <v>160.88</v>
      </c>
      <c r="I192" s="127">
        <v>0</v>
      </c>
      <c r="J192" s="127">
        <f>ROUND(I192*H192,2)</f>
        <v>0</v>
      </c>
      <c r="K192" s="128"/>
      <c r="L192" s="15"/>
      <c r="M192" s="129" t="s">
        <v>1</v>
      </c>
      <c r="N192" s="130" t="s">
        <v>40</v>
      </c>
      <c r="O192" s="131">
        <v>0.03</v>
      </c>
      <c r="P192" s="131">
        <f>O192*H192</f>
        <v>4.8263999999999996</v>
      </c>
      <c r="Q192" s="131">
        <v>0</v>
      </c>
      <c r="R192" s="131">
        <f>Q192*H192</f>
        <v>0</v>
      </c>
      <c r="S192" s="131">
        <v>0</v>
      </c>
      <c r="T192" s="132">
        <f>S192*H192</f>
        <v>0</v>
      </c>
      <c r="AR192" s="133" t="s">
        <v>135</v>
      </c>
      <c r="AT192" s="133" t="s">
        <v>125</v>
      </c>
      <c r="AU192" s="133" t="s">
        <v>84</v>
      </c>
      <c r="AY192" s="2" t="s">
        <v>123</v>
      </c>
      <c r="BE192" s="134">
        <f t="shared" si="16"/>
        <v>0</v>
      </c>
      <c r="BF192" s="134">
        <f t="shared" si="17"/>
        <v>0</v>
      </c>
      <c r="BG192" s="134">
        <f t="shared" si="18"/>
        <v>0</v>
      </c>
      <c r="BH192" s="134">
        <f t="shared" si="19"/>
        <v>0</v>
      </c>
      <c r="BI192" s="134">
        <f t="shared" si="20"/>
        <v>0</v>
      </c>
      <c r="BJ192" s="2" t="s">
        <v>32</v>
      </c>
      <c r="BK192" s="134">
        <f>ROUND(I192*H192,2)</f>
        <v>0</v>
      </c>
      <c r="BL192" s="2" t="s">
        <v>135</v>
      </c>
      <c r="BM192" s="133" t="s">
        <v>237</v>
      </c>
    </row>
    <row r="193" spans="2:65" s="135" customFormat="1">
      <c r="B193" s="136"/>
      <c r="D193" s="137" t="s">
        <v>128</v>
      </c>
      <c r="E193" s="138" t="s">
        <v>1</v>
      </c>
      <c r="F193" s="139" t="s">
        <v>238</v>
      </c>
      <c r="H193" s="138" t="s">
        <v>1</v>
      </c>
      <c r="L193" s="136"/>
      <c r="M193" s="140"/>
      <c r="T193" s="141"/>
      <c r="AT193" s="138" t="s">
        <v>128</v>
      </c>
      <c r="AU193" s="138" t="s">
        <v>84</v>
      </c>
      <c r="AV193" s="135" t="s">
        <v>32</v>
      </c>
      <c r="AW193" s="135" t="s">
        <v>31</v>
      </c>
      <c r="AX193" s="135" t="s">
        <v>75</v>
      </c>
      <c r="AY193" s="138" t="s">
        <v>123</v>
      </c>
    </row>
    <row r="194" spans="2:65" s="135" customFormat="1">
      <c r="B194" s="136"/>
      <c r="D194" s="137" t="s">
        <v>128</v>
      </c>
      <c r="E194" s="138" t="s">
        <v>1</v>
      </c>
      <c r="F194" s="139" t="s">
        <v>239</v>
      </c>
      <c r="H194" s="138" t="s">
        <v>1</v>
      </c>
      <c r="L194" s="136"/>
      <c r="M194" s="140"/>
      <c r="T194" s="141"/>
      <c r="AT194" s="138" t="s">
        <v>128</v>
      </c>
      <c r="AU194" s="138" t="s">
        <v>84</v>
      </c>
      <c r="AV194" s="135" t="s">
        <v>32</v>
      </c>
      <c r="AW194" s="135" t="s">
        <v>31</v>
      </c>
      <c r="AX194" s="135" t="s">
        <v>75</v>
      </c>
      <c r="AY194" s="138" t="s">
        <v>123</v>
      </c>
    </row>
    <row r="195" spans="2:65" s="142" customFormat="1">
      <c r="B195" s="143"/>
      <c r="D195" s="137" t="s">
        <v>128</v>
      </c>
      <c r="E195" s="144" t="s">
        <v>1</v>
      </c>
      <c r="F195" s="145" t="s">
        <v>202</v>
      </c>
      <c r="H195" s="146">
        <v>126.88</v>
      </c>
      <c r="L195" s="143"/>
      <c r="M195" s="147"/>
      <c r="T195" s="148"/>
      <c r="AT195" s="144" t="s">
        <v>128</v>
      </c>
      <c r="AU195" s="144" t="s">
        <v>84</v>
      </c>
      <c r="AV195" s="142" t="s">
        <v>84</v>
      </c>
      <c r="AW195" s="142" t="s">
        <v>31</v>
      </c>
      <c r="AX195" s="142" t="s">
        <v>75</v>
      </c>
      <c r="AY195" s="144" t="s">
        <v>123</v>
      </c>
    </row>
    <row r="196" spans="2:65" s="135" customFormat="1">
      <c r="B196" s="136"/>
      <c r="D196" s="137" t="s">
        <v>128</v>
      </c>
      <c r="E196" s="138" t="s">
        <v>1</v>
      </c>
      <c r="F196" s="139" t="s">
        <v>240</v>
      </c>
      <c r="H196" s="138" t="s">
        <v>1</v>
      </c>
      <c r="L196" s="136"/>
      <c r="M196" s="140"/>
      <c r="T196" s="141"/>
      <c r="AT196" s="138" t="s">
        <v>128</v>
      </c>
      <c r="AU196" s="138" t="s">
        <v>84</v>
      </c>
      <c r="AV196" s="135" t="s">
        <v>32</v>
      </c>
      <c r="AW196" s="135" t="s">
        <v>31</v>
      </c>
      <c r="AX196" s="135" t="s">
        <v>75</v>
      </c>
      <c r="AY196" s="138" t="s">
        <v>123</v>
      </c>
    </row>
    <row r="197" spans="2:65" s="142" customFormat="1">
      <c r="B197" s="143"/>
      <c r="D197" s="137" t="s">
        <v>128</v>
      </c>
      <c r="E197" s="144" t="s">
        <v>1</v>
      </c>
      <c r="F197" s="145" t="s">
        <v>204</v>
      </c>
      <c r="H197" s="146">
        <v>22</v>
      </c>
      <c r="L197" s="143"/>
      <c r="M197" s="147"/>
      <c r="T197" s="148"/>
      <c r="AT197" s="144" t="s">
        <v>128</v>
      </c>
      <c r="AU197" s="144" t="s">
        <v>84</v>
      </c>
      <c r="AV197" s="142" t="s">
        <v>84</v>
      </c>
      <c r="AW197" s="142" t="s">
        <v>31</v>
      </c>
      <c r="AX197" s="142" t="s">
        <v>75</v>
      </c>
      <c r="AY197" s="144" t="s">
        <v>123</v>
      </c>
    </row>
    <row r="198" spans="2:65" s="135" customFormat="1">
      <c r="B198" s="136"/>
      <c r="D198" s="137" t="s">
        <v>128</v>
      </c>
      <c r="E198" s="138" t="s">
        <v>1</v>
      </c>
      <c r="F198" s="139" t="s">
        <v>241</v>
      </c>
      <c r="H198" s="138" t="s">
        <v>1</v>
      </c>
      <c r="L198" s="136"/>
      <c r="M198" s="140"/>
      <c r="T198" s="141"/>
      <c r="AT198" s="138" t="s">
        <v>128</v>
      </c>
      <c r="AU198" s="138" t="s">
        <v>84</v>
      </c>
      <c r="AV198" s="135" t="s">
        <v>32</v>
      </c>
      <c r="AW198" s="135" t="s">
        <v>31</v>
      </c>
      <c r="AX198" s="135" t="s">
        <v>75</v>
      </c>
      <c r="AY198" s="138" t="s">
        <v>123</v>
      </c>
    </row>
    <row r="199" spans="2:65" s="142" customFormat="1">
      <c r="B199" s="143"/>
      <c r="D199" s="137" t="s">
        <v>128</v>
      </c>
      <c r="E199" s="144" t="s">
        <v>1</v>
      </c>
      <c r="F199" s="145" t="s">
        <v>206</v>
      </c>
      <c r="H199" s="146">
        <v>12</v>
      </c>
      <c r="L199" s="143"/>
      <c r="M199" s="147"/>
      <c r="T199" s="148"/>
      <c r="AT199" s="144" t="s">
        <v>128</v>
      </c>
      <c r="AU199" s="144" t="s">
        <v>84</v>
      </c>
      <c r="AV199" s="142" t="s">
        <v>84</v>
      </c>
      <c r="AW199" s="142" t="s">
        <v>31</v>
      </c>
      <c r="AX199" s="142" t="s">
        <v>75</v>
      </c>
      <c r="AY199" s="144" t="s">
        <v>123</v>
      </c>
    </row>
    <row r="200" spans="2:65" s="149" customFormat="1">
      <c r="B200" s="150"/>
      <c r="D200" s="137" t="s">
        <v>128</v>
      </c>
      <c r="E200" s="151" t="s">
        <v>1</v>
      </c>
      <c r="F200" s="152" t="s">
        <v>129</v>
      </c>
      <c r="H200" s="153">
        <v>160.88</v>
      </c>
      <c r="L200" s="150"/>
      <c r="M200" s="154"/>
      <c r="T200" s="155"/>
      <c r="AT200" s="151" t="s">
        <v>128</v>
      </c>
      <c r="AU200" s="151" t="s">
        <v>84</v>
      </c>
      <c r="AV200" s="149" t="s">
        <v>127</v>
      </c>
      <c r="AW200" s="149" t="s">
        <v>31</v>
      </c>
      <c r="AX200" s="149" t="s">
        <v>32</v>
      </c>
      <c r="AY200" s="151" t="s">
        <v>123</v>
      </c>
    </row>
    <row r="201" spans="2:65" s="14" customFormat="1" ht="33" customHeight="1">
      <c r="B201" s="121"/>
      <c r="C201" s="122" t="s">
        <v>242</v>
      </c>
      <c r="D201" s="122" t="s">
        <v>125</v>
      </c>
      <c r="E201" s="123" t="s">
        <v>243</v>
      </c>
      <c r="F201" s="124" t="s">
        <v>244</v>
      </c>
      <c r="G201" s="125" t="s">
        <v>126</v>
      </c>
      <c r="H201" s="126">
        <v>42.323999999999998</v>
      </c>
      <c r="I201" s="127">
        <v>0</v>
      </c>
      <c r="J201" s="127">
        <f>ROUND(I201*H201,2)</f>
        <v>0</v>
      </c>
      <c r="K201" s="128"/>
      <c r="L201" s="15"/>
      <c r="M201" s="129" t="s">
        <v>1</v>
      </c>
      <c r="N201" s="130" t="s">
        <v>40</v>
      </c>
      <c r="O201" s="131">
        <v>0.3</v>
      </c>
      <c r="P201" s="131">
        <f>O201*H201</f>
        <v>12.697199999999999</v>
      </c>
      <c r="Q201" s="131">
        <v>0</v>
      </c>
      <c r="R201" s="131">
        <f>Q201*H201</f>
        <v>0</v>
      </c>
      <c r="S201" s="131">
        <v>0</v>
      </c>
      <c r="T201" s="132">
        <f>S201*H201</f>
        <v>0</v>
      </c>
      <c r="AR201" s="133" t="s">
        <v>135</v>
      </c>
      <c r="AT201" s="133" t="s">
        <v>125</v>
      </c>
      <c r="AU201" s="133" t="s">
        <v>84</v>
      </c>
      <c r="AY201" s="2" t="s">
        <v>123</v>
      </c>
      <c r="BE201" s="134">
        <f t="shared" si="16"/>
        <v>0</v>
      </c>
      <c r="BF201" s="134">
        <f t="shared" si="17"/>
        <v>0</v>
      </c>
      <c r="BG201" s="134">
        <f t="shared" si="18"/>
        <v>0</v>
      </c>
      <c r="BH201" s="134">
        <f t="shared" si="19"/>
        <v>0</v>
      </c>
      <c r="BI201" s="134">
        <f t="shared" si="20"/>
        <v>0</v>
      </c>
      <c r="BJ201" s="2" t="s">
        <v>32</v>
      </c>
      <c r="BK201" s="134">
        <f>ROUND(I201*H201,2)</f>
        <v>0</v>
      </c>
      <c r="BL201" s="2" t="s">
        <v>135</v>
      </c>
      <c r="BM201" s="133" t="s">
        <v>245</v>
      </c>
    </row>
    <row r="202" spans="2:65" s="135" customFormat="1">
      <c r="B202" s="136"/>
      <c r="D202" s="137" t="s">
        <v>128</v>
      </c>
      <c r="E202" s="138" t="s">
        <v>1</v>
      </c>
      <c r="F202" s="139" t="s">
        <v>246</v>
      </c>
      <c r="H202" s="138" t="s">
        <v>1</v>
      </c>
      <c r="L202" s="136"/>
      <c r="M202" s="140"/>
      <c r="T202" s="141"/>
      <c r="AT202" s="138" t="s">
        <v>128</v>
      </c>
      <c r="AU202" s="138" t="s">
        <v>84</v>
      </c>
      <c r="AV202" s="135" t="s">
        <v>32</v>
      </c>
      <c r="AW202" s="135" t="s">
        <v>31</v>
      </c>
      <c r="AX202" s="135" t="s">
        <v>75</v>
      </c>
      <c r="AY202" s="138" t="s">
        <v>123</v>
      </c>
    </row>
    <row r="203" spans="2:65" s="142" customFormat="1">
      <c r="B203" s="143"/>
      <c r="D203" s="137" t="s">
        <v>128</v>
      </c>
      <c r="E203" s="144" t="s">
        <v>1</v>
      </c>
      <c r="F203" s="145" t="s">
        <v>247</v>
      </c>
      <c r="H203" s="146">
        <v>14.616</v>
      </c>
      <c r="L203" s="143"/>
      <c r="M203" s="147"/>
      <c r="T203" s="148"/>
      <c r="AT203" s="144" t="s">
        <v>128</v>
      </c>
      <c r="AU203" s="144" t="s">
        <v>84</v>
      </c>
      <c r="AV203" s="142" t="s">
        <v>84</v>
      </c>
      <c r="AW203" s="142" t="s">
        <v>31</v>
      </c>
      <c r="AX203" s="142" t="s">
        <v>75</v>
      </c>
      <c r="AY203" s="144" t="s">
        <v>123</v>
      </c>
    </row>
    <row r="204" spans="2:65" s="135" customFormat="1">
      <c r="B204" s="136"/>
      <c r="D204" s="137" t="s">
        <v>128</v>
      </c>
      <c r="E204" s="138" t="s">
        <v>1</v>
      </c>
      <c r="F204" s="139" t="s">
        <v>248</v>
      </c>
      <c r="H204" s="138" t="s">
        <v>1</v>
      </c>
      <c r="L204" s="136"/>
      <c r="M204" s="140"/>
      <c r="T204" s="141"/>
      <c r="AT204" s="138" t="s">
        <v>128</v>
      </c>
      <c r="AU204" s="138" t="s">
        <v>84</v>
      </c>
      <c r="AV204" s="135" t="s">
        <v>32</v>
      </c>
      <c r="AW204" s="135" t="s">
        <v>31</v>
      </c>
      <c r="AX204" s="135" t="s">
        <v>75</v>
      </c>
      <c r="AY204" s="138" t="s">
        <v>123</v>
      </c>
    </row>
    <row r="205" spans="2:65" s="142" customFormat="1">
      <c r="B205" s="143"/>
      <c r="D205" s="137" t="s">
        <v>128</v>
      </c>
      <c r="E205" s="144" t="s">
        <v>1</v>
      </c>
      <c r="F205" s="145" t="s">
        <v>249</v>
      </c>
      <c r="H205" s="146">
        <v>12.616</v>
      </c>
      <c r="L205" s="143"/>
      <c r="M205" s="147"/>
      <c r="T205" s="148"/>
      <c r="AT205" s="144" t="s">
        <v>128</v>
      </c>
      <c r="AU205" s="144" t="s">
        <v>84</v>
      </c>
      <c r="AV205" s="142" t="s">
        <v>84</v>
      </c>
      <c r="AW205" s="142" t="s">
        <v>31</v>
      </c>
      <c r="AX205" s="142" t="s">
        <v>75</v>
      </c>
      <c r="AY205" s="144" t="s">
        <v>123</v>
      </c>
    </row>
    <row r="206" spans="2:65" s="135" customFormat="1">
      <c r="B206" s="136"/>
      <c r="D206" s="137" t="s">
        <v>128</v>
      </c>
      <c r="E206" s="138" t="s">
        <v>1</v>
      </c>
      <c r="F206" s="139" t="s">
        <v>250</v>
      </c>
      <c r="H206" s="138" t="s">
        <v>1</v>
      </c>
      <c r="L206" s="136"/>
      <c r="M206" s="140"/>
      <c r="T206" s="141"/>
      <c r="AT206" s="138" t="s">
        <v>128</v>
      </c>
      <c r="AU206" s="138" t="s">
        <v>84</v>
      </c>
      <c r="AV206" s="135" t="s">
        <v>32</v>
      </c>
      <c r="AW206" s="135" t="s">
        <v>31</v>
      </c>
      <c r="AX206" s="135" t="s">
        <v>75</v>
      </c>
      <c r="AY206" s="138" t="s">
        <v>123</v>
      </c>
    </row>
    <row r="207" spans="2:65" s="142" customFormat="1">
      <c r="B207" s="143"/>
      <c r="D207" s="137" t="s">
        <v>128</v>
      </c>
      <c r="E207" s="144" t="s">
        <v>1</v>
      </c>
      <c r="F207" s="145" t="s">
        <v>251</v>
      </c>
      <c r="H207" s="146">
        <v>13.692</v>
      </c>
      <c r="L207" s="143"/>
      <c r="M207" s="147"/>
      <c r="T207" s="148"/>
      <c r="AT207" s="144" t="s">
        <v>128</v>
      </c>
      <c r="AU207" s="144" t="s">
        <v>84</v>
      </c>
      <c r="AV207" s="142" t="s">
        <v>84</v>
      </c>
      <c r="AW207" s="142" t="s">
        <v>31</v>
      </c>
      <c r="AX207" s="142" t="s">
        <v>75</v>
      </c>
      <c r="AY207" s="144" t="s">
        <v>123</v>
      </c>
    </row>
    <row r="208" spans="2:65" s="135" customFormat="1">
      <c r="B208" s="136"/>
      <c r="D208" s="137" t="s">
        <v>128</v>
      </c>
      <c r="E208" s="138" t="s">
        <v>1</v>
      </c>
      <c r="F208" s="139" t="s">
        <v>252</v>
      </c>
      <c r="H208" s="138" t="s">
        <v>1</v>
      </c>
      <c r="L208" s="136"/>
      <c r="M208" s="140"/>
      <c r="T208" s="141"/>
      <c r="AT208" s="138" t="s">
        <v>128</v>
      </c>
      <c r="AU208" s="138" t="s">
        <v>84</v>
      </c>
      <c r="AV208" s="135" t="s">
        <v>32</v>
      </c>
      <c r="AW208" s="135" t="s">
        <v>31</v>
      </c>
      <c r="AX208" s="135" t="s">
        <v>75</v>
      </c>
      <c r="AY208" s="138" t="s">
        <v>123</v>
      </c>
    </row>
    <row r="209" spans="2:65" s="142" customFormat="1">
      <c r="B209" s="143"/>
      <c r="D209" s="137" t="s">
        <v>128</v>
      </c>
      <c r="E209" s="144" t="s">
        <v>1</v>
      </c>
      <c r="F209" s="145" t="s">
        <v>253</v>
      </c>
      <c r="H209" s="146">
        <v>1.4</v>
      </c>
      <c r="L209" s="143"/>
      <c r="M209" s="147"/>
      <c r="T209" s="148"/>
      <c r="AT209" s="144" t="s">
        <v>128</v>
      </c>
      <c r="AU209" s="144" t="s">
        <v>84</v>
      </c>
      <c r="AV209" s="142" t="s">
        <v>84</v>
      </c>
      <c r="AW209" s="142" t="s">
        <v>31</v>
      </c>
      <c r="AX209" s="142" t="s">
        <v>75</v>
      </c>
      <c r="AY209" s="144" t="s">
        <v>123</v>
      </c>
    </row>
    <row r="210" spans="2:65" s="149" customFormat="1">
      <c r="B210" s="150"/>
      <c r="D210" s="137" t="s">
        <v>128</v>
      </c>
      <c r="E210" s="151" t="s">
        <v>1</v>
      </c>
      <c r="F210" s="152" t="s">
        <v>129</v>
      </c>
      <c r="H210" s="153">
        <v>42.323999999999998</v>
      </c>
      <c r="L210" s="150"/>
      <c r="M210" s="154"/>
      <c r="T210" s="155"/>
      <c r="AT210" s="151" t="s">
        <v>128</v>
      </c>
      <c r="AU210" s="151" t="s">
        <v>84</v>
      </c>
      <c r="AV210" s="149" t="s">
        <v>127</v>
      </c>
      <c r="AW210" s="149" t="s">
        <v>31</v>
      </c>
      <c r="AX210" s="149" t="s">
        <v>32</v>
      </c>
      <c r="AY210" s="151" t="s">
        <v>123</v>
      </c>
    </row>
    <row r="211" spans="2:65" s="14" customFormat="1" ht="24.2" customHeight="1">
      <c r="B211" s="121"/>
      <c r="C211" s="122" t="s">
        <v>254</v>
      </c>
      <c r="D211" s="122" t="s">
        <v>125</v>
      </c>
      <c r="E211" s="123" t="s">
        <v>255</v>
      </c>
      <c r="F211" s="124" t="s">
        <v>256</v>
      </c>
      <c r="G211" s="125" t="s">
        <v>126</v>
      </c>
      <c r="H211" s="126">
        <v>984.44</v>
      </c>
      <c r="I211" s="127">
        <v>0</v>
      </c>
      <c r="J211" s="127">
        <f>ROUND(I211*H211,2)</f>
        <v>0</v>
      </c>
      <c r="K211" s="128"/>
      <c r="L211" s="15"/>
      <c r="M211" s="129" t="s">
        <v>1</v>
      </c>
      <c r="N211" s="130" t="s">
        <v>40</v>
      </c>
      <c r="O211" s="131">
        <v>0.46</v>
      </c>
      <c r="P211" s="131">
        <f>O211*H211</f>
        <v>452.84240000000005</v>
      </c>
      <c r="Q211" s="131">
        <v>0</v>
      </c>
      <c r="R211" s="131">
        <f>Q211*H211</f>
        <v>0</v>
      </c>
      <c r="S211" s="131">
        <v>0</v>
      </c>
      <c r="T211" s="132">
        <f>S211*H211</f>
        <v>0</v>
      </c>
      <c r="AR211" s="133" t="s">
        <v>135</v>
      </c>
      <c r="AT211" s="133" t="s">
        <v>125</v>
      </c>
      <c r="AU211" s="133" t="s">
        <v>84</v>
      </c>
      <c r="AY211" s="2" t="s">
        <v>123</v>
      </c>
      <c r="BE211" s="134">
        <f t="shared" si="16"/>
        <v>0</v>
      </c>
      <c r="BF211" s="134">
        <f t="shared" si="17"/>
        <v>0</v>
      </c>
      <c r="BG211" s="134">
        <f t="shared" si="18"/>
        <v>0</v>
      </c>
      <c r="BH211" s="134">
        <f t="shared" si="19"/>
        <v>0</v>
      </c>
      <c r="BI211" s="134">
        <f t="shared" si="20"/>
        <v>0</v>
      </c>
      <c r="BJ211" s="2" t="s">
        <v>32</v>
      </c>
      <c r="BK211" s="134">
        <f>ROUND(I211*H211,2)</f>
        <v>0</v>
      </c>
      <c r="BL211" s="2" t="s">
        <v>135</v>
      </c>
      <c r="BM211" s="133" t="s">
        <v>257</v>
      </c>
    </row>
    <row r="212" spans="2:65" s="135" customFormat="1">
      <c r="B212" s="136"/>
      <c r="D212" s="137" t="s">
        <v>128</v>
      </c>
      <c r="E212" s="138" t="s">
        <v>1</v>
      </c>
      <c r="F212" s="139" t="s">
        <v>258</v>
      </c>
      <c r="H212" s="138" t="s">
        <v>1</v>
      </c>
      <c r="L212" s="136"/>
      <c r="M212" s="140"/>
      <c r="T212" s="141"/>
      <c r="AT212" s="138" t="s">
        <v>128</v>
      </c>
      <c r="AU212" s="138" t="s">
        <v>84</v>
      </c>
      <c r="AV212" s="135" t="s">
        <v>32</v>
      </c>
      <c r="AW212" s="135" t="s">
        <v>31</v>
      </c>
      <c r="AX212" s="135" t="s">
        <v>75</v>
      </c>
      <c r="AY212" s="138" t="s">
        <v>123</v>
      </c>
    </row>
    <row r="213" spans="2:65" s="142" customFormat="1">
      <c r="B213" s="143"/>
      <c r="D213" s="137" t="s">
        <v>128</v>
      </c>
      <c r="E213" s="144" t="s">
        <v>1</v>
      </c>
      <c r="F213" s="145" t="s">
        <v>229</v>
      </c>
      <c r="H213" s="146">
        <v>904</v>
      </c>
      <c r="L213" s="143"/>
      <c r="M213" s="147"/>
      <c r="T213" s="148"/>
      <c r="AT213" s="144" t="s">
        <v>128</v>
      </c>
      <c r="AU213" s="144" t="s">
        <v>84</v>
      </c>
      <c r="AV213" s="142" t="s">
        <v>84</v>
      </c>
      <c r="AW213" s="142" t="s">
        <v>31</v>
      </c>
      <c r="AX213" s="142" t="s">
        <v>75</v>
      </c>
      <c r="AY213" s="144" t="s">
        <v>123</v>
      </c>
    </row>
    <row r="214" spans="2:65" s="168" customFormat="1">
      <c r="B214" s="169"/>
      <c r="D214" s="137" t="s">
        <v>128</v>
      </c>
      <c r="E214" s="170" t="s">
        <v>1</v>
      </c>
      <c r="F214" s="171" t="s">
        <v>259</v>
      </c>
      <c r="H214" s="172">
        <v>904</v>
      </c>
      <c r="L214" s="169"/>
      <c r="M214" s="173"/>
      <c r="T214" s="174"/>
      <c r="AT214" s="170" t="s">
        <v>128</v>
      </c>
      <c r="AU214" s="170" t="s">
        <v>84</v>
      </c>
      <c r="AV214" s="168" t="s">
        <v>130</v>
      </c>
      <c r="AW214" s="168" t="s">
        <v>31</v>
      </c>
      <c r="AX214" s="168" t="s">
        <v>75</v>
      </c>
      <c r="AY214" s="170" t="s">
        <v>123</v>
      </c>
    </row>
    <row r="215" spans="2:65" s="135" customFormat="1">
      <c r="B215" s="136"/>
      <c r="D215" s="137" t="s">
        <v>128</v>
      </c>
      <c r="E215" s="138" t="s">
        <v>1</v>
      </c>
      <c r="F215" s="139" t="s">
        <v>238</v>
      </c>
      <c r="H215" s="138" t="s">
        <v>1</v>
      </c>
      <c r="L215" s="136"/>
      <c r="M215" s="140"/>
      <c r="T215" s="141"/>
      <c r="AT215" s="138" t="s">
        <v>128</v>
      </c>
      <c r="AU215" s="138" t="s">
        <v>84</v>
      </c>
      <c r="AV215" s="135" t="s">
        <v>32</v>
      </c>
      <c r="AW215" s="135" t="s">
        <v>31</v>
      </c>
      <c r="AX215" s="135" t="s">
        <v>75</v>
      </c>
      <c r="AY215" s="138" t="s">
        <v>123</v>
      </c>
    </row>
    <row r="216" spans="2:65" s="135" customFormat="1">
      <c r="B216" s="136"/>
      <c r="D216" s="137" t="s">
        <v>128</v>
      </c>
      <c r="E216" s="138" t="s">
        <v>1</v>
      </c>
      <c r="F216" s="139" t="s">
        <v>239</v>
      </c>
      <c r="H216" s="138" t="s">
        <v>1</v>
      </c>
      <c r="L216" s="136"/>
      <c r="M216" s="140"/>
      <c r="T216" s="141"/>
      <c r="AT216" s="138" t="s">
        <v>128</v>
      </c>
      <c r="AU216" s="138" t="s">
        <v>84</v>
      </c>
      <c r="AV216" s="135" t="s">
        <v>32</v>
      </c>
      <c r="AW216" s="135" t="s">
        <v>31</v>
      </c>
      <c r="AX216" s="135" t="s">
        <v>75</v>
      </c>
      <c r="AY216" s="138" t="s">
        <v>123</v>
      </c>
    </row>
    <row r="217" spans="2:65" s="142" customFormat="1">
      <c r="B217" s="143"/>
      <c r="D217" s="137" t="s">
        <v>128</v>
      </c>
      <c r="E217" s="144" t="s">
        <v>1</v>
      </c>
      <c r="F217" s="145" t="s">
        <v>260</v>
      </c>
      <c r="H217" s="146">
        <v>63.44</v>
      </c>
      <c r="L217" s="143"/>
      <c r="M217" s="147"/>
      <c r="T217" s="148"/>
      <c r="AT217" s="144" t="s">
        <v>128</v>
      </c>
      <c r="AU217" s="144" t="s">
        <v>84</v>
      </c>
      <c r="AV217" s="142" t="s">
        <v>84</v>
      </c>
      <c r="AW217" s="142" t="s">
        <v>31</v>
      </c>
      <c r="AX217" s="142" t="s">
        <v>75</v>
      </c>
      <c r="AY217" s="144" t="s">
        <v>123</v>
      </c>
    </row>
    <row r="218" spans="2:65" s="135" customFormat="1">
      <c r="B218" s="136"/>
      <c r="D218" s="137" t="s">
        <v>128</v>
      </c>
      <c r="E218" s="138" t="s">
        <v>1</v>
      </c>
      <c r="F218" s="139" t="s">
        <v>240</v>
      </c>
      <c r="H218" s="138" t="s">
        <v>1</v>
      </c>
      <c r="L218" s="136"/>
      <c r="M218" s="140"/>
      <c r="T218" s="141"/>
      <c r="AT218" s="138" t="s">
        <v>128</v>
      </c>
      <c r="AU218" s="138" t="s">
        <v>84</v>
      </c>
      <c r="AV218" s="135" t="s">
        <v>32</v>
      </c>
      <c r="AW218" s="135" t="s">
        <v>31</v>
      </c>
      <c r="AX218" s="135" t="s">
        <v>75</v>
      </c>
      <c r="AY218" s="138" t="s">
        <v>123</v>
      </c>
    </row>
    <row r="219" spans="2:65" s="142" customFormat="1">
      <c r="B219" s="143"/>
      <c r="D219" s="137" t="s">
        <v>128</v>
      </c>
      <c r="E219" s="144" t="s">
        <v>1</v>
      </c>
      <c r="F219" s="145" t="s">
        <v>261</v>
      </c>
      <c r="H219" s="146">
        <v>11</v>
      </c>
      <c r="L219" s="143"/>
      <c r="M219" s="147"/>
      <c r="T219" s="148"/>
      <c r="AT219" s="144" t="s">
        <v>128</v>
      </c>
      <c r="AU219" s="144" t="s">
        <v>84</v>
      </c>
      <c r="AV219" s="142" t="s">
        <v>84</v>
      </c>
      <c r="AW219" s="142" t="s">
        <v>31</v>
      </c>
      <c r="AX219" s="142" t="s">
        <v>75</v>
      </c>
      <c r="AY219" s="144" t="s">
        <v>123</v>
      </c>
    </row>
    <row r="220" spans="2:65" s="135" customFormat="1">
      <c r="B220" s="136"/>
      <c r="D220" s="137" t="s">
        <v>128</v>
      </c>
      <c r="E220" s="138" t="s">
        <v>1</v>
      </c>
      <c r="F220" s="139" t="s">
        <v>241</v>
      </c>
      <c r="H220" s="138" t="s">
        <v>1</v>
      </c>
      <c r="L220" s="136"/>
      <c r="M220" s="140"/>
      <c r="T220" s="141"/>
      <c r="AT220" s="138" t="s">
        <v>128</v>
      </c>
      <c r="AU220" s="138" t="s">
        <v>84</v>
      </c>
      <c r="AV220" s="135" t="s">
        <v>32</v>
      </c>
      <c r="AW220" s="135" t="s">
        <v>31</v>
      </c>
      <c r="AX220" s="135" t="s">
        <v>75</v>
      </c>
      <c r="AY220" s="138" t="s">
        <v>123</v>
      </c>
    </row>
    <row r="221" spans="2:65" s="142" customFormat="1">
      <c r="B221" s="143"/>
      <c r="D221" s="137" t="s">
        <v>128</v>
      </c>
      <c r="E221" s="144" t="s">
        <v>1</v>
      </c>
      <c r="F221" s="145" t="s">
        <v>262</v>
      </c>
      <c r="H221" s="146">
        <v>6</v>
      </c>
      <c r="L221" s="143"/>
      <c r="M221" s="147"/>
      <c r="T221" s="148"/>
      <c r="AT221" s="144" t="s">
        <v>128</v>
      </c>
      <c r="AU221" s="144" t="s">
        <v>84</v>
      </c>
      <c r="AV221" s="142" t="s">
        <v>84</v>
      </c>
      <c r="AW221" s="142" t="s">
        <v>31</v>
      </c>
      <c r="AX221" s="142" t="s">
        <v>75</v>
      </c>
      <c r="AY221" s="144" t="s">
        <v>123</v>
      </c>
    </row>
    <row r="222" spans="2:65" s="168" customFormat="1">
      <c r="B222" s="169"/>
      <c r="D222" s="137" t="s">
        <v>128</v>
      </c>
      <c r="E222" s="170" t="s">
        <v>1</v>
      </c>
      <c r="F222" s="171" t="s">
        <v>259</v>
      </c>
      <c r="H222" s="172">
        <v>80.44</v>
      </c>
      <c r="L222" s="169"/>
      <c r="M222" s="173"/>
      <c r="T222" s="174"/>
      <c r="AT222" s="170" t="s">
        <v>128</v>
      </c>
      <c r="AU222" s="170" t="s">
        <v>84</v>
      </c>
      <c r="AV222" s="168" t="s">
        <v>130</v>
      </c>
      <c r="AW222" s="168" t="s">
        <v>31</v>
      </c>
      <c r="AX222" s="168" t="s">
        <v>75</v>
      </c>
      <c r="AY222" s="170" t="s">
        <v>123</v>
      </c>
    </row>
    <row r="223" spans="2:65" s="149" customFormat="1">
      <c r="B223" s="150"/>
      <c r="D223" s="137" t="s">
        <v>128</v>
      </c>
      <c r="E223" s="151" t="s">
        <v>1</v>
      </c>
      <c r="F223" s="152" t="s">
        <v>129</v>
      </c>
      <c r="H223" s="153">
        <v>984.44</v>
      </c>
      <c r="L223" s="150"/>
      <c r="M223" s="154"/>
      <c r="T223" s="155"/>
      <c r="AT223" s="151" t="s">
        <v>128</v>
      </c>
      <c r="AU223" s="151" t="s">
        <v>84</v>
      </c>
      <c r="AV223" s="149" t="s">
        <v>127</v>
      </c>
      <c r="AW223" s="149" t="s">
        <v>31</v>
      </c>
      <c r="AX223" s="149" t="s">
        <v>32</v>
      </c>
      <c r="AY223" s="151" t="s">
        <v>123</v>
      </c>
    </row>
    <row r="224" spans="2:65" s="14" customFormat="1" ht="37.9" customHeight="1">
      <c r="B224" s="121"/>
      <c r="C224" s="156" t="s">
        <v>263</v>
      </c>
      <c r="D224" s="156" t="s">
        <v>132</v>
      </c>
      <c r="E224" s="157" t="s">
        <v>264</v>
      </c>
      <c r="F224" s="158" t="s">
        <v>265</v>
      </c>
      <c r="G224" s="159" t="s">
        <v>126</v>
      </c>
      <c r="H224" s="160">
        <v>1153.9870000000001</v>
      </c>
      <c r="I224" s="161">
        <v>0</v>
      </c>
      <c r="J224" s="161">
        <f>ROUND(I224*H224,2)</f>
        <v>0</v>
      </c>
      <c r="K224" s="162"/>
      <c r="L224" s="163"/>
      <c r="M224" s="164" t="s">
        <v>1</v>
      </c>
      <c r="N224" s="165" t="s">
        <v>40</v>
      </c>
      <c r="O224" s="131">
        <v>0</v>
      </c>
      <c r="P224" s="131">
        <f>O224*H224</f>
        <v>0</v>
      </c>
      <c r="Q224" s="131">
        <v>2.2000000000000001E-3</v>
      </c>
      <c r="R224" s="131">
        <f>Q224*H224</f>
        <v>2.5387714000000003</v>
      </c>
      <c r="S224" s="131">
        <v>0</v>
      </c>
      <c r="T224" s="132">
        <f>S224*H224</f>
        <v>0</v>
      </c>
      <c r="AR224" s="133" t="s">
        <v>168</v>
      </c>
      <c r="AT224" s="133" t="s">
        <v>132</v>
      </c>
      <c r="AU224" s="133" t="s">
        <v>84</v>
      </c>
      <c r="AY224" s="2" t="s">
        <v>123</v>
      </c>
      <c r="BE224" s="134">
        <f t="shared" si="16"/>
        <v>0</v>
      </c>
      <c r="BF224" s="134">
        <f t="shared" si="17"/>
        <v>0</v>
      </c>
      <c r="BG224" s="134">
        <f t="shared" si="18"/>
        <v>0</v>
      </c>
      <c r="BH224" s="134">
        <f t="shared" si="19"/>
        <v>0</v>
      </c>
      <c r="BI224" s="134">
        <f t="shared" si="20"/>
        <v>0</v>
      </c>
      <c r="BJ224" s="2" t="s">
        <v>32</v>
      </c>
      <c r="BK224" s="134">
        <f>ROUND(I224*H224,2)</f>
        <v>0</v>
      </c>
      <c r="BL224" s="2" t="s">
        <v>135</v>
      </c>
      <c r="BM224" s="133" t="s">
        <v>266</v>
      </c>
    </row>
    <row r="225" spans="2:65" s="135" customFormat="1">
      <c r="B225" s="136"/>
      <c r="D225" s="137" t="s">
        <v>128</v>
      </c>
      <c r="E225" s="138" t="s">
        <v>1</v>
      </c>
      <c r="F225" s="139" t="s">
        <v>267</v>
      </c>
      <c r="H225" s="138" t="s">
        <v>1</v>
      </c>
      <c r="L225" s="136"/>
      <c r="M225" s="140"/>
      <c r="T225" s="141"/>
      <c r="AT225" s="138" t="s">
        <v>128</v>
      </c>
      <c r="AU225" s="138" t="s">
        <v>84</v>
      </c>
      <c r="AV225" s="135" t="s">
        <v>32</v>
      </c>
      <c r="AW225" s="135" t="s">
        <v>31</v>
      </c>
      <c r="AX225" s="135" t="s">
        <v>75</v>
      </c>
      <c r="AY225" s="138" t="s">
        <v>123</v>
      </c>
    </row>
    <row r="226" spans="2:65" s="142" customFormat="1">
      <c r="B226" s="143"/>
      <c r="D226" s="137" t="s">
        <v>128</v>
      </c>
      <c r="E226" s="144" t="s">
        <v>1</v>
      </c>
      <c r="F226" s="145" t="s">
        <v>268</v>
      </c>
      <c r="H226" s="146">
        <v>1132.106</v>
      </c>
      <c r="L226" s="143"/>
      <c r="M226" s="147"/>
      <c r="T226" s="148"/>
      <c r="AT226" s="144" t="s">
        <v>128</v>
      </c>
      <c r="AU226" s="144" t="s">
        <v>84</v>
      </c>
      <c r="AV226" s="142" t="s">
        <v>84</v>
      </c>
      <c r="AW226" s="142" t="s">
        <v>31</v>
      </c>
      <c r="AX226" s="142" t="s">
        <v>75</v>
      </c>
      <c r="AY226" s="144" t="s">
        <v>123</v>
      </c>
    </row>
    <row r="227" spans="2:65" s="135" customFormat="1">
      <c r="B227" s="136"/>
      <c r="D227" s="137" t="s">
        <v>128</v>
      </c>
      <c r="E227" s="138" t="s">
        <v>1</v>
      </c>
      <c r="F227" s="139" t="s">
        <v>269</v>
      </c>
      <c r="H227" s="138" t="s">
        <v>1</v>
      </c>
      <c r="L227" s="136"/>
      <c r="M227" s="140"/>
      <c r="T227" s="141"/>
      <c r="AT227" s="138" t="s">
        <v>128</v>
      </c>
      <c r="AU227" s="138" t="s">
        <v>84</v>
      </c>
      <c r="AV227" s="135" t="s">
        <v>32</v>
      </c>
      <c r="AW227" s="135" t="s">
        <v>31</v>
      </c>
      <c r="AX227" s="135" t="s">
        <v>75</v>
      </c>
      <c r="AY227" s="138" t="s">
        <v>123</v>
      </c>
    </row>
    <row r="228" spans="2:65" s="142" customFormat="1">
      <c r="B228" s="143"/>
      <c r="D228" s="137" t="s">
        <v>128</v>
      </c>
      <c r="E228" s="144" t="s">
        <v>1</v>
      </c>
      <c r="F228" s="145" t="s">
        <v>270</v>
      </c>
      <c r="H228" s="146">
        <v>21.881</v>
      </c>
      <c r="L228" s="143"/>
      <c r="M228" s="147"/>
      <c r="T228" s="148"/>
      <c r="AT228" s="144" t="s">
        <v>128</v>
      </c>
      <c r="AU228" s="144" t="s">
        <v>84</v>
      </c>
      <c r="AV228" s="142" t="s">
        <v>84</v>
      </c>
      <c r="AW228" s="142" t="s">
        <v>31</v>
      </c>
      <c r="AX228" s="142" t="s">
        <v>75</v>
      </c>
      <c r="AY228" s="144" t="s">
        <v>123</v>
      </c>
    </row>
    <row r="229" spans="2:65" s="149" customFormat="1">
      <c r="B229" s="150"/>
      <c r="D229" s="137" t="s">
        <v>128</v>
      </c>
      <c r="E229" s="151" t="s">
        <v>1</v>
      </c>
      <c r="F229" s="152" t="s">
        <v>129</v>
      </c>
      <c r="H229" s="153">
        <v>1153.9870000000001</v>
      </c>
      <c r="L229" s="150"/>
      <c r="M229" s="154"/>
      <c r="T229" s="155"/>
      <c r="AT229" s="151" t="s">
        <v>128</v>
      </c>
      <c r="AU229" s="151" t="s">
        <v>84</v>
      </c>
      <c r="AV229" s="149" t="s">
        <v>127</v>
      </c>
      <c r="AW229" s="149" t="s">
        <v>31</v>
      </c>
      <c r="AX229" s="149" t="s">
        <v>32</v>
      </c>
      <c r="AY229" s="151" t="s">
        <v>123</v>
      </c>
    </row>
    <row r="230" spans="2:65" s="14" customFormat="1" ht="24.2" customHeight="1">
      <c r="B230" s="121"/>
      <c r="C230" s="122" t="s">
        <v>271</v>
      </c>
      <c r="D230" s="122" t="s">
        <v>125</v>
      </c>
      <c r="E230" s="123" t="s">
        <v>272</v>
      </c>
      <c r="F230" s="124" t="s">
        <v>273</v>
      </c>
      <c r="G230" s="125" t="s">
        <v>134</v>
      </c>
      <c r="H230" s="126">
        <v>160.88</v>
      </c>
      <c r="I230" s="127">
        <v>0</v>
      </c>
      <c r="J230" s="127">
        <f>ROUND(I230*H230,2)</f>
        <v>0</v>
      </c>
      <c r="K230" s="128"/>
      <c r="L230" s="15"/>
      <c r="M230" s="129" t="s">
        <v>1</v>
      </c>
      <c r="N230" s="130" t="s">
        <v>40</v>
      </c>
      <c r="O230" s="131">
        <v>7.0999999999999994E-2</v>
      </c>
      <c r="P230" s="131">
        <f>O230*H230</f>
        <v>11.422479999999998</v>
      </c>
      <c r="Q230" s="131">
        <v>0</v>
      </c>
      <c r="R230" s="131">
        <f>Q230*H230</f>
        <v>0</v>
      </c>
      <c r="S230" s="131">
        <v>0</v>
      </c>
      <c r="T230" s="132">
        <f>S230*H230</f>
        <v>0</v>
      </c>
      <c r="AR230" s="133" t="s">
        <v>135</v>
      </c>
      <c r="AT230" s="133" t="s">
        <v>125</v>
      </c>
      <c r="AU230" s="133" t="s">
        <v>84</v>
      </c>
      <c r="AY230" s="2" t="s">
        <v>123</v>
      </c>
      <c r="BE230" s="134">
        <f t="shared" si="16"/>
        <v>0</v>
      </c>
      <c r="BF230" s="134">
        <f t="shared" si="17"/>
        <v>0</v>
      </c>
      <c r="BG230" s="134">
        <f t="shared" si="18"/>
        <v>0</v>
      </c>
      <c r="BH230" s="134">
        <f t="shared" si="19"/>
        <v>0</v>
      </c>
      <c r="BI230" s="134">
        <f t="shared" si="20"/>
        <v>0</v>
      </c>
      <c r="BJ230" s="2" t="s">
        <v>32</v>
      </c>
      <c r="BK230" s="134">
        <f>ROUND(I230*H230,2)</f>
        <v>0</v>
      </c>
      <c r="BL230" s="2" t="s">
        <v>135</v>
      </c>
      <c r="BM230" s="133" t="s">
        <v>274</v>
      </c>
    </row>
    <row r="231" spans="2:65" s="135" customFormat="1">
      <c r="B231" s="136"/>
      <c r="D231" s="137" t="s">
        <v>128</v>
      </c>
      <c r="E231" s="138" t="s">
        <v>1</v>
      </c>
      <c r="F231" s="139" t="s">
        <v>238</v>
      </c>
      <c r="H231" s="138" t="s">
        <v>1</v>
      </c>
      <c r="L231" s="136"/>
      <c r="M231" s="140"/>
      <c r="T231" s="141"/>
      <c r="AT231" s="138" t="s">
        <v>128</v>
      </c>
      <c r="AU231" s="138" t="s">
        <v>84</v>
      </c>
      <c r="AV231" s="135" t="s">
        <v>32</v>
      </c>
      <c r="AW231" s="135" t="s">
        <v>31</v>
      </c>
      <c r="AX231" s="135" t="s">
        <v>75</v>
      </c>
      <c r="AY231" s="138" t="s">
        <v>123</v>
      </c>
    </row>
    <row r="232" spans="2:65" s="135" customFormat="1">
      <c r="B232" s="136"/>
      <c r="D232" s="137" t="s">
        <v>128</v>
      </c>
      <c r="E232" s="138" t="s">
        <v>1</v>
      </c>
      <c r="F232" s="139" t="s">
        <v>239</v>
      </c>
      <c r="H232" s="138" t="s">
        <v>1</v>
      </c>
      <c r="L232" s="136"/>
      <c r="M232" s="140"/>
      <c r="T232" s="141"/>
      <c r="AT232" s="138" t="s">
        <v>128</v>
      </c>
      <c r="AU232" s="138" t="s">
        <v>84</v>
      </c>
      <c r="AV232" s="135" t="s">
        <v>32</v>
      </c>
      <c r="AW232" s="135" t="s">
        <v>31</v>
      </c>
      <c r="AX232" s="135" t="s">
        <v>75</v>
      </c>
      <c r="AY232" s="138" t="s">
        <v>123</v>
      </c>
    </row>
    <row r="233" spans="2:65" s="142" customFormat="1">
      <c r="B233" s="143"/>
      <c r="D233" s="137" t="s">
        <v>128</v>
      </c>
      <c r="E233" s="144" t="s">
        <v>1</v>
      </c>
      <c r="F233" s="145" t="s">
        <v>202</v>
      </c>
      <c r="H233" s="146">
        <v>126.88</v>
      </c>
      <c r="L233" s="143"/>
      <c r="M233" s="147"/>
      <c r="T233" s="148"/>
      <c r="AT233" s="144" t="s">
        <v>128</v>
      </c>
      <c r="AU233" s="144" t="s">
        <v>84</v>
      </c>
      <c r="AV233" s="142" t="s">
        <v>84</v>
      </c>
      <c r="AW233" s="142" t="s">
        <v>31</v>
      </c>
      <c r="AX233" s="142" t="s">
        <v>75</v>
      </c>
      <c r="AY233" s="144" t="s">
        <v>123</v>
      </c>
    </row>
    <row r="234" spans="2:65" s="135" customFormat="1">
      <c r="B234" s="136"/>
      <c r="D234" s="137" t="s">
        <v>128</v>
      </c>
      <c r="E234" s="138" t="s">
        <v>1</v>
      </c>
      <c r="F234" s="139" t="s">
        <v>240</v>
      </c>
      <c r="H234" s="138" t="s">
        <v>1</v>
      </c>
      <c r="L234" s="136"/>
      <c r="M234" s="140"/>
      <c r="T234" s="141"/>
      <c r="AT234" s="138" t="s">
        <v>128</v>
      </c>
      <c r="AU234" s="138" t="s">
        <v>84</v>
      </c>
      <c r="AV234" s="135" t="s">
        <v>32</v>
      </c>
      <c r="AW234" s="135" t="s">
        <v>31</v>
      </c>
      <c r="AX234" s="135" t="s">
        <v>75</v>
      </c>
      <c r="AY234" s="138" t="s">
        <v>123</v>
      </c>
    </row>
    <row r="235" spans="2:65" s="142" customFormat="1">
      <c r="B235" s="143"/>
      <c r="D235" s="137" t="s">
        <v>128</v>
      </c>
      <c r="E235" s="144" t="s">
        <v>1</v>
      </c>
      <c r="F235" s="145" t="s">
        <v>204</v>
      </c>
      <c r="H235" s="146">
        <v>22</v>
      </c>
      <c r="L235" s="143"/>
      <c r="M235" s="147"/>
      <c r="T235" s="148"/>
      <c r="AT235" s="144" t="s">
        <v>128</v>
      </c>
      <c r="AU235" s="144" t="s">
        <v>84</v>
      </c>
      <c r="AV235" s="142" t="s">
        <v>84</v>
      </c>
      <c r="AW235" s="142" t="s">
        <v>31</v>
      </c>
      <c r="AX235" s="142" t="s">
        <v>75</v>
      </c>
      <c r="AY235" s="144" t="s">
        <v>123</v>
      </c>
    </row>
    <row r="236" spans="2:65" s="135" customFormat="1">
      <c r="B236" s="136"/>
      <c r="D236" s="137" t="s">
        <v>128</v>
      </c>
      <c r="E236" s="138" t="s">
        <v>1</v>
      </c>
      <c r="F236" s="139" t="s">
        <v>241</v>
      </c>
      <c r="H236" s="138" t="s">
        <v>1</v>
      </c>
      <c r="L236" s="136"/>
      <c r="M236" s="140"/>
      <c r="T236" s="141"/>
      <c r="AT236" s="138" t="s">
        <v>128</v>
      </c>
      <c r="AU236" s="138" t="s">
        <v>84</v>
      </c>
      <c r="AV236" s="135" t="s">
        <v>32</v>
      </c>
      <c r="AW236" s="135" t="s">
        <v>31</v>
      </c>
      <c r="AX236" s="135" t="s">
        <v>75</v>
      </c>
      <c r="AY236" s="138" t="s">
        <v>123</v>
      </c>
    </row>
    <row r="237" spans="2:65" s="142" customFormat="1">
      <c r="B237" s="143"/>
      <c r="D237" s="137" t="s">
        <v>128</v>
      </c>
      <c r="E237" s="144" t="s">
        <v>1</v>
      </c>
      <c r="F237" s="145" t="s">
        <v>206</v>
      </c>
      <c r="H237" s="146">
        <v>12</v>
      </c>
      <c r="L237" s="143"/>
      <c r="M237" s="147"/>
      <c r="T237" s="148"/>
      <c r="AT237" s="144" t="s">
        <v>128</v>
      </c>
      <c r="AU237" s="144" t="s">
        <v>84</v>
      </c>
      <c r="AV237" s="142" t="s">
        <v>84</v>
      </c>
      <c r="AW237" s="142" t="s">
        <v>31</v>
      </c>
      <c r="AX237" s="142" t="s">
        <v>75</v>
      </c>
      <c r="AY237" s="144" t="s">
        <v>123</v>
      </c>
    </row>
    <row r="238" spans="2:65" s="149" customFormat="1">
      <c r="B238" s="150"/>
      <c r="D238" s="137" t="s">
        <v>128</v>
      </c>
      <c r="E238" s="151" t="s">
        <v>1</v>
      </c>
      <c r="F238" s="152" t="s">
        <v>129</v>
      </c>
      <c r="H238" s="153">
        <v>160.88</v>
      </c>
      <c r="L238" s="150"/>
      <c r="M238" s="154"/>
      <c r="T238" s="155"/>
      <c r="AT238" s="151" t="s">
        <v>128</v>
      </c>
      <c r="AU238" s="151" t="s">
        <v>84</v>
      </c>
      <c r="AV238" s="149" t="s">
        <v>127</v>
      </c>
      <c r="AW238" s="149" t="s">
        <v>31</v>
      </c>
      <c r="AX238" s="149" t="s">
        <v>32</v>
      </c>
      <c r="AY238" s="151" t="s">
        <v>123</v>
      </c>
    </row>
    <row r="239" spans="2:65" s="14" customFormat="1" ht="24.2" customHeight="1">
      <c r="B239" s="121"/>
      <c r="C239" s="122" t="s">
        <v>275</v>
      </c>
      <c r="D239" s="122" t="s">
        <v>125</v>
      </c>
      <c r="E239" s="123" t="s">
        <v>276</v>
      </c>
      <c r="F239" s="124" t="s">
        <v>277</v>
      </c>
      <c r="G239" s="125" t="s">
        <v>134</v>
      </c>
      <c r="H239" s="126">
        <v>40</v>
      </c>
      <c r="I239" s="127">
        <v>0</v>
      </c>
      <c r="J239" s="127">
        <f>ROUND(I239*H239,2)</f>
        <v>0</v>
      </c>
      <c r="K239" s="128"/>
      <c r="L239" s="15"/>
      <c r="M239" s="129" t="s">
        <v>1</v>
      </c>
      <c r="N239" s="130" t="s">
        <v>40</v>
      </c>
      <c r="O239" s="131">
        <v>0.14199999999999999</v>
      </c>
      <c r="P239" s="131">
        <f>O239*H239</f>
        <v>5.68</v>
      </c>
      <c r="Q239" s="131">
        <v>0</v>
      </c>
      <c r="R239" s="131">
        <f>Q239*H239</f>
        <v>0</v>
      </c>
      <c r="S239" s="131">
        <v>0</v>
      </c>
      <c r="T239" s="132">
        <f>S239*H239</f>
        <v>0</v>
      </c>
      <c r="AR239" s="133" t="s">
        <v>135</v>
      </c>
      <c r="AT239" s="133" t="s">
        <v>125</v>
      </c>
      <c r="AU239" s="133" t="s">
        <v>84</v>
      </c>
      <c r="AY239" s="2" t="s">
        <v>123</v>
      </c>
      <c r="BE239" s="134">
        <f t="shared" ref="BE239:BE292" si="21">IF(N239="základní",J239,0)</f>
        <v>0</v>
      </c>
      <c r="BF239" s="134">
        <f t="shared" ref="BF239:BF292" si="22">IF(N239="snížená",J239,0)</f>
        <v>0</v>
      </c>
      <c r="BG239" s="134">
        <f t="shared" ref="BG239:BG292" si="23">IF(N239="zákl. přenesená",J239,0)</f>
        <v>0</v>
      </c>
      <c r="BH239" s="134">
        <f t="shared" ref="BH239:BH292" si="24">IF(N239="sníž. přenesená",J239,0)</f>
        <v>0</v>
      </c>
      <c r="BI239" s="134">
        <f t="shared" ref="BI239:BI292" si="25">IF(N239="nulová",J239,0)</f>
        <v>0</v>
      </c>
      <c r="BJ239" s="2" t="s">
        <v>32</v>
      </c>
      <c r="BK239" s="134">
        <f>ROUND(I239*H239,2)</f>
        <v>0</v>
      </c>
      <c r="BL239" s="2" t="s">
        <v>135</v>
      </c>
      <c r="BM239" s="133" t="s">
        <v>278</v>
      </c>
    </row>
    <row r="240" spans="2:65" s="135" customFormat="1">
      <c r="B240" s="136"/>
      <c r="D240" s="137" t="s">
        <v>128</v>
      </c>
      <c r="E240" s="138" t="s">
        <v>1</v>
      </c>
      <c r="F240" s="139" t="s">
        <v>279</v>
      </c>
      <c r="H240" s="138" t="s">
        <v>1</v>
      </c>
      <c r="L240" s="136"/>
      <c r="M240" s="140"/>
      <c r="T240" s="141"/>
      <c r="AT240" s="138" t="s">
        <v>128</v>
      </c>
      <c r="AU240" s="138" t="s">
        <v>84</v>
      </c>
      <c r="AV240" s="135" t="s">
        <v>32</v>
      </c>
      <c r="AW240" s="135" t="s">
        <v>31</v>
      </c>
      <c r="AX240" s="135" t="s">
        <v>75</v>
      </c>
      <c r="AY240" s="138" t="s">
        <v>123</v>
      </c>
    </row>
    <row r="241" spans="2:65" s="142" customFormat="1">
      <c r="B241" s="143"/>
      <c r="D241" s="137" t="s">
        <v>128</v>
      </c>
      <c r="E241" s="144" t="s">
        <v>1</v>
      </c>
      <c r="F241" s="145" t="s">
        <v>215</v>
      </c>
      <c r="H241" s="146">
        <v>40</v>
      </c>
      <c r="L241" s="143"/>
      <c r="M241" s="147"/>
      <c r="T241" s="148"/>
      <c r="AT241" s="144" t="s">
        <v>128</v>
      </c>
      <c r="AU241" s="144" t="s">
        <v>84</v>
      </c>
      <c r="AV241" s="142" t="s">
        <v>84</v>
      </c>
      <c r="AW241" s="142" t="s">
        <v>31</v>
      </c>
      <c r="AX241" s="142" t="s">
        <v>75</v>
      </c>
      <c r="AY241" s="144" t="s">
        <v>123</v>
      </c>
    </row>
    <row r="242" spans="2:65" s="149" customFormat="1">
      <c r="B242" s="150"/>
      <c r="D242" s="137" t="s">
        <v>128</v>
      </c>
      <c r="E242" s="151" t="s">
        <v>1</v>
      </c>
      <c r="F242" s="152" t="s">
        <v>129</v>
      </c>
      <c r="H242" s="153">
        <v>40</v>
      </c>
      <c r="L242" s="150"/>
      <c r="M242" s="154"/>
      <c r="T242" s="155"/>
      <c r="AT242" s="151" t="s">
        <v>128</v>
      </c>
      <c r="AU242" s="151" t="s">
        <v>84</v>
      </c>
      <c r="AV242" s="149" t="s">
        <v>127</v>
      </c>
      <c r="AW242" s="149" t="s">
        <v>31</v>
      </c>
      <c r="AX242" s="149" t="s">
        <v>32</v>
      </c>
      <c r="AY242" s="151" t="s">
        <v>123</v>
      </c>
    </row>
    <row r="243" spans="2:65" s="14" customFormat="1" ht="33" customHeight="1">
      <c r="B243" s="121"/>
      <c r="C243" s="122" t="s">
        <v>280</v>
      </c>
      <c r="D243" s="122" t="s">
        <v>125</v>
      </c>
      <c r="E243" s="123" t="s">
        <v>281</v>
      </c>
      <c r="F243" s="124" t="s">
        <v>282</v>
      </c>
      <c r="G243" s="125" t="s">
        <v>153</v>
      </c>
      <c r="H243" s="126">
        <v>20</v>
      </c>
      <c r="I243" s="127">
        <v>0</v>
      </c>
      <c r="J243" s="127">
        <f>ROUND(I243*H243,2)</f>
        <v>0</v>
      </c>
      <c r="K243" s="128"/>
      <c r="L243" s="15"/>
      <c r="M243" s="129" t="s">
        <v>1</v>
      </c>
      <c r="N243" s="130" t="s">
        <v>40</v>
      </c>
      <c r="O243" s="131">
        <v>0.45</v>
      </c>
      <c r="P243" s="131">
        <f>O243*H243</f>
        <v>9</v>
      </c>
      <c r="Q243" s="131">
        <v>7.4999999999999997E-3</v>
      </c>
      <c r="R243" s="131">
        <f>Q243*H243</f>
        <v>0.15</v>
      </c>
      <c r="S243" s="131">
        <v>0</v>
      </c>
      <c r="T243" s="132">
        <f>S243*H243</f>
        <v>0</v>
      </c>
      <c r="AR243" s="133" t="s">
        <v>135</v>
      </c>
      <c r="AT243" s="133" t="s">
        <v>125</v>
      </c>
      <c r="AU243" s="133" t="s">
        <v>84</v>
      </c>
      <c r="AY243" s="2" t="s">
        <v>123</v>
      </c>
      <c r="BE243" s="134">
        <f t="shared" si="21"/>
        <v>0</v>
      </c>
      <c r="BF243" s="134">
        <f t="shared" si="22"/>
        <v>0</v>
      </c>
      <c r="BG243" s="134">
        <f t="shared" si="23"/>
        <v>0</v>
      </c>
      <c r="BH243" s="134">
        <f t="shared" si="24"/>
        <v>0</v>
      </c>
      <c r="BI243" s="134">
        <f t="shared" si="25"/>
        <v>0</v>
      </c>
      <c r="BJ243" s="2" t="s">
        <v>32</v>
      </c>
      <c r="BK243" s="134">
        <f>ROUND(I243*H243,2)</f>
        <v>0</v>
      </c>
      <c r="BL243" s="2" t="s">
        <v>135</v>
      </c>
      <c r="BM243" s="133" t="s">
        <v>283</v>
      </c>
    </row>
    <row r="244" spans="2:65" s="135" customFormat="1">
      <c r="B244" s="136"/>
      <c r="D244" s="137" t="s">
        <v>128</v>
      </c>
      <c r="E244" s="138" t="s">
        <v>1</v>
      </c>
      <c r="F244" s="139" t="s">
        <v>284</v>
      </c>
      <c r="H244" s="138" t="s">
        <v>1</v>
      </c>
      <c r="L244" s="136"/>
      <c r="M244" s="140"/>
      <c r="T244" s="141"/>
      <c r="AT244" s="138" t="s">
        <v>128</v>
      </c>
      <c r="AU244" s="138" t="s">
        <v>84</v>
      </c>
      <c r="AV244" s="135" t="s">
        <v>32</v>
      </c>
      <c r="AW244" s="135" t="s">
        <v>31</v>
      </c>
      <c r="AX244" s="135" t="s">
        <v>75</v>
      </c>
      <c r="AY244" s="138" t="s">
        <v>123</v>
      </c>
    </row>
    <row r="245" spans="2:65" s="142" customFormat="1">
      <c r="B245" s="143"/>
      <c r="D245" s="137" t="s">
        <v>128</v>
      </c>
      <c r="E245" s="144" t="s">
        <v>1</v>
      </c>
      <c r="F245" s="145" t="s">
        <v>133</v>
      </c>
      <c r="H245" s="146">
        <v>8</v>
      </c>
      <c r="L245" s="143"/>
      <c r="M245" s="147"/>
      <c r="T245" s="148"/>
      <c r="AT245" s="144" t="s">
        <v>128</v>
      </c>
      <c r="AU245" s="144" t="s">
        <v>84</v>
      </c>
      <c r="AV245" s="142" t="s">
        <v>84</v>
      </c>
      <c r="AW245" s="142" t="s">
        <v>31</v>
      </c>
      <c r="AX245" s="142" t="s">
        <v>75</v>
      </c>
      <c r="AY245" s="144" t="s">
        <v>123</v>
      </c>
    </row>
    <row r="246" spans="2:65" s="135" customFormat="1">
      <c r="B246" s="136"/>
      <c r="D246" s="137" t="s">
        <v>128</v>
      </c>
      <c r="E246" s="138" t="s">
        <v>1</v>
      </c>
      <c r="F246" s="139" t="s">
        <v>285</v>
      </c>
      <c r="H246" s="138" t="s">
        <v>1</v>
      </c>
      <c r="L246" s="136"/>
      <c r="M246" s="140"/>
      <c r="T246" s="141"/>
      <c r="AT246" s="138" t="s">
        <v>128</v>
      </c>
      <c r="AU246" s="138" t="s">
        <v>84</v>
      </c>
      <c r="AV246" s="135" t="s">
        <v>32</v>
      </c>
      <c r="AW246" s="135" t="s">
        <v>31</v>
      </c>
      <c r="AX246" s="135" t="s">
        <v>75</v>
      </c>
      <c r="AY246" s="138" t="s">
        <v>123</v>
      </c>
    </row>
    <row r="247" spans="2:65" s="142" customFormat="1">
      <c r="B247" s="143"/>
      <c r="D247" s="137" t="s">
        <v>128</v>
      </c>
      <c r="E247" s="144" t="s">
        <v>1</v>
      </c>
      <c r="F247" s="145" t="s">
        <v>286</v>
      </c>
      <c r="H247" s="146">
        <v>12</v>
      </c>
      <c r="L247" s="143"/>
      <c r="M247" s="147"/>
      <c r="T247" s="148"/>
      <c r="AT247" s="144" t="s">
        <v>128</v>
      </c>
      <c r="AU247" s="144" t="s">
        <v>84</v>
      </c>
      <c r="AV247" s="142" t="s">
        <v>84</v>
      </c>
      <c r="AW247" s="142" t="s">
        <v>31</v>
      </c>
      <c r="AX247" s="142" t="s">
        <v>75</v>
      </c>
      <c r="AY247" s="144" t="s">
        <v>123</v>
      </c>
    </row>
    <row r="248" spans="2:65" s="149" customFormat="1">
      <c r="B248" s="150"/>
      <c r="D248" s="137" t="s">
        <v>128</v>
      </c>
      <c r="E248" s="151" t="s">
        <v>1</v>
      </c>
      <c r="F248" s="152" t="s">
        <v>129</v>
      </c>
      <c r="H248" s="153">
        <v>20</v>
      </c>
      <c r="L248" s="150"/>
      <c r="M248" s="154"/>
      <c r="T248" s="155"/>
      <c r="AT248" s="151" t="s">
        <v>128</v>
      </c>
      <c r="AU248" s="151" t="s">
        <v>84</v>
      </c>
      <c r="AV248" s="149" t="s">
        <v>127</v>
      </c>
      <c r="AW248" s="149" t="s">
        <v>31</v>
      </c>
      <c r="AX248" s="149" t="s">
        <v>32</v>
      </c>
      <c r="AY248" s="151" t="s">
        <v>123</v>
      </c>
    </row>
    <row r="249" spans="2:65" s="14" customFormat="1" ht="24.2" customHeight="1">
      <c r="B249" s="121"/>
      <c r="C249" s="156" t="s">
        <v>287</v>
      </c>
      <c r="D249" s="156" t="s">
        <v>132</v>
      </c>
      <c r="E249" s="157" t="s">
        <v>288</v>
      </c>
      <c r="F249" s="158" t="s">
        <v>289</v>
      </c>
      <c r="G249" s="159" t="s">
        <v>153</v>
      </c>
      <c r="H249" s="160">
        <v>6</v>
      </c>
      <c r="I249" s="161">
        <v>0</v>
      </c>
      <c r="J249" s="161">
        <f>ROUND(I249*H249,2)</f>
        <v>0</v>
      </c>
      <c r="K249" s="162"/>
      <c r="L249" s="163"/>
      <c r="M249" s="164" t="s">
        <v>1</v>
      </c>
      <c r="N249" s="165" t="s">
        <v>40</v>
      </c>
      <c r="O249" s="131">
        <v>0</v>
      </c>
      <c r="P249" s="131">
        <f>O249*H249</f>
        <v>0</v>
      </c>
      <c r="Q249" s="131">
        <v>1E-4</v>
      </c>
      <c r="R249" s="131">
        <f>Q249*H249</f>
        <v>6.0000000000000006E-4</v>
      </c>
      <c r="S249" s="131">
        <v>0</v>
      </c>
      <c r="T249" s="132">
        <f>S249*H249</f>
        <v>0</v>
      </c>
      <c r="AR249" s="133" t="s">
        <v>168</v>
      </c>
      <c r="AT249" s="133" t="s">
        <v>132</v>
      </c>
      <c r="AU249" s="133" t="s">
        <v>84</v>
      </c>
      <c r="AY249" s="2" t="s">
        <v>123</v>
      </c>
      <c r="BE249" s="134">
        <f t="shared" si="21"/>
        <v>0</v>
      </c>
      <c r="BF249" s="134">
        <f t="shared" si="22"/>
        <v>0</v>
      </c>
      <c r="BG249" s="134">
        <f t="shared" si="23"/>
        <v>0</v>
      </c>
      <c r="BH249" s="134">
        <f t="shared" si="24"/>
        <v>0</v>
      </c>
      <c r="BI249" s="134">
        <f t="shared" si="25"/>
        <v>0</v>
      </c>
      <c r="BJ249" s="2" t="s">
        <v>32</v>
      </c>
      <c r="BK249" s="134">
        <f>ROUND(I249*H249,2)</f>
        <v>0</v>
      </c>
      <c r="BL249" s="2" t="s">
        <v>135</v>
      </c>
      <c r="BM249" s="133" t="s">
        <v>290</v>
      </c>
    </row>
    <row r="250" spans="2:65" s="135" customFormat="1">
      <c r="B250" s="136"/>
      <c r="D250" s="137" t="s">
        <v>128</v>
      </c>
      <c r="E250" s="138" t="s">
        <v>1</v>
      </c>
      <c r="F250" s="139" t="s">
        <v>291</v>
      </c>
      <c r="H250" s="138" t="s">
        <v>1</v>
      </c>
      <c r="L250" s="136"/>
      <c r="M250" s="140"/>
      <c r="T250" s="141"/>
      <c r="AT250" s="138" t="s">
        <v>128</v>
      </c>
      <c r="AU250" s="138" t="s">
        <v>84</v>
      </c>
      <c r="AV250" s="135" t="s">
        <v>32</v>
      </c>
      <c r="AW250" s="135" t="s">
        <v>31</v>
      </c>
      <c r="AX250" s="135" t="s">
        <v>75</v>
      </c>
      <c r="AY250" s="138" t="s">
        <v>123</v>
      </c>
    </row>
    <row r="251" spans="2:65" s="142" customFormat="1">
      <c r="B251" s="143"/>
      <c r="D251" s="137" t="s">
        <v>128</v>
      </c>
      <c r="E251" s="144" t="s">
        <v>1</v>
      </c>
      <c r="F251" s="145" t="s">
        <v>124</v>
      </c>
      <c r="H251" s="146">
        <v>6</v>
      </c>
      <c r="L251" s="143"/>
      <c r="M251" s="147"/>
      <c r="T251" s="148"/>
      <c r="AT251" s="144" t="s">
        <v>128</v>
      </c>
      <c r="AU251" s="144" t="s">
        <v>84</v>
      </c>
      <c r="AV251" s="142" t="s">
        <v>84</v>
      </c>
      <c r="AW251" s="142" t="s">
        <v>31</v>
      </c>
      <c r="AX251" s="142" t="s">
        <v>75</v>
      </c>
      <c r="AY251" s="144" t="s">
        <v>123</v>
      </c>
    </row>
    <row r="252" spans="2:65" s="149" customFormat="1">
      <c r="B252" s="150"/>
      <c r="D252" s="137" t="s">
        <v>128</v>
      </c>
      <c r="E252" s="151" t="s">
        <v>1</v>
      </c>
      <c r="F252" s="152" t="s">
        <v>129</v>
      </c>
      <c r="H252" s="153">
        <v>6</v>
      </c>
      <c r="L252" s="150"/>
      <c r="M252" s="154"/>
      <c r="T252" s="155"/>
      <c r="AT252" s="151" t="s">
        <v>128</v>
      </c>
      <c r="AU252" s="151" t="s">
        <v>84</v>
      </c>
      <c r="AV252" s="149" t="s">
        <v>127</v>
      </c>
      <c r="AW252" s="149" t="s">
        <v>31</v>
      </c>
      <c r="AX252" s="149" t="s">
        <v>32</v>
      </c>
      <c r="AY252" s="151" t="s">
        <v>123</v>
      </c>
    </row>
    <row r="253" spans="2:65" s="14" customFormat="1" ht="24.2" customHeight="1">
      <c r="B253" s="121"/>
      <c r="C253" s="156" t="s">
        <v>292</v>
      </c>
      <c r="D253" s="156" t="s">
        <v>132</v>
      </c>
      <c r="E253" s="157" t="s">
        <v>293</v>
      </c>
      <c r="F253" s="158" t="s">
        <v>294</v>
      </c>
      <c r="G253" s="159" t="s">
        <v>153</v>
      </c>
      <c r="H253" s="160">
        <v>6</v>
      </c>
      <c r="I253" s="161">
        <v>0</v>
      </c>
      <c r="J253" s="161">
        <f>ROUND(I253*H253,2)</f>
        <v>0</v>
      </c>
      <c r="K253" s="162"/>
      <c r="L253" s="163"/>
      <c r="M253" s="164" t="s">
        <v>1</v>
      </c>
      <c r="N253" s="165" t="s">
        <v>40</v>
      </c>
      <c r="O253" s="131">
        <v>0</v>
      </c>
      <c r="P253" s="131">
        <f>O253*H253</f>
        <v>0</v>
      </c>
      <c r="Q253" s="131">
        <v>1.66E-3</v>
      </c>
      <c r="R253" s="131">
        <f>Q253*H253</f>
        <v>9.9600000000000001E-3</v>
      </c>
      <c r="S253" s="131">
        <v>0</v>
      </c>
      <c r="T253" s="132">
        <f>S253*H253</f>
        <v>0</v>
      </c>
      <c r="AR253" s="133" t="s">
        <v>168</v>
      </c>
      <c r="AT253" s="133" t="s">
        <v>132</v>
      </c>
      <c r="AU253" s="133" t="s">
        <v>84</v>
      </c>
      <c r="AY253" s="2" t="s">
        <v>123</v>
      </c>
      <c r="BE253" s="134">
        <f t="shared" si="21"/>
        <v>0</v>
      </c>
      <c r="BF253" s="134">
        <f t="shared" si="22"/>
        <v>0</v>
      </c>
      <c r="BG253" s="134">
        <f t="shared" si="23"/>
        <v>0</v>
      </c>
      <c r="BH253" s="134">
        <f t="shared" si="24"/>
        <v>0</v>
      </c>
      <c r="BI253" s="134">
        <f t="shared" si="25"/>
        <v>0</v>
      </c>
      <c r="BJ253" s="2" t="s">
        <v>32</v>
      </c>
      <c r="BK253" s="134">
        <f>ROUND(I253*H253,2)</f>
        <v>0</v>
      </c>
      <c r="BL253" s="2" t="s">
        <v>135</v>
      </c>
      <c r="BM253" s="133" t="s">
        <v>295</v>
      </c>
    </row>
    <row r="254" spans="2:65" s="135" customFormat="1">
      <c r="B254" s="136"/>
      <c r="D254" s="137" t="s">
        <v>128</v>
      </c>
      <c r="E254" s="138" t="s">
        <v>1</v>
      </c>
      <c r="F254" s="139" t="s">
        <v>296</v>
      </c>
      <c r="H254" s="138" t="s">
        <v>1</v>
      </c>
      <c r="L254" s="136"/>
      <c r="M254" s="140"/>
      <c r="T254" s="141"/>
      <c r="AT254" s="138" t="s">
        <v>128</v>
      </c>
      <c r="AU254" s="138" t="s">
        <v>84</v>
      </c>
      <c r="AV254" s="135" t="s">
        <v>32</v>
      </c>
      <c r="AW254" s="135" t="s">
        <v>31</v>
      </c>
      <c r="AX254" s="135" t="s">
        <v>75</v>
      </c>
      <c r="AY254" s="138" t="s">
        <v>123</v>
      </c>
    </row>
    <row r="255" spans="2:65" s="142" customFormat="1">
      <c r="B255" s="143"/>
      <c r="D255" s="137" t="s">
        <v>128</v>
      </c>
      <c r="E255" s="144" t="s">
        <v>1</v>
      </c>
      <c r="F255" s="145" t="s">
        <v>124</v>
      </c>
      <c r="H255" s="146">
        <v>6</v>
      </c>
      <c r="L255" s="143"/>
      <c r="M255" s="147"/>
      <c r="T255" s="148"/>
      <c r="AT255" s="144" t="s">
        <v>128</v>
      </c>
      <c r="AU255" s="144" t="s">
        <v>84</v>
      </c>
      <c r="AV255" s="142" t="s">
        <v>84</v>
      </c>
      <c r="AW255" s="142" t="s">
        <v>31</v>
      </c>
      <c r="AX255" s="142" t="s">
        <v>75</v>
      </c>
      <c r="AY255" s="144" t="s">
        <v>123</v>
      </c>
    </row>
    <row r="256" spans="2:65" s="149" customFormat="1">
      <c r="B256" s="150"/>
      <c r="D256" s="137" t="s">
        <v>128</v>
      </c>
      <c r="E256" s="151" t="s">
        <v>1</v>
      </c>
      <c r="F256" s="152" t="s">
        <v>129</v>
      </c>
      <c r="H256" s="153">
        <v>6</v>
      </c>
      <c r="L256" s="150"/>
      <c r="M256" s="154"/>
      <c r="T256" s="155"/>
      <c r="AT256" s="151" t="s">
        <v>128</v>
      </c>
      <c r="AU256" s="151" t="s">
        <v>84</v>
      </c>
      <c r="AV256" s="149" t="s">
        <v>127</v>
      </c>
      <c r="AW256" s="149" t="s">
        <v>31</v>
      </c>
      <c r="AX256" s="149" t="s">
        <v>32</v>
      </c>
      <c r="AY256" s="151" t="s">
        <v>123</v>
      </c>
    </row>
    <row r="257" spans="2:65" s="14" customFormat="1" ht="24.2" customHeight="1">
      <c r="B257" s="121"/>
      <c r="C257" s="156" t="s">
        <v>297</v>
      </c>
      <c r="D257" s="156" t="s">
        <v>132</v>
      </c>
      <c r="E257" s="157" t="s">
        <v>298</v>
      </c>
      <c r="F257" s="158" t="s">
        <v>299</v>
      </c>
      <c r="G257" s="159" t="s">
        <v>153</v>
      </c>
      <c r="H257" s="160">
        <v>8</v>
      </c>
      <c r="I257" s="161">
        <v>0</v>
      </c>
      <c r="J257" s="161">
        <f t="shared" ref="J257:J318" si="26">ROUND(I257*H257,2)</f>
        <v>0</v>
      </c>
      <c r="K257" s="162"/>
      <c r="L257" s="163"/>
      <c r="M257" s="164" t="s">
        <v>1</v>
      </c>
      <c r="N257" s="165" t="s">
        <v>40</v>
      </c>
      <c r="O257" s="131">
        <v>0</v>
      </c>
      <c r="P257" s="131">
        <f t="shared" ref="P257:P318" si="27">O257*H257</f>
        <v>0</v>
      </c>
      <c r="Q257" s="131">
        <v>2.0200000000000001E-3</v>
      </c>
      <c r="R257" s="131">
        <f t="shared" ref="R257:R318" si="28">Q257*H257</f>
        <v>1.6160000000000001E-2</v>
      </c>
      <c r="S257" s="131">
        <v>0</v>
      </c>
      <c r="T257" s="132">
        <f t="shared" ref="T257:T318" si="29">S257*H257</f>
        <v>0</v>
      </c>
      <c r="AR257" s="133" t="s">
        <v>168</v>
      </c>
      <c r="AT257" s="133" t="s">
        <v>132</v>
      </c>
      <c r="AU257" s="133" t="s">
        <v>84</v>
      </c>
      <c r="AY257" s="2" t="s">
        <v>123</v>
      </c>
      <c r="BE257" s="134">
        <f t="shared" si="21"/>
        <v>0</v>
      </c>
      <c r="BF257" s="134">
        <f t="shared" si="22"/>
        <v>0</v>
      </c>
      <c r="BG257" s="134">
        <f t="shared" si="23"/>
        <v>0</v>
      </c>
      <c r="BH257" s="134">
        <f t="shared" si="24"/>
        <v>0</v>
      </c>
      <c r="BI257" s="134">
        <f t="shared" si="25"/>
        <v>0</v>
      </c>
      <c r="BJ257" s="2" t="s">
        <v>32</v>
      </c>
      <c r="BK257" s="134">
        <f t="shared" ref="BK257:BK318" si="30">ROUND(I257*H257,2)</f>
        <v>0</v>
      </c>
      <c r="BL257" s="2" t="s">
        <v>135</v>
      </c>
      <c r="BM257" s="133" t="s">
        <v>300</v>
      </c>
    </row>
    <row r="258" spans="2:65" s="14" customFormat="1" ht="16.5" customHeight="1">
      <c r="B258" s="121"/>
      <c r="C258" s="122" t="s">
        <v>301</v>
      </c>
      <c r="D258" s="122" t="s">
        <v>125</v>
      </c>
      <c r="E258" s="123" t="s">
        <v>302</v>
      </c>
      <c r="F258" s="124" t="s">
        <v>303</v>
      </c>
      <c r="G258" s="125" t="s">
        <v>153</v>
      </c>
      <c r="H258" s="126">
        <v>8</v>
      </c>
      <c r="I258" s="127">
        <v>0</v>
      </c>
      <c r="J258" s="127">
        <f t="shared" si="26"/>
        <v>0</v>
      </c>
      <c r="K258" s="128"/>
      <c r="L258" s="15"/>
      <c r="M258" s="129" t="s">
        <v>1</v>
      </c>
      <c r="N258" s="130" t="s">
        <v>40</v>
      </c>
      <c r="O258" s="131">
        <v>0.33400000000000002</v>
      </c>
      <c r="P258" s="131">
        <f t="shared" si="27"/>
        <v>2.6720000000000002</v>
      </c>
      <c r="Q258" s="131">
        <v>0</v>
      </c>
      <c r="R258" s="131">
        <f t="shared" si="28"/>
        <v>0</v>
      </c>
      <c r="S258" s="131">
        <v>0</v>
      </c>
      <c r="T258" s="132">
        <f t="shared" si="29"/>
        <v>0</v>
      </c>
      <c r="AR258" s="133" t="s">
        <v>135</v>
      </c>
      <c r="AT258" s="133" t="s">
        <v>125</v>
      </c>
      <c r="AU258" s="133" t="s">
        <v>84</v>
      </c>
      <c r="AY258" s="2" t="s">
        <v>123</v>
      </c>
      <c r="BE258" s="134">
        <f t="shared" si="21"/>
        <v>0</v>
      </c>
      <c r="BF258" s="134">
        <f t="shared" si="22"/>
        <v>0</v>
      </c>
      <c r="BG258" s="134">
        <f t="shared" si="23"/>
        <v>0</v>
      </c>
      <c r="BH258" s="134">
        <f t="shared" si="24"/>
        <v>0</v>
      </c>
      <c r="BI258" s="134">
        <f t="shared" si="25"/>
        <v>0</v>
      </c>
      <c r="BJ258" s="2" t="s">
        <v>32</v>
      </c>
      <c r="BK258" s="134">
        <f t="shared" si="30"/>
        <v>0</v>
      </c>
      <c r="BL258" s="2" t="s">
        <v>135</v>
      </c>
      <c r="BM258" s="133" t="s">
        <v>304</v>
      </c>
    </row>
    <row r="259" spans="2:65" s="135" customFormat="1">
      <c r="B259" s="136"/>
      <c r="D259" s="137" t="s">
        <v>128</v>
      </c>
      <c r="E259" s="138" t="s">
        <v>1</v>
      </c>
      <c r="F259" s="139" t="s">
        <v>305</v>
      </c>
      <c r="H259" s="138" t="s">
        <v>1</v>
      </c>
      <c r="L259" s="136"/>
      <c r="M259" s="140"/>
      <c r="T259" s="141"/>
      <c r="AT259" s="138" t="s">
        <v>128</v>
      </c>
      <c r="AU259" s="138" t="s">
        <v>84</v>
      </c>
      <c r="AV259" s="135" t="s">
        <v>32</v>
      </c>
      <c r="AW259" s="135" t="s">
        <v>31</v>
      </c>
      <c r="AX259" s="135" t="s">
        <v>75</v>
      </c>
      <c r="AY259" s="138" t="s">
        <v>123</v>
      </c>
    </row>
    <row r="260" spans="2:65" s="142" customFormat="1">
      <c r="B260" s="143"/>
      <c r="D260" s="137" t="s">
        <v>128</v>
      </c>
      <c r="E260" s="144" t="s">
        <v>1</v>
      </c>
      <c r="F260" s="145" t="s">
        <v>133</v>
      </c>
      <c r="H260" s="146">
        <v>8</v>
      </c>
      <c r="L260" s="143"/>
      <c r="M260" s="147"/>
      <c r="T260" s="148"/>
      <c r="AT260" s="144" t="s">
        <v>128</v>
      </c>
      <c r="AU260" s="144" t="s">
        <v>84</v>
      </c>
      <c r="AV260" s="142" t="s">
        <v>84</v>
      </c>
      <c r="AW260" s="142" t="s">
        <v>31</v>
      </c>
      <c r="AX260" s="142" t="s">
        <v>75</v>
      </c>
      <c r="AY260" s="144" t="s">
        <v>123</v>
      </c>
    </row>
    <row r="261" spans="2:65" s="149" customFormat="1">
      <c r="B261" s="150"/>
      <c r="D261" s="137" t="s">
        <v>128</v>
      </c>
      <c r="E261" s="151" t="s">
        <v>1</v>
      </c>
      <c r="F261" s="152" t="s">
        <v>129</v>
      </c>
      <c r="H261" s="153">
        <v>8</v>
      </c>
      <c r="L261" s="150"/>
      <c r="M261" s="154"/>
      <c r="T261" s="155"/>
      <c r="AT261" s="151" t="s">
        <v>128</v>
      </c>
      <c r="AU261" s="151" t="s">
        <v>84</v>
      </c>
      <c r="AV261" s="149" t="s">
        <v>127</v>
      </c>
      <c r="AW261" s="149" t="s">
        <v>31</v>
      </c>
      <c r="AX261" s="149" t="s">
        <v>32</v>
      </c>
      <c r="AY261" s="151" t="s">
        <v>123</v>
      </c>
    </row>
    <row r="262" spans="2:65" s="14" customFormat="1" ht="24.2" customHeight="1">
      <c r="B262" s="121"/>
      <c r="C262" s="156" t="s">
        <v>306</v>
      </c>
      <c r="D262" s="156" t="s">
        <v>132</v>
      </c>
      <c r="E262" s="157" t="s">
        <v>307</v>
      </c>
      <c r="F262" s="158" t="s">
        <v>308</v>
      </c>
      <c r="G262" s="159" t="s">
        <v>153</v>
      </c>
      <c r="H262" s="160">
        <v>8</v>
      </c>
      <c r="I262" s="161">
        <v>0</v>
      </c>
      <c r="J262" s="161">
        <f t="shared" si="26"/>
        <v>0</v>
      </c>
      <c r="K262" s="162"/>
      <c r="L262" s="163"/>
      <c r="M262" s="164" t="s">
        <v>1</v>
      </c>
      <c r="N262" s="165" t="s">
        <v>40</v>
      </c>
      <c r="O262" s="131">
        <v>0</v>
      </c>
      <c r="P262" s="131">
        <f t="shared" si="27"/>
        <v>0</v>
      </c>
      <c r="Q262" s="131">
        <v>1.65E-3</v>
      </c>
      <c r="R262" s="131">
        <f t="shared" si="28"/>
        <v>1.32E-2</v>
      </c>
      <c r="S262" s="131">
        <v>0</v>
      </c>
      <c r="T262" s="132">
        <f t="shared" si="29"/>
        <v>0</v>
      </c>
      <c r="AR262" s="133" t="s">
        <v>168</v>
      </c>
      <c r="AT262" s="133" t="s">
        <v>132</v>
      </c>
      <c r="AU262" s="133" t="s">
        <v>84</v>
      </c>
      <c r="AY262" s="2" t="s">
        <v>123</v>
      </c>
      <c r="BE262" s="134">
        <f t="shared" si="21"/>
        <v>0</v>
      </c>
      <c r="BF262" s="134">
        <f t="shared" si="22"/>
        <v>0</v>
      </c>
      <c r="BG262" s="134">
        <f t="shared" si="23"/>
        <v>0</v>
      </c>
      <c r="BH262" s="134">
        <f t="shared" si="24"/>
        <v>0</v>
      </c>
      <c r="BI262" s="134">
        <f t="shared" si="25"/>
        <v>0</v>
      </c>
      <c r="BJ262" s="2" t="s">
        <v>32</v>
      </c>
      <c r="BK262" s="134">
        <f t="shared" si="30"/>
        <v>0</v>
      </c>
      <c r="BL262" s="2" t="s">
        <v>135</v>
      </c>
      <c r="BM262" s="133" t="s">
        <v>309</v>
      </c>
    </row>
    <row r="263" spans="2:65" s="14" customFormat="1" ht="33" customHeight="1">
      <c r="B263" s="121"/>
      <c r="C263" s="122" t="s">
        <v>310</v>
      </c>
      <c r="D263" s="122" t="s">
        <v>125</v>
      </c>
      <c r="E263" s="123" t="s">
        <v>311</v>
      </c>
      <c r="F263" s="124" t="s">
        <v>312</v>
      </c>
      <c r="G263" s="125" t="s">
        <v>153</v>
      </c>
      <c r="H263" s="126">
        <v>8</v>
      </c>
      <c r="I263" s="127">
        <v>0</v>
      </c>
      <c r="J263" s="127">
        <f t="shared" si="26"/>
        <v>0</v>
      </c>
      <c r="K263" s="128"/>
      <c r="L263" s="15"/>
      <c r="M263" s="129" t="s">
        <v>1</v>
      </c>
      <c r="N263" s="130" t="s">
        <v>40</v>
      </c>
      <c r="O263" s="131">
        <v>7.0000000000000007E-2</v>
      </c>
      <c r="P263" s="131">
        <f t="shared" si="27"/>
        <v>0.56000000000000005</v>
      </c>
      <c r="Q263" s="131">
        <v>0</v>
      </c>
      <c r="R263" s="131">
        <f t="shared" si="28"/>
        <v>0</v>
      </c>
      <c r="S263" s="131">
        <v>0</v>
      </c>
      <c r="T263" s="132">
        <f t="shared" si="29"/>
        <v>0</v>
      </c>
      <c r="AR263" s="133" t="s">
        <v>135</v>
      </c>
      <c r="AT263" s="133" t="s">
        <v>125</v>
      </c>
      <c r="AU263" s="133" t="s">
        <v>84</v>
      </c>
      <c r="AY263" s="2" t="s">
        <v>123</v>
      </c>
      <c r="BE263" s="134">
        <f t="shared" si="21"/>
        <v>0</v>
      </c>
      <c r="BF263" s="134">
        <f t="shared" si="22"/>
        <v>0</v>
      </c>
      <c r="BG263" s="134">
        <f t="shared" si="23"/>
        <v>0</v>
      </c>
      <c r="BH263" s="134">
        <f t="shared" si="24"/>
        <v>0</v>
      </c>
      <c r="BI263" s="134">
        <f t="shared" si="25"/>
        <v>0</v>
      </c>
      <c r="BJ263" s="2" t="s">
        <v>32</v>
      </c>
      <c r="BK263" s="134">
        <f t="shared" si="30"/>
        <v>0</v>
      </c>
      <c r="BL263" s="2" t="s">
        <v>135</v>
      </c>
      <c r="BM263" s="133" t="s">
        <v>313</v>
      </c>
    </row>
    <row r="264" spans="2:65" s="135" customFormat="1">
      <c r="B264" s="136"/>
      <c r="D264" s="137" t="s">
        <v>128</v>
      </c>
      <c r="E264" s="138" t="s">
        <v>1</v>
      </c>
      <c r="F264" s="139" t="s">
        <v>314</v>
      </c>
      <c r="H264" s="138" t="s">
        <v>1</v>
      </c>
      <c r="L264" s="136"/>
      <c r="M264" s="140"/>
      <c r="T264" s="141"/>
      <c r="AT264" s="138" t="s">
        <v>128</v>
      </c>
      <c r="AU264" s="138" t="s">
        <v>84</v>
      </c>
      <c r="AV264" s="135" t="s">
        <v>32</v>
      </c>
      <c r="AW264" s="135" t="s">
        <v>31</v>
      </c>
      <c r="AX264" s="135" t="s">
        <v>75</v>
      </c>
      <c r="AY264" s="138" t="s">
        <v>123</v>
      </c>
    </row>
    <row r="265" spans="2:65" s="142" customFormat="1">
      <c r="B265" s="143"/>
      <c r="D265" s="137" t="s">
        <v>128</v>
      </c>
      <c r="E265" s="144" t="s">
        <v>1</v>
      </c>
      <c r="F265" s="145" t="s">
        <v>127</v>
      </c>
      <c r="H265" s="146">
        <v>4</v>
      </c>
      <c r="L265" s="143"/>
      <c r="M265" s="147"/>
      <c r="T265" s="148"/>
      <c r="AT265" s="144" t="s">
        <v>128</v>
      </c>
      <c r="AU265" s="144" t="s">
        <v>84</v>
      </c>
      <c r="AV265" s="142" t="s">
        <v>84</v>
      </c>
      <c r="AW265" s="142" t="s">
        <v>31</v>
      </c>
      <c r="AX265" s="142" t="s">
        <v>75</v>
      </c>
      <c r="AY265" s="144" t="s">
        <v>123</v>
      </c>
    </row>
    <row r="266" spans="2:65" s="135" customFormat="1">
      <c r="B266" s="136"/>
      <c r="D266" s="137" t="s">
        <v>128</v>
      </c>
      <c r="E266" s="138" t="s">
        <v>1</v>
      </c>
      <c r="F266" s="139" t="s">
        <v>315</v>
      </c>
      <c r="H266" s="138" t="s">
        <v>1</v>
      </c>
      <c r="L266" s="136"/>
      <c r="M266" s="140"/>
      <c r="T266" s="141"/>
      <c r="AT266" s="138" t="s">
        <v>128</v>
      </c>
      <c r="AU266" s="138" t="s">
        <v>84</v>
      </c>
      <c r="AV266" s="135" t="s">
        <v>32</v>
      </c>
      <c r="AW266" s="135" t="s">
        <v>31</v>
      </c>
      <c r="AX266" s="135" t="s">
        <v>75</v>
      </c>
      <c r="AY266" s="138" t="s">
        <v>123</v>
      </c>
    </row>
    <row r="267" spans="2:65" s="142" customFormat="1">
      <c r="B267" s="143"/>
      <c r="D267" s="137" t="s">
        <v>128</v>
      </c>
      <c r="E267" s="144" t="s">
        <v>1</v>
      </c>
      <c r="F267" s="145" t="s">
        <v>127</v>
      </c>
      <c r="H267" s="146">
        <v>4</v>
      </c>
      <c r="L267" s="143"/>
      <c r="M267" s="147"/>
      <c r="T267" s="148"/>
      <c r="AT267" s="144" t="s">
        <v>128</v>
      </c>
      <c r="AU267" s="144" t="s">
        <v>84</v>
      </c>
      <c r="AV267" s="142" t="s">
        <v>84</v>
      </c>
      <c r="AW267" s="142" t="s">
        <v>31</v>
      </c>
      <c r="AX267" s="142" t="s">
        <v>75</v>
      </c>
      <c r="AY267" s="144" t="s">
        <v>123</v>
      </c>
    </row>
    <row r="268" spans="2:65" s="149" customFormat="1">
      <c r="B268" s="150"/>
      <c r="D268" s="137" t="s">
        <v>128</v>
      </c>
      <c r="E268" s="151" t="s">
        <v>1</v>
      </c>
      <c r="F268" s="152" t="s">
        <v>129</v>
      </c>
      <c r="H268" s="153">
        <v>8</v>
      </c>
      <c r="L268" s="150"/>
      <c r="M268" s="154"/>
      <c r="T268" s="155"/>
      <c r="AT268" s="151" t="s">
        <v>128</v>
      </c>
      <c r="AU268" s="151" t="s">
        <v>84</v>
      </c>
      <c r="AV268" s="149" t="s">
        <v>127</v>
      </c>
      <c r="AW268" s="149" t="s">
        <v>31</v>
      </c>
      <c r="AX268" s="149" t="s">
        <v>32</v>
      </c>
      <c r="AY268" s="151" t="s">
        <v>123</v>
      </c>
    </row>
    <row r="269" spans="2:65" s="14" customFormat="1" ht="16.5" customHeight="1">
      <c r="B269" s="121"/>
      <c r="C269" s="156" t="s">
        <v>316</v>
      </c>
      <c r="D269" s="156" t="s">
        <v>132</v>
      </c>
      <c r="E269" s="157" t="s">
        <v>317</v>
      </c>
      <c r="F269" s="158" t="s">
        <v>318</v>
      </c>
      <c r="G269" s="159" t="s">
        <v>153</v>
      </c>
      <c r="H269" s="160">
        <v>8</v>
      </c>
      <c r="I269" s="161">
        <v>0</v>
      </c>
      <c r="J269" s="161">
        <f t="shared" si="26"/>
        <v>0</v>
      </c>
      <c r="K269" s="162"/>
      <c r="L269" s="163"/>
      <c r="M269" s="164" t="s">
        <v>1</v>
      </c>
      <c r="N269" s="165" t="s">
        <v>40</v>
      </c>
      <c r="O269" s="131">
        <v>0</v>
      </c>
      <c r="P269" s="131">
        <f t="shared" si="27"/>
        <v>0</v>
      </c>
      <c r="Q269" s="131">
        <v>2.0000000000000001E-4</v>
      </c>
      <c r="R269" s="131">
        <f t="shared" si="28"/>
        <v>1.6000000000000001E-3</v>
      </c>
      <c r="S269" s="131">
        <v>0</v>
      </c>
      <c r="T269" s="132">
        <f t="shared" si="29"/>
        <v>0</v>
      </c>
      <c r="AR269" s="133" t="s">
        <v>168</v>
      </c>
      <c r="AT269" s="133" t="s">
        <v>132</v>
      </c>
      <c r="AU269" s="133" t="s">
        <v>84</v>
      </c>
      <c r="AY269" s="2" t="s">
        <v>123</v>
      </c>
      <c r="BE269" s="134">
        <f t="shared" si="21"/>
        <v>0</v>
      </c>
      <c r="BF269" s="134">
        <f t="shared" si="22"/>
        <v>0</v>
      </c>
      <c r="BG269" s="134">
        <f t="shared" si="23"/>
        <v>0</v>
      </c>
      <c r="BH269" s="134">
        <f t="shared" si="24"/>
        <v>0</v>
      </c>
      <c r="BI269" s="134">
        <f t="shared" si="25"/>
        <v>0</v>
      </c>
      <c r="BJ269" s="2" t="s">
        <v>32</v>
      </c>
      <c r="BK269" s="134">
        <f t="shared" si="30"/>
        <v>0</v>
      </c>
      <c r="BL269" s="2" t="s">
        <v>135</v>
      </c>
      <c r="BM269" s="133" t="s">
        <v>319</v>
      </c>
    </row>
    <row r="270" spans="2:65" s="14" customFormat="1" ht="37.9" customHeight="1">
      <c r="B270" s="121"/>
      <c r="C270" s="122" t="s">
        <v>320</v>
      </c>
      <c r="D270" s="122" t="s">
        <v>125</v>
      </c>
      <c r="E270" s="123" t="s">
        <v>321</v>
      </c>
      <c r="F270" s="124" t="s">
        <v>322</v>
      </c>
      <c r="G270" s="125" t="s">
        <v>134</v>
      </c>
      <c r="H270" s="126">
        <v>146.16</v>
      </c>
      <c r="I270" s="127">
        <v>0</v>
      </c>
      <c r="J270" s="127">
        <f t="shared" si="26"/>
        <v>0</v>
      </c>
      <c r="K270" s="128"/>
      <c r="L270" s="15"/>
      <c r="M270" s="129" t="s">
        <v>1</v>
      </c>
      <c r="N270" s="130" t="s">
        <v>40</v>
      </c>
      <c r="O270" s="131">
        <v>0.11</v>
      </c>
      <c r="P270" s="131">
        <f t="shared" si="27"/>
        <v>16.0776</v>
      </c>
      <c r="Q270" s="131">
        <v>1.15E-3</v>
      </c>
      <c r="R270" s="131">
        <f t="shared" si="28"/>
        <v>0.16808399999999998</v>
      </c>
      <c r="S270" s="131">
        <v>0</v>
      </c>
      <c r="T270" s="132">
        <f t="shared" si="29"/>
        <v>0</v>
      </c>
      <c r="AR270" s="133" t="s">
        <v>135</v>
      </c>
      <c r="AT270" s="133" t="s">
        <v>125</v>
      </c>
      <c r="AU270" s="133" t="s">
        <v>84</v>
      </c>
      <c r="AY270" s="2" t="s">
        <v>123</v>
      </c>
      <c r="BE270" s="134">
        <f t="shared" si="21"/>
        <v>0</v>
      </c>
      <c r="BF270" s="134">
        <f t="shared" si="22"/>
        <v>0</v>
      </c>
      <c r="BG270" s="134">
        <f t="shared" si="23"/>
        <v>0</v>
      </c>
      <c r="BH270" s="134">
        <f t="shared" si="24"/>
        <v>0</v>
      </c>
      <c r="BI270" s="134">
        <f t="shared" si="25"/>
        <v>0</v>
      </c>
      <c r="BJ270" s="2" t="s">
        <v>32</v>
      </c>
      <c r="BK270" s="134">
        <f t="shared" si="30"/>
        <v>0</v>
      </c>
      <c r="BL270" s="2" t="s">
        <v>135</v>
      </c>
      <c r="BM270" s="133" t="s">
        <v>323</v>
      </c>
    </row>
    <row r="271" spans="2:65" s="135" customFormat="1">
      <c r="B271" s="136"/>
      <c r="D271" s="137" t="s">
        <v>128</v>
      </c>
      <c r="E271" s="138" t="s">
        <v>1</v>
      </c>
      <c r="F271" s="139" t="s">
        <v>213</v>
      </c>
      <c r="H271" s="138" t="s">
        <v>1</v>
      </c>
      <c r="L271" s="136"/>
      <c r="M271" s="140"/>
      <c r="T271" s="141"/>
      <c r="AT271" s="138" t="s">
        <v>128</v>
      </c>
      <c r="AU271" s="138" t="s">
        <v>84</v>
      </c>
      <c r="AV271" s="135" t="s">
        <v>32</v>
      </c>
      <c r="AW271" s="135" t="s">
        <v>31</v>
      </c>
      <c r="AX271" s="135" t="s">
        <v>75</v>
      </c>
      <c r="AY271" s="138" t="s">
        <v>123</v>
      </c>
    </row>
    <row r="272" spans="2:65" s="142" customFormat="1">
      <c r="B272" s="143"/>
      <c r="D272" s="137" t="s">
        <v>128</v>
      </c>
      <c r="E272" s="144" t="s">
        <v>1</v>
      </c>
      <c r="F272" s="145" t="s">
        <v>324</v>
      </c>
      <c r="H272" s="146">
        <v>126.16</v>
      </c>
      <c r="L272" s="143"/>
      <c r="M272" s="147"/>
      <c r="T272" s="148"/>
      <c r="AT272" s="144" t="s">
        <v>128</v>
      </c>
      <c r="AU272" s="144" t="s">
        <v>84</v>
      </c>
      <c r="AV272" s="142" t="s">
        <v>84</v>
      </c>
      <c r="AW272" s="142" t="s">
        <v>31</v>
      </c>
      <c r="AX272" s="142" t="s">
        <v>75</v>
      </c>
      <c r="AY272" s="144" t="s">
        <v>123</v>
      </c>
    </row>
    <row r="273" spans="2:65" s="135" customFormat="1">
      <c r="B273" s="136"/>
      <c r="D273" s="137" t="s">
        <v>128</v>
      </c>
      <c r="E273" s="138" t="s">
        <v>1</v>
      </c>
      <c r="F273" s="139" t="s">
        <v>325</v>
      </c>
      <c r="H273" s="138" t="s">
        <v>1</v>
      </c>
      <c r="L273" s="136"/>
      <c r="M273" s="140"/>
      <c r="T273" s="141"/>
      <c r="AT273" s="138" t="s">
        <v>128</v>
      </c>
      <c r="AU273" s="138" t="s">
        <v>84</v>
      </c>
      <c r="AV273" s="135" t="s">
        <v>32</v>
      </c>
      <c r="AW273" s="135" t="s">
        <v>31</v>
      </c>
      <c r="AX273" s="135" t="s">
        <v>75</v>
      </c>
      <c r="AY273" s="138" t="s">
        <v>123</v>
      </c>
    </row>
    <row r="274" spans="2:65" s="142" customFormat="1">
      <c r="B274" s="143"/>
      <c r="D274" s="137" t="s">
        <v>128</v>
      </c>
      <c r="E274" s="144" t="s">
        <v>1</v>
      </c>
      <c r="F274" s="145" t="s">
        <v>326</v>
      </c>
      <c r="H274" s="146">
        <v>20</v>
      </c>
      <c r="L274" s="143"/>
      <c r="M274" s="147"/>
      <c r="T274" s="148"/>
      <c r="AT274" s="144" t="s">
        <v>128</v>
      </c>
      <c r="AU274" s="144" t="s">
        <v>84</v>
      </c>
      <c r="AV274" s="142" t="s">
        <v>84</v>
      </c>
      <c r="AW274" s="142" t="s">
        <v>31</v>
      </c>
      <c r="AX274" s="142" t="s">
        <v>75</v>
      </c>
      <c r="AY274" s="144" t="s">
        <v>123</v>
      </c>
    </row>
    <row r="275" spans="2:65" s="149" customFormat="1">
      <c r="B275" s="150"/>
      <c r="D275" s="137" t="s">
        <v>128</v>
      </c>
      <c r="E275" s="151" t="s">
        <v>1</v>
      </c>
      <c r="F275" s="152" t="s">
        <v>129</v>
      </c>
      <c r="H275" s="153">
        <v>146.16</v>
      </c>
      <c r="L275" s="150"/>
      <c r="M275" s="154"/>
      <c r="T275" s="155"/>
      <c r="AT275" s="151" t="s">
        <v>128</v>
      </c>
      <c r="AU275" s="151" t="s">
        <v>84</v>
      </c>
      <c r="AV275" s="149" t="s">
        <v>127</v>
      </c>
      <c r="AW275" s="149" t="s">
        <v>31</v>
      </c>
      <c r="AX275" s="149" t="s">
        <v>32</v>
      </c>
      <c r="AY275" s="151" t="s">
        <v>123</v>
      </c>
    </row>
    <row r="276" spans="2:65" s="14" customFormat="1" ht="37.9" customHeight="1">
      <c r="B276" s="121"/>
      <c r="C276" s="122" t="s">
        <v>327</v>
      </c>
      <c r="D276" s="122" t="s">
        <v>125</v>
      </c>
      <c r="E276" s="123" t="s">
        <v>328</v>
      </c>
      <c r="F276" s="124" t="s">
        <v>329</v>
      </c>
      <c r="G276" s="125" t="s">
        <v>134</v>
      </c>
      <c r="H276" s="126">
        <v>126.16</v>
      </c>
      <c r="I276" s="127">
        <v>0</v>
      </c>
      <c r="J276" s="127">
        <f t="shared" si="26"/>
        <v>0</v>
      </c>
      <c r="K276" s="128"/>
      <c r="L276" s="15"/>
      <c r="M276" s="129" t="s">
        <v>1</v>
      </c>
      <c r="N276" s="130" t="s">
        <v>40</v>
      </c>
      <c r="O276" s="131">
        <v>0.11</v>
      </c>
      <c r="P276" s="131">
        <f t="shared" si="27"/>
        <v>13.877599999999999</v>
      </c>
      <c r="Q276" s="131">
        <v>6.3000000000000003E-4</v>
      </c>
      <c r="R276" s="131">
        <f t="shared" si="28"/>
        <v>7.9480800000000004E-2</v>
      </c>
      <c r="S276" s="131">
        <v>0</v>
      </c>
      <c r="T276" s="132">
        <f t="shared" si="29"/>
        <v>0</v>
      </c>
      <c r="AR276" s="133" t="s">
        <v>135</v>
      </c>
      <c r="AT276" s="133" t="s">
        <v>125</v>
      </c>
      <c r="AU276" s="133" t="s">
        <v>84</v>
      </c>
      <c r="AY276" s="2" t="s">
        <v>123</v>
      </c>
      <c r="BE276" s="134">
        <f t="shared" si="21"/>
        <v>0</v>
      </c>
      <c r="BF276" s="134">
        <f t="shared" si="22"/>
        <v>0</v>
      </c>
      <c r="BG276" s="134">
        <f t="shared" si="23"/>
        <v>0</v>
      </c>
      <c r="BH276" s="134">
        <f t="shared" si="24"/>
        <v>0</v>
      </c>
      <c r="BI276" s="134">
        <f t="shared" si="25"/>
        <v>0</v>
      </c>
      <c r="BJ276" s="2" t="s">
        <v>32</v>
      </c>
      <c r="BK276" s="134">
        <f t="shared" si="30"/>
        <v>0</v>
      </c>
      <c r="BL276" s="2" t="s">
        <v>135</v>
      </c>
      <c r="BM276" s="133" t="s">
        <v>330</v>
      </c>
    </row>
    <row r="277" spans="2:65" s="135" customFormat="1">
      <c r="B277" s="136"/>
      <c r="D277" s="137" t="s">
        <v>128</v>
      </c>
      <c r="E277" s="138" t="s">
        <v>1</v>
      </c>
      <c r="F277" s="139" t="s">
        <v>211</v>
      </c>
      <c r="H277" s="138" t="s">
        <v>1</v>
      </c>
      <c r="L277" s="136"/>
      <c r="M277" s="140"/>
      <c r="T277" s="141"/>
      <c r="AT277" s="138" t="s">
        <v>128</v>
      </c>
      <c r="AU277" s="138" t="s">
        <v>84</v>
      </c>
      <c r="AV277" s="135" t="s">
        <v>32</v>
      </c>
      <c r="AW277" s="135" t="s">
        <v>31</v>
      </c>
      <c r="AX277" s="135" t="s">
        <v>75</v>
      </c>
      <c r="AY277" s="138" t="s">
        <v>123</v>
      </c>
    </row>
    <row r="278" spans="2:65" s="142" customFormat="1">
      <c r="B278" s="143"/>
      <c r="D278" s="137" t="s">
        <v>128</v>
      </c>
      <c r="E278" s="144" t="s">
        <v>1</v>
      </c>
      <c r="F278" s="145" t="s">
        <v>324</v>
      </c>
      <c r="H278" s="146">
        <v>126.16</v>
      </c>
      <c r="L278" s="143"/>
      <c r="M278" s="147"/>
      <c r="T278" s="148"/>
      <c r="AT278" s="144" t="s">
        <v>128</v>
      </c>
      <c r="AU278" s="144" t="s">
        <v>84</v>
      </c>
      <c r="AV278" s="142" t="s">
        <v>84</v>
      </c>
      <c r="AW278" s="142" t="s">
        <v>31</v>
      </c>
      <c r="AX278" s="142" t="s">
        <v>75</v>
      </c>
      <c r="AY278" s="144" t="s">
        <v>123</v>
      </c>
    </row>
    <row r="279" spans="2:65" s="149" customFormat="1">
      <c r="B279" s="150"/>
      <c r="D279" s="137" t="s">
        <v>128</v>
      </c>
      <c r="E279" s="151" t="s">
        <v>1</v>
      </c>
      <c r="F279" s="152" t="s">
        <v>129</v>
      </c>
      <c r="H279" s="153">
        <v>126.16</v>
      </c>
      <c r="L279" s="150"/>
      <c r="M279" s="154"/>
      <c r="T279" s="155"/>
      <c r="AT279" s="151" t="s">
        <v>128</v>
      </c>
      <c r="AU279" s="151" t="s">
        <v>84</v>
      </c>
      <c r="AV279" s="149" t="s">
        <v>127</v>
      </c>
      <c r="AW279" s="149" t="s">
        <v>31</v>
      </c>
      <c r="AX279" s="149" t="s">
        <v>32</v>
      </c>
      <c r="AY279" s="151" t="s">
        <v>123</v>
      </c>
    </row>
    <row r="280" spans="2:65" s="14" customFormat="1" ht="37.9" customHeight="1">
      <c r="B280" s="121"/>
      <c r="C280" s="122" t="s">
        <v>331</v>
      </c>
      <c r="D280" s="122" t="s">
        <v>125</v>
      </c>
      <c r="E280" s="123" t="s">
        <v>332</v>
      </c>
      <c r="F280" s="124" t="s">
        <v>333</v>
      </c>
      <c r="G280" s="125" t="s">
        <v>134</v>
      </c>
      <c r="H280" s="126">
        <v>20</v>
      </c>
      <c r="I280" s="127">
        <v>0</v>
      </c>
      <c r="J280" s="127">
        <f t="shared" si="26"/>
        <v>0</v>
      </c>
      <c r="K280" s="128"/>
      <c r="L280" s="15"/>
      <c r="M280" s="129" t="s">
        <v>1</v>
      </c>
      <c r="N280" s="130" t="s">
        <v>40</v>
      </c>
      <c r="O280" s="131">
        <v>0.11</v>
      </c>
      <c r="P280" s="131">
        <f t="shared" si="27"/>
        <v>2.2000000000000002</v>
      </c>
      <c r="Q280" s="131">
        <v>4.4999999999999999E-4</v>
      </c>
      <c r="R280" s="131">
        <f t="shared" si="28"/>
        <v>8.9999999999999993E-3</v>
      </c>
      <c r="S280" s="131">
        <v>0</v>
      </c>
      <c r="T280" s="132">
        <f t="shared" si="29"/>
        <v>0</v>
      </c>
      <c r="AR280" s="133" t="s">
        <v>135</v>
      </c>
      <c r="AT280" s="133" t="s">
        <v>125</v>
      </c>
      <c r="AU280" s="133" t="s">
        <v>84</v>
      </c>
      <c r="AY280" s="2" t="s">
        <v>123</v>
      </c>
      <c r="BE280" s="134">
        <f t="shared" si="21"/>
        <v>0</v>
      </c>
      <c r="BF280" s="134">
        <f t="shared" si="22"/>
        <v>0</v>
      </c>
      <c r="BG280" s="134">
        <f t="shared" si="23"/>
        <v>0</v>
      </c>
      <c r="BH280" s="134">
        <f t="shared" si="24"/>
        <v>0</v>
      </c>
      <c r="BI280" s="134">
        <f t="shared" si="25"/>
        <v>0</v>
      </c>
      <c r="BJ280" s="2" t="s">
        <v>32</v>
      </c>
      <c r="BK280" s="134">
        <f t="shared" si="30"/>
        <v>0</v>
      </c>
      <c r="BL280" s="2" t="s">
        <v>135</v>
      </c>
      <c r="BM280" s="133" t="s">
        <v>334</v>
      </c>
    </row>
    <row r="281" spans="2:65" s="135" customFormat="1">
      <c r="B281" s="136"/>
      <c r="D281" s="137" t="s">
        <v>128</v>
      </c>
      <c r="E281" s="138" t="s">
        <v>1</v>
      </c>
      <c r="F281" s="139" t="s">
        <v>325</v>
      </c>
      <c r="H281" s="138" t="s">
        <v>1</v>
      </c>
      <c r="L281" s="136"/>
      <c r="M281" s="140"/>
      <c r="T281" s="141"/>
      <c r="AT281" s="138" t="s">
        <v>128</v>
      </c>
      <c r="AU281" s="138" t="s">
        <v>84</v>
      </c>
      <c r="AV281" s="135" t="s">
        <v>32</v>
      </c>
      <c r="AW281" s="135" t="s">
        <v>31</v>
      </c>
      <c r="AX281" s="135" t="s">
        <v>75</v>
      </c>
      <c r="AY281" s="138" t="s">
        <v>123</v>
      </c>
    </row>
    <row r="282" spans="2:65" s="142" customFormat="1">
      <c r="B282" s="143"/>
      <c r="D282" s="137" t="s">
        <v>128</v>
      </c>
      <c r="E282" s="144" t="s">
        <v>1</v>
      </c>
      <c r="F282" s="145" t="s">
        <v>326</v>
      </c>
      <c r="H282" s="146">
        <v>20</v>
      </c>
      <c r="L282" s="143"/>
      <c r="M282" s="147"/>
      <c r="T282" s="148"/>
      <c r="AT282" s="144" t="s">
        <v>128</v>
      </c>
      <c r="AU282" s="144" t="s">
        <v>84</v>
      </c>
      <c r="AV282" s="142" t="s">
        <v>84</v>
      </c>
      <c r="AW282" s="142" t="s">
        <v>31</v>
      </c>
      <c r="AX282" s="142" t="s">
        <v>75</v>
      </c>
      <c r="AY282" s="144" t="s">
        <v>123</v>
      </c>
    </row>
    <row r="283" spans="2:65" s="149" customFormat="1">
      <c r="B283" s="150"/>
      <c r="D283" s="137" t="s">
        <v>128</v>
      </c>
      <c r="E283" s="151" t="s">
        <v>1</v>
      </c>
      <c r="F283" s="152" t="s">
        <v>129</v>
      </c>
      <c r="H283" s="153">
        <v>20</v>
      </c>
      <c r="L283" s="150"/>
      <c r="M283" s="154"/>
      <c r="T283" s="155"/>
      <c r="AT283" s="151" t="s">
        <v>128</v>
      </c>
      <c r="AU283" s="151" t="s">
        <v>84</v>
      </c>
      <c r="AV283" s="149" t="s">
        <v>127</v>
      </c>
      <c r="AW283" s="149" t="s">
        <v>31</v>
      </c>
      <c r="AX283" s="149" t="s">
        <v>32</v>
      </c>
      <c r="AY283" s="151" t="s">
        <v>123</v>
      </c>
    </row>
    <row r="284" spans="2:65" s="14" customFormat="1" ht="33" customHeight="1">
      <c r="B284" s="121"/>
      <c r="C284" s="122" t="s">
        <v>335</v>
      </c>
      <c r="D284" s="122" t="s">
        <v>125</v>
      </c>
      <c r="E284" s="123" t="s">
        <v>336</v>
      </c>
      <c r="F284" s="124" t="s">
        <v>337</v>
      </c>
      <c r="G284" s="125" t="s">
        <v>134</v>
      </c>
      <c r="H284" s="126">
        <v>130.4</v>
      </c>
      <c r="I284" s="127">
        <v>0</v>
      </c>
      <c r="J284" s="127">
        <f t="shared" si="26"/>
        <v>0</v>
      </c>
      <c r="K284" s="128"/>
      <c r="L284" s="15"/>
      <c r="M284" s="129" t="s">
        <v>1</v>
      </c>
      <c r="N284" s="130" t="s">
        <v>40</v>
      </c>
      <c r="O284" s="131">
        <v>0.12</v>
      </c>
      <c r="P284" s="131">
        <f t="shared" si="27"/>
        <v>15.648</v>
      </c>
      <c r="Q284" s="131">
        <v>1.5299999999999999E-3</v>
      </c>
      <c r="R284" s="131">
        <f t="shared" si="28"/>
        <v>0.19951199999999999</v>
      </c>
      <c r="S284" s="131">
        <v>0</v>
      </c>
      <c r="T284" s="132">
        <f t="shared" si="29"/>
        <v>0</v>
      </c>
      <c r="AR284" s="133" t="s">
        <v>135</v>
      </c>
      <c r="AT284" s="133" t="s">
        <v>125</v>
      </c>
      <c r="AU284" s="133" t="s">
        <v>84</v>
      </c>
      <c r="AY284" s="2" t="s">
        <v>123</v>
      </c>
      <c r="BE284" s="134">
        <f t="shared" si="21"/>
        <v>0</v>
      </c>
      <c r="BF284" s="134">
        <f t="shared" si="22"/>
        <v>0</v>
      </c>
      <c r="BG284" s="134">
        <f t="shared" si="23"/>
        <v>0</v>
      </c>
      <c r="BH284" s="134">
        <f t="shared" si="24"/>
        <v>0</v>
      </c>
      <c r="BI284" s="134">
        <f t="shared" si="25"/>
        <v>0</v>
      </c>
      <c r="BJ284" s="2" t="s">
        <v>32</v>
      </c>
      <c r="BK284" s="134">
        <f t="shared" si="30"/>
        <v>0</v>
      </c>
      <c r="BL284" s="2" t="s">
        <v>135</v>
      </c>
      <c r="BM284" s="133" t="s">
        <v>338</v>
      </c>
    </row>
    <row r="285" spans="2:65" s="135" customFormat="1">
      <c r="B285" s="136"/>
      <c r="D285" s="137" t="s">
        <v>128</v>
      </c>
      <c r="E285" s="138" t="s">
        <v>1</v>
      </c>
      <c r="F285" s="139" t="s">
        <v>339</v>
      </c>
      <c r="H285" s="138" t="s">
        <v>1</v>
      </c>
      <c r="L285" s="136"/>
      <c r="M285" s="140"/>
      <c r="T285" s="141"/>
      <c r="AT285" s="138" t="s">
        <v>128</v>
      </c>
      <c r="AU285" s="138" t="s">
        <v>84</v>
      </c>
      <c r="AV285" s="135" t="s">
        <v>32</v>
      </c>
      <c r="AW285" s="135" t="s">
        <v>31</v>
      </c>
      <c r="AX285" s="135" t="s">
        <v>75</v>
      </c>
      <c r="AY285" s="138" t="s">
        <v>123</v>
      </c>
    </row>
    <row r="286" spans="2:65" s="142" customFormat="1">
      <c r="B286" s="143"/>
      <c r="D286" s="137" t="s">
        <v>128</v>
      </c>
      <c r="E286" s="144" t="s">
        <v>1</v>
      </c>
      <c r="F286" s="145" t="s">
        <v>340</v>
      </c>
      <c r="H286" s="146">
        <v>130.4</v>
      </c>
      <c r="L286" s="143"/>
      <c r="M286" s="147"/>
      <c r="T286" s="148"/>
      <c r="AT286" s="144" t="s">
        <v>128</v>
      </c>
      <c r="AU286" s="144" t="s">
        <v>84</v>
      </c>
      <c r="AV286" s="142" t="s">
        <v>84</v>
      </c>
      <c r="AW286" s="142" t="s">
        <v>31</v>
      </c>
      <c r="AX286" s="142" t="s">
        <v>75</v>
      </c>
      <c r="AY286" s="144" t="s">
        <v>123</v>
      </c>
    </row>
    <row r="287" spans="2:65" s="149" customFormat="1">
      <c r="B287" s="150"/>
      <c r="D287" s="137" t="s">
        <v>128</v>
      </c>
      <c r="E287" s="151" t="s">
        <v>1</v>
      </c>
      <c r="F287" s="152" t="s">
        <v>129</v>
      </c>
      <c r="H287" s="153">
        <v>130.4</v>
      </c>
      <c r="L287" s="150"/>
      <c r="M287" s="154"/>
      <c r="T287" s="155"/>
      <c r="AT287" s="151" t="s">
        <v>128</v>
      </c>
      <c r="AU287" s="151" t="s">
        <v>84</v>
      </c>
      <c r="AV287" s="149" t="s">
        <v>127</v>
      </c>
      <c r="AW287" s="149" t="s">
        <v>31</v>
      </c>
      <c r="AX287" s="149" t="s">
        <v>32</v>
      </c>
      <c r="AY287" s="151" t="s">
        <v>123</v>
      </c>
    </row>
    <row r="288" spans="2:65" s="14" customFormat="1" ht="37.9" customHeight="1">
      <c r="B288" s="121"/>
      <c r="C288" s="122" t="s">
        <v>341</v>
      </c>
      <c r="D288" s="122" t="s">
        <v>125</v>
      </c>
      <c r="E288" s="123" t="s">
        <v>342</v>
      </c>
      <c r="F288" s="124" t="s">
        <v>343</v>
      </c>
      <c r="G288" s="125" t="s">
        <v>134</v>
      </c>
      <c r="H288" s="126">
        <v>20</v>
      </c>
      <c r="I288" s="127">
        <v>0</v>
      </c>
      <c r="J288" s="127">
        <f t="shared" si="26"/>
        <v>0</v>
      </c>
      <c r="K288" s="128"/>
      <c r="L288" s="15"/>
      <c r="M288" s="129" t="s">
        <v>1</v>
      </c>
      <c r="N288" s="130" t="s">
        <v>40</v>
      </c>
      <c r="O288" s="131">
        <v>0.11</v>
      </c>
      <c r="P288" s="131">
        <f t="shared" si="27"/>
        <v>2.2000000000000002</v>
      </c>
      <c r="Q288" s="131">
        <v>5.5999999999999995E-4</v>
      </c>
      <c r="R288" s="131">
        <f t="shared" si="28"/>
        <v>1.1199999999999998E-2</v>
      </c>
      <c r="S288" s="131">
        <v>0</v>
      </c>
      <c r="T288" s="132">
        <f t="shared" si="29"/>
        <v>0</v>
      </c>
      <c r="AR288" s="133" t="s">
        <v>135</v>
      </c>
      <c r="AT288" s="133" t="s">
        <v>125</v>
      </c>
      <c r="AU288" s="133" t="s">
        <v>84</v>
      </c>
      <c r="AY288" s="2" t="s">
        <v>123</v>
      </c>
      <c r="BE288" s="134">
        <f t="shared" si="21"/>
        <v>0</v>
      </c>
      <c r="BF288" s="134">
        <f t="shared" si="22"/>
        <v>0</v>
      </c>
      <c r="BG288" s="134">
        <f t="shared" si="23"/>
        <v>0</v>
      </c>
      <c r="BH288" s="134">
        <f t="shared" si="24"/>
        <v>0</v>
      </c>
      <c r="BI288" s="134">
        <f t="shared" si="25"/>
        <v>0</v>
      </c>
      <c r="BJ288" s="2" t="s">
        <v>32</v>
      </c>
      <c r="BK288" s="134">
        <f t="shared" si="30"/>
        <v>0</v>
      </c>
      <c r="BL288" s="2" t="s">
        <v>135</v>
      </c>
      <c r="BM288" s="133" t="s">
        <v>344</v>
      </c>
    </row>
    <row r="289" spans="2:65" s="135" customFormat="1">
      <c r="B289" s="136"/>
      <c r="D289" s="137" t="s">
        <v>128</v>
      </c>
      <c r="E289" s="138" t="s">
        <v>1</v>
      </c>
      <c r="F289" s="139" t="s">
        <v>325</v>
      </c>
      <c r="H289" s="138" t="s">
        <v>1</v>
      </c>
      <c r="L289" s="136"/>
      <c r="M289" s="140"/>
      <c r="T289" s="141"/>
      <c r="AT289" s="138" t="s">
        <v>128</v>
      </c>
      <c r="AU289" s="138" t="s">
        <v>84</v>
      </c>
      <c r="AV289" s="135" t="s">
        <v>32</v>
      </c>
      <c r="AW289" s="135" t="s">
        <v>31</v>
      </c>
      <c r="AX289" s="135" t="s">
        <v>75</v>
      </c>
      <c r="AY289" s="138" t="s">
        <v>123</v>
      </c>
    </row>
    <row r="290" spans="2:65" s="142" customFormat="1">
      <c r="B290" s="143"/>
      <c r="D290" s="137" t="s">
        <v>128</v>
      </c>
      <c r="E290" s="144" t="s">
        <v>1</v>
      </c>
      <c r="F290" s="145" t="s">
        <v>326</v>
      </c>
      <c r="H290" s="146">
        <v>20</v>
      </c>
      <c r="L290" s="143"/>
      <c r="M290" s="147"/>
      <c r="T290" s="148"/>
      <c r="AT290" s="144" t="s">
        <v>128</v>
      </c>
      <c r="AU290" s="144" t="s">
        <v>84</v>
      </c>
      <c r="AV290" s="142" t="s">
        <v>84</v>
      </c>
      <c r="AW290" s="142" t="s">
        <v>31</v>
      </c>
      <c r="AX290" s="142" t="s">
        <v>75</v>
      </c>
      <c r="AY290" s="144" t="s">
        <v>123</v>
      </c>
    </row>
    <row r="291" spans="2:65" s="149" customFormat="1">
      <c r="B291" s="150"/>
      <c r="D291" s="137" t="s">
        <v>128</v>
      </c>
      <c r="E291" s="151" t="s">
        <v>1</v>
      </c>
      <c r="F291" s="152" t="s">
        <v>129</v>
      </c>
      <c r="H291" s="153">
        <v>20</v>
      </c>
      <c r="L291" s="150"/>
      <c r="M291" s="154"/>
      <c r="T291" s="155"/>
      <c r="AT291" s="151" t="s">
        <v>128</v>
      </c>
      <c r="AU291" s="151" t="s">
        <v>84</v>
      </c>
      <c r="AV291" s="149" t="s">
        <v>127</v>
      </c>
      <c r="AW291" s="149" t="s">
        <v>31</v>
      </c>
      <c r="AX291" s="149" t="s">
        <v>32</v>
      </c>
      <c r="AY291" s="151" t="s">
        <v>123</v>
      </c>
    </row>
    <row r="292" spans="2:65" s="14" customFormat="1" ht="24.2" customHeight="1">
      <c r="B292" s="121"/>
      <c r="C292" s="122" t="s">
        <v>345</v>
      </c>
      <c r="D292" s="122" t="s">
        <v>125</v>
      </c>
      <c r="E292" s="123" t="s">
        <v>346</v>
      </c>
      <c r="F292" s="124" t="s">
        <v>347</v>
      </c>
      <c r="G292" s="125" t="s">
        <v>126</v>
      </c>
      <c r="H292" s="126">
        <v>922.23400000000004</v>
      </c>
      <c r="I292" s="127">
        <v>0</v>
      </c>
      <c r="J292" s="127">
        <f t="shared" si="26"/>
        <v>0</v>
      </c>
      <c r="K292" s="128"/>
      <c r="L292" s="15"/>
      <c r="M292" s="129" t="s">
        <v>1</v>
      </c>
      <c r="N292" s="130" t="s">
        <v>40</v>
      </c>
      <c r="O292" s="131">
        <v>0.09</v>
      </c>
      <c r="P292" s="131">
        <f t="shared" si="27"/>
        <v>83.001059999999995</v>
      </c>
      <c r="Q292" s="131">
        <v>0</v>
      </c>
      <c r="R292" s="131">
        <f t="shared" si="28"/>
        <v>0</v>
      </c>
      <c r="S292" s="131">
        <v>0</v>
      </c>
      <c r="T292" s="132">
        <f t="shared" si="29"/>
        <v>0</v>
      </c>
      <c r="AR292" s="133" t="s">
        <v>135</v>
      </c>
      <c r="AT292" s="133" t="s">
        <v>125</v>
      </c>
      <c r="AU292" s="133" t="s">
        <v>84</v>
      </c>
      <c r="AY292" s="2" t="s">
        <v>123</v>
      </c>
      <c r="BE292" s="134">
        <f t="shared" si="21"/>
        <v>0</v>
      </c>
      <c r="BF292" s="134">
        <f t="shared" si="22"/>
        <v>0</v>
      </c>
      <c r="BG292" s="134">
        <f t="shared" si="23"/>
        <v>0</v>
      </c>
      <c r="BH292" s="134">
        <f t="shared" si="24"/>
        <v>0</v>
      </c>
      <c r="BI292" s="134">
        <f t="shared" si="25"/>
        <v>0</v>
      </c>
      <c r="BJ292" s="2" t="s">
        <v>32</v>
      </c>
      <c r="BK292" s="134">
        <f t="shared" si="30"/>
        <v>0</v>
      </c>
      <c r="BL292" s="2" t="s">
        <v>135</v>
      </c>
      <c r="BM292" s="133" t="s">
        <v>348</v>
      </c>
    </row>
    <row r="293" spans="2:65" s="135" customFormat="1">
      <c r="B293" s="136"/>
      <c r="D293" s="137" t="s">
        <v>128</v>
      </c>
      <c r="E293" s="138" t="s">
        <v>1</v>
      </c>
      <c r="F293" s="139" t="s">
        <v>349</v>
      </c>
      <c r="H293" s="138" t="s">
        <v>1</v>
      </c>
      <c r="L293" s="136"/>
      <c r="M293" s="140"/>
      <c r="T293" s="141"/>
      <c r="AT293" s="138" t="s">
        <v>128</v>
      </c>
      <c r="AU293" s="138" t="s">
        <v>84</v>
      </c>
      <c r="AV293" s="135" t="s">
        <v>32</v>
      </c>
      <c r="AW293" s="135" t="s">
        <v>31</v>
      </c>
      <c r="AX293" s="135" t="s">
        <v>75</v>
      </c>
      <c r="AY293" s="138" t="s">
        <v>123</v>
      </c>
    </row>
    <row r="294" spans="2:65" s="142" customFormat="1">
      <c r="B294" s="143"/>
      <c r="D294" s="137" t="s">
        <v>128</v>
      </c>
      <c r="E294" s="144" t="s">
        <v>1</v>
      </c>
      <c r="F294" s="145" t="s">
        <v>229</v>
      </c>
      <c r="H294" s="146">
        <v>904</v>
      </c>
      <c r="L294" s="143"/>
      <c r="M294" s="147"/>
      <c r="T294" s="148"/>
      <c r="AT294" s="144" t="s">
        <v>128</v>
      </c>
      <c r="AU294" s="144" t="s">
        <v>84</v>
      </c>
      <c r="AV294" s="142" t="s">
        <v>84</v>
      </c>
      <c r="AW294" s="142" t="s">
        <v>31</v>
      </c>
      <c r="AX294" s="142" t="s">
        <v>75</v>
      </c>
      <c r="AY294" s="144" t="s">
        <v>123</v>
      </c>
    </row>
    <row r="295" spans="2:65" s="135" customFormat="1">
      <c r="B295" s="136"/>
      <c r="D295" s="137" t="s">
        <v>128</v>
      </c>
      <c r="E295" s="138" t="s">
        <v>1</v>
      </c>
      <c r="F295" s="139" t="s">
        <v>269</v>
      </c>
      <c r="H295" s="138" t="s">
        <v>1</v>
      </c>
      <c r="L295" s="136"/>
      <c r="M295" s="140"/>
      <c r="T295" s="141"/>
      <c r="AT295" s="138" t="s">
        <v>128</v>
      </c>
      <c r="AU295" s="138" t="s">
        <v>84</v>
      </c>
      <c r="AV295" s="135" t="s">
        <v>32</v>
      </c>
      <c r="AW295" s="135" t="s">
        <v>31</v>
      </c>
      <c r="AX295" s="135" t="s">
        <v>75</v>
      </c>
      <c r="AY295" s="138" t="s">
        <v>123</v>
      </c>
    </row>
    <row r="296" spans="2:65" s="142" customFormat="1">
      <c r="B296" s="143"/>
      <c r="D296" s="137" t="s">
        <v>128</v>
      </c>
      <c r="E296" s="144" t="s">
        <v>1</v>
      </c>
      <c r="F296" s="145" t="s">
        <v>350</v>
      </c>
      <c r="H296" s="146">
        <v>18.234000000000002</v>
      </c>
      <c r="L296" s="143"/>
      <c r="M296" s="147"/>
      <c r="T296" s="148"/>
      <c r="AT296" s="144" t="s">
        <v>128</v>
      </c>
      <c r="AU296" s="144" t="s">
        <v>84</v>
      </c>
      <c r="AV296" s="142" t="s">
        <v>84</v>
      </c>
      <c r="AW296" s="142" t="s">
        <v>31</v>
      </c>
      <c r="AX296" s="142" t="s">
        <v>75</v>
      </c>
      <c r="AY296" s="144" t="s">
        <v>123</v>
      </c>
    </row>
    <row r="297" spans="2:65" s="149" customFormat="1">
      <c r="B297" s="150"/>
      <c r="D297" s="137" t="s">
        <v>128</v>
      </c>
      <c r="E297" s="151" t="s">
        <v>1</v>
      </c>
      <c r="F297" s="152" t="s">
        <v>129</v>
      </c>
      <c r="H297" s="153">
        <v>922.23400000000004</v>
      </c>
      <c r="L297" s="150"/>
      <c r="M297" s="154"/>
      <c r="T297" s="155"/>
      <c r="AT297" s="151" t="s">
        <v>128</v>
      </c>
      <c r="AU297" s="151" t="s">
        <v>84</v>
      </c>
      <c r="AV297" s="149" t="s">
        <v>127</v>
      </c>
      <c r="AW297" s="149" t="s">
        <v>31</v>
      </c>
      <c r="AX297" s="149" t="s">
        <v>32</v>
      </c>
      <c r="AY297" s="151" t="s">
        <v>123</v>
      </c>
    </row>
    <row r="298" spans="2:65" s="14" customFormat="1" ht="24.2" customHeight="1">
      <c r="B298" s="121"/>
      <c r="C298" s="156" t="s">
        <v>351</v>
      </c>
      <c r="D298" s="156" t="s">
        <v>132</v>
      </c>
      <c r="E298" s="157" t="s">
        <v>352</v>
      </c>
      <c r="F298" s="158" t="s">
        <v>353</v>
      </c>
      <c r="G298" s="159" t="s">
        <v>126</v>
      </c>
      <c r="H298" s="160">
        <v>1060.569</v>
      </c>
      <c r="I298" s="161">
        <v>0</v>
      </c>
      <c r="J298" s="161">
        <f t="shared" si="26"/>
        <v>0</v>
      </c>
      <c r="K298" s="162"/>
      <c r="L298" s="163"/>
      <c r="M298" s="164" t="s">
        <v>1</v>
      </c>
      <c r="N298" s="165" t="s">
        <v>40</v>
      </c>
      <c r="O298" s="131">
        <v>0</v>
      </c>
      <c r="P298" s="131">
        <f t="shared" si="27"/>
        <v>0</v>
      </c>
      <c r="Q298" s="131">
        <v>2.9999999999999997E-4</v>
      </c>
      <c r="R298" s="131">
        <f t="shared" si="28"/>
        <v>0.31817069999999997</v>
      </c>
      <c r="S298" s="131">
        <v>0</v>
      </c>
      <c r="T298" s="132">
        <f t="shared" si="29"/>
        <v>0</v>
      </c>
      <c r="AR298" s="133" t="s">
        <v>168</v>
      </c>
      <c r="AT298" s="133" t="s">
        <v>132</v>
      </c>
      <c r="AU298" s="133" t="s">
        <v>84</v>
      </c>
      <c r="AY298" s="2" t="s">
        <v>123</v>
      </c>
      <c r="BE298" s="134">
        <f t="shared" ref="BE298:BE356" si="31">IF(N298="základní",J298,0)</f>
        <v>0</v>
      </c>
      <c r="BF298" s="134">
        <f t="shared" ref="BF298:BF356" si="32">IF(N298="snížená",J298,0)</f>
        <v>0</v>
      </c>
      <c r="BG298" s="134">
        <f t="shared" ref="BG298:BG356" si="33">IF(N298="zákl. přenesená",J298,0)</f>
        <v>0</v>
      </c>
      <c r="BH298" s="134">
        <f t="shared" ref="BH298:BH356" si="34">IF(N298="sníž. přenesená",J298,0)</f>
        <v>0</v>
      </c>
      <c r="BI298" s="134">
        <f t="shared" ref="BI298:BI356" si="35">IF(N298="nulová",J298,0)</f>
        <v>0</v>
      </c>
      <c r="BJ298" s="2" t="s">
        <v>32</v>
      </c>
      <c r="BK298" s="134">
        <f t="shared" si="30"/>
        <v>0</v>
      </c>
      <c r="BL298" s="2" t="s">
        <v>135</v>
      </c>
      <c r="BM298" s="133" t="s">
        <v>354</v>
      </c>
    </row>
    <row r="299" spans="2:65" s="142" customFormat="1">
      <c r="B299" s="143"/>
      <c r="D299" s="137" t="s">
        <v>128</v>
      </c>
      <c r="E299" s="144" t="s">
        <v>1</v>
      </c>
      <c r="F299" s="145" t="s">
        <v>355</v>
      </c>
      <c r="H299" s="146">
        <v>1060.569</v>
      </c>
      <c r="L299" s="143"/>
      <c r="M299" s="147"/>
      <c r="T299" s="148"/>
      <c r="AT299" s="144" t="s">
        <v>128</v>
      </c>
      <c r="AU299" s="144" t="s">
        <v>84</v>
      </c>
      <c r="AV299" s="142" t="s">
        <v>84</v>
      </c>
      <c r="AW299" s="142" t="s">
        <v>31</v>
      </c>
      <c r="AX299" s="142" t="s">
        <v>75</v>
      </c>
      <c r="AY299" s="144" t="s">
        <v>123</v>
      </c>
    </row>
    <row r="300" spans="2:65" s="149" customFormat="1">
      <c r="B300" s="150"/>
      <c r="D300" s="137" t="s">
        <v>128</v>
      </c>
      <c r="E300" s="151" t="s">
        <v>1</v>
      </c>
      <c r="F300" s="152" t="s">
        <v>129</v>
      </c>
      <c r="H300" s="153">
        <v>1060.569</v>
      </c>
      <c r="L300" s="150"/>
      <c r="M300" s="154"/>
      <c r="T300" s="155"/>
      <c r="AT300" s="151" t="s">
        <v>128</v>
      </c>
      <c r="AU300" s="151" t="s">
        <v>84</v>
      </c>
      <c r="AV300" s="149" t="s">
        <v>127</v>
      </c>
      <c r="AW300" s="149" t="s">
        <v>31</v>
      </c>
      <c r="AX300" s="149" t="s">
        <v>32</v>
      </c>
      <c r="AY300" s="151" t="s">
        <v>123</v>
      </c>
    </row>
    <row r="301" spans="2:65" s="14" customFormat="1" ht="24.2" customHeight="1">
      <c r="B301" s="121"/>
      <c r="C301" s="122" t="s">
        <v>356</v>
      </c>
      <c r="D301" s="122" t="s">
        <v>125</v>
      </c>
      <c r="E301" s="123" t="s">
        <v>357</v>
      </c>
      <c r="F301" s="124" t="s">
        <v>358</v>
      </c>
      <c r="G301" s="125" t="s">
        <v>153</v>
      </c>
      <c r="H301" s="126">
        <v>12</v>
      </c>
      <c r="I301" s="127">
        <v>0</v>
      </c>
      <c r="J301" s="127">
        <f t="shared" si="26"/>
        <v>0</v>
      </c>
      <c r="K301" s="128"/>
      <c r="L301" s="15"/>
      <c r="M301" s="129" t="s">
        <v>1</v>
      </c>
      <c r="N301" s="130" t="s">
        <v>40</v>
      </c>
      <c r="O301" s="131">
        <v>0.5</v>
      </c>
      <c r="P301" s="131">
        <f t="shared" si="27"/>
        <v>6</v>
      </c>
      <c r="Q301" s="131">
        <v>6.3E-3</v>
      </c>
      <c r="R301" s="131">
        <f t="shared" si="28"/>
        <v>7.5600000000000001E-2</v>
      </c>
      <c r="S301" s="131">
        <v>0</v>
      </c>
      <c r="T301" s="132">
        <f t="shared" si="29"/>
        <v>0</v>
      </c>
      <c r="AR301" s="133" t="s">
        <v>135</v>
      </c>
      <c r="AT301" s="133" t="s">
        <v>125</v>
      </c>
      <c r="AU301" s="133" t="s">
        <v>84</v>
      </c>
      <c r="AY301" s="2" t="s">
        <v>123</v>
      </c>
      <c r="BE301" s="134">
        <f t="shared" si="31"/>
        <v>0</v>
      </c>
      <c r="BF301" s="134">
        <f t="shared" si="32"/>
        <v>0</v>
      </c>
      <c r="BG301" s="134">
        <f t="shared" si="33"/>
        <v>0</v>
      </c>
      <c r="BH301" s="134">
        <f t="shared" si="34"/>
        <v>0</v>
      </c>
      <c r="BI301" s="134">
        <f t="shared" si="35"/>
        <v>0</v>
      </c>
      <c r="BJ301" s="2" t="s">
        <v>32</v>
      </c>
      <c r="BK301" s="134">
        <f t="shared" si="30"/>
        <v>0</v>
      </c>
      <c r="BL301" s="2" t="s">
        <v>135</v>
      </c>
      <c r="BM301" s="133" t="s">
        <v>359</v>
      </c>
    </row>
    <row r="302" spans="2:65" s="14" customFormat="1" ht="33" customHeight="1">
      <c r="B302" s="121"/>
      <c r="C302" s="122" t="s">
        <v>360</v>
      </c>
      <c r="D302" s="122" t="s">
        <v>125</v>
      </c>
      <c r="E302" s="123" t="s">
        <v>361</v>
      </c>
      <c r="F302" s="124" t="s">
        <v>362</v>
      </c>
      <c r="G302" s="125" t="s">
        <v>134</v>
      </c>
      <c r="H302" s="126">
        <v>154.88</v>
      </c>
      <c r="I302" s="127">
        <v>0</v>
      </c>
      <c r="J302" s="127">
        <f t="shared" si="26"/>
        <v>0</v>
      </c>
      <c r="K302" s="128"/>
      <c r="L302" s="15"/>
      <c r="M302" s="129" t="s">
        <v>1</v>
      </c>
      <c r="N302" s="130" t="s">
        <v>40</v>
      </c>
      <c r="O302" s="131">
        <v>0.16700000000000001</v>
      </c>
      <c r="P302" s="131">
        <f t="shared" si="27"/>
        <v>25.86496</v>
      </c>
      <c r="Q302" s="131">
        <v>3.32E-3</v>
      </c>
      <c r="R302" s="131">
        <f t="shared" si="28"/>
        <v>0.51420160000000004</v>
      </c>
      <c r="S302" s="131">
        <v>0</v>
      </c>
      <c r="T302" s="132">
        <f t="shared" si="29"/>
        <v>0</v>
      </c>
      <c r="AR302" s="133" t="s">
        <v>135</v>
      </c>
      <c r="AT302" s="133" t="s">
        <v>125</v>
      </c>
      <c r="AU302" s="133" t="s">
        <v>84</v>
      </c>
      <c r="AY302" s="2" t="s">
        <v>123</v>
      </c>
      <c r="BE302" s="134">
        <f t="shared" si="31"/>
        <v>0</v>
      </c>
      <c r="BF302" s="134">
        <f t="shared" si="32"/>
        <v>0</v>
      </c>
      <c r="BG302" s="134">
        <f t="shared" si="33"/>
        <v>0</v>
      </c>
      <c r="BH302" s="134">
        <f t="shared" si="34"/>
        <v>0</v>
      </c>
      <c r="BI302" s="134">
        <f t="shared" si="35"/>
        <v>0</v>
      </c>
      <c r="BJ302" s="2" t="s">
        <v>32</v>
      </c>
      <c r="BK302" s="134">
        <f t="shared" si="30"/>
        <v>0</v>
      </c>
      <c r="BL302" s="2" t="s">
        <v>135</v>
      </c>
      <c r="BM302" s="133" t="s">
        <v>363</v>
      </c>
    </row>
    <row r="303" spans="2:65" s="135" customFormat="1">
      <c r="B303" s="136"/>
      <c r="D303" s="137" t="s">
        <v>128</v>
      </c>
      <c r="E303" s="138" t="s">
        <v>1</v>
      </c>
      <c r="F303" s="139" t="s">
        <v>201</v>
      </c>
      <c r="H303" s="138" t="s">
        <v>1</v>
      </c>
      <c r="L303" s="136"/>
      <c r="M303" s="140"/>
      <c r="T303" s="141"/>
      <c r="AT303" s="138" t="s">
        <v>128</v>
      </c>
      <c r="AU303" s="138" t="s">
        <v>84</v>
      </c>
      <c r="AV303" s="135" t="s">
        <v>32</v>
      </c>
      <c r="AW303" s="135" t="s">
        <v>31</v>
      </c>
      <c r="AX303" s="135" t="s">
        <v>75</v>
      </c>
      <c r="AY303" s="138" t="s">
        <v>123</v>
      </c>
    </row>
    <row r="304" spans="2:65" s="142" customFormat="1">
      <c r="B304" s="143"/>
      <c r="D304" s="137" t="s">
        <v>128</v>
      </c>
      <c r="E304" s="144" t="s">
        <v>1</v>
      </c>
      <c r="F304" s="145" t="s">
        <v>202</v>
      </c>
      <c r="H304" s="146">
        <v>126.88</v>
      </c>
      <c r="L304" s="143"/>
      <c r="M304" s="147"/>
      <c r="T304" s="148"/>
      <c r="AT304" s="144" t="s">
        <v>128</v>
      </c>
      <c r="AU304" s="144" t="s">
        <v>84</v>
      </c>
      <c r="AV304" s="142" t="s">
        <v>84</v>
      </c>
      <c r="AW304" s="142" t="s">
        <v>31</v>
      </c>
      <c r="AX304" s="142" t="s">
        <v>75</v>
      </c>
      <c r="AY304" s="144" t="s">
        <v>123</v>
      </c>
    </row>
    <row r="305" spans="2:65" s="135" customFormat="1">
      <c r="B305" s="136"/>
      <c r="D305" s="137" t="s">
        <v>128</v>
      </c>
      <c r="E305" s="138" t="s">
        <v>1</v>
      </c>
      <c r="F305" s="139" t="s">
        <v>364</v>
      </c>
      <c r="H305" s="138" t="s">
        <v>1</v>
      </c>
      <c r="L305" s="136"/>
      <c r="M305" s="140"/>
      <c r="T305" s="141"/>
      <c r="AT305" s="138" t="s">
        <v>128</v>
      </c>
      <c r="AU305" s="138" t="s">
        <v>84</v>
      </c>
      <c r="AV305" s="135" t="s">
        <v>32</v>
      </c>
      <c r="AW305" s="135" t="s">
        <v>31</v>
      </c>
      <c r="AX305" s="135" t="s">
        <v>75</v>
      </c>
      <c r="AY305" s="138" t="s">
        <v>123</v>
      </c>
    </row>
    <row r="306" spans="2:65" s="142" customFormat="1">
      <c r="B306" s="143"/>
      <c r="D306" s="137" t="s">
        <v>128</v>
      </c>
      <c r="E306" s="144" t="s">
        <v>1</v>
      </c>
      <c r="F306" s="145" t="s">
        <v>365</v>
      </c>
      <c r="H306" s="146">
        <v>16</v>
      </c>
      <c r="L306" s="143"/>
      <c r="M306" s="147"/>
      <c r="T306" s="148"/>
      <c r="AT306" s="144" t="s">
        <v>128</v>
      </c>
      <c r="AU306" s="144" t="s">
        <v>84</v>
      </c>
      <c r="AV306" s="142" t="s">
        <v>84</v>
      </c>
      <c r="AW306" s="142" t="s">
        <v>31</v>
      </c>
      <c r="AX306" s="142" t="s">
        <v>75</v>
      </c>
      <c r="AY306" s="144" t="s">
        <v>123</v>
      </c>
    </row>
    <row r="307" spans="2:65" s="135" customFormat="1">
      <c r="B307" s="136"/>
      <c r="D307" s="137" t="s">
        <v>128</v>
      </c>
      <c r="E307" s="138" t="s">
        <v>1</v>
      </c>
      <c r="F307" s="139" t="s">
        <v>205</v>
      </c>
      <c r="H307" s="138" t="s">
        <v>1</v>
      </c>
      <c r="L307" s="136"/>
      <c r="M307" s="140"/>
      <c r="T307" s="141"/>
      <c r="AT307" s="138" t="s">
        <v>128</v>
      </c>
      <c r="AU307" s="138" t="s">
        <v>84</v>
      </c>
      <c r="AV307" s="135" t="s">
        <v>32</v>
      </c>
      <c r="AW307" s="135" t="s">
        <v>31</v>
      </c>
      <c r="AX307" s="135" t="s">
        <v>75</v>
      </c>
      <c r="AY307" s="138" t="s">
        <v>123</v>
      </c>
    </row>
    <row r="308" spans="2:65" s="142" customFormat="1">
      <c r="B308" s="143"/>
      <c r="D308" s="137" t="s">
        <v>128</v>
      </c>
      <c r="E308" s="144" t="s">
        <v>1</v>
      </c>
      <c r="F308" s="145" t="s">
        <v>206</v>
      </c>
      <c r="H308" s="146">
        <v>12</v>
      </c>
      <c r="L308" s="143"/>
      <c r="M308" s="147"/>
      <c r="T308" s="148"/>
      <c r="AT308" s="144" t="s">
        <v>128</v>
      </c>
      <c r="AU308" s="144" t="s">
        <v>84</v>
      </c>
      <c r="AV308" s="142" t="s">
        <v>84</v>
      </c>
      <c r="AW308" s="142" t="s">
        <v>31</v>
      </c>
      <c r="AX308" s="142" t="s">
        <v>75</v>
      </c>
      <c r="AY308" s="144" t="s">
        <v>123</v>
      </c>
    </row>
    <row r="309" spans="2:65" s="149" customFormat="1">
      <c r="B309" s="150"/>
      <c r="D309" s="137" t="s">
        <v>128</v>
      </c>
      <c r="E309" s="151" t="s">
        <v>1</v>
      </c>
      <c r="F309" s="152" t="s">
        <v>129</v>
      </c>
      <c r="H309" s="153">
        <v>154.88</v>
      </c>
      <c r="L309" s="150"/>
      <c r="M309" s="154"/>
      <c r="T309" s="155"/>
      <c r="AT309" s="151" t="s">
        <v>128</v>
      </c>
      <c r="AU309" s="151" t="s">
        <v>84</v>
      </c>
      <c r="AV309" s="149" t="s">
        <v>127</v>
      </c>
      <c r="AW309" s="149" t="s">
        <v>31</v>
      </c>
      <c r="AX309" s="149" t="s">
        <v>32</v>
      </c>
      <c r="AY309" s="151" t="s">
        <v>123</v>
      </c>
    </row>
    <row r="310" spans="2:65" s="14" customFormat="1" ht="24.2" customHeight="1">
      <c r="B310" s="121"/>
      <c r="C310" s="122" t="s">
        <v>366</v>
      </c>
      <c r="D310" s="122" t="s">
        <v>125</v>
      </c>
      <c r="E310" s="123" t="s">
        <v>367</v>
      </c>
      <c r="F310" s="124" t="s">
        <v>368</v>
      </c>
      <c r="G310" s="125" t="s">
        <v>153</v>
      </c>
      <c r="H310" s="126">
        <v>3</v>
      </c>
      <c r="I310" s="127">
        <v>0</v>
      </c>
      <c r="J310" s="127">
        <f t="shared" si="26"/>
        <v>0</v>
      </c>
      <c r="K310" s="128"/>
      <c r="L310" s="15"/>
      <c r="M310" s="129" t="s">
        <v>1</v>
      </c>
      <c r="N310" s="130" t="s">
        <v>40</v>
      </c>
      <c r="O310" s="131">
        <v>0.45</v>
      </c>
      <c r="P310" s="131">
        <f t="shared" si="27"/>
        <v>1.35</v>
      </c>
      <c r="Q310" s="131">
        <v>2.8700000000000002E-3</v>
      </c>
      <c r="R310" s="131">
        <f t="shared" si="28"/>
        <v>8.6099999999999996E-3</v>
      </c>
      <c r="S310" s="131">
        <v>0</v>
      </c>
      <c r="T310" s="132">
        <f t="shared" si="29"/>
        <v>0</v>
      </c>
      <c r="AR310" s="133" t="s">
        <v>135</v>
      </c>
      <c r="AT310" s="133" t="s">
        <v>125</v>
      </c>
      <c r="AU310" s="133" t="s">
        <v>84</v>
      </c>
      <c r="AY310" s="2" t="s">
        <v>123</v>
      </c>
      <c r="BE310" s="134">
        <f t="shared" si="31"/>
        <v>0</v>
      </c>
      <c r="BF310" s="134">
        <f t="shared" si="32"/>
        <v>0</v>
      </c>
      <c r="BG310" s="134">
        <f t="shared" si="33"/>
        <v>0</v>
      </c>
      <c r="BH310" s="134">
        <f t="shared" si="34"/>
        <v>0</v>
      </c>
      <c r="BI310" s="134">
        <f t="shared" si="35"/>
        <v>0</v>
      </c>
      <c r="BJ310" s="2" t="s">
        <v>32</v>
      </c>
      <c r="BK310" s="134">
        <f t="shared" si="30"/>
        <v>0</v>
      </c>
      <c r="BL310" s="2" t="s">
        <v>135</v>
      </c>
      <c r="BM310" s="133" t="s">
        <v>369</v>
      </c>
    </row>
    <row r="311" spans="2:65" s="14" customFormat="1" ht="24.2" customHeight="1">
      <c r="B311" s="121"/>
      <c r="C311" s="122" t="s">
        <v>370</v>
      </c>
      <c r="D311" s="122" t="s">
        <v>125</v>
      </c>
      <c r="E311" s="123" t="s">
        <v>371</v>
      </c>
      <c r="F311" s="124" t="s">
        <v>372</v>
      </c>
      <c r="G311" s="125" t="s">
        <v>126</v>
      </c>
      <c r="H311" s="126">
        <v>126.88</v>
      </c>
      <c r="I311" s="127">
        <v>0</v>
      </c>
      <c r="J311" s="127">
        <f t="shared" si="26"/>
        <v>0</v>
      </c>
      <c r="K311" s="128"/>
      <c r="L311" s="15"/>
      <c r="M311" s="129" t="s">
        <v>1</v>
      </c>
      <c r="N311" s="130" t="s">
        <v>40</v>
      </c>
      <c r="O311" s="131">
        <v>3.2000000000000001E-2</v>
      </c>
      <c r="P311" s="131">
        <f t="shared" si="27"/>
        <v>4.0601599999999998</v>
      </c>
      <c r="Q311" s="131">
        <v>0</v>
      </c>
      <c r="R311" s="131">
        <f t="shared" si="28"/>
        <v>0</v>
      </c>
      <c r="S311" s="131">
        <v>0</v>
      </c>
      <c r="T311" s="132">
        <f t="shared" si="29"/>
        <v>0</v>
      </c>
      <c r="AR311" s="133" t="s">
        <v>135</v>
      </c>
      <c r="AT311" s="133" t="s">
        <v>125</v>
      </c>
      <c r="AU311" s="133" t="s">
        <v>84</v>
      </c>
      <c r="AY311" s="2" t="s">
        <v>123</v>
      </c>
      <c r="BE311" s="134">
        <f t="shared" si="31"/>
        <v>0</v>
      </c>
      <c r="BF311" s="134">
        <f t="shared" si="32"/>
        <v>0</v>
      </c>
      <c r="BG311" s="134">
        <f t="shared" si="33"/>
        <v>0</v>
      </c>
      <c r="BH311" s="134">
        <f t="shared" si="34"/>
        <v>0</v>
      </c>
      <c r="BI311" s="134">
        <f t="shared" si="35"/>
        <v>0</v>
      </c>
      <c r="BJ311" s="2" t="s">
        <v>32</v>
      </c>
      <c r="BK311" s="134">
        <f t="shared" si="30"/>
        <v>0</v>
      </c>
      <c r="BL311" s="2" t="s">
        <v>135</v>
      </c>
      <c r="BM311" s="133" t="s">
        <v>373</v>
      </c>
    </row>
    <row r="312" spans="2:65" s="135" customFormat="1" ht="22.5">
      <c r="B312" s="136"/>
      <c r="D312" s="137" t="s">
        <v>128</v>
      </c>
      <c r="E312" s="138" t="s">
        <v>1</v>
      </c>
      <c r="F312" s="139" t="s">
        <v>222</v>
      </c>
      <c r="H312" s="138" t="s">
        <v>1</v>
      </c>
      <c r="L312" s="136"/>
      <c r="M312" s="140"/>
      <c r="T312" s="141"/>
      <c r="AT312" s="138" t="s">
        <v>128</v>
      </c>
      <c r="AU312" s="138" t="s">
        <v>84</v>
      </c>
      <c r="AV312" s="135" t="s">
        <v>32</v>
      </c>
      <c r="AW312" s="135" t="s">
        <v>31</v>
      </c>
      <c r="AX312" s="135" t="s">
        <v>75</v>
      </c>
      <c r="AY312" s="138" t="s">
        <v>123</v>
      </c>
    </row>
    <row r="313" spans="2:65" s="142" customFormat="1">
      <c r="B313" s="143"/>
      <c r="D313" s="137" t="s">
        <v>128</v>
      </c>
      <c r="E313" s="144" t="s">
        <v>1</v>
      </c>
      <c r="F313" s="145" t="s">
        <v>223</v>
      </c>
      <c r="H313" s="146">
        <v>126.88</v>
      </c>
      <c r="L313" s="143"/>
      <c r="M313" s="147"/>
      <c r="T313" s="148"/>
      <c r="AT313" s="144" t="s">
        <v>128</v>
      </c>
      <c r="AU313" s="144" t="s">
        <v>84</v>
      </c>
      <c r="AV313" s="142" t="s">
        <v>84</v>
      </c>
      <c r="AW313" s="142" t="s">
        <v>31</v>
      </c>
      <c r="AX313" s="142" t="s">
        <v>75</v>
      </c>
      <c r="AY313" s="144" t="s">
        <v>123</v>
      </c>
    </row>
    <row r="314" spans="2:65" s="149" customFormat="1">
      <c r="B314" s="150"/>
      <c r="D314" s="137" t="s">
        <v>128</v>
      </c>
      <c r="E314" s="151" t="s">
        <v>1</v>
      </c>
      <c r="F314" s="152" t="s">
        <v>129</v>
      </c>
      <c r="H314" s="153">
        <v>126.88</v>
      </c>
      <c r="L314" s="150"/>
      <c r="M314" s="154"/>
      <c r="T314" s="155"/>
      <c r="AT314" s="151" t="s">
        <v>128</v>
      </c>
      <c r="AU314" s="151" t="s">
        <v>84</v>
      </c>
      <c r="AV314" s="149" t="s">
        <v>127</v>
      </c>
      <c r="AW314" s="149" t="s">
        <v>31</v>
      </c>
      <c r="AX314" s="149" t="s">
        <v>32</v>
      </c>
      <c r="AY314" s="151" t="s">
        <v>123</v>
      </c>
    </row>
    <row r="315" spans="2:65" s="14" customFormat="1" ht="16.5" customHeight="1">
      <c r="B315" s="121"/>
      <c r="C315" s="156" t="s">
        <v>374</v>
      </c>
      <c r="D315" s="156" t="s">
        <v>132</v>
      </c>
      <c r="E315" s="157" t="s">
        <v>375</v>
      </c>
      <c r="F315" s="158" t="s">
        <v>376</v>
      </c>
      <c r="G315" s="159" t="s">
        <v>157</v>
      </c>
      <c r="H315" s="160">
        <v>5.0999999999999997E-2</v>
      </c>
      <c r="I315" s="161">
        <v>0</v>
      </c>
      <c r="J315" s="161">
        <f t="shared" si="26"/>
        <v>0</v>
      </c>
      <c r="K315" s="162"/>
      <c r="L315" s="163"/>
      <c r="M315" s="164" t="s">
        <v>1</v>
      </c>
      <c r="N315" s="165" t="s">
        <v>40</v>
      </c>
      <c r="O315" s="131">
        <v>0</v>
      </c>
      <c r="P315" s="131">
        <f t="shared" si="27"/>
        <v>0</v>
      </c>
      <c r="Q315" s="131">
        <v>1</v>
      </c>
      <c r="R315" s="131">
        <f t="shared" si="28"/>
        <v>5.0999999999999997E-2</v>
      </c>
      <c r="S315" s="131">
        <v>0</v>
      </c>
      <c r="T315" s="132">
        <f t="shared" si="29"/>
        <v>0</v>
      </c>
      <c r="AR315" s="133" t="s">
        <v>168</v>
      </c>
      <c r="AT315" s="133" t="s">
        <v>132</v>
      </c>
      <c r="AU315" s="133" t="s">
        <v>84</v>
      </c>
      <c r="AY315" s="2" t="s">
        <v>123</v>
      </c>
      <c r="BE315" s="134">
        <f t="shared" si="31"/>
        <v>0</v>
      </c>
      <c r="BF315" s="134">
        <f t="shared" si="32"/>
        <v>0</v>
      </c>
      <c r="BG315" s="134">
        <f t="shared" si="33"/>
        <v>0</v>
      </c>
      <c r="BH315" s="134">
        <f t="shared" si="34"/>
        <v>0</v>
      </c>
      <c r="BI315" s="134">
        <f t="shared" si="35"/>
        <v>0</v>
      </c>
      <c r="BJ315" s="2" t="s">
        <v>32</v>
      </c>
      <c r="BK315" s="134">
        <f t="shared" si="30"/>
        <v>0</v>
      </c>
      <c r="BL315" s="2" t="s">
        <v>135</v>
      </c>
      <c r="BM315" s="133" t="s">
        <v>377</v>
      </c>
    </row>
    <row r="316" spans="2:65" s="142" customFormat="1">
      <c r="B316" s="143"/>
      <c r="D316" s="137" t="s">
        <v>128</v>
      </c>
      <c r="E316" s="144" t="s">
        <v>1</v>
      </c>
      <c r="F316" s="145" t="s">
        <v>378</v>
      </c>
      <c r="H316" s="146">
        <v>5.0999999999999997E-2</v>
      </c>
      <c r="L316" s="143"/>
      <c r="M316" s="147"/>
      <c r="T316" s="148"/>
      <c r="AT316" s="144" t="s">
        <v>128</v>
      </c>
      <c r="AU316" s="144" t="s">
        <v>84</v>
      </c>
      <c r="AV316" s="142" t="s">
        <v>84</v>
      </c>
      <c r="AW316" s="142" t="s">
        <v>31</v>
      </c>
      <c r="AX316" s="142" t="s">
        <v>75</v>
      </c>
      <c r="AY316" s="144" t="s">
        <v>123</v>
      </c>
    </row>
    <row r="317" spans="2:65" s="149" customFormat="1">
      <c r="B317" s="150"/>
      <c r="D317" s="137" t="s">
        <v>128</v>
      </c>
      <c r="E317" s="151" t="s">
        <v>1</v>
      </c>
      <c r="F317" s="152" t="s">
        <v>129</v>
      </c>
      <c r="H317" s="153">
        <v>5.0999999999999997E-2</v>
      </c>
      <c r="L317" s="150"/>
      <c r="M317" s="154"/>
      <c r="T317" s="155"/>
      <c r="AT317" s="151" t="s">
        <v>128</v>
      </c>
      <c r="AU317" s="151" t="s">
        <v>84</v>
      </c>
      <c r="AV317" s="149" t="s">
        <v>127</v>
      </c>
      <c r="AW317" s="149" t="s">
        <v>31</v>
      </c>
      <c r="AX317" s="149" t="s">
        <v>32</v>
      </c>
      <c r="AY317" s="151" t="s">
        <v>123</v>
      </c>
    </row>
    <row r="318" spans="2:65" s="14" customFormat="1" ht="24.2" customHeight="1">
      <c r="B318" s="121"/>
      <c r="C318" s="122" t="s">
        <v>379</v>
      </c>
      <c r="D318" s="122" t="s">
        <v>125</v>
      </c>
      <c r="E318" s="123" t="s">
        <v>380</v>
      </c>
      <c r="F318" s="124" t="s">
        <v>381</v>
      </c>
      <c r="G318" s="125" t="s">
        <v>126</v>
      </c>
      <c r="H318" s="126">
        <v>35.97</v>
      </c>
      <c r="I318" s="127">
        <v>0</v>
      </c>
      <c r="J318" s="127">
        <f t="shared" si="26"/>
        <v>0</v>
      </c>
      <c r="K318" s="128"/>
      <c r="L318" s="15"/>
      <c r="M318" s="129" t="s">
        <v>1</v>
      </c>
      <c r="N318" s="130" t="s">
        <v>40</v>
      </c>
      <c r="O318" s="131">
        <v>3.3000000000000002E-2</v>
      </c>
      <c r="P318" s="131">
        <f t="shared" si="27"/>
        <v>1.1870100000000001</v>
      </c>
      <c r="Q318" s="131">
        <v>0</v>
      </c>
      <c r="R318" s="131">
        <f t="shared" si="28"/>
        <v>0</v>
      </c>
      <c r="S318" s="131">
        <v>6.6E-4</v>
      </c>
      <c r="T318" s="132">
        <f t="shared" si="29"/>
        <v>2.3740199999999999E-2</v>
      </c>
      <c r="AR318" s="133" t="s">
        <v>135</v>
      </c>
      <c r="AT318" s="133" t="s">
        <v>125</v>
      </c>
      <c r="AU318" s="133" t="s">
        <v>84</v>
      </c>
      <c r="AY318" s="2" t="s">
        <v>123</v>
      </c>
      <c r="BE318" s="134">
        <f t="shared" si="31"/>
        <v>0</v>
      </c>
      <c r="BF318" s="134">
        <f t="shared" si="32"/>
        <v>0</v>
      </c>
      <c r="BG318" s="134">
        <f t="shared" si="33"/>
        <v>0</v>
      </c>
      <c r="BH318" s="134">
        <f t="shared" si="34"/>
        <v>0</v>
      </c>
      <c r="BI318" s="134">
        <f t="shared" si="35"/>
        <v>0</v>
      </c>
      <c r="BJ318" s="2" t="s">
        <v>32</v>
      </c>
      <c r="BK318" s="134">
        <f t="shared" si="30"/>
        <v>0</v>
      </c>
      <c r="BL318" s="2" t="s">
        <v>135</v>
      </c>
      <c r="BM318" s="133" t="s">
        <v>382</v>
      </c>
    </row>
    <row r="319" spans="2:65" s="135" customFormat="1">
      <c r="B319" s="136"/>
      <c r="D319" s="137" t="s">
        <v>128</v>
      </c>
      <c r="E319" s="138" t="s">
        <v>1</v>
      </c>
      <c r="F319" s="139" t="s">
        <v>228</v>
      </c>
      <c r="H319" s="138" t="s">
        <v>1</v>
      </c>
      <c r="L319" s="136"/>
      <c r="M319" s="140"/>
      <c r="T319" s="141"/>
      <c r="AT319" s="138" t="s">
        <v>128</v>
      </c>
      <c r="AU319" s="138" t="s">
        <v>84</v>
      </c>
      <c r="AV319" s="135" t="s">
        <v>32</v>
      </c>
      <c r="AW319" s="135" t="s">
        <v>31</v>
      </c>
      <c r="AX319" s="135" t="s">
        <v>75</v>
      </c>
      <c r="AY319" s="138" t="s">
        <v>123</v>
      </c>
    </row>
    <row r="320" spans="2:65" s="135" customFormat="1">
      <c r="B320" s="136"/>
      <c r="D320" s="137" t="s">
        <v>128</v>
      </c>
      <c r="E320" s="138" t="s">
        <v>1</v>
      </c>
      <c r="F320" s="139" t="s">
        <v>269</v>
      </c>
      <c r="H320" s="138" t="s">
        <v>1</v>
      </c>
      <c r="L320" s="136"/>
      <c r="M320" s="140"/>
      <c r="T320" s="141"/>
      <c r="AT320" s="138" t="s">
        <v>128</v>
      </c>
      <c r="AU320" s="138" t="s">
        <v>84</v>
      </c>
      <c r="AV320" s="135" t="s">
        <v>32</v>
      </c>
      <c r="AW320" s="135" t="s">
        <v>31</v>
      </c>
      <c r="AX320" s="135" t="s">
        <v>75</v>
      </c>
      <c r="AY320" s="138" t="s">
        <v>123</v>
      </c>
    </row>
    <row r="321" spans="2:65" s="142" customFormat="1">
      <c r="B321" s="143"/>
      <c r="D321" s="137" t="s">
        <v>128</v>
      </c>
      <c r="E321" s="144" t="s">
        <v>1</v>
      </c>
      <c r="F321" s="145" t="s">
        <v>383</v>
      </c>
      <c r="H321" s="146">
        <v>35.97</v>
      </c>
      <c r="L321" s="143"/>
      <c r="M321" s="147"/>
      <c r="T321" s="148"/>
      <c r="AT321" s="144" t="s">
        <v>128</v>
      </c>
      <c r="AU321" s="144" t="s">
        <v>84</v>
      </c>
      <c r="AV321" s="142" t="s">
        <v>84</v>
      </c>
      <c r="AW321" s="142" t="s">
        <v>31</v>
      </c>
      <c r="AX321" s="142" t="s">
        <v>75</v>
      </c>
      <c r="AY321" s="144" t="s">
        <v>123</v>
      </c>
    </row>
    <row r="322" spans="2:65" s="149" customFormat="1">
      <c r="B322" s="150"/>
      <c r="D322" s="137" t="s">
        <v>128</v>
      </c>
      <c r="E322" s="151" t="s">
        <v>1</v>
      </c>
      <c r="F322" s="152" t="s">
        <v>129</v>
      </c>
      <c r="H322" s="153">
        <v>35.97</v>
      </c>
      <c r="L322" s="150"/>
      <c r="M322" s="154"/>
      <c r="T322" s="155"/>
      <c r="AT322" s="151" t="s">
        <v>128</v>
      </c>
      <c r="AU322" s="151" t="s">
        <v>84</v>
      </c>
      <c r="AV322" s="149" t="s">
        <v>127</v>
      </c>
      <c r="AW322" s="149" t="s">
        <v>31</v>
      </c>
      <c r="AX322" s="149" t="s">
        <v>32</v>
      </c>
      <c r="AY322" s="151" t="s">
        <v>123</v>
      </c>
    </row>
    <row r="323" spans="2:65" s="14" customFormat="1" ht="24.2" customHeight="1">
      <c r="B323" s="121"/>
      <c r="C323" s="122" t="s">
        <v>384</v>
      </c>
      <c r="D323" s="122" t="s">
        <v>125</v>
      </c>
      <c r="E323" s="123" t="s">
        <v>385</v>
      </c>
      <c r="F323" s="124" t="s">
        <v>386</v>
      </c>
      <c r="G323" s="125" t="s">
        <v>126</v>
      </c>
      <c r="H323" s="126">
        <v>126.88</v>
      </c>
      <c r="I323" s="127">
        <v>0</v>
      </c>
      <c r="J323" s="127">
        <f t="shared" ref="J323:J338" si="36">ROUND(I323*H323,2)</f>
        <v>0</v>
      </c>
      <c r="K323" s="128"/>
      <c r="L323" s="15"/>
      <c r="M323" s="129" t="s">
        <v>1</v>
      </c>
      <c r="N323" s="130" t="s">
        <v>40</v>
      </c>
      <c r="O323" s="131">
        <v>0.25700000000000001</v>
      </c>
      <c r="P323" s="131">
        <f t="shared" ref="P323:P338" si="37">O323*H323</f>
        <v>32.608159999999998</v>
      </c>
      <c r="Q323" s="131">
        <v>9.3999999999999997E-4</v>
      </c>
      <c r="R323" s="131">
        <f t="shared" ref="R323:R338" si="38">Q323*H323</f>
        <v>0.11926719999999999</v>
      </c>
      <c r="S323" s="131">
        <v>0</v>
      </c>
      <c r="T323" s="132">
        <f t="shared" ref="T323:T338" si="39">S323*H323</f>
        <v>0</v>
      </c>
      <c r="AR323" s="133" t="s">
        <v>135</v>
      </c>
      <c r="AT323" s="133" t="s">
        <v>125</v>
      </c>
      <c r="AU323" s="133" t="s">
        <v>84</v>
      </c>
      <c r="AY323" s="2" t="s">
        <v>123</v>
      </c>
      <c r="BE323" s="134">
        <f t="shared" si="31"/>
        <v>0</v>
      </c>
      <c r="BF323" s="134">
        <f t="shared" si="32"/>
        <v>0</v>
      </c>
      <c r="BG323" s="134">
        <f t="shared" si="33"/>
        <v>0</v>
      </c>
      <c r="BH323" s="134">
        <f t="shared" si="34"/>
        <v>0</v>
      </c>
      <c r="BI323" s="134">
        <f t="shared" si="35"/>
        <v>0</v>
      </c>
      <c r="BJ323" s="2" t="s">
        <v>32</v>
      </c>
      <c r="BK323" s="134">
        <f t="shared" ref="BK323:BK338" si="40">ROUND(I323*H323,2)</f>
        <v>0</v>
      </c>
      <c r="BL323" s="2" t="s">
        <v>135</v>
      </c>
      <c r="BM323" s="133" t="s">
        <v>387</v>
      </c>
    </row>
    <row r="324" spans="2:65" s="135" customFormat="1" ht="22.5">
      <c r="B324" s="136"/>
      <c r="D324" s="137" t="s">
        <v>128</v>
      </c>
      <c r="E324" s="138" t="s">
        <v>1</v>
      </c>
      <c r="F324" s="139" t="s">
        <v>222</v>
      </c>
      <c r="H324" s="138" t="s">
        <v>1</v>
      </c>
      <c r="L324" s="136"/>
      <c r="M324" s="140"/>
      <c r="T324" s="141"/>
      <c r="AT324" s="138" t="s">
        <v>128</v>
      </c>
      <c r="AU324" s="138" t="s">
        <v>84</v>
      </c>
      <c r="AV324" s="135" t="s">
        <v>32</v>
      </c>
      <c r="AW324" s="135" t="s">
        <v>31</v>
      </c>
      <c r="AX324" s="135" t="s">
        <v>75</v>
      </c>
      <c r="AY324" s="138" t="s">
        <v>123</v>
      </c>
    </row>
    <row r="325" spans="2:65" s="142" customFormat="1">
      <c r="B325" s="143"/>
      <c r="D325" s="137" t="s">
        <v>128</v>
      </c>
      <c r="E325" s="144" t="s">
        <v>1</v>
      </c>
      <c r="F325" s="145" t="s">
        <v>223</v>
      </c>
      <c r="H325" s="146">
        <v>126.88</v>
      </c>
      <c r="L325" s="143"/>
      <c r="M325" s="147"/>
      <c r="T325" s="148"/>
      <c r="AT325" s="144" t="s">
        <v>128</v>
      </c>
      <c r="AU325" s="144" t="s">
        <v>84</v>
      </c>
      <c r="AV325" s="142" t="s">
        <v>84</v>
      </c>
      <c r="AW325" s="142" t="s">
        <v>31</v>
      </c>
      <c r="AX325" s="142" t="s">
        <v>75</v>
      </c>
      <c r="AY325" s="144" t="s">
        <v>123</v>
      </c>
    </row>
    <row r="326" spans="2:65" s="149" customFormat="1">
      <c r="B326" s="150"/>
      <c r="D326" s="137" t="s">
        <v>128</v>
      </c>
      <c r="E326" s="151" t="s">
        <v>1</v>
      </c>
      <c r="F326" s="152" t="s">
        <v>129</v>
      </c>
      <c r="H326" s="153">
        <v>126.88</v>
      </c>
      <c r="L326" s="150"/>
      <c r="M326" s="154"/>
      <c r="T326" s="155"/>
      <c r="AT326" s="151" t="s">
        <v>128</v>
      </c>
      <c r="AU326" s="151" t="s">
        <v>84</v>
      </c>
      <c r="AV326" s="149" t="s">
        <v>127</v>
      </c>
      <c r="AW326" s="149" t="s">
        <v>31</v>
      </c>
      <c r="AX326" s="149" t="s">
        <v>32</v>
      </c>
      <c r="AY326" s="151" t="s">
        <v>123</v>
      </c>
    </row>
    <row r="327" spans="2:65" s="14" customFormat="1" ht="49.15" customHeight="1">
      <c r="B327" s="121"/>
      <c r="C327" s="156" t="s">
        <v>388</v>
      </c>
      <c r="D327" s="156" t="s">
        <v>132</v>
      </c>
      <c r="E327" s="157" t="s">
        <v>389</v>
      </c>
      <c r="F327" s="158" t="s">
        <v>390</v>
      </c>
      <c r="G327" s="159" t="s">
        <v>126</v>
      </c>
      <c r="H327" s="160">
        <v>152.256</v>
      </c>
      <c r="I327" s="161">
        <v>0</v>
      </c>
      <c r="J327" s="161">
        <f t="shared" si="36"/>
        <v>0</v>
      </c>
      <c r="K327" s="162"/>
      <c r="L327" s="163"/>
      <c r="M327" s="164" t="s">
        <v>1</v>
      </c>
      <c r="N327" s="165" t="s">
        <v>40</v>
      </c>
      <c r="O327" s="131">
        <v>0</v>
      </c>
      <c r="P327" s="131">
        <f t="shared" si="37"/>
        <v>0</v>
      </c>
      <c r="Q327" s="131">
        <v>5.3E-3</v>
      </c>
      <c r="R327" s="131">
        <f t="shared" si="38"/>
        <v>0.80695680000000003</v>
      </c>
      <c r="S327" s="131">
        <v>0</v>
      </c>
      <c r="T327" s="132">
        <f t="shared" si="39"/>
        <v>0</v>
      </c>
      <c r="AR327" s="133" t="s">
        <v>168</v>
      </c>
      <c r="AT327" s="133" t="s">
        <v>132</v>
      </c>
      <c r="AU327" s="133" t="s">
        <v>84</v>
      </c>
      <c r="AY327" s="2" t="s">
        <v>123</v>
      </c>
      <c r="BE327" s="134">
        <f t="shared" si="31"/>
        <v>0</v>
      </c>
      <c r="BF327" s="134">
        <f t="shared" si="32"/>
        <v>0</v>
      </c>
      <c r="BG327" s="134">
        <f t="shared" si="33"/>
        <v>0</v>
      </c>
      <c r="BH327" s="134">
        <f t="shared" si="34"/>
        <v>0</v>
      </c>
      <c r="BI327" s="134">
        <f t="shared" si="35"/>
        <v>0</v>
      </c>
      <c r="BJ327" s="2" t="s">
        <v>32</v>
      </c>
      <c r="BK327" s="134">
        <f t="shared" si="40"/>
        <v>0</v>
      </c>
      <c r="BL327" s="2" t="s">
        <v>135</v>
      </c>
      <c r="BM327" s="133" t="s">
        <v>391</v>
      </c>
    </row>
    <row r="328" spans="2:65" s="142" customFormat="1">
      <c r="B328" s="143"/>
      <c r="D328" s="137" t="s">
        <v>128</v>
      </c>
      <c r="E328" s="144" t="s">
        <v>1</v>
      </c>
      <c r="F328" s="145" t="s">
        <v>392</v>
      </c>
      <c r="H328" s="146">
        <v>152.256</v>
      </c>
      <c r="L328" s="143"/>
      <c r="M328" s="147"/>
      <c r="T328" s="148"/>
      <c r="AT328" s="144" t="s">
        <v>128</v>
      </c>
      <c r="AU328" s="144" t="s">
        <v>84</v>
      </c>
      <c r="AV328" s="142" t="s">
        <v>84</v>
      </c>
      <c r="AW328" s="142" t="s">
        <v>31</v>
      </c>
      <c r="AX328" s="142" t="s">
        <v>75</v>
      </c>
      <c r="AY328" s="144" t="s">
        <v>123</v>
      </c>
    </row>
    <row r="329" spans="2:65" s="149" customFormat="1">
      <c r="B329" s="150"/>
      <c r="D329" s="137" t="s">
        <v>128</v>
      </c>
      <c r="E329" s="151" t="s">
        <v>1</v>
      </c>
      <c r="F329" s="152" t="s">
        <v>129</v>
      </c>
      <c r="H329" s="153">
        <v>152.256</v>
      </c>
      <c r="L329" s="150"/>
      <c r="M329" s="154"/>
      <c r="T329" s="155"/>
      <c r="AT329" s="151" t="s">
        <v>128</v>
      </c>
      <c r="AU329" s="151" t="s">
        <v>84</v>
      </c>
      <c r="AV329" s="149" t="s">
        <v>127</v>
      </c>
      <c r="AW329" s="149" t="s">
        <v>31</v>
      </c>
      <c r="AX329" s="149" t="s">
        <v>32</v>
      </c>
      <c r="AY329" s="151" t="s">
        <v>123</v>
      </c>
    </row>
    <row r="330" spans="2:65" s="14" customFormat="1" ht="24.2" customHeight="1">
      <c r="B330" s="121"/>
      <c r="C330" s="122" t="s">
        <v>393</v>
      </c>
      <c r="D330" s="122" t="s">
        <v>125</v>
      </c>
      <c r="E330" s="123" t="s">
        <v>394</v>
      </c>
      <c r="F330" s="124" t="s">
        <v>395</v>
      </c>
      <c r="G330" s="125" t="s">
        <v>126</v>
      </c>
      <c r="H330" s="126">
        <v>18.234000000000002</v>
      </c>
      <c r="I330" s="127">
        <v>0</v>
      </c>
      <c r="J330" s="127">
        <f t="shared" si="36"/>
        <v>0</v>
      </c>
      <c r="K330" s="128"/>
      <c r="L330" s="15"/>
      <c r="M330" s="129" t="s">
        <v>1</v>
      </c>
      <c r="N330" s="130" t="s">
        <v>40</v>
      </c>
      <c r="O330" s="131">
        <v>0.50600000000000001</v>
      </c>
      <c r="P330" s="131">
        <f t="shared" si="37"/>
        <v>9.2264040000000005</v>
      </c>
      <c r="Q330" s="131">
        <v>0</v>
      </c>
      <c r="R330" s="131">
        <f t="shared" si="38"/>
        <v>0</v>
      </c>
      <c r="S330" s="131">
        <v>0</v>
      </c>
      <c r="T330" s="132">
        <f t="shared" si="39"/>
        <v>0</v>
      </c>
      <c r="AR330" s="133" t="s">
        <v>135</v>
      </c>
      <c r="AT330" s="133" t="s">
        <v>125</v>
      </c>
      <c r="AU330" s="133" t="s">
        <v>84</v>
      </c>
      <c r="AY330" s="2" t="s">
        <v>123</v>
      </c>
      <c r="BE330" s="134">
        <f t="shared" si="31"/>
        <v>0</v>
      </c>
      <c r="BF330" s="134">
        <f t="shared" si="32"/>
        <v>0</v>
      </c>
      <c r="BG330" s="134">
        <f t="shared" si="33"/>
        <v>0</v>
      </c>
      <c r="BH330" s="134">
        <f t="shared" si="34"/>
        <v>0</v>
      </c>
      <c r="BI330" s="134">
        <f t="shared" si="35"/>
        <v>0</v>
      </c>
      <c r="BJ330" s="2" t="s">
        <v>32</v>
      </c>
      <c r="BK330" s="134">
        <f t="shared" si="40"/>
        <v>0</v>
      </c>
      <c r="BL330" s="2" t="s">
        <v>135</v>
      </c>
      <c r="BM330" s="133" t="s">
        <v>396</v>
      </c>
    </row>
    <row r="331" spans="2:65" s="135" customFormat="1">
      <c r="B331" s="136"/>
      <c r="D331" s="137" t="s">
        <v>128</v>
      </c>
      <c r="E331" s="138" t="s">
        <v>1</v>
      </c>
      <c r="F331" s="139" t="s">
        <v>269</v>
      </c>
      <c r="H331" s="138" t="s">
        <v>1</v>
      </c>
      <c r="L331" s="136"/>
      <c r="M331" s="140"/>
      <c r="T331" s="141"/>
      <c r="AT331" s="138" t="s">
        <v>128</v>
      </c>
      <c r="AU331" s="138" t="s">
        <v>84</v>
      </c>
      <c r="AV331" s="135" t="s">
        <v>32</v>
      </c>
      <c r="AW331" s="135" t="s">
        <v>31</v>
      </c>
      <c r="AX331" s="135" t="s">
        <v>75</v>
      </c>
      <c r="AY331" s="138" t="s">
        <v>123</v>
      </c>
    </row>
    <row r="332" spans="2:65" s="142" customFormat="1">
      <c r="B332" s="143"/>
      <c r="D332" s="137" t="s">
        <v>128</v>
      </c>
      <c r="E332" s="144" t="s">
        <v>1</v>
      </c>
      <c r="F332" s="145" t="s">
        <v>350</v>
      </c>
      <c r="H332" s="146">
        <v>18.234000000000002</v>
      </c>
      <c r="L332" s="143"/>
      <c r="M332" s="147"/>
      <c r="T332" s="148"/>
      <c r="AT332" s="144" t="s">
        <v>128</v>
      </c>
      <c r="AU332" s="144" t="s">
        <v>84</v>
      </c>
      <c r="AV332" s="142" t="s">
        <v>84</v>
      </c>
      <c r="AW332" s="142" t="s">
        <v>31</v>
      </c>
      <c r="AX332" s="142" t="s">
        <v>75</v>
      </c>
      <c r="AY332" s="144" t="s">
        <v>123</v>
      </c>
    </row>
    <row r="333" spans="2:65" s="149" customFormat="1">
      <c r="B333" s="150"/>
      <c r="D333" s="137" t="s">
        <v>128</v>
      </c>
      <c r="E333" s="151" t="s">
        <v>1</v>
      </c>
      <c r="F333" s="152" t="s">
        <v>129</v>
      </c>
      <c r="H333" s="153">
        <v>18.234000000000002</v>
      </c>
      <c r="L333" s="150"/>
      <c r="M333" s="154"/>
      <c r="T333" s="155"/>
      <c r="AT333" s="151" t="s">
        <v>128</v>
      </c>
      <c r="AU333" s="151" t="s">
        <v>84</v>
      </c>
      <c r="AV333" s="149" t="s">
        <v>127</v>
      </c>
      <c r="AW333" s="149" t="s">
        <v>31</v>
      </c>
      <c r="AX333" s="149" t="s">
        <v>32</v>
      </c>
      <c r="AY333" s="151" t="s">
        <v>123</v>
      </c>
    </row>
    <row r="334" spans="2:65" s="14" customFormat="1" ht="24.2" customHeight="1">
      <c r="B334" s="121"/>
      <c r="C334" s="122" t="s">
        <v>397</v>
      </c>
      <c r="D334" s="122" t="s">
        <v>125</v>
      </c>
      <c r="E334" s="123" t="s">
        <v>398</v>
      </c>
      <c r="F334" s="124" t="s">
        <v>399</v>
      </c>
      <c r="G334" s="125" t="s">
        <v>126</v>
      </c>
      <c r="H334" s="126">
        <v>35.97</v>
      </c>
      <c r="I334" s="127">
        <v>0</v>
      </c>
      <c r="J334" s="127">
        <f t="shared" si="36"/>
        <v>0</v>
      </c>
      <c r="K334" s="128"/>
      <c r="L334" s="15"/>
      <c r="M334" s="129" t="s">
        <v>1</v>
      </c>
      <c r="N334" s="130" t="s">
        <v>40</v>
      </c>
      <c r="O334" s="131">
        <v>5.8999999999999997E-2</v>
      </c>
      <c r="P334" s="131">
        <f t="shared" si="37"/>
        <v>2.1222299999999996</v>
      </c>
      <c r="Q334" s="131">
        <v>0</v>
      </c>
      <c r="R334" s="131">
        <f t="shared" si="38"/>
        <v>0</v>
      </c>
      <c r="S334" s="131">
        <v>3.2000000000000002E-3</v>
      </c>
      <c r="T334" s="132">
        <f t="shared" si="39"/>
        <v>0.115104</v>
      </c>
      <c r="AR334" s="133" t="s">
        <v>135</v>
      </c>
      <c r="AT334" s="133" t="s">
        <v>125</v>
      </c>
      <c r="AU334" s="133" t="s">
        <v>84</v>
      </c>
      <c r="AY334" s="2" t="s">
        <v>123</v>
      </c>
      <c r="BE334" s="134">
        <f t="shared" si="31"/>
        <v>0</v>
      </c>
      <c r="BF334" s="134">
        <f t="shared" si="32"/>
        <v>0</v>
      </c>
      <c r="BG334" s="134">
        <f t="shared" si="33"/>
        <v>0</v>
      </c>
      <c r="BH334" s="134">
        <f t="shared" si="34"/>
        <v>0</v>
      </c>
      <c r="BI334" s="134">
        <f t="shared" si="35"/>
        <v>0</v>
      </c>
      <c r="BJ334" s="2" t="s">
        <v>32</v>
      </c>
      <c r="BK334" s="134">
        <f t="shared" si="40"/>
        <v>0</v>
      </c>
      <c r="BL334" s="2" t="s">
        <v>135</v>
      </c>
      <c r="BM334" s="133" t="s">
        <v>400</v>
      </c>
    </row>
    <row r="335" spans="2:65" s="135" customFormat="1">
      <c r="B335" s="136"/>
      <c r="D335" s="137" t="s">
        <v>128</v>
      </c>
      <c r="E335" s="138" t="s">
        <v>1</v>
      </c>
      <c r="F335" s="139" t="s">
        <v>269</v>
      </c>
      <c r="H335" s="138" t="s">
        <v>1</v>
      </c>
      <c r="L335" s="136"/>
      <c r="M335" s="140"/>
      <c r="T335" s="141"/>
      <c r="AT335" s="138" t="s">
        <v>128</v>
      </c>
      <c r="AU335" s="138" t="s">
        <v>84</v>
      </c>
      <c r="AV335" s="135" t="s">
        <v>32</v>
      </c>
      <c r="AW335" s="135" t="s">
        <v>31</v>
      </c>
      <c r="AX335" s="135" t="s">
        <v>75</v>
      </c>
      <c r="AY335" s="138" t="s">
        <v>123</v>
      </c>
    </row>
    <row r="336" spans="2:65" s="142" customFormat="1">
      <c r="B336" s="143"/>
      <c r="D336" s="137" t="s">
        <v>128</v>
      </c>
      <c r="E336" s="144" t="s">
        <v>1</v>
      </c>
      <c r="F336" s="145" t="s">
        <v>383</v>
      </c>
      <c r="H336" s="146">
        <v>35.97</v>
      </c>
      <c r="L336" s="143"/>
      <c r="M336" s="147"/>
      <c r="T336" s="148"/>
      <c r="AT336" s="144" t="s">
        <v>128</v>
      </c>
      <c r="AU336" s="144" t="s">
        <v>84</v>
      </c>
      <c r="AV336" s="142" t="s">
        <v>84</v>
      </c>
      <c r="AW336" s="142" t="s">
        <v>31</v>
      </c>
      <c r="AX336" s="142" t="s">
        <v>75</v>
      </c>
      <c r="AY336" s="144" t="s">
        <v>123</v>
      </c>
    </row>
    <row r="337" spans="2:65" s="149" customFormat="1">
      <c r="B337" s="150"/>
      <c r="D337" s="137" t="s">
        <v>128</v>
      </c>
      <c r="E337" s="151" t="s">
        <v>1</v>
      </c>
      <c r="F337" s="152" t="s">
        <v>129</v>
      </c>
      <c r="H337" s="153">
        <v>35.97</v>
      </c>
      <c r="L337" s="150"/>
      <c r="M337" s="154"/>
      <c r="T337" s="155"/>
      <c r="AT337" s="151" t="s">
        <v>128</v>
      </c>
      <c r="AU337" s="151" t="s">
        <v>84</v>
      </c>
      <c r="AV337" s="149" t="s">
        <v>127</v>
      </c>
      <c r="AW337" s="149" t="s">
        <v>31</v>
      </c>
      <c r="AX337" s="149" t="s">
        <v>32</v>
      </c>
      <c r="AY337" s="151" t="s">
        <v>123</v>
      </c>
    </row>
    <row r="338" spans="2:65" s="14" customFormat="1" ht="24.2" customHeight="1">
      <c r="B338" s="121"/>
      <c r="C338" s="122" t="s">
        <v>401</v>
      </c>
      <c r="D338" s="122" t="s">
        <v>125</v>
      </c>
      <c r="E338" s="123" t="s">
        <v>402</v>
      </c>
      <c r="F338" s="124" t="s">
        <v>403</v>
      </c>
      <c r="G338" s="125" t="s">
        <v>404</v>
      </c>
      <c r="H338" s="126">
        <v>18924.453000000001</v>
      </c>
      <c r="I338" s="127">
        <v>0</v>
      </c>
      <c r="J338" s="127">
        <f t="shared" si="36"/>
        <v>0</v>
      </c>
      <c r="K338" s="128"/>
      <c r="L338" s="15"/>
      <c r="M338" s="129" t="s">
        <v>1</v>
      </c>
      <c r="N338" s="130" t="s">
        <v>40</v>
      </c>
      <c r="O338" s="131">
        <v>0</v>
      </c>
      <c r="P338" s="131">
        <f t="shared" si="37"/>
        <v>0</v>
      </c>
      <c r="Q338" s="131">
        <v>0</v>
      </c>
      <c r="R338" s="131">
        <f t="shared" si="38"/>
        <v>0</v>
      </c>
      <c r="S338" s="131">
        <v>0</v>
      </c>
      <c r="T338" s="132">
        <f t="shared" si="39"/>
        <v>0</v>
      </c>
      <c r="AR338" s="133" t="s">
        <v>135</v>
      </c>
      <c r="AT338" s="133" t="s">
        <v>125</v>
      </c>
      <c r="AU338" s="133" t="s">
        <v>84</v>
      </c>
      <c r="AY338" s="2" t="s">
        <v>123</v>
      </c>
      <c r="BE338" s="134">
        <f t="shared" si="31"/>
        <v>0</v>
      </c>
      <c r="BF338" s="134">
        <f t="shared" si="32"/>
        <v>0</v>
      </c>
      <c r="BG338" s="134">
        <f t="shared" si="33"/>
        <v>0</v>
      </c>
      <c r="BH338" s="134">
        <f t="shared" si="34"/>
        <v>0</v>
      </c>
      <c r="BI338" s="134">
        <f t="shared" si="35"/>
        <v>0</v>
      </c>
      <c r="BJ338" s="2" t="s">
        <v>32</v>
      </c>
      <c r="BK338" s="134">
        <f t="shared" si="40"/>
        <v>0</v>
      </c>
      <c r="BL338" s="2" t="s">
        <v>135</v>
      </c>
      <c r="BM338" s="133" t="s">
        <v>405</v>
      </c>
    </row>
    <row r="339" spans="2:65" s="109" customFormat="1" ht="22.9" customHeight="1">
      <c r="B339" s="110"/>
      <c r="D339" s="111" t="s">
        <v>74</v>
      </c>
      <c r="E339" s="119" t="s">
        <v>406</v>
      </c>
      <c r="F339" s="119" t="s">
        <v>407</v>
      </c>
      <c r="J339" s="120">
        <f>J340+J344+J350+J353+J356+J361+J365+J369+J372+J376+J379</f>
        <v>0</v>
      </c>
      <c r="L339" s="110"/>
      <c r="M339" s="114"/>
      <c r="P339" s="115">
        <f>SUM(P340:P379)</f>
        <v>307.59754999999996</v>
      </c>
      <c r="R339" s="115">
        <f>SUM(R340:R379)</f>
        <v>4.6870716605600009</v>
      </c>
      <c r="T339" s="116">
        <f>SUM(T340:T379)</f>
        <v>12.964264999999999</v>
      </c>
      <c r="AR339" s="111" t="s">
        <v>84</v>
      </c>
      <c r="AT339" s="117" t="s">
        <v>74</v>
      </c>
      <c r="AU339" s="117" t="s">
        <v>32</v>
      </c>
      <c r="AY339" s="111" t="s">
        <v>123</v>
      </c>
      <c r="BK339" s="118">
        <f>SUM(BK340:BK379)</f>
        <v>0</v>
      </c>
    </row>
    <row r="340" spans="2:65" s="14" customFormat="1" ht="16.5" customHeight="1">
      <c r="B340" s="121"/>
      <c r="C340" s="122" t="s">
        <v>408</v>
      </c>
      <c r="D340" s="122" t="s">
        <v>125</v>
      </c>
      <c r="E340" s="123" t="s">
        <v>409</v>
      </c>
      <c r="F340" s="124" t="s">
        <v>410</v>
      </c>
      <c r="G340" s="125" t="s">
        <v>134</v>
      </c>
      <c r="H340" s="126">
        <v>130.4</v>
      </c>
      <c r="I340" s="127">
        <v>0</v>
      </c>
      <c r="J340" s="127">
        <f>ROUND(I340*H340,2)</f>
        <v>0</v>
      </c>
      <c r="K340" s="128"/>
      <c r="L340" s="15"/>
      <c r="M340" s="129" t="s">
        <v>1</v>
      </c>
      <c r="N340" s="130" t="s">
        <v>40</v>
      </c>
      <c r="O340" s="131">
        <v>0.16200000000000001</v>
      </c>
      <c r="P340" s="131">
        <f>O340*H340</f>
        <v>21.1248</v>
      </c>
      <c r="Q340" s="131">
        <v>4.279714E-4</v>
      </c>
      <c r="R340" s="131">
        <f>Q340*H340</f>
        <v>5.5807470560000003E-2</v>
      </c>
      <c r="S340" s="131">
        <v>0</v>
      </c>
      <c r="T340" s="132">
        <f>S340*H340</f>
        <v>0</v>
      </c>
      <c r="AR340" s="133" t="s">
        <v>135</v>
      </c>
      <c r="AT340" s="133" t="s">
        <v>125</v>
      </c>
      <c r="AU340" s="133" t="s">
        <v>84</v>
      </c>
      <c r="AY340" s="2" t="s">
        <v>123</v>
      </c>
      <c r="BE340" s="134">
        <f t="shared" si="31"/>
        <v>0</v>
      </c>
      <c r="BF340" s="134">
        <f t="shared" si="32"/>
        <v>0</v>
      </c>
      <c r="BG340" s="134">
        <f t="shared" si="33"/>
        <v>0</v>
      </c>
      <c r="BH340" s="134">
        <f t="shared" si="34"/>
        <v>0</v>
      </c>
      <c r="BI340" s="134">
        <f t="shared" si="35"/>
        <v>0</v>
      </c>
      <c r="BJ340" s="2" t="s">
        <v>32</v>
      </c>
      <c r="BK340" s="134">
        <f>ROUND(I340*H340,2)</f>
        <v>0</v>
      </c>
      <c r="BL340" s="2" t="s">
        <v>135</v>
      </c>
      <c r="BM340" s="133" t="s">
        <v>411</v>
      </c>
    </row>
    <row r="341" spans="2:65" s="135" customFormat="1">
      <c r="B341" s="136"/>
      <c r="D341" s="137" t="s">
        <v>128</v>
      </c>
      <c r="E341" s="138" t="s">
        <v>1</v>
      </c>
      <c r="F341" s="139" t="s">
        <v>412</v>
      </c>
      <c r="H341" s="138" t="s">
        <v>1</v>
      </c>
      <c r="L341" s="136"/>
      <c r="M341" s="140"/>
      <c r="T341" s="141"/>
      <c r="AT341" s="138" t="s">
        <v>128</v>
      </c>
      <c r="AU341" s="138" t="s">
        <v>84</v>
      </c>
      <c r="AV341" s="135" t="s">
        <v>32</v>
      </c>
      <c r="AW341" s="135" t="s">
        <v>31</v>
      </c>
      <c r="AX341" s="135" t="s">
        <v>75</v>
      </c>
      <c r="AY341" s="138" t="s">
        <v>123</v>
      </c>
    </row>
    <row r="342" spans="2:65" s="142" customFormat="1">
      <c r="B342" s="143"/>
      <c r="D342" s="137" t="s">
        <v>128</v>
      </c>
      <c r="E342" s="144" t="s">
        <v>1</v>
      </c>
      <c r="F342" s="145" t="s">
        <v>340</v>
      </c>
      <c r="H342" s="146">
        <v>130.4</v>
      </c>
      <c r="L342" s="143"/>
      <c r="M342" s="147"/>
      <c r="T342" s="148"/>
      <c r="AT342" s="144" t="s">
        <v>128</v>
      </c>
      <c r="AU342" s="144" t="s">
        <v>84</v>
      </c>
      <c r="AV342" s="142" t="s">
        <v>84</v>
      </c>
      <c r="AW342" s="142" t="s">
        <v>31</v>
      </c>
      <c r="AX342" s="142" t="s">
        <v>75</v>
      </c>
      <c r="AY342" s="144" t="s">
        <v>123</v>
      </c>
    </row>
    <row r="343" spans="2:65" s="149" customFormat="1">
      <c r="B343" s="150"/>
      <c r="D343" s="137" t="s">
        <v>128</v>
      </c>
      <c r="E343" s="151" t="s">
        <v>1</v>
      </c>
      <c r="F343" s="152" t="s">
        <v>129</v>
      </c>
      <c r="H343" s="153">
        <v>130.4</v>
      </c>
      <c r="L343" s="150"/>
      <c r="M343" s="154"/>
      <c r="T343" s="155"/>
      <c r="AT343" s="151" t="s">
        <v>128</v>
      </c>
      <c r="AU343" s="151" t="s">
        <v>84</v>
      </c>
      <c r="AV343" s="149" t="s">
        <v>127</v>
      </c>
      <c r="AW343" s="149" t="s">
        <v>31</v>
      </c>
      <c r="AX343" s="149" t="s">
        <v>32</v>
      </c>
      <c r="AY343" s="151" t="s">
        <v>123</v>
      </c>
    </row>
    <row r="344" spans="2:65" s="14" customFormat="1" ht="24.2" customHeight="1">
      <c r="B344" s="121"/>
      <c r="C344" s="122" t="s">
        <v>413</v>
      </c>
      <c r="D344" s="122" t="s">
        <v>125</v>
      </c>
      <c r="E344" s="123" t="s">
        <v>414</v>
      </c>
      <c r="F344" s="124" t="s">
        <v>415</v>
      </c>
      <c r="G344" s="125" t="s">
        <v>126</v>
      </c>
      <c r="H344" s="126">
        <v>101.318</v>
      </c>
      <c r="I344" s="127">
        <v>0</v>
      </c>
      <c r="J344" s="127">
        <f>ROUND(I344*H344,2)</f>
        <v>0</v>
      </c>
      <c r="K344" s="128"/>
      <c r="L344" s="15"/>
      <c r="M344" s="129" t="s">
        <v>1</v>
      </c>
      <c r="N344" s="130" t="s">
        <v>40</v>
      </c>
      <c r="O344" s="131">
        <v>7.4999999999999997E-2</v>
      </c>
      <c r="P344" s="131">
        <f>O344*H344</f>
        <v>7.5988499999999997</v>
      </c>
      <c r="Q344" s="131">
        <v>0</v>
      </c>
      <c r="R344" s="131">
        <f>Q344*H344</f>
        <v>0</v>
      </c>
      <c r="S344" s="131">
        <v>2.5000000000000001E-3</v>
      </c>
      <c r="T344" s="132">
        <f>S344*H344</f>
        <v>0.25329499999999999</v>
      </c>
      <c r="AR344" s="133" t="s">
        <v>135</v>
      </c>
      <c r="AT344" s="133" t="s">
        <v>125</v>
      </c>
      <c r="AU344" s="133" t="s">
        <v>84</v>
      </c>
      <c r="AY344" s="2" t="s">
        <v>123</v>
      </c>
      <c r="BE344" s="134">
        <f t="shared" si="31"/>
        <v>0</v>
      </c>
      <c r="BF344" s="134">
        <f t="shared" si="32"/>
        <v>0</v>
      </c>
      <c r="BG344" s="134">
        <f t="shared" si="33"/>
        <v>0</v>
      </c>
      <c r="BH344" s="134">
        <f t="shared" si="34"/>
        <v>0</v>
      </c>
      <c r="BI344" s="134">
        <f t="shared" si="35"/>
        <v>0</v>
      </c>
      <c r="BJ344" s="2" t="s">
        <v>32</v>
      </c>
      <c r="BK344" s="134">
        <f>ROUND(I344*H344,2)</f>
        <v>0</v>
      </c>
      <c r="BL344" s="2" t="s">
        <v>135</v>
      </c>
      <c r="BM344" s="133" t="s">
        <v>416</v>
      </c>
    </row>
    <row r="345" spans="2:65" s="135" customFormat="1">
      <c r="B345" s="136"/>
      <c r="D345" s="137" t="s">
        <v>128</v>
      </c>
      <c r="E345" s="138" t="s">
        <v>1</v>
      </c>
      <c r="F345" s="139" t="s">
        <v>417</v>
      </c>
      <c r="H345" s="138" t="s">
        <v>1</v>
      </c>
      <c r="L345" s="136"/>
      <c r="M345" s="140"/>
      <c r="T345" s="141"/>
      <c r="AT345" s="138" t="s">
        <v>128</v>
      </c>
      <c r="AU345" s="138" t="s">
        <v>84</v>
      </c>
      <c r="AV345" s="135" t="s">
        <v>32</v>
      </c>
      <c r="AW345" s="135" t="s">
        <v>31</v>
      </c>
      <c r="AX345" s="135" t="s">
        <v>75</v>
      </c>
      <c r="AY345" s="138" t="s">
        <v>123</v>
      </c>
    </row>
    <row r="346" spans="2:65" s="142" customFormat="1">
      <c r="B346" s="143"/>
      <c r="D346" s="137" t="s">
        <v>128</v>
      </c>
      <c r="E346" s="144" t="s">
        <v>1</v>
      </c>
      <c r="F346" s="145" t="s">
        <v>418</v>
      </c>
      <c r="H346" s="146">
        <v>65.2</v>
      </c>
      <c r="L346" s="143"/>
      <c r="M346" s="147"/>
      <c r="T346" s="148"/>
      <c r="AT346" s="144" t="s">
        <v>128</v>
      </c>
      <c r="AU346" s="144" t="s">
        <v>84</v>
      </c>
      <c r="AV346" s="142" t="s">
        <v>84</v>
      </c>
      <c r="AW346" s="142" t="s">
        <v>31</v>
      </c>
      <c r="AX346" s="142" t="s">
        <v>75</v>
      </c>
      <c r="AY346" s="144" t="s">
        <v>123</v>
      </c>
    </row>
    <row r="347" spans="2:65" s="135" customFormat="1">
      <c r="B347" s="136"/>
      <c r="D347" s="137" t="s">
        <v>128</v>
      </c>
      <c r="E347" s="138" t="s">
        <v>1</v>
      </c>
      <c r="F347" s="139" t="s">
        <v>419</v>
      </c>
      <c r="H347" s="138" t="s">
        <v>1</v>
      </c>
      <c r="L347" s="136"/>
      <c r="M347" s="140"/>
      <c r="T347" s="141"/>
      <c r="AT347" s="138" t="s">
        <v>128</v>
      </c>
      <c r="AU347" s="138" t="s">
        <v>84</v>
      </c>
      <c r="AV347" s="135" t="s">
        <v>32</v>
      </c>
      <c r="AW347" s="135" t="s">
        <v>31</v>
      </c>
      <c r="AX347" s="135" t="s">
        <v>75</v>
      </c>
      <c r="AY347" s="138" t="s">
        <v>123</v>
      </c>
    </row>
    <row r="348" spans="2:65" s="142" customFormat="1">
      <c r="B348" s="143"/>
      <c r="D348" s="137" t="s">
        <v>128</v>
      </c>
      <c r="E348" s="144" t="s">
        <v>1</v>
      </c>
      <c r="F348" s="145" t="s">
        <v>420</v>
      </c>
      <c r="H348" s="146">
        <v>36.118000000000002</v>
      </c>
      <c r="L348" s="143"/>
      <c r="M348" s="147"/>
      <c r="T348" s="148"/>
      <c r="AT348" s="144" t="s">
        <v>128</v>
      </c>
      <c r="AU348" s="144" t="s">
        <v>84</v>
      </c>
      <c r="AV348" s="142" t="s">
        <v>84</v>
      </c>
      <c r="AW348" s="142" t="s">
        <v>31</v>
      </c>
      <c r="AX348" s="142" t="s">
        <v>75</v>
      </c>
      <c r="AY348" s="144" t="s">
        <v>123</v>
      </c>
    </row>
    <row r="349" spans="2:65" s="149" customFormat="1">
      <c r="B349" s="150"/>
      <c r="D349" s="137" t="s">
        <v>128</v>
      </c>
      <c r="E349" s="151" t="s">
        <v>1</v>
      </c>
      <c r="F349" s="152" t="s">
        <v>129</v>
      </c>
      <c r="H349" s="153">
        <v>101.318</v>
      </c>
      <c r="L349" s="150"/>
      <c r="M349" s="154"/>
      <c r="T349" s="155"/>
      <c r="AT349" s="151" t="s">
        <v>128</v>
      </c>
      <c r="AU349" s="151" t="s">
        <v>84</v>
      </c>
      <c r="AV349" s="149" t="s">
        <v>127</v>
      </c>
      <c r="AW349" s="149" t="s">
        <v>31</v>
      </c>
      <c r="AX349" s="149" t="s">
        <v>32</v>
      </c>
      <c r="AY349" s="151" t="s">
        <v>123</v>
      </c>
    </row>
    <row r="350" spans="2:65" s="14" customFormat="1" ht="33" customHeight="1">
      <c r="B350" s="121"/>
      <c r="C350" s="122" t="s">
        <v>421</v>
      </c>
      <c r="D350" s="122" t="s">
        <v>125</v>
      </c>
      <c r="E350" s="123" t="s">
        <v>422</v>
      </c>
      <c r="F350" s="124" t="s">
        <v>423</v>
      </c>
      <c r="G350" s="125" t="s">
        <v>126</v>
      </c>
      <c r="H350" s="126">
        <v>847.39800000000002</v>
      </c>
      <c r="I350" s="127">
        <v>0</v>
      </c>
      <c r="J350" s="127">
        <f>ROUND(I350*H350,2)</f>
        <v>0</v>
      </c>
      <c r="K350" s="128"/>
      <c r="L350" s="15"/>
      <c r="M350" s="129" t="s">
        <v>1</v>
      </c>
      <c r="N350" s="130" t="s">
        <v>40</v>
      </c>
      <c r="O350" s="131">
        <v>8.5999999999999993E-2</v>
      </c>
      <c r="P350" s="131">
        <f>O350*H350</f>
        <v>72.876227999999998</v>
      </c>
      <c r="Q350" s="131">
        <v>0</v>
      </c>
      <c r="R350" s="131">
        <f>Q350*H350</f>
        <v>0</v>
      </c>
      <c r="S350" s="131">
        <v>1.4999999999999999E-2</v>
      </c>
      <c r="T350" s="132">
        <f>S350*H350</f>
        <v>12.71097</v>
      </c>
      <c r="AR350" s="133" t="s">
        <v>135</v>
      </c>
      <c r="AT350" s="133" t="s">
        <v>125</v>
      </c>
      <c r="AU350" s="133" t="s">
        <v>84</v>
      </c>
      <c r="AY350" s="2" t="s">
        <v>123</v>
      </c>
      <c r="BE350" s="134">
        <f t="shared" si="31"/>
        <v>0</v>
      </c>
      <c r="BF350" s="134">
        <f t="shared" si="32"/>
        <v>0</v>
      </c>
      <c r="BG350" s="134">
        <f t="shared" si="33"/>
        <v>0</v>
      </c>
      <c r="BH350" s="134">
        <f t="shared" si="34"/>
        <v>0</v>
      </c>
      <c r="BI350" s="134">
        <f t="shared" si="35"/>
        <v>0</v>
      </c>
      <c r="BJ350" s="2" t="s">
        <v>32</v>
      </c>
      <c r="BK350" s="134">
        <f>ROUND(I350*H350,2)</f>
        <v>0</v>
      </c>
      <c r="BL350" s="2" t="s">
        <v>135</v>
      </c>
      <c r="BM350" s="133" t="s">
        <v>424</v>
      </c>
    </row>
    <row r="351" spans="2:65" s="142" customFormat="1">
      <c r="B351" s="143"/>
      <c r="D351" s="137" t="s">
        <v>128</v>
      </c>
      <c r="E351" s="144" t="s">
        <v>1</v>
      </c>
      <c r="F351" s="145" t="s">
        <v>141</v>
      </c>
      <c r="H351" s="146">
        <v>847.39800000000002</v>
      </c>
      <c r="L351" s="143"/>
      <c r="M351" s="147"/>
      <c r="T351" s="148"/>
      <c r="AT351" s="144" t="s">
        <v>128</v>
      </c>
      <c r="AU351" s="144" t="s">
        <v>84</v>
      </c>
      <c r="AV351" s="142" t="s">
        <v>84</v>
      </c>
      <c r="AW351" s="142" t="s">
        <v>31</v>
      </c>
      <c r="AX351" s="142" t="s">
        <v>75</v>
      </c>
      <c r="AY351" s="144" t="s">
        <v>123</v>
      </c>
    </row>
    <row r="352" spans="2:65" s="149" customFormat="1">
      <c r="B352" s="150"/>
      <c r="D352" s="137" t="s">
        <v>128</v>
      </c>
      <c r="E352" s="151" t="s">
        <v>1</v>
      </c>
      <c r="F352" s="152" t="s">
        <v>129</v>
      </c>
      <c r="H352" s="153">
        <v>847.39800000000002</v>
      </c>
      <c r="L352" s="150"/>
      <c r="M352" s="154"/>
      <c r="T352" s="155"/>
      <c r="AT352" s="151" t="s">
        <v>128</v>
      </c>
      <c r="AU352" s="151" t="s">
        <v>84</v>
      </c>
      <c r="AV352" s="149" t="s">
        <v>127</v>
      </c>
      <c r="AW352" s="149" t="s">
        <v>31</v>
      </c>
      <c r="AX352" s="149" t="s">
        <v>32</v>
      </c>
      <c r="AY352" s="151" t="s">
        <v>123</v>
      </c>
    </row>
    <row r="353" spans="2:65" s="14" customFormat="1" ht="33" customHeight="1">
      <c r="B353" s="121"/>
      <c r="C353" s="122" t="s">
        <v>425</v>
      </c>
      <c r="D353" s="122" t="s">
        <v>125</v>
      </c>
      <c r="E353" s="123" t="s">
        <v>426</v>
      </c>
      <c r="F353" s="124" t="s">
        <v>427</v>
      </c>
      <c r="G353" s="125" t="s">
        <v>126</v>
      </c>
      <c r="H353" s="126">
        <v>847.39800000000002</v>
      </c>
      <c r="I353" s="127">
        <v>0</v>
      </c>
      <c r="J353" s="127">
        <f>ROUND(I353*H353,2)</f>
        <v>0</v>
      </c>
      <c r="K353" s="128"/>
      <c r="L353" s="15"/>
      <c r="M353" s="129" t="s">
        <v>1</v>
      </c>
      <c r="N353" s="130" t="s">
        <v>40</v>
      </c>
      <c r="O353" s="131">
        <v>0.20399999999999999</v>
      </c>
      <c r="P353" s="131">
        <f>O353*H353</f>
        <v>172.869192</v>
      </c>
      <c r="Q353" s="131">
        <v>1.16E-3</v>
      </c>
      <c r="R353" s="131">
        <f>Q353*H353</f>
        <v>0.98298168000000008</v>
      </c>
      <c r="S353" s="131">
        <v>0</v>
      </c>
      <c r="T353" s="132">
        <f>S353*H353</f>
        <v>0</v>
      </c>
      <c r="AR353" s="133" t="s">
        <v>135</v>
      </c>
      <c r="AT353" s="133" t="s">
        <v>125</v>
      </c>
      <c r="AU353" s="133" t="s">
        <v>84</v>
      </c>
      <c r="AY353" s="2" t="s">
        <v>123</v>
      </c>
      <c r="BE353" s="134">
        <f t="shared" si="31"/>
        <v>0</v>
      </c>
      <c r="BF353" s="134">
        <f t="shared" si="32"/>
        <v>0</v>
      </c>
      <c r="BG353" s="134">
        <f t="shared" si="33"/>
        <v>0</v>
      </c>
      <c r="BH353" s="134">
        <f t="shared" si="34"/>
        <v>0</v>
      </c>
      <c r="BI353" s="134">
        <f t="shared" si="35"/>
        <v>0</v>
      </c>
      <c r="BJ353" s="2" t="s">
        <v>32</v>
      </c>
      <c r="BK353" s="134">
        <f>ROUND(I353*H353,2)</f>
        <v>0</v>
      </c>
      <c r="BL353" s="2" t="s">
        <v>135</v>
      </c>
      <c r="BM353" s="133" t="s">
        <v>428</v>
      </c>
    </row>
    <row r="354" spans="2:65" s="142" customFormat="1">
      <c r="B354" s="143"/>
      <c r="D354" s="137" t="s">
        <v>128</v>
      </c>
      <c r="E354" s="144" t="s">
        <v>1</v>
      </c>
      <c r="F354" s="145" t="s">
        <v>141</v>
      </c>
      <c r="H354" s="146">
        <v>847.39800000000002</v>
      </c>
      <c r="L354" s="143"/>
      <c r="M354" s="147"/>
      <c r="T354" s="148"/>
      <c r="AT354" s="144" t="s">
        <v>128</v>
      </c>
      <c r="AU354" s="144" t="s">
        <v>84</v>
      </c>
      <c r="AV354" s="142" t="s">
        <v>84</v>
      </c>
      <c r="AW354" s="142" t="s">
        <v>31</v>
      </c>
      <c r="AX354" s="142" t="s">
        <v>75</v>
      </c>
      <c r="AY354" s="144" t="s">
        <v>123</v>
      </c>
    </row>
    <row r="355" spans="2:65" s="149" customFormat="1">
      <c r="B355" s="150"/>
      <c r="D355" s="137" t="s">
        <v>128</v>
      </c>
      <c r="E355" s="151" t="s">
        <v>1</v>
      </c>
      <c r="F355" s="152" t="s">
        <v>129</v>
      </c>
      <c r="H355" s="153">
        <v>847.39800000000002</v>
      </c>
      <c r="L355" s="150"/>
      <c r="M355" s="154"/>
      <c r="T355" s="155"/>
      <c r="AT355" s="151" t="s">
        <v>128</v>
      </c>
      <c r="AU355" s="151" t="s">
        <v>84</v>
      </c>
      <c r="AV355" s="149" t="s">
        <v>127</v>
      </c>
      <c r="AW355" s="149" t="s">
        <v>31</v>
      </c>
      <c r="AX355" s="149" t="s">
        <v>32</v>
      </c>
      <c r="AY355" s="151" t="s">
        <v>123</v>
      </c>
    </row>
    <row r="356" spans="2:65" s="14" customFormat="1" ht="24.2" customHeight="1">
      <c r="B356" s="121"/>
      <c r="C356" s="156" t="s">
        <v>429</v>
      </c>
      <c r="D356" s="156" t="s">
        <v>132</v>
      </c>
      <c r="E356" s="157" t="s">
        <v>430</v>
      </c>
      <c r="F356" s="158" t="s">
        <v>431</v>
      </c>
      <c r="G356" s="159" t="s">
        <v>126</v>
      </c>
      <c r="H356" s="160">
        <f>H357+H359</f>
        <v>901.89779999999996</v>
      </c>
      <c r="I356" s="161">
        <v>0</v>
      </c>
      <c r="J356" s="161">
        <f>ROUND(I356*H356,2)</f>
        <v>0</v>
      </c>
      <c r="K356" s="162"/>
      <c r="L356" s="163"/>
      <c r="M356" s="164" t="s">
        <v>1</v>
      </c>
      <c r="N356" s="165" t="s">
        <v>40</v>
      </c>
      <c r="O356" s="131">
        <v>0</v>
      </c>
      <c r="P356" s="131">
        <f>O356*H356</f>
        <v>0</v>
      </c>
      <c r="Q356" s="131">
        <v>3.5000000000000001E-3</v>
      </c>
      <c r="R356" s="131">
        <f>Q356*H356</f>
        <v>3.1566423000000001</v>
      </c>
      <c r="S356" s="131">
        <v>0</v>
      </c>
      <c r="T356" s="132">
        <f>S356*H356</f>
        <v>0</v>
      </c>
      <c r="AR356" s="133" t="s">
        <v>168</v>
      </c>
      <c r="AT356" s="133" t="s">
        <v>132</v>
      </c>
      <c r="AU356" s="133" t="s">
        <v>84</v>
      </c>
      <c r="AY356" s="2" t="s">
        <v>123</v>
      </c>
      <c r="BE356" s="134">
        <f t="shared" si="31"/>
        <v>0</v>
      </c>
      <c r="BF356" s="134">
        <f t="shared" si="32"/>
        <v>0</v>
      </c>
      <c r="BG356" s="134">
        <f t="shared" si="33"/>
        <v>0</v>
      </c>
      <c r="BH356" s="134">
        <f t="shared" si="34"/>
        <v>0</v>
      </c>
      <c r="BI356" s="134">
        <f t="shared" si="35"/>
        <v>0</v>
      </c>
      <c r="BJ356" s="2" t="s">
        <v>32</v>
      </c>
      <c r="BK356" s="134">
        <f>ROUND(I356*H356,2)</f>
        <v>0</v>
      </c>
      <c r="BL356" s="2" t="s">
        <v>135</v>
      </c>
      <c r="BM356" s="133" t="s">
        <v>432</v>
      </c>
    </row>
    <row r="357" spans="2:65" s="142" customFormat="1">
      <c r="B357" s="143"/>
      <c r="D357" s="137" t="s">
        <v>128</v>
      </c>
      <c r="E357" s="144" t="s">
        <v>1</v>
      </c>
      <c r="F357" s="145" t="s">
        <v>597</v>
      </c>
      <c r="H357" s="146">
        <v>932.13779999999997</v>
      </c>
      <c r="L357" s="143"/>
      <c r="M357" s="147"/>
      <c r="T357" s="148"/>
      <c r="AT357" s="144" t="s">
        <v>128</v>
      </c>
      <c r="AU357" s="144" t="s">
        <v>84</v>
      </c>
      <c r="AV357" s="142" t="s">
        <v>84</v>
      </c>
      <c r="AW357" s="142" t="s">
        <v>31</v>
      </c>
      <c r="AX357" s="142" t="s">
        <v>75</v>
      </c>
      <c r="AY357" s="144" t="s">
        <v>123</v>
      </c>
    </row>
    <row r="358" spans="2:65" s="135" customFormat="1">
      <c r="B358" s="136"/>
      <c r="D358" s="137" t="s">
        <v>128</v>
      </c>
      <c r="E358" s="138" t="s">
        <v>1</v>
      </c>
      <c r="F358" s="139" t="s">
        <v>433</v>
      </c>
      <c r="H358" s="138" t="s">
        <v>1</v>
      </c>
      <c r="L358" s="136"/>
      <c r="M358" s="140"/>
      <c r="T358" s="141"/>
      <c r="AT358" s="138" t="s">
        <v>128</v>
      </c>
      <c r="AU358" s="138" t="s">
        <v>84</v>
      </c>
      <c r="AV358" s="135" t="s">
        <v>32</v>
      </c>
      <c r="AW358" s="135" t="s">
        <v>31</v>
      </c>
      <c r="AX358" s="135" t="s">
        <v>75</v>
      </c>
      <c r="AY358" s="138" t="s">
        <v>123</v>
      </c>
    </row>
    <row r="359" spans="2:65" s="142" customFormat="1">
      <c r="B359" s="143"/>
      <c r="D359" s="137" t="s">
        <v>128</v>
      </c>
      <c r="E359" s="144" t="s">
        <v>1</v>
      </c>
      <c r="F359" s="145" t="s">
        <v>434</v>
      </c>
      <c r="H359" s="146">
        <v>-30.24</v>
      </c>
      <c r="L359" s="143"/>
      <c r="M359" s="147"/>
      <c r="T359" s="148"/>
      <c r="AT359" s="144" t="s">
        <v>128</v>
      </c>
      <c r="AU359" s="144" t="s">
        <v>84</v>
      </c>
      <c r="AV359" s="142" t="s">
        <v>84</v>
      </c>
      <c r="AW359" s="142" t="s">
        <v>31</v>
      </c>
      <c r="AX359" s="142" t="s">
        <v>75</v>
      </c>
      <c r="AY359" s="144" t="s">
        <v>123</v>
      </c>
    </row>
    <row r="360" spans="2:65" s="149" customFormat="1">
      <c r="B360" s="150"/>
      <c r="D360" s="137" t="s">
        <v>128</v>
      </c>
      <c r="E360" s="151" t="s">
        <v>1</v>
      </c>
      <c r="F360" s="152" t="s">
        <v>129</v>
      </c>
      <c r="H360" s="153">
        <f>H357+H359</f>
        <v>901.89779999999996</v>
      </c>
      <c r="L360" s="150"/>
      <c r="M360" s="154"/>
      <c r="T360" s="155"/>
      <c r="AT360" s="151" t="s">
        <v>128</v>
      </c>
      <c r="AU360" s="151" t="s">
        <v>84</v>
      </c>
      <c r="AV360" s="149" t="s">
        <v>127</v>
      </c>
      <c r="AW360" s="149" t="s">
        <v>31</v>
      </c>
      <c r="AX360" s="149" t="s">
        <v>32</v>
      </c>
      <c r="AY360" s="151" t="s">
        <v>123</v>
      </c>
    </row>
    <row r="361" spans="2:65" s="14" customFormat="1" ht="24.2" customHeight="1">
      <c r="B361" s="121"/>
      <c r="C361" s="156" t="s">
        <v>435</v>
      </c>
      <c r="D361" s="156" t="s">
        <v>132</v>
      </c>
      <c r="E361" s="157" t="s">
        <v>436</v>
      </c>
      <c r="F361" s="158" t="s">
        <v>437</v>
      </c>
      <c r="G361" s="159" t="s">
        <v>126</v>
      </c>
      <c r="H361" s="160">
        <v>15.12</v>
      </c>
      <c r="I361" s="161">
        <v>0</v>
      </c>
      <c r="J361" s="161">
        <f>ROUND(I361*H361,2)</f>
        <v>0</v>
      </c>
      <c r="K361" s="162"/>
      <c r="L361" s="163"/>
      <c r="M361" s="164" t="s">
        <v>1</v>
      </c>
      <c r="N361" s="165" t="s">
        <v>40</v>
      </c>
      <c r="O361" s="131">
        <v>0</v>
      </c>
      <c r="P361" s="131">
        <f>O361*H361</f>
        <v>0</v>
      </c>
      <c r="Q361" s="131">
        <v>1.8720000000000001E-2</v>
      </c>
      <c r="R361" s="131">
        <f>Q361*H361</f>
        <v>0.28304639999999998</v>
      </c>
      <c r="S361" s="131">
        <v>0</v>
      </c>
      <c r="T361" s="132">
        <f>S361*H361</f>
        <v>0</v>
      </c>
      <c r="AR361" s="133" t="s">
        <v>168</v>
      </c>
      <c r="AT361" s="133" t="s">
        <v>132</v>
      </c>
      <c r="AU361" s="133" t="s">
        <v>84</v>
      </c>
      <c r="AY361" s="2" t="s">
        <v>123</v>
      </c>
      <c r="BE361" s="134">
        <f t="shared" ref="BE361:BE419" si="41">IF(N361="základní",J361,0)</f>
        <v>0</v>
      </c>
      <c r="BF361" s="134">
        <f t="shared" ref="BF361:BF419" si="42">IF(N361="snížená",J361,0)</f>
        <v>0</v>
      </c>
      <c r="BG361" s="134">
        <f t="shared" ref="BG361:BG419" si="43">IF(N361="zákl. přenesená",J361,0)</f>
        <v>0</v>
      </c>
      <c r="BH361" s="134">
        <f t="shared" ref="BH361:BH419" si="44">IF(N361="sníž. přenesená",J361,0)</f>
        <v>0</v>
      </c>
      <c r="BI361" s="134">
        <f t="shared" ref="BI361:BI419" si="45">IF(N361="nulová",J361,0)</f>
        <v>0</v>
      </c>
      <c r="BJ361" s="2" t="s">
        <v>32</v>
      </c>
      <c r="BK361" s="134">
        <f>ROUND(I361*H361,2)</f>
        <v>0</v>
      </c>
      <c r="BL361" s="2" t="s">
        <v>135</v>
      </c>
      <c r="BM361" s="133" t="s">
        <v>438</v>
      </c>
    </row>
    <row r="362" spans="2:65" s="135" customFormat="1">
      <c r="B362" s="136"/>
      <c r="D362" s="137" t="s">
        <v>128</v>
      </c>
      <c r="E362" s="138" t="s">
        <v>1</v>
      </c>
      <c r="F362" s="139" t="s">
        <v>439</v>
      </c>
      <c r="H362" s="138" t="s">
        <v>1</v>
      </c>
      <c r="L362" s="136"/>
      <c r="M362" s="140"/>
      <c r="T362" s="141"/>
      <c r="AT362" s="138" t="s">
        <v>128</v>
      </c>
      <c r="AU362" s="138" t="s">
        <v>84</v>
      </c>
      <c r="AV362" s="135" t="s">
        <v>32</v>
      </c>
      <c r="AW362" s="135" t="s">
        <v>31</v>
      </c>
      <c r="AX362" s="135" t="s">
        <v>75</v>
      </c>
      <c r="AY362" s="138" t="s">
        <v>123</v>
      </c>
    </row>
    <row r="363" spans="2:65" s="142" customFormat="1">
      <c r="B363" s="143"/>
      <c r="D363" s="137" t="s">
        <v>128</v>
      </c>
      <c r="E363" s="144" t="s">
        <v>1</v>
      </c>
      <c r="F363" s="145" t="s">
        <v>598</v>
      </c>
      <c r="H363" s="146">
        <v>15.12</v>
      </c>
      <c r="L363" s="143"/>
      <c r="M363" s="147"/>
      <c r="T363" s="148"/>
      <c r="AT363" s="144" t="s">
        <v>128</v>
      </c>
      <c r="AU363" s="144" t="s">
        <v>84</v>
      </c>
      <c r="AV363" s="142" t="s">
        <v>84</v>
      </c>
      <c r="AW363" s="142" t="s">
        <v>31</v>
      </c>
      <c r="AX363" s="142" t="s">
        <v>75</v>
      </c>
      <c r="AY363" s="144" t="s">
        <v>123</v>
      </c>
    </row>
    <row r="364" spans="2:65" s="149" customFormat="1">
      <c r="B364" s="150"/>
      <c r="D364" s="137" t="s">
        <v>128</v>
      </c>
      <c r="E364" s="151" t="s">
        <v>1</v>
      </c>
      <c r="F364" s="152" t="s">
        <v>129</v>
      </c>
      <c r="H364" s="153">
        <v>15.12</v>
      </c>
      <c r="L364" s="150"/>
      <c r="M364" s="154"/>
      <c r="T364" s="155"/>
      <c r="AT364" s="151" t="s">
        <v>128</v>
      </c>
      <c r="AU364" s="151" t="s">
        <v>84</v>
      </c>
      <c r="AV364" s="149" t="s">
        <v>127</v>
      </c>
      <c r="AW364" s="149" t="s">
        <v>31</v>
      </c>
      <c r="AX364" s="149" t="s">
        <v>32</v>
      </c>
      <c r="AY364" s="151" t="s">
        <v>123</v>
      </c>
    </row>
    <row r="365" spans="2:65" s="14" customFormat="1" ht="24.2" customHeight="1">
      <c r="B365" s="121"/>
      <c r="C365" s="122" t="s">
        <v>440</v>
      </c>
      <c r="D365" s="122" t="s">
        <v>125</v>
      </c>
      <c r="E365" s="123" t="s">
        <v>441</v>
      </c>
      <c r="F365" s="124" t="s">
        <v>442</v>
      </c>
      <c r="G365" s="125" t="s">
        <v>134</v>
      </c>
      <c r="H365" s="126">
        <v>130.4</v>
      </c>
      <c r="I365" s="127">
        <v>0</v>
      </c>
      <c r="J365" s="127">
        <f>ROUND(I365*H365,2)</f>
        <v>0</v>
      </c>
      <c r="K365" s="128"/>
      <c r="L365" s="15"/>
      <c r="M365" s="129" t="s">
        <v>1</v>
      </c>
      <c r="N365" s="130" t="s">
        <v>40</v>
      </c>
      <c r="O365" s="131">
        <v>0.16</v>
      </c>
      <c r="P365" s="131">
        <f>O365*H365</f>
        <v>20.864000000000001</v>
      </c>
      <c r="Q365" s="131">
        <v>1E-4</v>
      </c>
      <c r="R365" s="131">
        <f>Q365*H365</f>
        <v>1.3040000000000001E-2</v>
      </c>
      <c r="S365" s="131">
        <v>0</v>
      </c>
      <c r="T365" s="132">
        <f>S365*H365</f>
        <v>0</v>
      </c>
      <c r="AR365" s="133" t="s">
        <v>135</v>
      </c>
      <c r="AT365" s="133" t="s">
        <v>125</v>
      </c>
      <c r="AU365" s="133" t="s">
        <v>84</v>
      </c>
      <c r="AY365" s="2" t="s">
        <v>123</v>
      </c>
      <c r="BE365" s="134">
        <f t="shared" si="41"/>
        <v>0</v>
      </c>
      <c r="BF365" s="134">
        <f t="shared" si="42"/>
        <v>0</v>
      </c>
      <c r="BG365" s="134">
        <f t="shared" si="43"/>
        <v>0</v>
      </c>
      <c r="BH365" s="134">
        <f t="shared" si="44"/>
        <v>0</v>
      </c>
      <c r="BI365" s="134">
        <f t="shared" si="45"/>
        <v>0</v>
      </c>
      <c r="BJ365" s="2" t="s">
        <v>32</v>
      </c>
      <c r="BK365" s="134">
        <f>ROUND(I365*H365,2)</f>
        <v>0</v>
      </c>
      <c r="BL365" s="2" t="s">
        <v>135</v>
      </c>
      <c r="BM365" s="133" t="s">
        <v>443</v>
      </c>
    </row>
    <row r="366" spans="2:65" s="135" customFormat="1">
      <c r="B366" s="136"/>
      <c r="D366" s="137" t="s">
        <v>128</v>
      </c>
      <c r="E366" s="138" t="s">
        <v>1</v>
      </c>
      <c r="F366" s="139" t="s">
        <v>444</v>
      </c>
      <c r="H366" s="138" t="s">
        <v>1</v>
      </c>
      <c r="L366" s="136"/>
      <c r="M366" s="140"/>
      <c r="T366" s="141"/>
      <c r="AT366" s="138" t="s">
        <v>128</v>
      </c>
      <c r="AU366" s="138" t="s">
        <v>84</v>
      </c>
      <c r="AV366" s="135" t="s">
        <v>32</v>
      </c>
      <c r="AW366" s="135" t="s">
        <v>31</v>
      </c>
      <c r="AX366" s="135" t="s">
        <v>75</v>
      </c>
      <c r="AY366" s="138" t="s">
        <v>123</v>
      </c>
    </row>
    <row r="367" spans="2:65" s="142" customFormat="1">
      <c r="B367" s="143"/>
      <c r="D367" s="137" t="s">
        <v>128</v>
      </c>
      <c r="E367" s="144" t="s">
        <v>1</v>
      </c>
      <c r="F367" s="145" t="s">
        <v>340</v>
      </c>
      <c r="H367" s="146">
        <v>130.4</v>
      </c>
      <c r="L367" s="143"/>
      <c r="M367" s="147"/>
      <c r="T367" s="148"/>
      <c r="AT367" s="144" t="s">
        <v>128</v>
      </c>
      <c r="AU367" s="144" t="s">
        <v>84</v>
      </c>
      <c r="AV367" s="142" t="s">
        <v>84</v>
      </c>
      <c r="AW367" s="142" t="s">
        <v>31</v>
      </c>
      <c r="AX367" s="142" t="s">
        <v>75</v>
      </c>
      <c r="AY367" s="144" t="s">
        <v>123</v>
      </c>
    </row>
    <row r="368" spans="2:65" s="149" customFormat="1">
      <c r="B368" s="150"/>
      <c r="D368" s="137" t="s">
        <v>128</v>
      </c>
      <c r="E368" s="151" t="s">
        <v>1</v>
      </c>
      <c r="F368" s="152" t="s">
        <v>129</v>
      </c>
      <c r="H368" s="153">
        <v>130.4</v>
      </c>
      <c r="L368" s="150"/>
      <c r="M368" s="154"/>
      <c r="T368" s="155"/>
      <c r="AT368" s="151" t="s">
        <v>128</v>
      </c>
      <c r="AU368" s="151" t="s">
        <v>84</v>
      </c>
      <c r="AV368" s="149" t="s">
        <v>127</v>
      </c>
      <c r="AW368" s="149" t="s">
        <v>31</v>
      </c>
      <c r="AX368" s="149" t="s">
        <v>32</v>
      </c>
      <c r="AY368" s="151" t="s">
        <v>123</v>
      </c>
    </row>
    <row r="369" spans="2:65" s="14" customFormat="1" ht="24.2" customHeight="1">
      <c r="B369" s="121"/>
      <c r="C369" s="156" t="s">
        <v>445</v>
      </c>
      <c r="D369" s="156" t="s">
        <v>132</v>
      </c>
      <c r="E369" s="157" t="s">
        <v>446</v>
      </c>
      <c r="F369" s="158" t="s">
        <v>447</v>
      </c>
      <c r="G369" s="159" t="s">
        <v>126</v>
      </c>
      <c r="H369" s="160">
        <v>53.073</v>
      </c>
      <c r="I369" s="161">
        <v>0</v>
      </c>
      <c r="J369" s="161">
        <f>ROUND(I369*H369,2)</f>
        <v>0</v>
      </c>
      <c r="K369" s="162"/>
      <c r="L369" s="163"/>
      <c r="M369" s="164" t="s">
        <v>1</v>
      </c>
      <c r="N369" s="165" t="s">
        <v>40</v>
      </c>
      <c r="O369" s="131">
        <v>0</v>
      </c>
      <c r="P369" s="131">
        <f>O369*H369</f>
        <v>0</v>
      </c>
      <c r="Q369" s="131">
        <v>1.5E-3</v>
      </c>
      <c r="R369" s="131">
        <f>Q369*H369</f>
        <v>7.96095E-2</v>
      </c>
      <c r="S369" s="131">
        <v>0</v>
      </c>
      <c r="T369" s="132">
        <f>S369*H369</f>
        <v>0</v>
      </c>
      <c r="AR369" s="133" t="s">
        <v>168</v>
      </c>
      <c r="AT369" s="133" t="s">
        <v>132</v>
      </c>
      <c r="AU369" s="133" t="s">
        <v>84</v>
      </c>
      <c r="AY369" s="2" t="s">
        <v>123</v>
      </c>
      <c r="BE369" s="134">
        <f t="shared" si="41"/>
        <v>0</v>
      </c>
      <c r="BF369" s="134">
        <f t="shared" si="42"/>
        <v>0</v>
      </c>
      <c r="BG369" s="134">
        <f t="shared" si="43"/>
        <v>0</v>
      </c>
      <c r="BH369" s="134">
        <f t="shared" si="44"/>
        <v>0</v>
      </c>
      <c r="BI369" s="134">
        <f t="shared" si="45"/>
        <v>0</v>
      </c>
      <c r="BJ369" s="2" t="s">
        <v>32</v>
      </c>
      <c r="BK369" s="134">
        <f>ROUND(I369*H369,2)</f>
        <v>0</v>
      </c>
      <c r="BL369" s="2" t="s">
        <v>135</v>
      </c>
      <c r="BM369" s="133" t="s">
        <v>448</v>
      </c>
    </row>
    <row r="370" spans="2:65" s="142" customFormat="1">
      <c r="B370" s="143"/>
      <c r="D370" s="137" t="s">
        <v>128</v>
      </c>
      <c r="E370" s="144" t="s">
        <v>1</v>
      </c>
      <c r="F370" s="145" t="s">
        <v>449</v>
      </c>
      <c r="H370" s="146">
        <v>53.073</v>
      </c>
      <c r="L370" s="143"/>
      <c r="M370" s="147"/>
      <c r="T370" s="148"/>
      <c r="AT370" s="144" t="s">
        <v>128</v>
      </c>
      <c r="AU370" s="144" t="s">
        <v>84</v>
      </c>
      <c r="AV370" s="142" t="s">
        <v>84</v>
      </c>
      <c r="AW370" s="142" t="s">
        <v>31</v>
      </c>
      <c r="AX370" s="142" t="s">
        <v>75</v>
      </c>
      <c r="AY370" s="144" t="s">
        <v>123</v>
      </c>
    </row>
    <row r="371" spans="2:65" s="149" customFormat="1">
      <c r="B371" s="150"/>
      <c r="D371" s="137" t="s">
        <v>128</v>
      </c>
      <c r="E371" s="151" t="s">
        <v>1</v>
      </c>
      <c r="F371" s="152" t="s">
        <v>129</v>
      </c>
      <c r="H371" s="153">
        <v>53.073</v>
      </c>
      <c r="L371" s="150"/>
      <c r="M371" s="154"/>
      <c r="T371" s="155"/>
      <c r="AT371" s="151" t="s">
        <v>128</v>
      </c>
      <c r="AU371" s="151" t="s">
        <v>84</v>
      </c>
      <c r="AV371" s="149" t="s">
        <v>127</v>
      </c>
      <c r="AW371" s="149" t="s">
        <v>31</v>
      </c>
      <c r="AX371" s="149" t="s">
        <v>32</v>
      </c>
      <c r="AY371" s="151" t="s">
        <v>123</v>
      </c>
    </row>
    <row r="372" spans="2:65" s="14" customFormat="1" ht="33" customHeight="1">
      <c r="B372" s="121"/>
      <c r="C372" s="122" t="s">
        <v>450</v>
      </c>
      <c r="D372" s="122" t="s">
        <v>125</v>
      </c>
      <c r="E372" s="123" t="s">
        <v>451</v>
      </c>
      <c r="F372" s="124" t="s">
        <v>452</v>
      </c>
      <c r="G372" s="125" t="s">
        <v>126</v>
      </c>
      <c r="H372" s="126">
        <v>45.423999999999999</v>
      </c>
      <c r="I372" s="127">
        <v>0</v>
      </c>
      <c r="J372" s="127">
        <f>ROUND(I372*H372,2)</f>
        <v>0</v>
      </c>
      <c r="K372" s="128"/>
      <c r="L372" s="15"/>
      <c r="M372" s="129" t="s">
        <v>1</v>
      </c>
      <c r="N372" s="130" t="s">
        <v>40</v>
      </c>
      <c r="O372" s="131">
        <v>0.27</v>
      </c>
      <c r="P372" s="131">
        <f>O372*H372</f>
        <v>12.264480000000001</v>
      </c>
      <c r="Q372" s="131">
        <v>1.9000000000000001E-4</v>
      </c>
      <c r="R372" s="131">
        <f>Q372*H372</f>
        <v>8.6305600000000007E-3</v>
      </c>
      <c r="S372" s="131">
        <v>0</v>
      </c>
      <c r="T372" s="132">
        <f>S372*H372</f>
        <v>0</v>
      </c>
      <c r="AR372" s="133" t="s">
        <v>135</v>
      </c>
      <c r="AT372" s="133" t="s">
        <v>125</v>
      </c>
      <c r="AU372" s="133" t="s">
        <v>84</v>
      </c>
      <c r="AY372" s="2" t="s">
        <v>123</v>
      </c>
      <c r="BE372" s="134">
        <f t="shared" si="41"/>
        <v>0</v>
      </c>
      <c r="BF372" s="134">
        <f t="shared" si="42"/>
        <v>0</v>
      </c>
      <c r="BG372" s="134">
        <f t="shared" si="43"/>
        <v>0</v>
      </c>
      <c r="BH372" s="134">
        <f t="shared" si="44"/>
        <v>0</v>
      </c>
      <c r="BI372" s="134">
        <f t="shared" si="45"/>
        <v>0</v>
      </c>
      <c r="BJ372" s="2" t="s">
        <v>32</v>
      </c>
      <c r="BK372" s="134">
        <f>ROUND(I372*H372,2)</f>
        <v>0</v>
      </c>
      <c r="BL372" s="2" t="s">
        <v>135</v>
      </c>
      <c r="BM372" s="133" t="s">
        <v>453</v>
      </c>
    </row>
    <row r="373" spans="2:65" s="135" customFormat="1">
      <c r="B373" s="136"/>
      <c r="D373" s="137" t="s">
        <v>128</v>
      </c>
      <c r="E373" s="138" t="s">
        <v>1</v>
      </c>
      <c r="F373" s="139" t="s">
        <v>269</v>
      </c>
      <c r="H373" s="138" t="s">
        <v>1</v>
      </c>
      <c r="L373" s="136"/>
      <c r="M373" s="140"/>
      <c r="T373" s="141"/>
      <c r="AT373" s="138" t="s">
        <v>128</v>
      </c>
      <c r="AU373" s="138" t="s">
        <v>84</v>
      </c>
      <c r="AV373" s="135" t="s">
        <v>32</v>
      </c>
      <c r="AW373" s="135" t="s">
        <v>31</v>
      </c>
      <c r="AX373" s="135" t="s">
        <v>75</v>
      </c>
      <c r="AY373" s="138" t="s">
        <v>123</v>
      </c>
    </row>
    <row r="374" spans="2:65" s="142" customFormat="1">
      <c r="B374" s="143"/>
      <c r="D374" s="137" t="s">
        <v>128</v>
      </c>
      <c r="E374" s="144" t="s">
        <v>1</v>
      </c>
      <c r="F374" s="145" t="s">
        <v>454</v>
      </c>
      <c r="H374" s="146">
        <v>45.423999999999999</v>
      </c>
      <c r="L374" s="143"/>
      <c r="M374" s="147"/>
      <c r="T374" s="148"/>
      <c r="AT374" s="144" t="s">
        <v>128</v>
      </c>
      <c r="AU374" s="144" t="s">
        <v>84</v>
      </c>
      <c r="AV374" s="142" t="s">
        <v>84</v>
      </c>
      <c r="AW374" s="142" t="s">
        <v>31</v>
      </c>
      <c r="AX374" s="142" t="s">
        <v>75</v>
      </c>
      <c r="AY374" s="144" t="s">
        <v>123</v>
      </c>
    </row>
    <row r="375" spans="2:65" s="149" customFormat="1">
      <c r="B375" s="150"/>
      <c r="D375" s="137" t="s">
        <v>128</v>
      </c>
      <c r="E375" s="151" t="s">
        <v>1</v>
      </c>
      <c r="F375" s="152" t="s">
        <v>129</v>
      </c>
      <c r="H375" s="153">
        <v>45.423999999999999</v>
      </c>
      <c r="L375" s="150"/>
      <c r="M375" s="154"/>
      <c r="T375" s="155"/>
      <c r="AT375" s="151" t="s">
        <v>128</v>
      </c>
      <c r="AU375" s="151" t="s">
        <v>84</v>
      </c>
      <c r="AV375" s="149" t="s">
        <v>127</v>
      </c>
      <c r="AW375" s="149" t="s">
        <v>31</v>
      </c>
      <c r="AX375" s="149" t="s">
        <v>32</v>
      </c>
      <c r="AY375" s="151" t="s">
        <v>123</v>
      </c>
    </row>
    <row r="376" spans="2:65" s="14" customFormat="1" ht="24.2" customHeight="1">
      <c r="B376" s="121"/>
      <c r="C376" s="156" t="s">
        <v>455</v>
      </c>
      <c r="D376" s="156" t="s">
        <v>132</v>
      </c>
      <c r="E376" s="157" t="s">
        <v>456</v>
      </c>
      <c r="F376" s="158" t="s">
        <v>457</v>
      </c>
      <c r="G376" s="159" t="s">
        <v>126</v>
      </c>
      <c r="H376" s="160">
        <v>47.695</v>
      </c>
      <c r="I376" s="161">
        <v>0</v>
      </c>
      <c r="J376" s="161">
        <f>ROUND(I376*H376,2)</f>
        <v>0</v>
      </c>
      <c r="K376" s="162"/>
      <c r="L376" s="163"/>
      <c r="M376" s="164" t="s">
        <v>1</v>
      </c>
      <c r="N376" s="165" t="s">
        <v>40</v>
      </c>
      <c r="O376" s="131">
        <v>0</v>
      </c>
      <c r="P376" s="131">
        <f>O376*H376</f>
        <v>0</v>
      </c>
      <c r="Q376" s="131">
        <v>2.2499999999999998E-3</v>
      </c>
      <c r="R376" s="131">
        <f>Q376*H376</f>
        <v>0.10731375</v>
      </c>
      <c r="S376" s="131">
        <v>0</v>
      </c>
      <c r="T376" s="132">
        <f>S376*H376</f>
        <v>0</v>
      </c>
      <c r="AR376" s="133" t="s">
        <v>168</v>
      </c>
      <c r="AT376" s="133" t="s">
        <v>132</v>
      </c>
      <c r="AU376" s="133" t="s">
        <v>84</v>
      </c>
      <c r="AY376" s="2" t="s">
        <v>123</v>
      </c>
      <c r="BE376" s="134">
        <f t="shared" si="41"/>
        <v>0</v>
      </c>
      <c r="BF376" s="134">
        <f t="shared" si="42"/>
        <v>0</v>
      </c>
      <c r="BG376" s="134">
        <f t="shared" si="43"/>
        <v>0</v>
      </c>
      <c r="BH376" s="134">
        <f t="shared" si="44"/>
        <v>0</v>
      </c>
      <c r="BI376" s="134">
        <f t="shared" si="45"/>
        <v>0</v>
      </c>
      <c r="BJ376" s="2" t="s">
        <v>32</v>
      </c>
      <c r="BK376" s="134">
        <f>ROUND(I376*H376,2)</f>
        <v>0</v>
      </c>
      <c r="BL376" s="2" t="s">
        <v>135</v>
      </c>
      <c r="BM376" s="133" t="s">
        <v>458</v>
      </c>
    </row>
    <row r="377" spans="2:65" s="142" customFormat="1">
      <c r="B377" s="143"/>
      <c r="D377" s="137" t="s">
        <v>128</v>
      </c>
      <c r="E377" s="144" t="s">
        <v>1</v>
      </c>
      <c r="F377" s="145" t="s">
        <v>459</v>
      </c>
      <c r="H377" s="146">
        <v>47.695</v>
      </c>
      <c r="L377" s="143"/>
      <c r="M377" s="147"/>
      <c r="T377" s="148"/>
      <c r="AT377" s="144" t="s">
        <v>128</v>
      </c>
      <c r="AU377" s="144" t="s">
        <v>84</v>
      </c>
      <c r="AV377" s="142" t="s">
        <v>84</v>
      </c>
      <c r="AW377" s="142" t="s">
        <v>31</v>
      </c>
      <c r="AX377" s="142" t="s">
        <v>75</v>
      </c>
      <c r="AY377" s="144" t="s">
        <v>123</v>
      </c>
    </row>
    <row r="378" spans="2:65" s="149" customFormat="1">
      <c r="B378" s="150"/>
      <c r="D378" s="137" t="s">
        <v>128</v>
      </c>
      <c r="E378" s="151" t="s">
        <v>1</v>
      </c>
      <c r="F378" s="152" t="s">
        <v>129</v>
      </c>
      <c r="H378" s="153">
        <v>47.695</v>
      </c>
      <c r="L378" s="150"/>
      <c r="M378" s="154"/>
      <c r="T378" s="155"/>
      <c r="AT378" s="151" t="s">
        <v>128</v>
      </c>
      <c r="AU378" s="151" t="s">
        <v>84</v>
      </c>
      <c r="AV378" s="149" t="s">
        <v>127</v>
      </c>
      <c r="AW378" s="149" t="s">
        <v>31</v>
      </c>
      <c r="AX378" s="149" t="s">
        <v>32</v>
      </c>
      <c r="AY378" s="151" t="s">
        <v>123</v>
      </c>
    </row>
    <row r="379" spans="2:65" s="14" customFormat="1" ht="24.2" customHeight="1">
      <c r="B379" s="121"/>
      <c r="C379" s="122" t="s">
        <v>460</v>
      </c>
      <c r="D379" s="122" t="s">
        <v>125</v>
      </c>
      <c r="E379" s="123" t="s">
        <v>461</v>
      </c>
      <c r="F379" s="124" t="s">
        <v>462</v>
      </c>
      <c r="G379" s="125" t="s">
        <v>404</v>
      </c>
      <c r="H379" s="216">
        <v>9561.9159999999993</v>
      </c>
      <c r="I379" s="127">
        <v>0</v>
      </c>
      <c r="J379" s="127">
        <f>ROUND(I379*H379,2)</f>
        <v>0</v>
      </c>
      <c r="K379" s="128"/>
      <c r="L379" s="15"/>
      <c r="M379" s="129" t="s">
        <v>1</v>
      </c>
      <c r="N379" s="130" t="s">
        <v>40</v>
      </c>
      <c r="O379" s="131">
        <v>0</v>
      </c>
      <c r="P379" s="131">
        <f>O379*H379</f>
        <v>0</v>
      </c>
      <c r="Q379" s="131">
        <v>0</v>
      </c>
      <c r="R379" s="131">
        <f>Q379*H379</f>
        <v>0</v>
      </c>
      <c r="S379" s="131">
        <v>0</v>
      </c>
      <c r="T379" s="132">
        <f>S379*H379</f>
        <v>0</v>
      </c>
      <c r="AR379" s="133" t="s">
        <v>135</v>
      </c>
      <c r="AT379" s="133" t="s">
        <v>125</v>
      </c>
      <c r="AU379" s="133" t="s">
        <v>84</v>
      </c>
      <c r="AY379" s="2" t="s">
        <v>123</v>
      </c>
      <c r="BE379" s="134">
        <f t="shared" si="41"/>
        <v>0</v>
      </c>
      <c r="BF379" s="134">
        <f t="shared" si="42"/>
        <v>0</v>
      </c>
      <c r="BG379" s="134">
        <f t="shared" si="43"/>
        <v>0</v>
      </c>
      <c r="BH379" s="134">
        <f t="shared" si="44"/>
        <v>0</v>
      </c>
      <c r="BI379" s="134">
        <f t="shared" si="45"/>
        <v>0</v>
      </c>
      <c r="BJ379" s="2" t="s">
        <v>32</v>
      </c>
      <c r="BK379" s="134">
        <f>ROUND(I379*H379,2)</f>
        <v>0</v>
      </c>
      <c r="BL379" s="2" t="s">
        <v>135</v>
      </c>
      <c r="BM379" s="133" t="s">
        <v>463</v>
      </c>
    </row>
    <row r="380" spans="2:65" s="109" customFormat="1" ht="22.9" customHeight="1">
      <c r="B380" s="110"/>
      <c r="D380" s="111" t="s">
        <v>74</v>
      </c>
      <c r="E380" s="119" t="s">
        <v>464</v>
      </c>
      <c r="F380" s="119" t="s">
        <v>465</v>
      </c>
      <c r="J380" s="120">
        <f>J381+J385+J386</f>
        <v>0</v>
      </c>
      <c r="L380" s="110"/>
      <c r="M380" s="114"/>
      <c r="P380" s="115">
        <f>SUM(P381:P386)</f>
        <v>2.742</v>
      </c>
      <c r="R380" s="115">
        <f>SUM(R381:R386)</f>
        <v>1.038E-2</v>
      </c>
      <c r="T380" s="116">
        <f>SUM(T381:T386)</f>
        <v>5.1150000000000001E-2</v>
      </c>
      <c r="AR380" s="111" t="s">
        <v>84</v>
      </c>
      <c r="AT380" s="117" t="s">
        <v>74</v>
      </c>
      <c r="AU380" s="117" t="s">
        <v>32</v>
      </c>
      <c r="AY380" s="111" t="s">
        <v>123</v>
      </c>
      <c r="BK380" s="118">
        <f>SUM(BK381:BK386)</f>
        <v>0</v>
      </c>
    </row>
    <row r="381" spans="2:65" s="14" customFormat="1" ht="16.5" customHeight="1">
      <c r="B381" s="121"/>
      <c r="C381" s="122" t="s">
        <v>466</v>
      </c>
      <c r="D381" s="122" t="s">
        <v>125</v>
      </c>
      <c r="E381" s="123" t="s">
        <v>467</v>
      </c>
      <c r="F381" s="124" t="s">
        <v>468</v>
      </c>
      <c r="G381" s="125" t="s">
        <v>153</v>
      </c>
      <c r="H381" s="126">
        <v>3</v>
      </c>
      <c r="I381" s="127">
        <v>0</v>
      </c>
      <c r="J381" s="127">
        <f>ROUND(I381*H381,2)</f>
        <v>0</v>
      </c>
      <c r="K381" s="128"/>
      <c r="L381" s="15"/>
      <c r="M381" s="129" t="s">
        <v>1</v>
      </c>
      <c r="N381" s="130" t="s">
        <v>40</v>
      </c>
      <c r="O381" s="131">
        <v>0.41399999999999998</v>
      </c>
      <c r="P381" s="131">
        <f>O381*H381</f>
        <v>1.242</v>
      </c>
      <c r="Q381" s="131">
        <v>0</v>
      </c>
      <c r="R381" s="131">
        <f>Q381*H381</f>
        <v>0</v>
      </c>
      <c r="S381" s="131">
        <v>1.7049999999999999E-2</v>
      </c>
      <c r="T381" s="132">
        <f>S381*H381</f>
        <v>5.1150000000000001E-2</v>
      </c>
      <c r="AR381" s="133" t="s">
        <v>135</v>
      </c>
      <c r="AT381" s="133" t="s">
        <v>125</v>
      </c>
      <c r="AU381" s="133" t="s">
        <v>84</v>
      </c>
      <c r="AY381" s="2" t="s">
        <v>123</v>
      </c>
      <c r="BE381" s="134">
        <f t="shared" si="41"/>
        <v>0</v>
      </c>
      <c r="BF381" s="134">
        <f t="shared" si="42"/>
        <v>0</v>
      </c>
      <c r="BG381" s="134">
        <f t="shared" si="43"/>
        <v>0</v>
      </c>
      <c r="BH381" s="134">
        <f t="shared" si="44"/>
        <v>0</v>
      </c>
      <c r="BI381" s="134">
        <f t="shared" si="45"/>
        <v>0</v>
      </c>
      <c r="BJ381" s="2" t="s">
        <v>32</v>
      </c>
      <c r="BK381" s="134">
        <f>ROUND(I381*H381,2)</f>
        <v>0</v>
      </c>
      <c r="BL381" s="2" t="s">
        <v>135</v>
      </c>
      <c r="BM381" s="133" t="s">
        <v>469</v>
      </c>
    </row>
    <row r="382" spans="2:65" s="135" customFormat="1">
      <c r="B382" s="136"/>
      <c r="D382" s="137" t="s">
        <v>128</v>
      </c>
      <c r="E382" s="138" t="s">
        <v>1</v>
      </c>
      <c r="F382" s="139" t="s">
        <v>470</v>
      </c>
      <c r="H382" s="138" t="s">
        <v>1</v>
      </c>
      <c r="L382" s="136"/>
      <c r="M382" s="140"/>
      <c r="T382" s="141"/>
      <c r="AT382" s="138" t="s">
        <v>128</v>
      </c>
      <c r="AU382" s="138" t="s">
        <v>84</v>
      </c>
      <c r="AV382" s="135" t="s">
        <v>32</v>
      </c>
      <c r="AW382" s="135" t="s">
        <v>31</v>
      </c>
      <c r="AX382" s="135" t="s">
        <v>75</v>
      </c>
      <c r="AY382" s="138" t="s">
        <v>123</v>
      </c>
    </row>
    <row r="383" spans="2:65" s="142" customFormat="1">
      <c r="B383" s="143"/>
      <c r="D383" s="137" t="s">
        <v>128</v>
      </c>
      <c r="E383" s="144" t="s">
        <v>1</v>
      </c>
      <c r="F383" s="145" t="s">
        <v>130</v>
      </c>
      <c r="H383" s="146">
        <v>3</v>
      </c>
      <c r="L383" s="143"/>
      <c r="M383" s="147"/>
      <c r="T383" s="148"/>
      <c r="AT383" s="144" t="s">
        <v>128</v>
      </c>
      <c r="AU383" s="144" t="s">
        <v>84</v>
      </c>
      <c r="AV383" s="142" t="s">
        <v>84</v>
      </c>
      <c r="AW383" s="142" t="s">
        <v>31</v>
      </c>
      <c r="AX383" s="142" t="s">
        <v>75</v>
      </c>
      <c r="AY383" s="144" t="s">
        <v>123</v>
      </c>
    </row>
    <row r="384" spans="2:65" s="149" customFormat="1">
      <c r="B384" s="150"/>
      <c r="D384" s="137" t="s">
        <v>128</v>
      </c>
      <c r="E384" s="151" t="s">
        <v>1</v>
      </c>
      <c r="F384" s="152" t="s">
        <v>129</v>
      </c>
      <c r="H384" s="153">
        <v>3</v>
      </c>
      <c r="L384" s="150"/>
      <c r="M384" s="154"/>
      <c r="T384" s="155"/>
      <c r="AT384" s="151" t="s">
        <v>128</v>
      </c>
      <c r="AU384" s="151" t="s">
        <v>84</v>
      </c>
      <c r="AV384" s="149" t="s">
        <v>127</v>
      </c>
      <c r="AW384" s="149" t="s">
        <v>31</v>
      </c>
      <c r="AX384" s="149" t="s">
        <v>32</v>
      </c>
      <c r="AY384" s="151" t="s">
        <v>123</v>
      </c>
    </row>
    <row r="385" spans="2:65" s="14" customFormat="1" ht="37.9" customHeight="1">
      <c r="B385" s="121"/>
      <c r="C385" s="122" t="s">
        <v>471</v>
      </c>
      <c r="D385" s="122" t="s">
        <v>125</v>
      </c>
      <c r="E385" s="123" t="s">
        <v>472</v>
      </c>
      <c r="F385" s="124" t="s">
        <v>473</v>
      </c>
      <c r="G385" s="125" t="s">
        <v>153</v>
      </c>
      <c r="H385" s="126">
        <v>3</v>
      </c>
      <c r="I385" s="127">
        <v>0</v>
      </c>
      <c r="J385" s="127">
        <f t="shared" ref="J385:J386" si="46">ROUND(I385*H385,2)</f>
        <v>0</v>
      </c>
      <c r="K385" s="128"/>
      <c r="L385" s="15"/>
      <c r="M385" s="129" t="s">
        <v>1</v>
      </c>
      <c r="N385" s="130" t="s">
        <v>40</v>
      </c>
      <c r="O385" s="131">
        <v>0.5</v>
      </c>
      <c r="P385" s="131">
        <f t="shared" ref="P385:P386" si="47">O385*H385</f>
        <v>1.5</v>
      </c>
      <c r="Q385" s="131">
        <v>3.46E-3</v>
      </c>
      <c r="R385" s="131">
        <f t="shared" ref="R385:R386" si="48">Q385*H385</f>
        <v>1.038E-2</v>
      </c>
      <c r="S385" s="131">
        <v>0</v>
      </c>
      <c r="T385" s="132">
        <f t="shared" ref="T385:T386" si="49">S385*H385</f>
        <v>0</v>
      </c>
      <c r="AR385" s="133" t="s">
        <v>135</v>
      </c>
      <c r="AT385" s="133" t="s">
        <v>125</v>
      </c>
      <c r="AU385" s="133" t="s">
        <v>84</v>
      </c>
      <c r="AY385" s="2" t="s">
        <v>123</v>
      </c>
      <c r="BE385" s="134">
        <f t="shared" si="41"/>
        <v>0</v>
      </c>
      <c r="BF385" s="134">
        <f t="shared" si="42"/>
        <v>0</v>
      </c>
      <c r="BG385" s="134">
        <f t="shared" si="43"/>
        <v>0</v>
      </c>
      <c r="BH385" s="134">
        <f t="shared" si="44"/>
        <v>0</v>
      </c>
      <c r="BI385" s="134">
        <f t="shared" si="45"/>
        <v>0</v>
      </c>
      <c r="BJ385" s="2" t="s">
        <v>32</v>
      </c>
      <c r="BK385" s="134">
        <f t="shared" ref="BK385:BK386" si="50">ROUND(I385*H385,2)</f>
        <v>0</v>
      </c>
      <c r="BL385" s="2" t="s">
        <v>135</v>
      </c>
      <c r="BM385" s="133" t="s">
        <v>474</v>
      </c>
    </row>
    <row r="386" spans="2:65" s="14" customFormat="1" ht="24.2" customHeight="1">
      <c r="B386" s="121"/>
      <c r="C386" s="122" t="s">
        <v>475</v>
      </c>
      <c r="D386" s="122" t="s">
        <v>125</v>
      </c>
      <c r="E386" s="123" t="s">
        <v>476</v>
      </c>
      <c r="F386" s="124" t="s">
        <v>477</v>
      </c>
      <c r="G386" s="125" t="s">
        <v>404</v>
      </c>
      <c r="H386" s="126">
        <v>97.92</v>
      </c>
      <c r="I386" s="127">
        <v>0</v>
      </c>
      <c r="J386" s="127">
        <f t="shared" si="46"/>
        <v>0</v>
      </c>
      <c r="K386" s="128"/>
      <c r="L386" s="15"/>
      <c r="M386" s="129" t="s">
        <v>1</v>
      </c>
      <c r="N386" s="130" t="s">
        <v>40</v>
      </c>
      <c r="O386" s="131">
        <v>0</v>
      </c>
      <c r="P386" s="131">
        <f t="shared" si="47"/>
        <v>0</v>
      </c>
      <c r="Q386" s="131">
        <v>0</v>
      </c>
      <c r="R386" s="131">
        <f t="shared" si="48"/>
        <v>0</v>
      </c>
      <c r="S386" s="131">
        <v>0</v>
      </c>
      <c r="T386" s="132">
        <f t="shared" si="49"/>
        <v>0</v>
      </c>
      <c r="AR386" s="133" t="s">
        <v>135</v>
      </c>
      <c r="AT386" s="133" t="s">
        <v>125</v>
      </c>
      <c r="AU386" s="133" t="s">
        <v>84</v>
      </c>
      <c r="AY386" s="2" t="s">
        <v>123</v>
      </c>
      <c r="BE386" s="134">
        <f t="shared" si="41"/>
        <v>0</v>
      </c>
      <c r="BF386" s="134">
        <f t="shared" si="42"/>
        <v>0</v>
      </c>
      <c r="BG386" s="134">
        <f t="shared" si="43"/>
        <v>0</v>
      </c>
      <c r="BH386" s="134">
        <f t="shared" si="44"/>
        <v>0</v>
      </c>
      <c r="BI386" s="134">
        <f t="shared" si="45"/>
        <v>0</v>
      </c>
      <c r="BJ386" s="2" t="s">
        <v>32</v>
      </c>
      <c r="BK386" s="134">
        <f t="shared" si="50"/>
        <v>0</v>
      </c>
      <c r="BL386" s="2" t="s">
        <v>135</v>
      </c>
      <c r="BM386" s="133" t="s">
        <v>478</v>
      </c>
    </row>
    <row r="387" spans="2:65" s="109" customFormat="1" ht="22.9" customHeight="1">
      <c r="B387" s="110"/>
      <c r="D387" s="111" t="s">
        <v>74</v>
      </c>
      <c r="E387" s="119" t="s">
        <v>479</v>
      </c>
      <c r="F387" s="119" t="s">
        <v>480</v>
      </c>
      <c r="J387" s="120">
        <f>J388+J392+J396+J400+J403+J407+J411+J417</f>
        <v>0</v>
      </c>
      <c r="L387" s="110"/>
      <c r="M387" s="114"/>
      <c r="P387" s="115">
        <f>SUM(P388:P417)</f>
        <v>254.02976000000001</v>
      </c>
      <c r="R387" s="115">
        <f>SUM(R388:R417)</f>
        <v>4.3752168000000005</v>
      </c>
      <c r="T387" s="116">
        <f>SUM(T388:T417)</f>
        <v>8.4056800000000003</v>
      </c>
      <c r="AR387" s="111" t="s">
        <v>84</v>
      </c>
      <c r="AT387" s="117" t="s">
        <v>74</v>
      </c>
      <c r="AU387" s="117" t="s">
        <v>32</v>
      </c>
      <c r="AY387" s="111" t="s">
        <v>123</v>
      </c>
      <c r="BK387" s="118">
        <f>SUM(BK388:BK417)</f>
        <v>0</v>
      </c>
    </row>
    <row r="388" spans="2:65" s="14" customFormat="1" ht="24.2" customHeight="1">
      <c r="B388" s="121"/>
      <c r="C388" s="122" t="s">
        <v>481</v>
      </c>
      <c r="D388" s="122" t="s">
        <v>125</v>
      </c>
      <c r="E388" s="123" t="s">
        <v>482</v>
      </c>
      <c r="F388" s="124" t="s">
        <v>483</v>
      </c>
      <c r="G388" s="125" t="s">
        <v>153</v>
      </c>
      <c r="H388" s="126">
        <v>522</v>
      </c>
      <c r="I388" s="127">
        <v>0</v>
      </c>
      <c r="J388" s="127">
        <f>ROUND(I388*H388,2)</f>
        <v>0</v>
      </c>
      <c r="K388" s="128"/>
      <c r="L388" s="15"/>
      <c r="M388" s="129" t="s">
        <v>1</v>
      </c>
      <c r="N388" s="130" t="s">
        <v>40</v>
      </c>
      <c r="O388" s="131">
        <v>5.8999999999999997E-2</v>
      </c>
      <c r="P388" s="131">
        <f>O388*H388</f>
        <v>30.797999999999998</v>
      </c>
      <c r="Q388" s="131">
        <v>0</v>
      </c>
      <c r="R388" s="131">
        <f>Q388*H388</f>
        <v>0</v>
      </c>
      <c r="S388" s="131">
        <v>2.4000000000000001E-4</v>
      </c>
      <c r="T388" s="132">
        <f>S388*H388</f>
        <v>0.12528</v>
      </c>
      <c r="AR388" s="133" t="s">
        <v>135</v>
      </c>
      <c r="AT388" s="133" t="s">
        <v>125</v>
      </c>
      <c r="AU388" s="133" t="s">
        <v>84</v>
      </c>
      <c r="AY388" s="2" t="s">
        <v>123</v>
      </c>
      <c r="BE388" s="134">
        <f t="shared" si="41"/>
        <v>0</v>
      </c>
      <c r="BF388" s="134">
        <f t="shared" si="42"/>
        <v>0</v>
      </c>
      <c r="BG388" s="134">
        <f t="shared" si="43"/>
        <v>0</v>
      </c>
      <c r="BH388" s="134">
        <f t="shared" si="44"/>
        <v>0</v>
      </c>
      <c r="BI388" s="134">
        <f t="shared" si="45"/>
        <v>0</v>
      </c>
      <c r="BJ388" s="2" t="s">
        <v>32</v>
      </c>
      <c r="BK388" s="134">
        <f>ROUND(I388*H388,2)</f>
        <v>0</v>
      </c>
      <c r="BL388" s="2" t="s">
        <v>135</v>
      </c>
      <c r="BM388" s="133" t="s">
        <v>484</v>
      </c>
    </row>
    <row r="389" spans="2:65" s="135" customFormat="1" ht="22.5">
      <c r="B389" s="136"/>
      <c r="D389" s="137" t="s">
        <v>128</v>
      </c>
      <c r="E389" s="138" t="s">
        <v>1</v>
      </c>
      <c r="F389" s="139" t="s">
        <v>485</v>
      </c>
      <c r="H389" s="138" t="s">
        <v>1</v>
      </c>
      <c r="L389" s="136"/>
      <c r="M389" s="140"/>
      <c r="T389" s="141"/>
      <c r="AT389" s="138" t="s">
        <v>128</v>
      </c>
      <c r="AU389" s="138" t="s">
        <v>84</v>
      </c>
      <c r="AV389" s="135" t="s">
        <v>32</v>
      </c>
      <c r="AW389" s="135" t="s">
        <v>31</v>
      </c>
      <c r="AX389" s="135" t="s">
        <v>75</v>
      </c>
      <c r="AY389" s="138" t="s">
        <v>123</v>
      </c>
    </row>
    <row r="390" spans="2:65" s="142" customFormat="1">
      <c r="B390" s="143"/>
      <c r="D390" s="137" t="s">
        <v>128</v>
      </c>
      <c r="E390" s="144" t="s">
        <v>1</v>
      </c>
      <c r="F390" s="145" t="s">
        <v>486</v>
      </c>
      <c r="H390" s="146">
        <v>522</v>
      </c>
      <c r="L390" s="143"/>
      <c r="M390" s="147"/>
      <c r="T390" s="148"/>
      <c r="AT390" s="144" t="s">
        <v>128</v>
      </c>
      <c r="AU390" s="144" t="s">
        <v>84</v>
      </c>
      <c r="AV390" s="142" t="s">
        <v>84</v>
      </c>
      <c r="AW390" s="142" t="s">
        <v>31</v>
      </c>
      <c r="AX390" s="142" t="s">
        <v>75</v>
      </c>
      <c r="AY390" s="144" t="s">
        <v>123</v>
      </c>
    </row>
    <row r="391" spans="2:65" s="149" customFormat="1">
      <c r="B391" s="150"/>
      <c r="D391" s="137" t="s">
        <v>128</v>
      </c>
      <c r="E391" s="151" t="s">
        <v>1</v>
      </c>
      <c r="F391" s="152" t="s">
        <v>129</v>
      </c>
      <c r="H391" s="153">
        <v>522</v>
      </c>
      <c r="L391" s="150"/>
      <c r="M391" s="154"/>
      <c r="T391" s="155"/>
      <c r="AT391" s="151" t="s">
        <v>128</v>
      </c>
      <c r="AU391" s="151" t="s">
        <v>84</v>
      </c>
      <c r="AV391" s="149" t="s">
        <v>127</v>
      </c>
      <c r="AW391" s="149" t="s">
        <v>31</v>
      </c>
      <c r="AX391" s="149" t="s">
        <v>32</v>
      </c>
      <c r="AY391" s="151" t="s">
        <v>123</v>
      </c>
    </row>
    <row r="392" spans="2:65" s="14" customFormat="1" ht="24.2" customHeight="1">
      <c r="B392" s="121"/>
      <c r="C392" s="122" t="s">
        <v>487</v>
      </c>
      <c r="D392" s="122" t="s">
        <v>125</v>
      </c>
      <c r="E392" s="123" t="s">
        <v>488</v>
      </c>
      <c r="F392" s="124" t="s">
        <v>489</v>
      </c>
      <c r="G392" s="125" t="s">
        <v>134</v>
      </c>
      <c r="H392" s="126">
        <v>260.8</v>
      </c>
      <c r="I392" s="127">
        <v>0</v>
      </c>
      <c r="J392" s="127">
        <f>ROUND(I392*H392,2)</f>
        <v>0</v>
      </c>
      <c r="K392" s="128"/>
      <c r="L392" s="15"/>
      <c r="M392" s="129" t="s">
        <v>1</v>
      </c>
      <c r="N392" s="130" t="s">
        <v>40</v>
      </c>
      <c r="O392" s="131">
        <v>0.17</v>
      </c>
      <c r="P392" s="131">
        <f>O392*H392</f>
        <v>44.336000000000006</v>
      </c>
      <c r="Q392" s="131">
        <v>0</v>
      </c>
      <c r="R392" s="131">
        <f>Q392*H392</f>
        <v>0</v>
      </c>
      <c r="S392" s="131">
        <v>2.4E-2</v>
      </c>
      <c r="T392" s="132">
        <f>S392*H392</f>
        <v>6.2592000000000008</v>
      </c>
      <c r="AR392" s="133" t="s">
        <v>135</v>
      </c>
      <c r="AT392" s="133" t="s">
        <v>125</v>
      </c>
      <c r="AU392" s="133" t="s">
        <v>84</v>
      </c>
      <c r="AY392" s="2" t="s">
        <v>123</v>
      </c>
      <c r="BE392" s="134">
        <f t="shared" si="41"/>
        <v>0</v>
      </c>
      <c r="BF392" s="134">
        <f t="shared" si="42"/>
        <v>0</v>
      </c>
      <c r="BG392" s="134">
        <f t="shared" si="43"/>
        <v>0</v>
      </c>
      <c r="BH392" s="134">
        <f t="shared" si="44"/>
        <v>0</v>
      </c>
      <c r="BI392" s="134">
        <f t="shared" si="45"/>
        <v>0</v>
      </c>
      <c r="BJ392" s="2" t="s">
        <v>32</v>
      </c>
      <c r="BK392" s="134">
        <f>ROUND(I392*H392,2)</f>
        <v>0</v>
      </c>
      <c r="BL392" s="2" t="s">
        <v>135</v>
      </c>
      <c r="BM392" s="133" t="s">
        <v>490</v>
      </c>
    </row>
    <row r="393" spans="2:65" s="135" customFormat="1">
      <c r="B393" s="136"/>
      <c r="D393" s="137" t="s">
        <v>128</v>
      </c>
      <c r="E393" s="138" t="s">
        <v>1</v>
      </c>
      <c r="F393" s="139" t="s">
        <v>491</v>
      </c>
      <c r="H393" s="138" t="s">
        <v>1</v>
      </c>
      <c r="L393" s="136"/>
      <c r="M393" s="140"/>
      <c r="T393" s="141"/>
      <c r="AT393" s="138" t="s">
        <v>128</v>
      </c>
      <c r="AU393" s="138" t="s">
        <v>84</v>
      </c>
      <c r="AV393" s="135" t="s">
        <v>32</v>
      </c>
      <c r="AW393" s="135" t="s">
        <v>31</v>
      </c>
      <c r="AX393" s="135" t="s">
        <v>75</v>
      </c>
      <c r="AY393" s="138" t="s">
        <v>123</v>
      </c>
    </row>
    <row r="394" spans="2:65" s="142" customFormat="1">
      <c r="B394" s="143"/>
      <c r="D394" s="137" t="s">
        <v>128</v>
      </c>
      <c r="E394" s="144" t="s">
        <v>1</v>
      </c>
      <c r="F394" s="145" t="s">
        <v>492</v>
      </c>
      <c r="H394" s="146">
        <v>260.8</v>
      </c>
      <c r="L394" s="143"/>
      <c r="M394" s="147"/>
      <c r="T394" s="148"/>
      <c r="AT394" s="144" t="s">
        <v>128</v>
      </c>
      <c r="AU394" s="144" t="s">
        <v>84</v>
      </c>
      <c r="AV394" s="142" t="s">
        <v>84</v>
      </c>
      <c r="AW394" s="142" t="s">
        <v>31</v>
      </c>
      <c r="AX394" s="142" t="s">
        <v>75</v>
      </c>
      <c r="AY394" s="144" t="s">
        <v>123</v>
      </c>
    </row>
    <row r="395" spans="2:65" s="149" customFormat="1">
      <c r="B395" s="150"/>
      <c r="D395" s="137" t="s">
        <v>128</v>
      </c>
      <c r="E395" s="151" t="s">
        <v>1</v>
      </c>
      <c r="F395" s="152" t="s">
        <v>129</v>
      </c>
      <c r="H395" s="153">
        <v>260.8</v>
      </c>
      <c r="L395" s="150"/>
      <c r="M395" s="154"/>
      <c r="T395" s="155"/>
      <c r="AT395" s="151" t="s">
        <v>128</v>
      </c>
      <c r="AU395" s="151" t="s">
        <v>84</v>
      </c>
      <c r="AV395" s="149" t="s">
        <v>127</v>
      </c>
      <c r="AW395" s="149" t="s">
        <v>31</v>
      </c>
      <c r="AX395" s="149" t="s">
        <v>32</v>
      </c>
      <c r="AY395" s="151" t="s">
        <v>123</v>
      </c>
    </row>
    <row r="396" spans="2:65" s="14" customFormat="1" ht="37.9" customHeight="1">
      <c r="B396" s="121"/>
      <c r="C396" s="122" t="s">
        <v>493</v>
      </c>
      <c r="D396" s="122" t="s">
        <v>125</v>
      </c>
      <c r="E396" s="123" t="s">
        <v>494</v>
      </c>
      <c r="F396" s="124" t="s">
        <v>495</v>
      </c>
      <c r="G396" s="125" t="s">
        <v>134</v>
      </c>
      <c r="H396" s="126">
        <v>260.8</v>
      </c>
      <c r="I396" s="127">
        <v>0</v>
      </c>
      <c r="J396" s="127">
        <f>ROUND(I396*H396,2)</f>
        <v>0</v>
      </c>
      <c r="K396" s="128"/>
      <c r="L396" s="15"/>
      <c r="M396" s="129" t="s">
        <v>1</v>
      </c>
      <c r="N396" s="130" t="s">
        <v>40</v>
      </c>
      <c r="O396" s="131">
        <v>0.45400000000000001</v>
      </c>
      <c r="P396" s="131">
        <f>O396*H396</f>
        <v>118.40320000000001</v>
      </c>
      <c r="Q396" s="131">
        <v>0</v>
      </c>
      <c r="R396" s="131">
        <f>Q396*H396</f>
        <v>0</v>
      </c>
      <c r="S396" s="131">
        <v>0</v>
      </c>
      <c r="T396" s="132">
        <f>S396*H396</f>
        <v>0</v>
      </c>
      <c r="AR396" s="133" t="s">
        <v>135</v>
      </c>
      <c r="AT396" s="133" t="s">
        <v>125</v>
      </c>
      <c r="AU396" s="133" t="s">
        <v>84</v>
      </c>
      <c r="AY396" s="2" t="s">
        <v>123</v>
      </c>
      <c r="BE396" s="134">
        <f t="shared" si="41"/>
        <v>0</v>
      </c>
      <c r="BF396" s="134">
        <f t="shared" si="42"/>
        <v>0</v>
      </c>
      <c r="BG396" s="134">
        <f t="shared" si="43"/>
        <v>0</v>
      </c>
      <c r="BH396" s="134">
        <f t="shared" si="44"/>
        <v>0</v>
      </c>
      <c r="BI396" s="134">
        <f t="shared" si="45"/>
        <v>0</v>
      </c>
      <c r="BJ396" s="2" t="s">
        <v>32</v>
      </c>
      <c r="BK396" s="134">
        <f>ROUND(I396*H396,2)</f>
        <v>0</v>
      </c>
      <c r="BL396" s="2" t="s">
        <v>135</v>
      </c>
      <c r="BM396" s="133" t="s">
        <v>496</v>
      </c>
    </row>
    <row r="397" spans="2:65" s="135" customFormat="1">
      <c r="B397" s="136"/>
      <c r="D397" s="137" t="s">
        <v>128</v>
      </c>
      <c r="E397" s="138" t="s">
        <v>1</v>
      </c>
      <c r="F397" s="139" t="s">
        <v>497</v>
      </c>
      <c r="H397" s="138" t="s">
        <v>1</v>
      </c>
      <c r="L397" s="136"/>
      <c r="M397" s="140"/>
      <c r="T397" s="141"/>
      <c r="AT397" s="138" t="s">
        <v>128</v>
      </c>
      <c r="AU397" s="138" t="s">
        <v>84</v>
      </c>
      <c r="AV397" s="135" t="s">
        <v>32</v>
      </c>
      <c r="AW397" s="135" t="s">
        <v>31</v>
      </c>
      <c r="AX397" s="135" t="s">
        <v>75</v>
      </c>
      <c r="AY397" s="138" t="s">
        <v>123</v>
      </c>
    </row>
    <row r="398" spans="2:65" s="142" customFormat="1">
      <c r="B398" s="143"/>
      <c r="D398" s="137" t="s">
        <v>128</v>
      </c>
      <c r="E398" s="144" t="s">
        <v>1</v>
      </c>
      <c r="F398" s="145" t="s">
        <v>492</v>
      </c>
      <c r="H398" s="146">
        <v>260.8</v>
      </c>
      <c r="L398" s="143"/>
      <c r="M398" s="147"/>
      <c r="T398" s="148"/>
      <c r="AT398" s="144" t="s">
        <v>128</v>
      </c>
      <c r="AU398" s="144" t="s">
        <v>84</v>
      </c>
      <c r="AV398" s="142" t="s">
        <v>84</v>
      </c>
      <c r="AW398" s="142" t="s">
        <v>31</v>
      </c>
      <c r="AX398" s="142" t="s">
        <v>75</v>
      </c>
      <c r="AY398" s="144" t="s">
        <v>123</v>
      </c>
    </row>
    <row r="399" spans="2:65" s="149" customFormat="1">
      <c r="B399" s="150"/>
      <c r="D399" s="137" t="s">
        <v>128</v>
      </c>
      <c r="E399" s="151" t="s">
        <v>1</v>
      </c>
      <c r="F399" s="152" t="s">
        <v>129</v>
      </c>
      <c r="H399" s="153">
        <v>260.8</v>
      </c>
      <c r="L399" s="150"/>
      <c r="M399" s="154"/>
      <c r="T399" s="155"/>
      <c r="AT399" s="151" t="s">
        <v>128</v>
      </c>
      <c r="AU399" s="151" t="s">
        <v>84</v>
      </c>
      <c r="AV399" s="149" t="s">
        <v>127</v>
      </c>
      <c r="AW399" s="149" t="s">
        <v>31</v>
      </c>
      <c r="AX399" s="149" t="s">
        <v>32</v>
      </c>
      <c r="AY399" s="151" t="s">
        <v>123</v>
      </c>
    </row>
    <row r="400" spans="2:65" s="14" customFormat="1" ht="24.2" customHeight="1">
      <c r="B400" s="121"/>
      <c r="C400" s="156" t="s">
        <v>498</v>
      </c>
      <c r="D400" s="156" t="s">
        <v>132</v>
      </c>
      <c r="E400" s="157" t="s">
        <v>499</v>
      </c>
      <c r="F400" s="158" t="s">
        <v>500</v>
      </c>
      <c r="G400" s="159" t="s">
        <v>501</v>
      </c>
      <c r="H400" s="160">
        <v>5.6230000000000002</v>
      </c>
      <c r="I400" s="161">
        <v>0</v>
      </c>
      <c r="J400" s="161">
        <f>ROUND(I400*H400,2)</f>
        <v>0</v>
      </c>
      <c r="K400" s="162"/>
      <c r="L400" s="163"/>
      <c r="M400" s="164" t="s">
        <v>1</v>
      </c>
      <c r="N400" s="165" t="s">
        <v>40</v>
      </c>
      <c r="O400" s="131">
        <v>0</v>
      </c>
      <c r="P400" s="131">
        <f>O400*H400</f>
        <v>0</v>
      </c>
      <c r="Q400" s="131">
        <v>0.55000000000000004</v>
      </c>
      <c r="R400" s="131">
        <f>Q400*H400</f>
        <v>3.0926500000000003</v>
      </c>
      <c r="S400" s="131">
        <v>0</v>
      </c>
      <c r="T400" s="132">
        <f>S400*H400</f>
        <v>0</v>
      </c>
      <c r="AR400" s="133" t="s">
        <v>168</v>
      </c>
      <c r="AT400" s="133" t="s">
        <v>132</v>
      </c>
      <c r="AU400" s="133" t="s">
        <v>84</v>
      </c>
      <c r="AY400" s="2" t="s">
        <v>123</v>
      </c>
      <c r="BE400" s="134">
        <f t="shared" si="41"/>
        <v>0</v>
      </c>
      <c r="BF400" s="134">
        <f t="shared" si="42"/>
        <v>0</v>
      </c>
      <c r="BG400" s="134">
        <f t="shared" si="43"/>
        <v>0</v>
      </c>
      <c r="BH400" s="134">
        <f t="shared" si="44"/>
        <v>0</v>
      </c>
      <c r="BI400" s="134">
        <f t="shared" si="45"/>
        <v>0</v>
      </c>
      <c r="BJ400" s="2" t="s">
        <v>32</v>
      </c>
      <c r="BK400" s="134">
        <f>ROUND(I400*H400,2)</f>
        <v>0</v>
      </c>
      <c r="BL400" s="2" t="s">
        <v>135</v>
      </c>
      <c r="BM400" s="133" t="s">
        <v>502</v>
      </c>
    </row>
    <row r="401" spans="2:65" s="142" customFormat="1">
      <c r="B401" s="143"/>
      <c r="D401" s="137" t="s">
        <v>128</v>
      </c>
      <c r="E401" s="144" t="s">
        <v>1</v>
      </c>
      <c r="F401" s="145" t="s">
        <v>503</v>
      </c>
      <c r="H401" s="146">
        <v>5.6230000000000002</v>
      </c>
      <c r="L401" s="143"/>
      <c r="M401" s="147"/>
      <c r="T401" s="148"/>
      <c r="AT401" s="144" t="s">
        <v>128</v>
      </c>
      <c r="AU401" s="144" t="s">
        <v>84</v>
      </c>
      <c r="AV401" s="142" t="s">
        <v>84</v>
      </c>
      <c r="AW401" s="142" t="s">
        <v>31</v>
      </c>
      <c r="AX401" s="142" t="s">
        <v>75</v>
      </c>
      <c r="AY401" s="144" t="s">
        <v>123</v>
      </c>
    </row>
    <row r="402" spans="2:65" s="149" customFormat="1">
      <c r="B402" s="150"/>
      <c r="D402" s="137" t="s">
        <v>128</v>
      </c>
      <c r="E402" s="151" t="s">
        <v>1</v>
      </c>
      <c r="F402" s="152" t="s">
        <v>129</v>
      </c>
      <c r="H402" s="153">
        <v>5.6230000000000002</v>
      </c>
      <c r="L402" s="150"/>
      <c r="M402" s="154"/>
      <c r="T402" s="155"/>
      <c r="AT402" s="151" t="s">
        <v>128</v>
      </c>
      <c r="AU402" s="151" t="s">
        <v>84</v>
      </c>
      <c r="AV402" s="149" t="s">
        <v>127</v>
      </c>
      <c r="AW402" s="149" t="s">
        <v>31</v>
      </c>
      <c r="AX402" s="149" t="s">
        <v>32</v>
      </c>
      <c r="AY402" s="151" t="s">
        <v>123</v>
      </c>
    </row>
    <row r="403" spans="2:65" s="14" customFormat="1" ht="24.2" customHeight="1">
      <c r="B403" s="121"/>
      <c r="C403" s="122" t="s">
        <v>504</v>
      </c>
      <c r="D403" s="122" t="s">
        <v>125</v>
      </c>
      <c r="E403" s="123" t="s">
        <v>505</v>
      </c>
      <c r="F403" s="124" t="s">
        <v>506</v>
      </c>
      <c r="G403" s="125" t="s">
        <v>126</v>
      </c>
      <c r="H403" s="126">
        <v>65.2</v>
      </c>
      <c r="I403" s="127">
        <v>0</v>
      </c>
      <c r="J403" s="127">
        <f>ROUND(I403*H403,2)</f>
        <v>0</v>
      </c>
      <c r="K403" s="128"/>
      <c r="L403" s="15"/>
      <c r="M403" s="129" t="s">
        <v>1</v>
      </c>
      <c r="N403" s="130" t="s">
        <v>40</v>
      </c>
      <c r="O403" s="131">
        <v>0.154</v>
      </c>
      <c r="P403" s="131">
        <f>O403*H403</f>
        <v>10.040800000000001</v>
      </c>
      <c r="Q403" s="131">
        <v>0</v>
      </c>
      <c r="R403" s="131">
        <f>Q403*H403</f>
        <v>0</v>
      </c>
      <c r="S403" s="131">
        <v>3.1E-2</v>
      </c>
      <c r="T403" s="132">
        <f>S403*H403</f>
        <v>2.0211999999999999</v>
      </c>
      <c r="AR403" s="133" t="s">
        <v>135</v>
      </c>
      <c r="AT403" s="133" t="s">
        <v>125</v>
      </c>
      <c r="AU403" s="133" t="s">
        <v>84</v>
      </c>
      <c r="AY403" s="2" t="s">
        <v>123</v>
      </c>
      <c r="BE403" s="134">
        <f t="shared" si="41"/>
        <v>0</v>
      </c>
      <c r="BF403" s="134">
        <f t="shared" si="42"/>
        <v>0</v>
      </c>
      <c r="BG403" s="134">
        <f t="shared" si="43"/>
        <v>0</v>
      </c>
      <c r="BH403" s="134">
        <f t="shared" si="44"/>
        <v>0</v>
      </c>
      <c r="BI403" s="134">
        <f t="shared" si="45"/>
        <v>0</v>
      </c>
      <c r="BJ403" s="2" t="s">
        <v>32</v>
      </c>
      <c r="BK403" s="134">
        <f>ROUND(I403*H403,2)</f>
        <v>0</v>
      </c>
      <c r="BL403" s="2" t="s">
        <v>135</v>
      </c>
      <c r="BM403" s="133" t="s">
        <v>507</v>
      </c>
    </row>
    <row r="404" spans="2:65" s="135" customFormat="1">
      <c r="B404" s="136"/>
      <c r="D404" s="137" t="s">
        <v>128</v>
      </c>
      <c r="E404" s="138" t="s">
        <v>1</v>
      </c>
      <c r="F404" s="139" t="s">
        <v>508</v>
      </c>
      <c r="H404" s="138" t="s">
        <v>1</v>
      </c>
      <c r="L404" s="136"/>
      <c r="M404" s="140"/>
      <c r="T404" s="141"/>
      <c r="AT404" s="138" t="s">
        <v>128</v>
      </c>
      <c r="AU404" s="138" t="s">
        <v>84</v>
      </c>
      <c r="AV404" s="135" t="s">
        <v>32</v>
      </c>
      <c r="AW404" s="135" t="s">
        <v>31</v>
      </c>
      <c r="AX404" s="135" t="s">
        <v>75</v>
      </c>
      <c r="AY404" s="138" t="s">
        <v>123</v>
      </c>
    </row>
    <row r="405" spans="2:65" s="142" customFormat="1">
      <c r="B405" s="143"/>
      <c r="D405" s="137" t="s">
        <v>128</v>
      </c>
      <c r="E405" s="144" t="s">
        <v>1</v>
      </c>
      <c r="F405" s="145" t="s">
        <v>418</v>
      </c>
      <c r="H405" s="146">
        <v>65.2</v>
      </c>
      <c r="L405" s="143"/>
      <c r="M405" s="147"/>
      <c r="T405" s="148"/>
      <c r="AT405" s="144" t="s">
        <v>128</v>
      </c>
      <c r="AU405" s="144" t="s">
        <v>84</v>
      </c>
      <c r="AV405" s="142" t="s">
        <v>84</v>
      </c>
      <c r="AW405" s="142" t="s">
        <v>31</v>
      </c>
      <c r="AX405" s="142" t="s">
        <v>75</v>
      </c>
      <c r="AY405" s="144" t="s">
        <v>123</v>
      </c>
    </row>
    <row r="406" spans="2:65" s="149" customFormat="1">
      <c r="B406" s="150"/>
      <c r="D406" s="137" t="s">
        <v>128</v>
      </c>
      <c r="E406" s="151" t="s">
        <v>1</v>
      </c>
      <c r="F406" s="152" t="s">
        <v>129</v>
      </c>
      <c r="H406" s="153">
        <v>65.2</v>
      </c>
      <c r="L406" s="150"/>
      <c r="M406" s="154"/>
      <c r="T406" s="155"/>
      <c r="AT406" s="151" t="s">
        <v>128</v>
      </c>
      <c r="AU406" s="151" t="s">
        <v>84</v>
      </c>
      <c r="AV406" s="149" t="s">
        <v>127</v>
      </c>
      <c r="AW406" s="149" t="s">
        <v>31</v>
      </c>
      <c r="AX406" s="149" t="s">
        <v>32</v>
      </c>
      <c r="AY406" s="151" t="s">
        <v>123</v>
      </c>
    </row>
    <row r="407" spans="2:65" s="14" customFormat="1" ht="24.2" customHeight="1">
      <c r="B407" s="121"/>
      <c r="C407" s="122" t="s">
        <v>509</v>
      </c>
      <c r="D407" s="122" t="s">
        <v>125</v>
      </c>
      <c r="E407" s="123" t="s">
        <v>510</v>
      </c>
      <c r="F407" s="124" t="s">
        <v>511</v>
      </c>
      <c r="G407" s="125" t="s">
        <v>126</v>
      </c>
      <c r="H407" s="126">
        <v>69.111999999999995</v>
      </c>
      <c r="I407" s="127">
        <v>0</v>
      </c>
      <c r="J407" s="127">
        <f>ROUND(I407*H407,2)</f>
        <v>0</v>
      </c>
      <c r="K407" s="128"/>
      <c r="L407" s="15"/>
      <c r="M407" s="129" t="s">
        <v>1</v>
      </c>
      <c r="N407" s="130" t="s">
        <v>40</v>
      </c>
      <c r="O407" s="131">
        <v>0.73</v>
      </c>
      <c r="P407" s="131">
        <f>O407*H407</f>
        <v>50.451759999999993</v>
      </c>
      <c r="Q407" s="131">
        <v>1.6219999999999998E-2</v>
      </c>
      <c r="R407" s="131">
        <f>Q407*H407</f>
        <v>1.1209966399999998</v>
      </c>
      <c r="S407" s="131">
        <v>0</v>
      </c>
      <c r="T407" s="132">
        <f>S407*H407</f>
        <v>0</v>
      </c>
      <c r="AR407" s="133" t="s">
        <v>135</v>
      </c>
      <c r="AT407" s="133" t="s">
        <v>125</v>
      </c>
      <c r="AU407" s="133" t="s">
        <v>84</v>
      </c>
      <c r="AY407" s="2" t="s">
        <v>123</v>
      </c>
      <c r="BE407" s="134">
        <f t="shared" si="41"/>
        <v>0</v>
      </c>
      <c r="BF407" s="134">
        <f t="shared" si="42"/>
        <v>0</v>
      </c>
      <c r="BG407" s="134">
        <f t="shared" si="43"/>
        <v>0</v>
      </c>
      <c r="BH407" s="134">
        <f t="shared" si="44"/>
        <v>0</v>
      </c>
      <c r="BI407" s="134">
        <f t="shared" si="45"/>
        <v>0</v>
      </c>
      <c r="BJ407" s="2" t="s">
        <v>32</v>
      </c>
      <c r="BK407" s="134">
        <f>ROUND(I407*H407,2)</f>
        <v>0</v>
      </c>
      <c r="BL407" s="2" t="s">
        <v>135</v>
      </c>
      <c r="BM407" s="133" t="s">
        <v>512</v>
      </c>
    </row>
    <row r="408" spans="2:65" s="135" customFormat="1">
      <c r="B408" s="136"/>
      <c r="D408" s="137" t="s">
        <v>128</v>
      </c>
      <c r="E408" s="138" t="s">
        <v>1</v>
      </c>
      <c r="F408" s="139" t="s">
        <v>444</v>
      </c>
      <c r="H408" s="138" t="s">
        <v>1</v>
      </c>
      <c r="L408" s="136"/>
      <c r="M408" s="140"/>
      <c r="T408" s="141"/>
      <c r="AT408" s="138" t="s">
        <v>128</v>
      </c>
      <c r="AU408" s="138" t="s">
        <v>84</v>
      </c>
      <c r="AV408" s="135" t="s">
        <v>32</v>
      </c>
      <c r="AW408" s="135" t="s">
        <v>31</v>
      </c>
      <c r="AX408" s="135" t="s">
        <v>75</v>
      </c>
      <c r="AY408" s="138" t="s">
        <v>123</v>
      </c>
    </row>
    <row r="409" spans="2:65" s="142" customFormat="1">
      <c r="B409" s="143"/>
      <c r="D409" s="137" t="s">
        <v>128</v>
      </c>
      <c r="E409" s="144" t="s">
        <v>1</v>
      </c>
      <c r="F409" s="145" t="s">
        <v>513</v>
      </c>
      <c r="H409" s="146">
        <v>69.111999999999995</v>
      </c>
      <c r="L409" s="143"/>
      <c r="M409" s="147"/>
      <c r="T409" s="148"/>
      <c r="AT409" s="144" t="s">
        <v>128</v>
      </c>
      <c r="AU409" s="144" t="s">
        <v>84</v>
      </c>
      <c r="AV409" s="142" t="s">
        <v>84</v>
      </c>
      <c r="AW409" s="142" t="s">
        <v>31</v>
      </c>
      <c r="AX409" s="142" t="s">
        <v>75</v>
      </c>
      <c r="AY409" s="144" t="s">
        <v>123</v>
      </c>
    </row>
    <row r="410" spans="2:65" s="149" customFormat="1">
      <c r="B410" s="150"/>
      <c r="D410" s="137" t="s">
        <v>128</v>
      </c>
      <c r="E410" s="151" t="s">
        <v>1</v>
      </c>
      <c r="F410" s="152" t="s">
        <v>129</v>
      </c>
      <c r="H410" s="153">
        <v>69.111999999999995</v>
      </c>
      <c r="L410" s="150"/>
      <c r="M410" s="154"/>
      <c r="T410" s="155"/>
      <c r="AT410" s="151" t="s">
        <v>128</v>
      </c>
      <c r="AU410" s="151" t="s">
        <v>84</v>
      </c>
      <c r="AV410" s="149" t="s">
        <v>127</v>
      </c>
      <c r="AW410" s="149" t="s">
        <v>31</v>
      </c>
      <c r="AX410" s="149" t="s">
        <v>32</v>
      </c>
      <c r="AY410" s="151" t="s">
        <v>123</v>
      </c>
    </row>
    <row r="411" spans="2:65" s="14" customFormat="1" ht="24.2" customHeight="1">
      <c r="B411" s="121"/>
      <c r="C411" s="122" t="s">
        <v>514</v>
      </c>
      <c r="D411" s="122" t="s">
        <v>125</v>
      </c>
      <c r="E411" s="123" t="s">
        <v>515</v>
      </c>
      <c r="F411" s="124" t="s">
        <v>516</v>
      </c>
      <c r="G411" s="125" t="s">
        <v>501</v>
      </c>
      <c r="H411" s="126">
        <v>7.0739999999999998</v>
      </c>
      <c r="I411" s="127">
        <v>0</v>
      </c>
      <c r="J411" s="127">
        <f>ROUND(I411*H411,2)</f>
        <v>0</v>
      </c>
      <c r="K411" s="128"/>
      <c r="L411" s="15"/>
      <c r="M411" s="129" t="s">
        <v>1</v>
      </c>
      <c r="N411" s="130" t="s">
        <v>40</v>
      </c>
      <c r="O411" s="131">
        <v>0</v>
      </c>
      <c r="P411" s="131">
        <f>O411*H411</f>
        <v>0</v>
      </c>
      <c r="Q411" s="131">
        <v>2.2839999999999999E-2</v>
      </c>
      <c r="R411" s="131">
        <f>Q411*H411</f>
        <v>0.16157015999999999</v>
      </c>
      <c r="S411" s="131">
        <v>0</v>
      </c>
      <c r="T411" s="132">
        <f>S411*H411</f>
        <v>0</v>
      </c>
      <c r="AR411" s="133" t="s">
        <v>135</v>
      </c>
      <c r="AT411" s="133" t="s">
        <v>125</v>
      </c>
      <c r="AU411" s="133" t="s">
        <v>84</v>
      </c>
      <c r="AY411" s="2" t="s">
        <v>123</v>
      </c>
      <c r="BE411" s="134">
        <f t="shared" si="41"/>
        <v>0</v>
      </c>
      <c r="BF411" s="134">
        <f t="shared" si="42"/>
        <v>0</v>
      </c>
      <c r="BG411" s="134">
        <f t="shared" si="43"/>
        <v>0</v>
      </c>
      <c r="BH411" s="134">
        <f t="shared" si="44"/>
        <v>0</v>
      </c>
      <c r="BI411" s="134">
        <f t="shared" si="45"/>
        <v>0</v>
      </c>
      <c r="BJ411" s="2" t="s">
        <v>32</v>
      </c>
      <c r="BK411" s="134">
        <f>ROUND(I411*H411,2)</f>
        <v>0</v>
      </c>
      <c r="BL411" s="2" t="s">
        <v>135</v>
      </c>
      <c r="BM411" s="133" t="s">
        <v>517</v>
      </c>
    </row>
    <row r="412" spans="2:65" s="135" customFormat="1">
      <c r="B412" s="136"/>
      <c r="D412" s="137" t="s">
        <v>128</v>
      </c>
      <c r="E412" s="138" t="s">
        <v>1</v>
      </c>
      <c r="F412" s="139" t="s">
        <v>518</v>
      </c>
      <c r="H412" s="138" t="s">
        <v>1</v>
      </c>
      <c r="L412" s="136"/>
      <c r="M412" s="140"/>
      <c r="T412" s="141"/>
      <c r="AT412" s="138" t="s">
        <v>128</v>
      </c>
      <c r="AU412" s="138" t="s">
        <v>84</v>
      </c>
      <c r="AV412" s="135" t="s">
        <v>32</v>
      </c>
      <c r="AW412" s="135" t="s">
        <v>31</v>
      </c>
      <c r="AX412" s="135" t="s">
        <v>75</v>
      </c>
      <c r="AY412" s="138" t="s">
        <v>123</v>
      </c>
    </row>
    <row r="413" spans="2:65" s="142" customFormat="1">
      <c r="B413" s="143"/>
      <c r="D413" s="137" t="s">
        <v>128</v>
      </c>
      <c r="E413" s="144" t="s">
        <v>1</v>
      </c>
      <c r="F413" s="145" t="s">
        <v>519</v>
      </c>
      <c r="H413" s="146">
        <v>5.6230000000000002</v>
      </c>
      <c r="L413" s="143"/>
      <c r="M413" s="147"/>
      <c r="T413" s="148"/>
      <c r="AT413" s="144" t="s">
        <v>128</v>
      </c>
      <c r="AU413" s="144" t="s">
        <v>84</v>
      </c>
      <c r="AV413" s="142" t="s">
        <v>84</v>
      </c>
      <c r="AW413" s="142" t="s">
        <v>31</v>
      </c>
      <c r="AX413" s="142" t="s">
        <v>75</v>
      </c>
      <c r="AY413" s="144" t="s">
        <v>123</v>
      </c>
    </row>
    <row r="414" spans="2:65" s="135" customFormat="1">
      <c r="B414" s="136"/>
      <c r="D414" s="137" t="s">
        <v>128</v>
      </c>
      <c r="E414" s="138" t="s">
        <v>1</v>
      </c>
      <c r="F414" s="139" t="s">
        <v>520</v>
      </c>
      <c r="H414" s="138" t="s">
        <v>1</v>
      </c>
      <c r="L414" s="136"/>
      <c r="M414" s="140"/>
      <c r="T414" s="141"/>
      <c r="AT414" s="138" t="s">
        <v>128</v>
      </c>
      <c r="AU414" s="138" t="s">
        <v>84</v>
      </c>
      <c r="AV414" s="135" t="s">
        <v>32</v>
      </c>
      <c r="AW414" s="135" t="s">
        <v>31</v>
      </c>
      <c r="AX414" s="135" t="s">
        <v>75</v>
      </c>
      <c r="AY414" s="138" t="s">
        <v>123</v>
      </c>
    </row>
    <row r="415" spans="2:65" s="142" customFormat="1">
      <c r="B415" s="143"/>
      <c r="D415" s="137" t="s">
        <v>128</v>
      </c>
      <c r="E415" s="144" t="s">
        <v>1</v>
      </c>
      <c r="F415" s="145" t="s">
        <v>521</v>
      </c>
      <c r="H415" s="146">
        <v>1.4510000000000001</v>
      </c>
      <c r="L415" s="143"/>
      <c r="M415" s="147"/>
      <c r="T415" s="148"/>
      <c r="AT415" s="144" t="s">
        <v>128</v>
      </c>
      <c r="AU415" s="144" t="s">
        <v>84</v>
      </c>
      <c r="AV415" s="142" t="s">
        <v>84</v>
      </c>
      <c r="AW415" s="142" t="s">
        <v>31</v>
      </c>
      <c r="AX415" s="142" t="s">
        <v>75</v>
      </c>
      <c r="AY415" s="144" t="s">
        <v>123</v>
      </c>
    </row>
    <row r="416" spans="2:65" s="149" customFormat="1">
      <c r="B416" s="150"/>
      <c r="D416" s="137" t="s">
        <v>128</v>
      </c>
      <c r="E416" s="151" t="s">
        <v>1</v>
      </c>
      <c r="F416" s="152" t="s">
        <v>129</v>
      </c>
      <c r="H416" s="153">
        <v>7.0739999999999998</v>
      </c>
      <c r="L416" s="150"/>
      <c r="M416" s="154"/>
      <c r="T416" s="155"/>
      <c r="AT416" s="151" t="s">
        <v>128</v>
      </c>
      <c r="AU416" s="151" t="s">
        <v>84</v>
      </c>
      <c r="AV416" s="149" t="s">
        <v>127</v>
      </c>
      <c r="AW416" s="149" t="s">
        <v>31</v>
      </c>
      <c r="AX416" s="149" t="s">
        <v>32</v>
      </c>
      <c r="AY416" s="151" t="s">
        <v>123</v>
      </c>
    </row>
    <row r="417" spans="2:65" s="14" customFormat="1" ht="24.2" customHeight="1">
      <c r="B417" s="121"/>
      <c r="C417" s="122" t="s">
        <v>522</v>
      </c>
      <c r="D417" s="122" t="s">
        <v>125</v>
      </c>
      <c r="E417" s="123" t="s">
        <v>523</v>
      </c>
      <c r="F417" s="124" t="s">
        <v>524</v>
      </c>
      <c r="G417" s="125" t="s">
        <v>404</v>
      </c>
      <c r="H417" s="126">
        <v>3286.1819999999998</v>
      </c>
      <c r="I417" s="127">
        <v>0</v>
      </c>
      <c r="J417" s="127">
        <f>ROUND(I417*H417,2)</f>
        <v>0</v>
      </c>
      <c r="K417" s="128"/>
      <c r="L417" s="15"/>
      <c r="M417" s="129" t="s">
        <v>1</v>
      </c>
      <c r="N417" s="130" t="s">
        <v>40</v>
      </c>
      <c r="O417" s="131">
        <v>0</v>
      </c>
      <c r="P417" s="131">
        <f>O417*H417</f>
        <v>0</v>
      </c>
      <c r="Q417" s="131">
        <v>0</v>
      </c>
      <c r="R417" s="131">
        <f>Q417*H417</f>
        <v>0</v>
      </c>
      <c r="S417" s="131">
        <v>0</v>
      </c>
      <c r="T417" s="132">
        <f>S417*H417</f>
        <v>0</v>
      </c>
      <c r="AR417" s="133" t="s">
        <v>135</v>
      </c>
      <c r="AT417" s="133" t="s">
        <v>125</v>
      </c>
      <c r="AU417" s="133" t="s">
        <v>84</v>
      </c>
      <c r="AY417" s="2" t="s">
        <v>123</v>
      </c>
      <c r="BE417" s="134">
        <f t="shared" si="41"/>
        <v>0</v>
      </c>
      <c r="BF417" s="134">
        <f t="shared" si="42"/>
        <v>0</v>
      </c>
      <c r="BG417" s="134">
        <f t="shared" si="43"/>
        <v>0</v>
      </c>
      <c r="BH417" s="134">
        <f t="shared" si="44"/>
        <v>0</v>
      </c>
      <c r="BI417" s="134">
        <f t="shared" si="45"/>
        <v>0</v>
      </c>
      <c r="BJ417" s="2" t="s">
        <v>32</v>
      </c>
      <c r="BK417" s="134">
        <f>ROUND(I417*H417,2)</f>
        <v>0</v>
      </c>
      <c r="BL417" s="2" t="s">
        <v>135</v>
      </c>
      <c r="BM417" s="133" t="s">
        <v>525</v>
      </c>
    </row>
    <row r="418" spans="2:65" s="109" customFormat="1" ht="22.9" customHeight="1">
      <c r="B418" s="110"/>
      <c r="D418" s="111" t="s">
        <v>74</v>
      </c>
      <c r="E418" s="119" t="s">
        <v>526</v>
      </c>
      <c r="F418" s="119" t="s">
        <v>527</v>
      </c>
      <c r="J418" s="120">
        <f>J419</f>
        <v>0</v>
      </c>
      <c r="L418" s="110"/>
      <c r="M418" s="114"/>
      <c r="P418" s="115">
        <f>SUM(P419:P422)</f>
        <v>56.072000000000003</v>
      </c>
      <c r="R418" s="115">
        <f>SUM(R419:R422)</f>
        <v>0</v>
      </c>
      <c r="T418" s="116">
        <f>SUM(T419:T422)</f>
        <v>0.24906400000000001</v>
      </c>
      <c r="AR418" s="111" t="s">
        <v>84</v>
      </c>
      <c r="AT418" s="117" t="s">
        <v>74</v>
      </c>
      <c r="AU418" s="117" t="s">
        <v>32</v>
      </c>
      <c r="AY418" s="111" t="s">
        <v>123</v>
      </c>
      <c r="BK418" s="118">
        <f>SUM(BK419:BK422)</f>
        <v>0</v>
      </c>
    </row>
    <row r="419" spans="2:65" s="14" customFormat="1" ht="24.2" customHeight="1">
      <c r="B419" s="121"/>
      <c r="C419" s="122" t="s">
        <v>528</v>
      </c>
      <c r="D419" s="122" t="s">
        <v>125</v>
      </c>
      <c r="E419" s="123" t="s">
        <v>529</v>
      </c>
      <c r="F419" s="124" t="s">
        <v>530</v>
      </c>
      <c r="G419" s="125" t="s">
        <v>134</v>
      </c>
      <c r="H419" s="126">
        <v>130.4</v>
      </c>
      <c r="I419" s="127">
        <v>0</v>
      </c>
      <c r="J419" s="127">
        <f>ROUND(I419*H419,2)</f>
        <v>0</v>
      </c>
      <c r="K419" s="128"/>
      <c r="L419" s="15"/>
      <c r="M419" s="129" t="s">
        <v>1</v>
      </c>
      <c r="N419" s="130" t="s">
        <v>40</v>
      </c>
      <c r="O419" s="131">
        <v>0.43</v>
      </c>
      <c r="P419" s="131">
        <f>O419*H419</f>
        <v>56.072000000000003</v>
      </c>
      <c r="Q419" s="131">
        <v>0</v>
      </c>
      <c r="R419" s="131">
        <f>Q419*H419</f>
        <v>0</v>
      </c>
      <c r="S419" s="131">
        <v>1.91E-3</v>
      </c>
      <c r="T419" s="132">
        <f>S419*H419</f>
        <v>0.24906400000000001</v>
      </c>
      <c r="AR419" s="133" t="s">
        <v>135</v>
      </c>
      <c r="AT419" s="133" t="s">
        <v>125</v>
      </c>
      <c r="AU419" s="133" t="s">
        <v>84</v>
      </c>
      <c r="AY419" s="2" t="s">
        <v>123</v>
      </c>
      <c r="BE419" s="134">
        <f t="shared" si="41"/>
        <v>0</v>
      </c>
      <c r="BF419" s="134">
        <f t="shared" si="42"/>
        <v>0</v>
      </c>
      <c r="BG419" s="134">
        <f t="shared" si="43"/>
        <v>0</v>
      </c>
      <c r="BH419" s="134">
        <f t="shared" si="44"/>
        <v>0</v>
      </c>
      <c r="BI419" s="134">
        <f t="shared" si="45"/>
        <v>0</v>
      </c>
      <c r="BJ419" s="2" t="s">
        <v>32</v>
      </c>
      <c r="BK419" s="134">
        <f>ROUND(I419*H419,2)</f>
        <v>0</v>
      </c>
      <c r="BL419" s="2" t="s">
        <v>135</v>
      </c>
      <c r="BM419" s="133" t="s">
        <v>531</v>
      </c>
    </row>
    <row r="420" spans="2:65" s="135" customFormat="1">
      <c r="B420" s="136"/>
      <c r="D420" s="137" t="s">
        <v>128</v>
      </c>
      <c r="E420" s="138" t="s">
        <v>1</v>
      </c>
      <c r="F420" s="139" t="s">
        <v>532</v>
      </c>
      <c r="H420" s="138" t="s">
        <v>1</v>
      </c>
      <c r="L420" s="136"/>
      <c r="M420" s="140"/>
      <c r="T420" s="141"/>
      <c r="AT420" s="138" t="s">
        <v>128</v>
      </c>
      <c r="AU420" s="138" t="s">
        <v>84</v>
      </c>
      <c r="AV420" s="135" t="s">
        <v>32</v>
      </c>
      <c r="AW420" s="135" t="s">
        <v>31</v>
      </c>
      <c r="AX420" s="135" t="s">
        <v>75</v>
      </c>
      <c r="AY420" s="138" t="s">
        <v>123</v>
      </c>
    </row>
    <row r="421" spans="2:65" s="142" customFormat="1">
      <c r="B421" s="143"/>
      <c r="D421" s="137" t="s">
        <v>128</v>
      </c>
      <c r="E421" s="144" t="s">
        <v>1</v>
      </c>
      <c r="F421" s="145" t="s">
        <v>340</v>
      </c>
      <c r="H421" s="146">
        <v>130.4</v>
      </c>
      <c r="L421" s="143"/>
      <c r="M421" s="147"/>
      <c r="T421" s="148"/>
      <c r="AT421" s="144" t="s">
        <v>128</v>
      </c>
      <c r="AU421" s="144" t="s">
        <v>84</v>
      </c>
      <c r="AV421" s="142" t="s">
        <v>84</v>
      </c>
      <c r="AW421" s="142" t="s">
        <v>31</v>
      </c>
      <c r="AX421" s="142" t="s">
        <v>75</v>
      </c>
      <c r="AY421" s="144" t="s">
        <v>123</v>
      </c>
    </row>
    <row r="422" spans="2:65" s="149" customFormat="1">
      <c r="B422" s="150"/>
      <c r="D422" s="137" t="s">
        <v>128</v>
      </c>
      <c r="E422" s="151" t="s">
        <v>1</v>
      </c>
      <c r="F422" s="152" t="s">
        <v>129</v>
      </c>
      <c r="H422" s="153">
        <v>130.4</v>
      </c>
      <c r="L422" s="150"/>
      <c r="M422" s="154"/>
      <c r="T422" s="155"/>
      <c r="AT422" s="151" t="s">
        <v>128</v>
      </c>
      <c r="AU422" s="151" t="s">
        <v>84</v>
      </c>
      <c r="AV422" s="149" t="s">
        <v>127</v>
      </c>
      <c r="AW422" s="149" t="s">
        <v>31</v>
      </c>
      <c r="AX422" s="149" t="s">
        <v>32</v>
      </c>
      <c r="AY422" s="151" t="s">
        <v>123</v>
      </c>
    </row>
    <row r="423" spans="2:65" s="109" customFormat="1" ht="22.9" customHeight="1">
      <c r="B423" s="110"/>
      <c r="D423" s="111" t="s">
        <v>74</v>
      </c>
      <c r="E423" s="119" t="s">
        <v>533</v>
      </c>
      <c r="F423" s="119" t="s">
        <v>534</v>
      </c>
      <c r="J423" s="120">
        <f>J424</f>
        <v>0</v>
      </c>
      <c r="L423" s="110"/>
      <c r="M423" s="114"/>
      <c r="P423" s="115">
        <f>SUM(P424:P426)</f>
        <v>30.736000000000001</v>
      </c>
      <c r="R423" s="115">
        <f>SUM(R424:R426)</f>
        <v>0.23503999999999997</v>
      </c>
      <c r="T423" s="116">
        <f>SUM(T424:T426)</f>
        <v>0.23503999999999997</v>
      </c>
      <c r="AR423" s="111" t="s">
        <v>84</v>
      </c>
      <c r="AT423" s="117" t="s">
        <v>74</v>
      </c>
      <c r="AU423" s="117" t="s">
        <v>32</v>
      </c>
      <c r="AY423" s="111" t="s">
        <v>123</v>
      </c>
      <c r="BK423" s="118">
        <f>SUM(BK424:BK426)</f>
        <v>0</v>
      </c>
    </row>
    <row r="424" spans="2:65" s="14" customFormat="1" ht="16.5" customHeight="1">
      <c r="B424" s="121"/>
      <c r="C424" s="122" t="s">
        <v>535</v>
      </c>
      <c r="D424" s="122" t="s">
        <v>125</v>
      </c>
      <c r="E424" s="123" t="s">
        <v>536</v>
      </c>
      <c r="F424" s="124" t="s">
        <v>537</v>
      </c>
      <c r="G424" s="125" t="s">
        <v>126</v>
      </c>
      <c r="H424" s="126">
        <v>904</v>
      </c>
      <c r="I424" s="127">
        <v>0</v>
      </c>
      <c r="J424" s="127">
        <f>ROUND(I424*H424,2)</f>
        <v>0</v>
      </c>
      <c r="K424" s="128"/>
      <c r="L424" s="15"/>
      <c r="M424" s="129" t="s">
        <v>1</v>
      </c>
      <c r="N424" s="130" t="s">
        <v>40</v>
      </c>
      <c r="O424" s="131">
        <v>3.4000000000000002E-2</v>
      </c>
      <c r="P424" s="131">
        <f>O424*H424</f>
        <v>30.736000000000001</v>
      </c>
      <c r="Q424" s="131">
        <v>2.5999999999999998E-4</v>
      </c>
      <c r="R424" s="131">
        <f>Q424*H424</f>
        <v>0.23503999999999997</v>
      </c>
      <c r="S424" s="131">
        <v>2.5999999999999998E-4</v>
      </c>
      <c r="T424" s="132">
        <f>S424*H424</f>
        <v>0.23503999999999997</v>
      </c>
      <c r="AR424" s="133" t="s">
        <v>135</v>
      </c>
      <c r="AT424" s="133" t="s">
        <v>125</v>
      </c>
      <c r="AU424" s="133" t="s">
        <v>84</v>
      </c>
      <c r="AY424" s="2" t="s">
        <v>123</v>
      </c>
      <c r="BE424" s="134">
        <f t="shared" ref="BE424:BE460" si="51">IF(N424="základní",J424,0)</f>
        <v>0</v>
      </c>
      <c r="BF424" s="134">
        <f t="shared" ref="BF424:BF460" si="52">IF(N424="snížená",J424,0)</f>
        <v>0</v>
      </c>
      <c r="BG424" s="134">
        <f t="shared" ref="BG424:BG460" si="53">IF(N424="zákl. přenesená",J424,0)</f>
        <v>0</v>
      </c>
      <c r="BH424" s="134">
        <f t="shared" ref="BH424:BH460" si="54">IF(N424="sníž. přenesená",J424,0)</f>
        <v>0</v>
      </c>
      <c r="BI424" s="134">
        <f t="shared" ref="BI424:BI460" si="55">IF(N424="nulová",J424,0)</f>
        <v>0</v>
      </c>
      <c r="BJ424" s="2" t="s">
        <v>32</v>
      </c>
      <c r="BK424" s="134">
        <f>ROUND(I424*H424,2)</f>
        <v>0</v>
      </c>
      <c r="BL424" s="2" t="s">
        <v>135</v>
      </c>
      <c r="BM424" s="133" t="s">
        <v>538</v>
      </c>
    </row>
    <row r="425" spans="2:65" s="142" customFormat="1">
      <c r="B425" s="143"/>
      <c r="D425" s="137" t="s">
        <v>128</v>
      </c>
      <c r="E425" s="144" t="s">
        <v>1</v>
      </c>
      <c r="F425" s="145" t="s">
        <v>229</v>
      </c>
      <c r="H425" s="146">
        <v>904</v>
      </c>
      <c r="L425" s="143"/>
      <c r="M425" s="147"/>
      <c r="T425" s="148"/>
      <c r="AT425" s="144" t="s">
        <v>128</v>
      </c>
      <c r="AU425" s="144" t="s">
        <v>84</v>
      </c>
      <c r="AV425" s="142" t="s">
        <v>84</v>
      </c>
      <c r="AW425" s="142" t="s">
        <v>31</v>
      </c>
      <c r="AX425" s="142" t="s">
        <v>75</v>
      </c>
      <c r="AY425" s="144" t="s">
        <v>123</v>
      </c>
    </row>
    <row r="426" spans="2:65" s="149" customFormat="1">
      <c r="B426" s="150"/>
      <c r="D426" s="137" t="s">
        <v>128</v>
      </c>
      <c r="E426" s="151" t="s">
        <v>1</v>
      </c>
      <c r="F426" s="152" t="s">
        <v>129</v>
      </c>
      <c r="H426" s="153">
        <v>904</v>
      </c>
      <c r="L426" s="150"/>
      <c r="M426" s="154"/>
      <c r="T426" s="155"/>
      <c r="AT426" s="151" t="s">
        <v>128</v>
      </c>
      <c r="AU426" s="151" t="s">
        <v>84</v>
      </c>
      <c r="AV426" s="149" t="s">
        <v>127</v>
      </c>
      <c r="AW426" s="149" t="s">
        <v>31</v>
      </c>
      <c r="AX426" s="149" t="s">
        <v>32</v>
      </c>
      <c r="AY426" s="151" t="s">
        <v>123</v>
      </c>
    </row>
    <row r="427" spans="2:65" s="109" customFormat="1" ht="22.9" customHeight="1">
      <c r="B427" s="110"/>
      <c r="D427" s="111" t="s">
        <v>74</v>
      </c>
      <c r="E427" s="119" t="s">
        <v>539</v>
      </c>
      <c r="F427" s="119" t="s">
        <v>540</v>
      </c>
      <c r="J427" s="120">
        <f>J428+J435+J436</f>
        <v>0</v>
      </c>
      <c r="L427" s="110"/>
      <c r="M427" s="114"/>
      <c r="P427" s="115">
        <f>SUM(P428:P436)</f>
        <v>8.0640000000000001</v>
      </c>
      <c r="R427" s="115">
        <f>SUM(R428:R436)</f>
        <v>0</v>
      </c>
      <c r="T427" s="116">
        <f>SUM(T428:T436)</f>
        <v>0</v>
      </c>
      <c r="AR427" s="111" t="s">
        <v>84</v>
      </c>
      <c r="AT427" s="117" t="s">
        <v>74</v>
      </c>
      <c r="AU427" s="117" t="s">
        <v>32</v>
      </c>
      <c r="AY427" s="111" t="s">
        <v>123</v>
      </c>
      <c r="BK427" s="118">
        <f>SUM(BK428:BK436)</f>
        <v>0</v>
      </c>
    </row>
    <row r="428" spans="2:65" s="14" customFormat="1" ht="33" customHeight="1">
      <c r="B428" s="121"/>
      <c r="C428" s="122" t="s">
        <v>541</v>
      </c>
      <c r="D428" s="122" t="s">
        <v>125</v>
      </c>
      <c r="E428" s="123" t="s">
        <v>542</v>
      </c>
      <c r="F428" s="124" t="s">
        <v>543</v>
      </c>
      <c r="G428" s="125" t="s">
        <v>153</v>
      </c>
      <c r="H428" s="126">
        <v>4</v>
      </c>
      <c r="I428" s="127">
        <v>0</v>
      </c>
      <c r="J428" s="127">
        <f>ROUND(I428*H428,2)</f>
        <v>0</v>
      </c>
      <c r="K428" s="128"/>
      <c r="L428" s="15"/>
      <c r="M428" s="129" t="s">
        <v>1</v>
      </c>
      <c r="N428" s="130" t="s">
        <v>40</v>
      </c>
      <c r="O428" s="131">
        <v>2.016</v>
      </c>
      <c r="P428" s="131">
        <f>O428*H428</f>
        <v>8.0640000000000001</v>
      </c>
      <c r="Q428" s="131">
        <v>0</v>
      </c>
      <c r="R428" s="131">
        <f>Q428*H428</f>
        <v>0</v>
      </c>
      <c r="S428" s="131">
        <v>0</v>
      </c>
      <c r="T428" s="132">
        <f>S428*H428</f>
        <v>0</v>
      </c>
      <c r="AR428" s="133" t="s">
        <v>135</v>
      </c>
      <c r="AT428" s="133" t="s">
        <v>125</v>
      </c>
      <c r="AU428" s="133" t="s">
        <v>84</v>
      </c>
      <c r="AY428" s="2" t="s">
        <v>123</v>
      </c>
      <c r="BE428" s="134">
        <f t="shared" si="51"/>
        <v>0</v>
      </c>
      <c r="BF428" s="134">
        <f t="shared" si="52"/>
        <v>0</v>
      </c>
      <c r="BG428" s="134">
        <f t="shared" si="53"/>
        <v>0</v>
      </c>
      <c r="BH428" s="134">
        <f t="shared" si="54"/>
        <v>0</v>
      </c>
      <c r="BI428" s="134">
        <f t="shared" si="55"/>
        <v>0</v>
      </c>
      <c r="BJ428" s="2" t="s">
        <v>32</v>
      </c>
      <c r="BK428" s="134">
        <f>ROUND(I428*H428,2)</f>
        <v>0</v>
      </c>
      <c r="BL428" s="2" t="s">
        <v>135</v>
      </c>
      <c r="BM428" s="133" t="s">
        <v>544</v>
      </c>
    </row>
    <row r="429" spans="2:65" s="135" customFormat="1" ht="22.5">
      <c r="B429" s="136"/>
      <c r="D429" s="137" t="s">
        <v>128</v>
      </c>
      <c r="E429" s="138" t="s">
        <v>1</v>
      </c>
      <c r="F429" s="139" t="s">
        <v>545</v>
      </c>
      <c r="H429" s="138" t="s">
        <v>1</v>
      </c>
      <c r="L429" s="136"/>
      <c r="M429" s="140"/>
      <c r="T429" s="141"/>
      <c r="AT429" s="138" t="s">
        <v>128</v>
      </c>
      <c r="AU429" s="138" t="s">
        <v>84</v>
      </c>
      <c r="AV429" s="135" t="s">
        <v>32</v>
      </c>
      <c r="AW429" s="135" t="s">
        <v>31</v>
      </c>
      <c r="AX429" s="135" t="s">
        <v>75</v>
      </c>
      <c r="AY429" s="138" t="s">
        <v>123</v>
      </c>
    </row>
    <row r="430" spans="2:65" s="135" customFormat="1" ht="22.5">
      <c r="B430" s="136"/>
      <c r="D430" s="137" t="s">
        <v>128</v>
      </c>
      <c r="E430" s="138" t="s">
        <v>1</v>
      </c>
      <c r="F430" s="139" t="s">
        <v>546</v>
      </c>
      <c r="H430" s="138" t="s">
        <v>1</v>
      </c>
      <c r="L430" s="136"/>
      <c r="M430" s="140"/>
      <c r="T430" s="141"/>
      <c r="AT430" s="138" t="s">
        <v>128</v>
      </c>
      <c r="AU430" s="138" t="s">
        <v>84</v>
      </c>
      <c r="AV430" s="135" t="s">
        <v>32</v>
      </c>
      <c r="AW430" s="135" t="s">
        <v>31</v>
      </c>
      <c r="AX430" s="135" t="s">
        <v>75</v>
      </c>
      <c r="AY430" s="138" t="s">
        <v>123</v>
      </c>
    </row>
    <row r="431" spans="2:65" s="135" customFormat="1" ht="22.5">
      <c r="B431" s="136"/>
      <c r="D431" s="137" t="s">
        <v>128</v>
      </c>
      <c r="E431" s="138" t="s">
        <v>1</v>
      </c>
      <c r="F431" s="139" t="s">
        <v>547</v>
      </c>
      <c r="H431" s="138" t="s">
        <v>1</v>
      </c>
      <c r="L431" s="136"/>
      <c r="M431" s="140"/>
      <c r="T431" s="141"/>
      <c r="AT431" s="138" t="s">
        <v>128</v>
      </c>
      <c r="AU431" s="138" t="s">
        <v>84</v>
      </c>
      <c r="AV431" s="135" t="s">
        <v>32</v>
      </c>
      <c r="AW431" s="135" t="s">
        <v>31</v>
      </c>
      <c r="AX431" s="135" t="s">
        <v>75</v>
      </c>
      <c r="AY431" s="138" t="s">
        <v>123</v>
      </c>
    </row>
    <row r="432" spans="2:65" s="135" customFormat="1" ht="22.5">
      <c r="B432" s="136"/>
      <c r="D432" s="137" t="s">
        <v>128</v>
      </c>
      <c r="E432" s="138" t="s">
        <v>1</v>
      </c>
      <c r="F432" s="139" t="s">
        <v>548</v>
      </c>
      <c r="H432" s="138" t="s">
        <v>1</v>
      </c>
      <c r="L432" s="136"/>
      <c r="M432" s="140"/>
      <c r="T432" s="141"/>
      <c r="AT432" s="138" t="s">
        <v>128</v>
      </c>
      <c r="AU432" s="138" t="s">
        <v>84</v>
      </c>
      <c r="AV432" s="135" t="s">
        <v>32</v>
      </c>
      <c r="AW432" s="135" t="s">
        <v>31</v>
      </c>
      <c r="AX432" s="135" t="s">
        <v>75</v>
      </c>
      <c r="AY432" s="138" t="s">
        <v>123</v>
      </c>
    </row>
    <row r="433" spans="2:65" s="142" customFormat="1">
      <c r="B433" s="143"/>
      <c r="D433" s="137" t="s">
        <v>128</v>
      </c>
      <c r="E433" s="144" t="s">
        <v>1</v>
      </c>
      <c r="F433" s="145" t="s">
        <v>127</v>
      </c>
      <c r="H433" s="146">
        <v>4</v>
      </c>
      <c r="L433" s="143"/>
      <c r="M433" s="147"/>
      <c r="T433" s="148"/>
      <c r="AT433" s="144" t="s">
        <v>128</v>
      </c>
      <c r="AU433" s="144" t="s">
        <v>84</v>
      </c>
      <c r="AV433" s="142" t="s">
        <v>84</v>
      </c>
      <c r="AW433" s="142" t="s">
        <v>31</v>
      </c>
      <c r="AX433" s="142" t="s">
        <v>75</v>
      </c>
      <c r="AY433" s="144" t="s">
        <v>123</v>
      </c>
    </row>
    <row r="434" spans="2:65" s="149" customFormat="1">
      <c r="B434" s="150"/>
      <c r="D434" s="137" t="s">
        <v>128</v>
      </c>
      <c r="E434" s="151" t="s">
        <v>1</v>
      </c>
      <c r="F434" s="152" t="s">
        <v>129</v>
      </c>
      <c r="H434" s="153">
        <v>4</v>
      </c>
      <c r="L434" s="150"/>
      <c r="M434" s="154"/>
      <c r="T434" s="155"/>
      <c r="AT434" s="151" t="s">
        <v>128</v>
      </c>
      <c r="AU434" s="151" t="s">
        <v>84</v>
      </c>
      <c r="AV434" s="149" t="s">
        <v>127</v>
      </c>
      <c r="AW434" s="149" t="s">
        <v>31</v>
      </c>
      <c r="AX434" s="149" t="s">
        <v>32</v>
      </c>
      <c r="AY434" s="151" t="s">
        <v>123</v>
      </c>
    </row>
    <row r="435" spans="2:65" s="14" customFormat="1" ht="21.75" customHeight="1">
      <c r="B435" s="121"/>
      <c r="C435" s="122" t="s">
        <v>549</v>
      </c>
      <c r="D435" s="122" t="s">
        <v>125</v>
      </c>
      <c r="E435" s="123" t="s">
        <v>550</v>
      </c>
      <c r="F435" s="124" t="s">
        <v>551</v>
      </c>
      <c r="G435" s="125" t="s">
        <v>153</v>
      </c>
      <c r="H435" s="126">
        <v>1</v>
      </c>
      <c r="I435" s="127">
        <v>0</v>
      </c>
      <c r="J435" s="127">
        <f t="shared" ref="J435:J436" si="56">ROUND(I435*H435,2)</f>
        <v>0</v>
      </c>
      <c r="K435" s="128"/>
      <c r="L435" s="15"/>
      <c r="M435" s="129" t="s">
        <v>1</v>
      </c>
      <c r="N435" s="130" t="s">
        <v>40</v>
      </c>
      <c r="O435" s="131">
        <v>0</v>
      </c>
      <c r="P435" s="131">
        <f t="shared" ref="P435:P436" si="57">O435*H435</f>
        <v>0</v>
      </c>
      <c r="Q435" s="131">
        <v>0</v>
      </c>
      <c r="R435" s="131">
        <f t="shared" ref="R435:R436" si="58">Q435*H435</f>
        <v>0</v>
      </c>
      <c r="S435" s="131">
        <v>0</v>
      </c>
      <c r="T435" s="132">
        <f t="shared" ref="T435:T436" si="59">S435*H435</f>
        <v>0</v>
      </c>
      <c r="AR435" s="133" t="s">
        <v>135</v>
      </c>
      <c r="AT435" s="133" t="s">
        <v>125</v>
      </c>
      <c r="AU435" s="133" t="s">
        <v>84</v>
      </c>
      <c r="AY435" s="2" t="s">
        <v>123</v>
      </c>
      <c r="BE435" s="134">
        <f t="shared" si="51"/>
        <v>0</v>
      </c>
      <c r="BF435" s="134">
        <f t="shared" si="52"/>
        <v>0</v>
      </c>
      <c r="BG435" s="134">
        <f t="shared" si="53"/>
        <v>0</v>
      </c>
      <c r="BH435" s="134">
        <f t="shared" si="54"/>
        <v>0</v>
      </c>
      <c r="BI435" s="134">
        <f t="shared" si="55"/>
        <v>0</v>
      </c>
      <c r="BJ435" s="2" t="s">
        <v>32</v>
      </c>
      <c r="BK435" s="134">
        <f t="shared" ref="BK435:BK436" si="60">ROUND(I435*H435,2)</f>
        <v>0</v>
      </c>
      <c r="BL435" s="2" t="s">
        <v>135</v>
      </c>
      <c r="BM435" s="133" t="s">
        <v>552</v>
      </c>
    </row>
    <row r="436" spans="2:65" s="14" customFormat="1" ht="33" customHeight="1">
      <c r="B436" s="121"/>
      <c r="C436" s="122" t="s">
        <v>553</v>
      </c>
      <c r="D436" s="122" t="s">
        <v>125</v>
      </c>
      <c r="E436" s="123" t="s">
        <v>554</v>
      </c>
      <c r="F436" s="124" t="s">
        <v>555</v>
      </c>
      <c r="G436" s="125" t="s">
        <v>404</v>
      </c>
      <c r="H436" s="126">
        <v>122.386</v>
      </c>
      <c r="I436" s="127">
        <v>0</v>
      </c>
      <c r="J436" s="127">
        <f t="shared" si="56"/>
        <v>0</v>
      </c>
      <c r="K436" s="128"/>
      <c r="L436" s="15"/>
      <c r="M436" s="129" t="s">
        <v>1</v>
      </c>
      <c r="N436" s="130" t="s">
        <v>40</v>
      </c>
      <c r="O436" s="131">
        <v>0</v>
      </c>
      <c r="P436" s="131">
        <f t="shared" si="57"/>
        <v>0</v>
      </c>
      <c r="Q436" s="131">
        <v>0</v>
      </c>
      <c r="R436" s="131">
        <f t="shared" si="58"/>
        <v>0</v>
      </c>
      <c r="S436" s="131">
        <v>0</v>
      </c>
      <c r="T436" s="132">
        <f t="shared" si="59"/>
        <v>0</v>
      </c>
      <c r="AR436" s="133" t="s">
        <v>135</v>
      </c>
      <c r="AT436" s="133" t="s">
        <v>125</v>
      </c>
      <c r="AU436" s="133" t="s">
        <v>84</v>
      </c>
      <c r="AY436" s="2" t="s">
        <v>123</v>
      </c>
      <c r="BE436" s="134">
        <f t="shared" si="51"/>
        <v>0</v>
      </c>
      <c r="BF436" s="134">
        <f t="shared" si="52"/>
        <v>0</v>
      </c>
      <c r="BG436" s="134">
        <f t="shared" si="53"/>
        <v>0</v>
      </c>
      <c r="BH436" s="134">
        <f t="shared" si="54"/>
        <v>0</v>
      </c>
      <c r="BI436" s="134">
        <f t="shared" si="55"/>
        <v>0</v>
      </c>
      <c r="BJ436" s="2" t="s">
        <v>32</v>
      </c>
      <c r="BK436" s="134">
        <f t="shared" si="60"/>
        <v>0</v>
      </c>
      <c r="BL436" s="2" t="s">
        <v>135</v>
      </c>
      <c r="BM436" s="133" t="s">
        <v>556</v>
      </c>
    </row>
    <row r="437" spans="2:65" s="109" customFormat="1" ht="25.9" customHeight="1">
      <c r="B437" s="110"/>
      <c r="D437" s="111" t="s">
        <v>74</v>
      </c>
      <c r="E437" s="112" t="s">
        <v>132</v>
      </c>
      <c r="F437" s="112" t="s">
        <v>557</v>
      </c>
      <c r="J437" s="113">
        <f>J438</f>
        <v>0</v>
      </c>
      <c r="L437" s="110"/>
      <c r="M437" s="114"/>
      <c r="P437" s="115">
        <f>P438</f>
        <v>186.58249999999998</v>
      </c>
      <c r="R437" s="115">
        <f>R438</f>
        <v>0</v>
      </c>
      <c r="T437" s="116">
        <f>T438</f>
        <v>0</v>
      </c>
      <c r="AR437" s="111" t="s">
        <v>130</v>
      </c>
      <c r="AT437" s="117" t="s">
        <v>74</v>
      </c>
      <c r="AU437" s="117" t="s">
        <v>75</v>
      </c>
      <c r="AY437" s="111" t="s">
        <v>123</v>
      </c>
      <c r="BK437" s="118">
        <f>BK438</f>
        <v>0</v>
      </c>
    </row>
    <row r="438" spans="2:65" s="109" customFormat="1" ht="22.9" customHeight="1">
      <c r="B438" s="110"/>
      <c r="D438" s="111" t="s">
        <v>74</v>
      </c>
      <c r="E438" s="119" t="s">
        <v>558</v>
      </c>
      <c r="F438" s="119" t="s">
        <v>559</v>
      </c>
      <c r="J438" s="120">
        <f>J439+J443+J447</f>
        <v>0</v>
      </c>
      <c r="L438" s="110"/>
      <c r="M438" s="114"/>
      <c r="P438" s="115">
        <f>SUM(P439:P450)</f>
        <v>186.58249999999998</v>
      </c>
      <c r="R438" s="115">
        <f>SUM(R439:R450)</f>
        <v>0</v>
      </c>
      <c r="T438" s="116">
        <f>SUM(T439:T450)</f>
        <v>0</v>
      </c>
      <c r="AR438" s="111" t="s">
        <v>130</v>
      </c>
      <c r="AT438" s="117" t="s">
        <v>74</v>
      </c>
      <c r="AU438" s="117" t="s">
        <v>32</v>
      </c>
      <c r="AY438" s="111" t="s">
        <v>123</v>
      </c>
      <c r="BK438" s="118">
        <f>SUM(BK439:BK450)</f>
        <v>0</v>
      </c>
    </row>
    <row r="439" spans="2:65" s="14" customFormat="1" ht="37.9" customHeight="1">
      <c r="B439" s="121"/>
      <c r="C439" s="122" t="s">
        <v>560</v>
      </c>
      <c r="D439" s="122" t="s">
        <v>125</v>
      </c>
      <c r="E439" s="123" t="s">
        <v>561</v>
      </c>
      <c r="F439" s="124" t="s">
        <v>562</v>
      </c>
      <c r="G439" s="125" t="s">
        <v>134</v>
      </c>
      <c r="H439" s="126">
        <v>219.1</v>
      </c>
      <c r="I439" s="127">
        <v>0</v>
      </c>
      <c r="J439" s="127">
        <f>ROUND(I439*H439,2)</f>
        <v>0</v>
      </c>
      <c r="K439" s="128"/>
      <c r="L439" s="15"/>
      <c r="M439" s="129" t="s">
        <v>1</v>
      </c>
      <c r="N439" s="130" t="s">
        <v>40</v>
      </c>
      <c r="O439" s="131">
        <v>0.497</v>
      </c>
      <c r="P439" s="131">
        <f>O439*H439</f>
        <v>108.89269999999999</v>
      </c>
      <c r="Q439" s="131">
        <v>0</v>
      </c>
      <c r="R439" s="131">
        <f>Q439*H439</f>
        <v>0</v>
      </c>
      <c r="S439" s="131">
        <v>0</v>
      </c>
      <c r="T439" s="132">
        <f>S439*H439</f>
        <v>0</v>
      </c>
      <c r="AR439" s="133" t="s">
        <v>360</v>
      </c>
      <c r="AT439" s="133" t="s">
        <v>125</v>
      </c>
      <c r="AU439" s="133" t="s">
        <v>84</v>
      </c>
      <c r="AY439" s="2" t="s">
        <v>123</v>
      </c>
      <c r="BE439" s="134">
        <f t="shared" si="51"/>
        <v>0</v>
      </c>
      <c r="BF439" s="134">
        <f t="shared" si="52"/>
        <v>0</v>
      </c>
      <c r="BG439" s="134">
        <f t="shared" si="53"/>
        <v>0</v>
      </c>
      <c r="BH439" s="134">
        <f t="shared" si="54"/>
        <v>0</v>
      </c>
      <c r="BI439" s="134">
        <f t="shared" si="55"/>
        <v>0</v>
      </c>
      <c r="BJ439" s="2" t="s">
        <v>32</v>
      </c>
      <c r="BK439" s="134">
        <f>ROUND(I439*H439,2)</f>
        <v>0</v>
      </c>
      <c r="BL439" s="2" t="s">
        <v>360</v>
      </c>
      <c r="BM439" s="133" t="s">
        <v>563</v>
      </c>
    </row>
    <row r="440" spans="2:65" s="135" customFormat="1">
      <c r="B440" s="136"/>
      <c r="D440" s="137" t="s">
        <v>128</v>
      </c>
      <c r="E440" s="138" t="s">
        <v>1</v>
      </c>
      <c r="F440" s="139" t="s">
        <v>564</v>
      </c>
      <c r="H440" s="138" t="s">
        <v>1</v>
      </c>
      <c r="L440" s="136"/>
      <c r="M440" s="140"/>
      <c r="T440" s="141"/>
      <c r="AT440" s="138" t="s">
        <v>128</v>
      </c>
      <c r="AU440" s="138" t="s">
        <v>84</v>
      </c>
      <c r="AV440" s="135" t="s">
        <v>32</v>
      </c>
      <c r="AW440" s="135" t="s">
        <v>31</v>
      </c>
      <c r="AX440" s="135" t="s">
        <v>75</v>
      </c>
      <c r="AY440" s="138" t="s">
        <v>123</v>
      </c>
    </row>
    <row r="441" spans="2:65" s="142" customFormat="1">
      <c r="B441" s="143"/>
      <c r="D441" s="137" t="s">
        <v>128</v>
      </c>
      <c r="E441" s="144" t="s">
        <v>1</v>
      </c>
      <c r="F441" s="145" t="s">
        <v>565</v>
      </c>
      <c r="H441" s="146">
        <v>219.1</v>
      </c>
      <c r="L441" s="143"/>
      <c r="M441" s="147"/>
      <c r="T441" s="148"/>
      <c r="AT441" s="144" t="s">
        <v>128</v>
      </c>
      <c r="AU441" s="144" t="s">
        <v>84</v>
      </c>
      <c r="AV441" s="142" t="s">
        <v>84</v>
      </c>
      <c r="AW441" s="142" t="s">
        <v>31</v>
      </c>
      <c r="AX441" s="142" t="s">
        <v>75</v>
      </c>
      <c r="AY441" s="144" t="s">
        <v>123</v>
      </c>
    </row>
    <row r="442" spans="2:65" s="149" customFormat="1">
      <c r="B442" s="150"/>
      <c r="D442" s="137" t="s">
        <v>128</v>
      </c>
      <c r="E442" s="151" t="s">
        <v>1</v>
      </c>
      <c r="F442" s="152" t="s">
        <v>129</v>
      </c>
      <c r="H442" s="153">
        <v>219.1</v>
      </c>
      <c r="L442" s="150"/>
      <c r="M442" s="154"/>
      <c r="T442" s="155"/>
      <c r="AT442" s="151" t="s">
        <v>128</v>
      </c>
      <c r="AU442" s="151" t="s">
        <v>84</v>
      </c>
      <c r="AV442" s="149" t="s">
        <v>127</v>
      </c>
      <c r="AW442" s="149" t="s">
        <v>31</v>
      </c>
      <c r="AX442" s="149" t="s">
        <v>32</v>
      </c>
      <c r="AY442" s="151" t="s">
        <v>123</v>
      </c>
    </row>
    <row r="443" spans="2:65" s="14" customFormat="1" ht="33" customHeight="1">
      <c r="B443" s="121"/>
      <c r="C443" s="122" t="s">
        <v>566</v>
      </c>
      <c r="D443" s="122" t="s">
        <v>125</v>
      </c>
      <c r="E443" s="123" t="s">
        <v>567</v>
      </c>
      <c r="F443" s="124" t="s">
        <v>568</v>
      </c>
      <c r="G443" s="125" t="s">
        <v>153</v>
      </c>
      <c r="H443" s="126">
        <v>1</v>
      </c>
      <c r="I443" s="127">
        <v>0</v>
      </c>
      <c r="J443" s="127">
        <f>ROUND(I443*H443,2)</f>
        <v>0</v>
      </c>
      <c r="K443" s="128"/>
      <c r="L443" s="15"/>
      <c r="M443" s="129" t="s">
        <v>1</v>
      </c>
      <c r="N443" s="130" t="s">
        <v>40</v>
      </c>
      <c r="O443" s="131">
        <v>12.398</v>
      </c>
      <c r="P443" s="131">
        <f>O443*H443</f>
        <v>12.398</v>
      </c>
      <c r="Q443" s="131">
        <v>0</v>
      </c>
      <c r="R443" s="131">
        <f>Q443*H443</f>
        <v>0</v>
      </c>
      <c r="S443" s="131">
        <v>0</v>
      </c>
      <c r="T443" s="132">
        <f>S443*H443</f>
        <v>0</v>
      </c>
      <c r="AR443" s="133" t="s">
        <v>360</v>
      </c>
      <c r="AT443" s="133" t="s">
        <v>125</v>
      </c>
      <c r="AU443" s="133" t="s">
        <v>84</v>
      </c>
      <c r="AY443" s="2" t="s">
        <v>123</v>
      </c>
      <c r="BE443" s="134">
        <f t="shared" si="51"/>
        <v>0</v>
      </c>
      <c r="BF443" s="134">
        <f t="shared" si="52"/>
        <v>0</v>
      </c>
      <c r="BG443" s="134">
        <f t="shared" si="53"/>
        <v>0</v>
      </c>
      <c r="BH443" s="134">
        <f t="shared" si="54"/>
        <v>0</v>
      </c>
      <c r="BI443" s="134">
        <f t="shared" si="55"/>
        <v>0</v>
      </c>
      <c r="BJ443" s="2" t="s">
        <v>32</v>
      </c>
      <c r="BK443" s="134">
        <f>ROUND(I443*H443,2)</f>
        <v>0</v>
      </c>
      <c r="BL443" s="2" t="s">
        <v>360</v>
      </c>
      <c r="BM443" s="133" t="s">
        <v>569</v>
      </c>
    </row>
    <row r="444" spans="2:65" s="135" customFormat="1">
      <c r="B444" s="136"/>
      <c r="D444" s="137" t="s">
        <v>128</v>
      </c>
      <c r="E444" s="138" t="s">
        <v>1</v>
      </c>
      <c r="F444" s="139" t="s">
        <v>570</v>
      </c>
      <c r="H444" s="138" t="s">
        <v>1</v>
      </c>
      <c r="L444" s="136"/>
      <c r="M444" s="140"/>
      <c r="T444" s="141"/>
      <c r="AT444" s="138" t="s">
        <v>128</v>
      </c>
      <c r="AU444" s="138" t="s">
        <v>84</v>
      </c>
      <c r="AV444" s="135" t="s">
        <v>32</v>
      </c>
      <c r="AW444" s="135" t="s">
        <v>31</v>
      </c>
      <c r="AX444" s="135" t="s">
        <v>75</v>
      </c>
      <c r="AY444" s="138" t="s">
        <v>123</v>
      </c>
    </row>
    <row r="445" spans="2:65" s="142" customFormat="1">
      <c r="B445" s="143"/>
      <c r="D445" s="137" t="s">
        <v>128</v>
      </c>
      <c r="E445" s="144" t="s">
        <v>1</v>
      </c>
      <c r="F445" s="145" t="s">
        <v>32</v>
      </c>
      <c r="H445" s="146">
        <v>1</v>
      </c>
      <c r="L445" s="143"/>
      <c r="M445" s="147"/>
      <c r="T445" s="148"/>
      <c r="AT445" s="144" t="s">
        <v>128</v>
      </c>
      <c r="AU445" s="144" t="s">
        <v>84</v>
      </c>
      <c r="AV445" s="142" t="s">
        <v>84</v>
      </c>
      <c r="AW445" s="142" t="s">
        <v>31</v>
      </c>
      <c r="AX445" s="142" t="s">
        <v>75</v>
      </c>
      <c r="AY445" s="144" t="s">
        <v>123</v>
      </c>
    </row>
    <row r="446" spans="2:65" s="149" customFormat="1">
      <c r="B446" s="150"/>
      <c r="D446" s="137" t="s">
        <v>128</v>
      </c>
      <c r="E446" s="151" t="s">
        <v>1</v>
      </c>
      <c r="F446" s="152" t="s">
        <v>129</v>
      </c>
      <c r="H446" s="153">
        <v>1</v>
      </c>
      <c r="L446" s="150"/>
      <c r="M446" s="154"/>
      <c r="T446" s="155"/>
      <c r="AT446" s="151" t="s">
        <v>128</v>
      </c>
      <c r="AU446" s="151" t="s">
        <v>84</v>
      </c>
      <c r="AV446" s="149" t="s">
        <v>127</v>
      </c>
      <c r="AW446" s="149" t="s">
        <v>31</v>
      </c>
      <c r="AX446" s="149" t="s">
        <v>32</v>
      </c>
      <c r="AY446" s="151" t="s">
        <v>123</v>
      </c>
    </row>
    <row r="447" spans="2:65" s="14" customFormat="1" ht="24.2" customHeight="1">
      <c r="B447" s="121"/>
      <c r="C447" s="122" t="s">
        <v>571</v>
      </c>
      <c r="D447" s="122" t="s">
        <v>125</v>
      </c>
      <c r="E447" s="123" t="s">
        <v>572</v>
      </c>
      <c r="F447" s="124" t="s">
        <v>573</v>
      </c>
      <c r="G447" s="125" t="s">
        <v>134</v>
      </c>
      <c r="H447" s="126">
        <v>219.1</v>
      </c>
      <c r="I447" s="127">
        <v>0</v>
      </c>
      <c r="J447" s="127">
        <f>ROUND(I447*H447,2)</f>
        <v>0</v>
      </c>
      <c r="K447" s="128"/>
      <c r="L447" s="15"/>
      <c r="M447" s="129" t="s">
        <v>1</v>
      </c>
      <c r="N447" s="130" t="s">
        <v>40</v>
      </c>
      <c r="O447" s="131">
        <v>0.29799999999999999</v>
      </c>
      <c r="P447" s="131">
        <f>O447*H447</f>
        <v>65.291799999999995</v>
      </c>
      <c r="Q447" s="131">
        <v>0</v>
      </c>
      <c r="R447" s="131">
        <f>Q447*H447</f>
        <v>0</v>
      </c>
      <c r="S447" s="131">
        <v>0</v>
      </c>
      <c r="T447" s="132">
        <f>S447*H447</f>
        <v>0</v>
      </c>
      <c r="AR447" s="133" t="s">
        <v>360</v>
      </c>
      <c r="AT447" s="133" t="s">
        <v>125</v>
      </c>
      <c r="AU447" s="133" t="s">
        <v>84</v>
      </c>
      <c r="AY447" s="2" t="s">
        <v>123</v>
      </c>
      <c r="BE447" s="134">
        <f t="shared" si="51"/>
        <v>0</v>
      </c>
      <c r="BF447" s="134">
        <f t="shared" si="52"/>
        <v>0</v>
      </c>
      <c r="BG447" s="134">
        <f t="shared" si="53"/>
        <v>0</v>
      </c>
      <c r="BH447" s="134">
        <f t="shared" si="54"/>
        <v>0</v>
      </c>
      <c r="BI447" s="134">
        <f t="shared" si="55"/>
        <v>0</v>
      </c>
      <c r="BJ447" s="2" t="s">
        <v>32</v>
      </c>
      <c r="BK447" s="134">
        <f>ROUND(I447*H447,2)</f>
        <v>0</v>
      </c>
      <c r="BL447" s="2" t="s">
        <v>360</v>
      </c>
      <c r="BM447" s="133" t="s">
        <v>574</v>
      </c>
    </row>
    <row r="448" spans="2:65" s="135" customFormat="1">
      <c r="B448" s="136"/>
      <c r="D448" s="137" t="s">
        <v>128</v>
      </c>
      <c r="E448" s="138" t="s">
        <v>1</v>
      </c>
      <c r="F448" s="139" t="s">
        <v>575</v>
      </c>
      <c r="H448" s="138" t="s">
        <v>1</v>
      </c>
      <c r="L448" s="136"/>
      <c r="M448" s="140"/>
      <c r="T448" s="141"/>
      <c r="AT448" s="138" t="s">
        <v>128</v>
      </c>
      <c r="AU448" s="138" t="s">
        <v>84</v>
      </c>
      <c r="AV448" s="135" t="s">
        <v>32</v>
      </c>
      <c r="AW448" s="135" t="s">
        <v>31</v>
      </c>
      <c r="AX448" s="135" t="s">
        <v>75</v>
      </c>
      <c r="AY448" s="138" t="s">
        <v>123</v>
      </c>
    </row>
    <row r="449" spans="2:65" s="142" customFormat="1">
      <c r="B449" s="143"/>
      <c r="D449" s="137" t="s">
        <v>128</v>
      </c>
      <c r="E449" s="144" t="s">
        <v>1</v>
      </c>
      <c r="F449" s="145" t="s">
        <v>565</v>
      </c>
      <c r="H449" s="146">
        <v>219.1</v>
      </c>
      <c r="L449" s="143"/>
      <c r="M449" s="147"/>
      <c r="T449" s="148"/>
      <c r="AT449" s="144" t="s">
        <v>128</v>
      </c>
      <c r="AU449" s="144" t="s">
        <v>84</v>
      </c>
      <c r="AV449" s="142" t="s">
        <v>84</v>
      </c>
      <c r="AW449" s="142" t="s">
        <v>31</v>
      </c>
      <c r="AX449" s="142" t="s">
        <v>75</v>
      </c>
      <c r="AY449" s="144" t="s">
        <v>123</v>
      </c>
    </row>
    <row r="450" spans="2:65" s="149" customFormat="1">
      <c r="B450" s="150"/>
      <c r="D450" s="137" t="s">
        <v>128</v>
      </c>
      <c r="E450" s="151" t="s">
        <v>1</v>
      </c>
      <c r="F450" s="152" t="s">
        <v>129</v>
      </c>
      <c r="H450" s="153">
        <v>219.1</v>
      </c>
      <c r="L450" s="150"/>
      <c r="M450" s="154"/>
      <c r="T450" s="155"/>
      <c r="AT450" s="151" t="s">
        <v>128</v>
      </c>
      <c r="AU450" s="151" t="s">
        <v>84</v>
      </c>
      <c r="AV450" s="149" t="s">
        <v>127</v>
      </c>
      <c r="AW450" s="149" t="s">
        <v>31</v>
      </c>
      <c r="AX450" s="149" t="s">
        <v>32</v>
      </c>
      <c r="AY450" s="151" t="s">
        <v>123</v>
      </c>
    </row>
    <row r="451" spans="2:65" s="109" customFormat="1" ht="25.9" customHeight="1">
      <c r="B451" s="110"/>
      <c r="D451" s="111" t="s">
        <v>74</v>
      </c>
      <c r="E451" s="112" t="s">
        <v>576</v>
      </c>
      <c r="F451" s="112" t="s">
        <v>577</v>
      </c>
      <c r="J451" s="113">
        <f>J452+J459+V460</f>
        <v>0</v>
      </c>
      <c r="L451" s="110"/>
      <c r="M451" s="114"/>
      <c r="P451" s="115">
        <f>SUM(P452:P463)</f>
        <v>0</v>
      </c>
      <c r="R451" s="115">
        <f>SUM(R452:R463)</f>
        <v>0</v>
      </c>
      <c r="T451" s="116">
        <f>SUM(T452:T463)</f>
        <v>0</v>
      </c>
      <c r="AR451" s="111" t="s">
        <v>131</v>
      </c>
      <c r="AT451" s="117" t="s">
        <v>74</v>
      </c>
      <c r="AU451" s="117" t="s">
        <v>75</v>
      </c>
      <c r="AY451" s="111" t="s">
        <v>123</v>
      </c>
      <c r="BK451" s="118">
        <f>SUM(BK452:BK463)</f>
        <v>0</v>
      </c>
    </row>
    <row r="452" spans="2:65" s="14" customFormat="1" ht="16.5" customHeight="1">
      <c r="B452" s="121"/>
      <c r="C452" s="122" t="s">
        <v>578</v>
      </c>
      <c r="D452" s="122" t="s">
        <v>125</v>
      </c>
      <c r="E452" s="123" t="s">
        <v>579</v>
      </c>
      <c r="F452" s="124" t="s">
        <v>580</v>
      </c>
      <c r="G452" s="125" t="s">
        <v>581</v>
      </c>
      <c r="H452" s="126">
        <v>1</v>
      </c>
      <c r="I452" s="127">
        <v>0</v>
      </c>
      <c r="J452" s="127">
        <f>ROUND(I452*H452,2)</f>
        <v>0</v>
      </c>
      <c r="K452" s="128"/>
      <c r="L452" s="15"/>
      <c r="M452" s="129" t="s">
        <v>1</v>
      </c>
      <c r="N452" s="130" t="s">
        <v>40</v>
      </c>
      <c r="O452" s="131">
        <v>0</v>
      </c>
      <c r="P452" s="131">
        <f>O452*H452</f>
        <v>0</v>
      </c>
      <c r="Q452" s="131">
        <v>0</v>
      </c>
      <c r="R452" s="131">
        <f>Q452*H452</f>
        <v>0</v>
      </c>
      <c r="S452" s="131">
        <v>0</v>
      </c>
      <c r="T452" s="132">
        <f>S452*H452</f>
        <v>0</v>
      </c>
      <c r="AR452" s="133" t="s">
        <v>582</v>
      </c>
      <c r="AT452" s="133" t="s">
        <v>125</v>
      </c>
      <c r="AU452" s="133" t="s">
        <v>32</v>
      </c>
      <c r="AY452" s="2" t="s">
        <v>123</v>
      </c>
      <c r="BE452" s="134">
        <f t="shared" si="51"/>
        <v>0</v>
      </c>
      <c r="BF452" s="134">
        <f t="shared" si="52"/>
        <v>0</v>
      </c>
      <c r="BG452" s="134">
        <f t="shared" si="53"/>
        <v>0</v>
      </c>
      <c r="BH452" s="134">
        <f t="shared" si="54"/>
        <v>0</v>
      </c>
      <c r="BI452" s="134">
        <f t="shared" si="55"/>
        <v>0</v>
      </c>
      <c r="BJ452" s="2" t="s">
        <v>32</v>
      </c>
      <c r="BK452" s="134">
        <f>ROUND(I452*H452,2)</f>
        <v>0</v>
      </c>
      <c r="BL452" s="2" t="s">
        <v>582</v>
      </c>
      <c r="BM452" s="133" t="s">
        <v>583</v>
      </c>
    </row>
    <row r="453" spans="2:65" s="135" customFormat="1">
      <c r="B453" s="136"/>
      <c r="D453" s="137" t="s">
        <v>128</v>
      </c>
      <c r="E453" s="138" t="s">
        <v>1</v>
      </c>
      <c r="F453" s="139" t="s">
        <v>584</v>
      </c>
      <c r="H453" s="138" t="s">
        <v>1</v>
      </c>
      <c r="L453" s="136"/>
      <c r="M453" s="140"/>
      <c r="T453" s="141"/>
      <c r="AT453" s="138" t="s">
        <v>128</v>
      </c>
      <c r="AU453" s="138" t="s">
        <v>32</v>
      </c>
      <c r="AV453" s="135" t="s">
        <v>32</v>
      </c>
      <c r="AW453" s="135" t="s">
        <v>31</v>
      </c>
      <c r="AX453" s="135" t="s">
        <v>75</v>
      </c>
      <c r="AY453" s="138" t="s">
        <v>123</v>
      </c>
    </row>
    <row r="454" spans="2:65" s="135" customFormat="1">
      <c r="B454" s="136"/>
      <c r="D454" s="137" t="s">
        <v>128</v>
      </c>
      <c r="E454" s="138" t="s">
        <v>1</v>
      </c>
      <c r="F454" s="139" t="s">
        <v>585</v>
      </c>
      <c r="H454" s="138" t="s">
        <v>1</v>
      </c>
      <c r="L454" s="136"/>
      <c r="M454" s="140"/>
      <c r="T454" s="141"/>
      <c r="AT454" s="138" t="s">
        <v>128</v>
      </c>
      <c r="AU454" s="138" t="s">
        <v>32</v>
      </c>
      <c r="AV454" s="135" t="s">
        <v>32</v>
      </c>
      <c r="AW454" s="135" t="s">
        <v>31</v>
      </c>
      <c r="AX454" s="135" t="s">
        <v>75</v>
      </c>
      <c r="AY454" s="138" t="s">
        <v>123</v>
      </c>
    </row>
    <row r="455" spans="2:65" s="135" customFormat="1" ht="22.5">
      <c r="B455" s="136"/>
      <c r="D455" s="137" t="s">
        <v>128</v>
      </c>
      <c r="E455" s="138" t="s">
        <v>1</v>
      </c>
      <c r="F455" s="139" t="s">
        <v>586</v>
      </c>
      <c r="H455" s="138" t="s">
        <v>1</v>
      </c>
      <c r="L455" s="136"/>
      <c r="M455" s="140"/>
      <c r="T455" s="141"/>
      <c r="AT455" s="138" t="s">
        <v>128</v>
      </c>
      <c r="AU455" s="138" t="s">
        <v>32</v>
      </c>
      <c r="AV455" s="135" t="s">
        <v>32</v>
      </c>
      <c r="AW455" s="135" t="s">
        <v>31</v>
      </c>
      <c r="AX455" s="135" t="s">
        <v>75</v>
      </c>
      <c r="AY455" s="138" t="s">
        <v>123</v>
      </c>
    </row>
    <row r="456" spans="2:65" s="135" customFormat="1">
      <c r="B456" s="136"/>
      <c r="D456" s="137" t="s">
        <v>128</v>
      </c>
      <c r="E456" s="138" t="s">
        <v>1</v>
      </c>
      <c r="F456" s="139" t="s">
        <v>587</v>
      </c>
      <c r="H456" s="138" t="s">
        <v>1</v>
      </c>
      <c r="L456" s="136"/>
      <c r="M456" s="140"/>
      <c r="T456" s="141"/>
      <c r="AT456" s="138" t="s">
        <v>128</v>
      </c>
      <c r="AU456" s="138" t="s">
        <v>32</v>
      </c>
      <c r="AV456" s="135" t="s">
        <v>32</v>
      </c>
      <c r="AW456" s="135" t="s">
        <v>31</v>
      </c>
      <c r="AX456" s="135" t="s">
        <v>75</v>
      </c>
      <c r="AY456" s="138" t="s">
        <v>123</v>
      </c>
    </row>
    <row r="457" spans="2:65" s="142" customFormat="1">
      <c r="B457" s="143"/>
      <c r="D457" s="137" t="s">
        <v>128</v>
      </c>
      <c r="E457" s="144" t="s">
        <v>1</v>
      </c>
      <c r="F457" s="145" t="s">
        <v>32</v>
      </c>
      <c r="H457" s="146">
        <v>1</v>
      </c>
      <c r="L457" s="143"/>
      <c r="M457" s="147"/>
      <c r="T457" s="148"/>
      <c r="AT457" s="144" t="s">
        <v>128</v>
      </c>
      <c r="AU457" s="144" t="s">
        <v>32</v>
      </c>
      <c r="AV457" s="142" t="s">
        <v>84</v>
      </c>
      <c r="AW457" s="142" t="s">
        <v>31</v>
      </c>
      <c r="AX457" s="142" t="s">
        <v>75</v>
      </c>
      <c r="AY457" s="144" t="s">
        <v>123</v>
      </c>
    </row>
    <row r="458" spans="2:65" s="149" customFormat="1">
      <c r="B458" s="150"/>
      <c r="D458" s="137" t="s">
        <v>128</v>
      </c>
      <c r="E458" s="151" t="s">
        <v>1</v>
      </c>
      <c r="F458" s="152" t="s">
        <v>129</v>
      </c>
      <c r="H458" s="153">
        <v>1</v>
      </c>
      <c r="L458" s="150"/>
      <c r="M458" s="154"/>
      <c r="T458" s="155"/>
      <c r="AT458" s="151" t="s">
        <v>128</v>
      </c>
      <c r="AU458" s="151" t="s">
        <v>32</v>
      </c>
      <c r="AV458" s="149" t="s">
        <v>127</v>
      </c>
      <c r="AW458" s="149" t="s">
        <v>31</v>
      </c>
      <c r="AX458" s="149" t="s">
        <v>32</v>
      </c>
      <c r="AY458" s="151" t="s">
        <v>123</v>
      </c>
    </row>
    <row r="459" spans="2:65" s="14" customFormat="1" ht="16.5" customHeight="1">
      <c r="B459" s="121"/>
      <c r="C459" s="122" t="s">
        <v>588</v>
      </c>
      <c r="D459" s="122" t="s">
        <v>125</v>
      </c>
      <c r="E459" s="123" t="s">
        <v>589</v>
      </c>
      <c r="F459" s="124" t="s">
        <v>590</v>
      </c>
      <c r="G459" s="125" t="s">
        <v>581</v>
      </c>
      <c r="H459" s="126">
        <v>1</v>
      </c>
      <c r="I459" s="127">
        <v>0</v>
      </c>
      <c r="J459" s="127">
        <f t="shared" ref="J459:J460" si="61">ROUND(I459*H459,2)</f>
        <v>0</v>
      </c>
      <c r="K459" s="128"/>
      <c r="L459" s="15"/>
      <c r="M459" s="129" t="s">
        <v>1</v>
      </c>
      <c r="N459" s="130" t="s">
        <v>40</v>
      </c>
      <c r="O459" s="131">
        <v>0</v>
      </c>
      <c r="P459" s="131">
        <f t="shared" ref="P459:P460" si="62">O459*H459</f>
        <v>0</v>
      </c>
      <c r="Q459" s="131">
        <v>0</v>
      </c>
      <c r="R459" s="131">
        <f t="shared" ref="R459:R460" si="63">Q459*H459</f>
        <v>0</v>
      </c>
      <c r="S459" s="131">
        <v>0</v>
      </c>
      <c r="T459" s="132">
        <f t="shared" ref="T459:T460" si="64">S459*H459</f>
        <v>0</v>
      </c>
      <c r="AR459" s="133" t="s">
        <v>582</v>
      </c>
      <c r="AT459" s="133" t="s">
        <v>125</v>
      </c>
      <c r="AU459" s="133" t="s">
        <v>32</v>
      </c>
      <c r="AY459" s="2" t="s">
        <v>123</v>
      </c>
      <c r="BE459" s="134">
        <f t="shared" si="51"/>
        <v>0</v>
      </c>
      <c r="BF459" s="134">
        <f t="shared" si="52"/>
        <v>0</v>
      </c>
      <c r="BG459" s="134">
        <f t="shared" si="53"/>
        <v>0</v>
      </c>
      <c r="BH459" s="134">
        <f t="shared" si="54"/>
        <v>0</v>
      </c>
      <c r="BI459" s="134">
        <f t="shared" si="55"/>
        <v>0</v>
      </c>
      <c r="BJ459" s="2" t="s">
        <v>32</v>
      </c>
      <c r="BK459" s="134">
        <f t="shared" ref="BK459:BK460" si="65">ROUND(I459*H459,2)</f>
        <v>0</v>
      </c>
      <c r="BL459" s="2" t="s">
        <v>582</v>
      </c>
      <c r="BM459" s="133" t="s">
        <v>591</v>
      </c>
    </row>
    <row r="460" spans="2:65" s="14" customFormat="1" ht="37.9" customHeight="1">
      <c r="B460" s="121"/>
      <c r="C460" s="122" t="s">
        <v>592</v>
      </c>
      <c r="D460" s="122" t="s">
        <v>125</v>
      </c>
      <c r="E460" s="123" t="s">
        <v>593</v>
      </c>
      <c r="F460" s="124" t="s">
        <v>594</v>
      </c>
      <c r="G460" s="125" t="s">
        <v>581</v>
      </c>
      <c r="H460" s="126">
        <v>1</v>
      </c>
      <c r="I460" s="127">
        <v>0</v>
      </c>
      <c r="J460" s="127">
        <f t="shared" si="61"/>
        <v>0</v>
      </c>
      <c r="K460" s="128"/>
      <c r="L460" s="15"/>
      <c r="M460" s="129" t="s">
        <v>1</v>
      </c>
      <c r="N460" s="130" t="s">
        <v>40</v>
      </c>
      <c r="O460" s="131">
        <v>0</v>
      </c>
      <c r="P460" s="131">
        <f t="shared" si="62"/>
        <v>0</v>
      </c>
      <c r="Q460" s="131">
        <v>0</v>
      </c>
      <c r="R460" s="131">
        <f t="shared" si="63"/>
        <v>0</v>
      </c>
      <c r="S460" s="131">
        <v>0</v>
      </c>
      <c r="T460" s="132">
        <f t="shared" si="64"/>
        <v>0</v>
      </c>
      <c r="AR460" s="133" t="s">
        <v>582</v>
      </c>
      <c r="AT460" s="133" t="s">
        <v>125</v>
      </c>
      <c r="AU460" s="133" t="s">
        <v>32</v>
      </c>
      <c r="AY460" s="2" t="s">
        <v>123</v>
      </c>
      <c r="BE460" s="134">
        <f t="shared" si="51"/>
        <v>0</v>
      </c>
      <c r="BF460" s="134">
        <f t="shared" si="52"/>
        <v>0</v>
      </c>
      <c r="BG460" s="134">
        <f t="shared" si="53"/>
        <v>0</v>
      </c>
      <c r="BH460" s="134">
        <f t="shared" si="54"/>
        <v>0</v>
      </c>
      <c r="BI460" s="134">
        <f t="shared" si="55"/>
        <v>0</v>
      </c>
      <c r="BJ460" s="2" t="s">
        <v>32</v>
      </c>
      <c r="BK460" s="134">
        <f t="shared" si="65"/>
        <v>0</v>
      </c>
      <c r="BL460" s="2" t="s">
        <v>582</v>
      </c>
      <c r="BM460" s="133" t="s">
        <v>595</v>
      </c>
    </row>
    <row r="461" spans="2:65" s="135" customFormat="1" ht="33.75">
      <c r="B461" s="136"/>
      <c r="D461" s="137" t="s">
        <v>128</v>
      </c>
      <c r="E461" s="138" t="s">
        <v>1</v>
      </c>
      <c r="F461" s="139" t="s">
        <v>596</v>
      </c>
      <c r="H461" s="138" t="s">
        <v>1</v>
      </c>
      <c r="L461" s="136"/>
      <c r="M461" s="140"/>
      <c r="T461" s="141"/>
      <c r="AT461" s="138" t="s">
        <v>128</v>
      </c>
      <c r="AU461" s="138" t="s">
        <v>32</v>
      </c>
      <c r="AV461" s="135" t="s">
        <v>32</v>
      </c>
      <c r="AW461" s="135" t="s">
        <v>31</v>
      </c>
      <c r="AX461" s="135" t="s">
        <v>75</v>
      </c>
      <c r="AY461" s="138" t="s">
        <v>123</v>
      </c>
    </row>
    <row r="462" spans="2:65" s="142" customFormat="1">
      <c r="B462" s="143"/>
      <c r="D462" s="137" t="s">
        <v>128</v>
      </c>
      <c r="E462" s="144" t="s">
        <v>1</v>
      </c>
      <c r="F462" s="145" t="s">
        <v>32</v>
      </c>
      <c r="H462" s="146">
        <v>1</v>
      </c>
      <c r="L462" s="143"/>
      <c r="M462" s="147"/>
      <c r="T462" s="148"/>
      <c r="AT462" s="144" t="s">
        <v>128</v>
      </c>
      <c r="AU462" s="144" t="s">
        <v>32</v>
      </c>
      <c r="AV462" s="142" t="s">
        <v>84</v>
      </c>
      <c r="AW462" s="142" t="s">
        <v>31</v>
      </c>
      <c r="AX462" s="142" t="s">
        <v>75</v>
      </c>
      <c r="AY462" s="144" t="s">
        <v>123</v>
      </c>
    </row>
    <row r="463" spans="2:65" s="149" customFormat="1">
      <c r="B463" s="150"/>
      <c r="D463" s="137" t="s">
        <v>128</v>
      </c>
      <c r="E463" s="151" t="s">
        <v>1</v>
      </c>
      <c r="F463" s="152" t="s">
        <v>129</v>
      </c>
      <c r="H463" s="153">
        <v>1</v>
      </c>
      <c r="L463" s="150"/>
      <c r="M463" s="175"/>
      <c r="N463" s="176"/>
      <c r="O463" s="176"/>
      <c r="P463" s="176"/>
      <c r="Q463" s="176"/>
      <c r="R463" s="176"/>
      <c r="S463" s="176"/>
      <c r="T463" s="177"/>
      <c r="AT463" s="151" t="s">
        <v>128</v>
      </c>
      <c r="AU463" s="151" t="s">
        <v>32</v>
      </c>
      <c r="AV463" s="149" t="s">
        <v>127</v>
      </c>
      <c r="AW463" s="149" t="s">
        <v>31</v>
      </c>
      <c r="AX463" s="149" t="s">
        <v>32</v>
      </c>
      <c r="AY463" s="151" t="s">
        <v>123</v>
      </c>
    </row>
    <row r="464" spans="2:65" s="14" customFormat="1" ht="6.95" customHeight="1">
      <c r="B464" s="28"/>
      <c r="C464" s="29"/>
      <c r="D464" s="29"/>
      <c r="E464" s="29"/>
      <c r="F464" s="29"/>
      <c r="G464" s="29"/>
      <c r="H464" s="29"/>
      <c r="I464" s="29"/>
      <c r="J464" s="29"/>
      <c r="K464" s="29"/>
      <c r="L464" s="15"/>
    </row>
  </sheetData>
  <autoFilter ref="C130:K463"/>
  <mergeCells count="8">
    <mergeCell ref="E87:H87"/>
    <mergeCell ref="E121:H121"/>
    <mergeCell ref="E123:H123"/>
    <mergeCell ref="L2:V2"/>
    <mergeCell ref="E7:H7"/>
    <mergeCell ref="E9:H9"/>
    <mergeCell ref="E27:H27"/>
    <mergeCell ref="E85:H85"/>
  </mergeCells>
  <pageMargins left="0.39375000000000004" right="0.39375000000000004" top="0.39375000000000004" bottom="0.39375000000000004" header="0" footer="0"/>
  <pageSetup paperSize="9" scale="88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D.1.1 - Oprava havarijníh...</vt:lpstr>
      <vt:lpstr>'D.1.1 - Oprava havarijníh...'!Oblast_tisku</vt:lpstr>
      <vt:lpstr>'Rekapitulace stavby'!Oblast_tisku</vt:lpstr>
      <vt:lpstr>'D.1.1 - Oprava havarijníh...'!Print_Titles</vt:lpstr>
      <vt:lpstr>'Rekapitulace stavby'!Print_Titles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Sopuch</dc:creator>
  <cp:lastModifiedBy>Daniela Koričanská</cp:lastModifiedBy>
  <cp:revision>1</cp:revision>
  <cp:lastPrinted>2025-06-13T05:56:57Z</cp:lastPrinted>
  <dcterms:created xsi:type="dcterms:W3CDTF">2025-02-11T09:43:26Z</dcterms:created>
  <dcterms:modified xsi:type="dcterms:W3CDTF">2025-06-13T07:47:28Z</dcterms:modified>
</cp:coreProperties>
</file>