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P_R_O_J_E_K_T_Y\002_Projekty Jana\02_Projekty\2025\2025_01_Splašk kanaliz NJ Okružní_IO 05 Přeložky NTL plynovodu a přípojek_IČ\03_Rozpočet IO 05\"/>
    </mc:Choice>
  </mc:AlternateContent>
  <xr:revisionPtr revIDLastSave="0" documentId="13_ncr:1_{13442224-C44B-4FFF-A2DE-51A68B642B5F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Rekapitulace stavby" sheetId="1" r:id="rId1"/>
    <sheet name="Položky" sheetId="2" r:id="rId2"/>
  </sheets>
  <definedNames>
    <definedName name="_xlnm._FilterDatabase" localSheetId="1" hidden="1">Položky!$C$125:$K$215</definedName>
    <definedName name="_xlnm.Print_Titles" localSheetId="1">Položky!$125:$125</definedName>
    <definedName name="_xlnm.Print_Titles" localSheetId="0">'Rekapitulace stavby'!$92:$92</definedName>
    <definedName name="_xlnm.Print_Area" localSheetId="1">Položky!$C$4:$J$76,Položky!$C$82:$J$109,Položky!$C$115:$K$215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T211" i="2" s="1"/>
  <c r="R212" i="2"/>
  <c r="R211" i="2"/>
  <c r="P212" i="2"/>
  <c r="P211" i="2" s="1"/>
  <c r="BI209" i="2"/>
  <c r="BH209" i="2"/>
  <c r="BG209" i="2"/>
  <c r="BF209" i="2"/>
  <c r="T209" i="2"/>
  <c r="T208" i="2"/>
  <c r="R209" i="2"/>
  <c r="R208" i="2" s="1"/>
  <c r="P209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T190" i="2" s="1"/>
  <c r="R191" i="2"/>
  <c r="R190" i="2" s="1"/>
  <c r="P191" i="2"/>
  <c r="P190" i="2" s="1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T166" i="2"/>
  <c r="R167" i="2"/>
  <c r="R166" i="2"/>
  <c r="P167" i="2"/>
  <c r="P166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J122" i="2"/>
  <c r="F122" i="2"/>
  <c r="F120" i="2"/>
  <c r="E118" i="2"/>
  <c r="J89" i="2"/>
  <c r="F89" i="2"/>
  <c r="F87" i="2"/>
  <c r="E85" i="2"/>
  <c r="J22" i="2"/>
  <c r="E22" i="2"/>
  <c r="J123" i="2" s="1"/>
  <c r="J21" i="2"/>
  <c r="J16" i="2"/>
  <c r="E16" i="2"/>
  <c r="F123" i="2" s="1"/>
  <c r="J15" i="2"/>
  <c r="J10" i="2"/>
  <c r="J87" i="2" s="1"/>
  <c r="L90" i="1"/>
  <c r="AM90" i="1"/>
  <c r="AM89" i="1"/>
  <c r="L89" i="1"/>
  <c r="AM87" i="1"/>
  <c r="L87" i="1"/>
  <c r="L85" i="1"/>
  <c r="L84" i="1"/>
  <c r="J178" i="2"/>
  <c r="BK162" i="2"/>
  <c r="J202" i="2"/>
  <c r="BK149" i="2"/>
  <c r="J158" i="2"/>
  <c r="J215" i="2"/>
  <c r="J209" i="2"/>
  <c r="BK199" i="2"/>
  <c r="J143" i="2"/>
  <c r="J180" i="2"/>
  <c r="BK178" i="2"/>
  <c r="J144" i="2"/>
  <c r="BK189" i="2"/>
  <c r="BK163" i="2"/>
  <c r="BK172" i="2"/>
  <c r="BK132" i="2"/>
  <c r="J191" i="2"/>
  <c r="J174" i="2"/>
  <c r="BK141" i="2"/>
  <c r="BK198" i="2"/>
  <c r="J132" i="2"/>
  <c r="J151" i="2"/>
  <c r="J214" i="2"/>
  <c r="BK206" i="2"/>
  <c r="BK180" i="2"/>
  <c r="BK139" i="2"/>
  <c r="J172" i="2"/>
  <c r="BK191" i="2"/>
  <c r="J167" i="2"/>
  <c r="AS94" i="1"/>
  <c r="BK174" i="2"/>
  <c r="J129" i="2"/>
  <c r="J188" i="2"/>
  <c r="BK151" i="2"/>
  <c r="J201" i="2"/>
  <c r="BK177" i="2"/>
  <c r="J135" i="2"/>
  <c r="J195" i="2"/>
  <c r="BK173" i="2"/>
  <c r="BK215" i="2"/>
  <c r="BK209" i="2"/>
  <c r="BK201" i="2"/>
  <c r="J189" i="2"/>
  <c r="BK205" i="2"/>
  <c r="BK158" i="2"/>
  <c r="J173" i="2"/>
  <c r="BK134" i="2"/>
  <c r="J186" i="2"/>
  <c r="J205" i="2"/>
  <c r="J198" i="2"/>
  <c r="BK143" i="2"/>
  <c r="BK196" i="2"/>
  <c r="BK170" i="2"/>
  <c r="J204" i="2"/>
  <c r="BK194" i="2"/>
  <c r="BK203" i="2"/>
  <c r="BK135" i="2"/>
  <c r="BK212" i="2"/>
  <c r="BK204" i="2"/>
  <c r="J177" i="2"/>
  <c r="J197" i="2"/>
  <c r="J130" i="2"/>
  <c r="J139" i="2"/>
  <c r="BK185" i="2"/>
  <c r="J154" i="2"/>
  <c r="J200" i="2"/>
  <c r="J162" i="2"/>
  <c r="BK186" i="2"/>
  <c r="J171" i="2"/>
  <c r="J134" i="2"/>
  <c r="BK200" i="2"/>
  <c r="BK144" i="2"/>
  <c r="J212" i="2"/>
  <c r="J207" i="2"/>
  <c r="BK195" i="2"/>
  <c r="J141" i="2"/>
  <c r="BK182" i="2"/>
  <c r="BK188" i="2"/>
  <c r="BK171" i="2"/>
  <c r="BK130" i="2"/>
  <c r="J170" i="2"/>
  <c r="J203" i="2"/>
  <c r="J185" i="2"/>
  <c r="BK137" i="2"/>
  <c r="J182" i="2"/>
  <c r="BK167" i="2"/>
  <c r="BK129" i="2"/>
  <c r="J196" i="2"/>
  <c r="J137" i="2"/>
  <c r="BK154" i="2"/>
  <c r="BK214" i="2"/>
  <c r="BK207" i="2"/>
  <c r="J194" i="2"/>
  <c r="J149" i="2"/>
  <c r="BK202" i="2"/>
  <c r="BK153" i="2"/>
  <c r="J163" i="2"/>
  <c r="BK197" i="2"/>
  <c r="J206" i="2"/>
  <c r="J199" i="2"/>
  <c r="J153" i="2"/>
  <c r="P169" i="2" l="1"/>
  <c r="R184" i="2"/>
  <c r="BK128" i="2"/>
  <c r="J128" i="2"/>
  <c r="J96" i="2" s="1"/>
  <c r="BK176" i="2"/>
  <c r="J176" i="2"/>
  <c r="J99" i="2"/>
  <c r="BK179" i="2"/>
  <c r="J179" i="2"/>
  <c r="J100" i="2"/>
  <c r="P184" i="2"/>
  <c r="P193" i="2"/>
  <c r="P192" i="2"/>
  <c r="BK213" i="2"/>
  <c r="J213" i="2"/>
  <c r="J108" i="2" s="1"/>
  <c r="R128" i="2"/>
  <c r="BK169" i="2"/>
  <c r="J169" i="2"/>
  <c r="J98" i="2" s="1"/>
  <c r="T184" i="2"/>
  <c r="T169" i="2"/>
  <c r="P176" i="2"/>
  <c r="P127" i="2" s="1"/>
  <c r="P179" i="2"/>
  <c r="T179" i="2"/>
  <c r="T193" i="2"/>
  <c r="T192" i="2"/>
  <c r="P213" i="2"/>
  <c r="P210" i="2"/>
  <c r="T128" i="2"/>
  <c r="R176" i="2"/>
  <c r="BK184" i="2"/>
  <c r="J184" i="2"/>
  <c r="J101" i="2"/>
  <c r="BK193" i="2"/>
  <c r="J193" i="2" s="1"/>
  <c r="J104" i="2" s="1"/>
  <c r="R213" i="2"/>
  <c r="R210" i="2"/>
  <c r="P128" i="2"/>
  <c r="R169" i="2"/>
  <c r="T176" i="2"/>
  <c r="R179" i="2"/>
  <c r="R193" i="2"/>
  <c r="R192" i="2"/>
  <c r="T213" i="2"/>
  <c r="T210" i="2" s="1"/>
  <c r="BK166" i="2"/>
  <c r="J166" i="2"/>
  <c r="J97" i="2"/>
  <c r="BK190" i="2"/>
  <c r="J190" i="2"/>
  <c r="J102" i="2"/>
  <c r="BK208" i="2"/>
  <c r="J208" i="2" s="1"/>
  <c r="J105" i="2" s="1"/>
  <c r="BK211" i="2"/>
  <c r="J211" i="2"/>
  <c r="J107" i="2" s="1"/>
  <c r="BE134" i="2"/>
  <c r="BE135" i="2"/>
  <c r="BE154" i="2"/>
  <c r="BE171" i="2"/>
  <c r="BE195" i="2"/>
  <c r="BE182" i="2"/>
  <c r="J120" i="2"/>
  <c r="BE141" i="2"/>
  <c r="BE158" i="2"/>
  <c r="BE170" i="2"/>
  <c r="BE174" i="2"/>
  <c r="BE177" i="2"/>
  <c r="J90" i="2"/>
  <c r="BE132" i="2"/>
  <c r="BE144" i="2"/>
  <c r="BE149" i="2"/>
  <c r="BE151" i="2"/>
  <c r="BE186" i="2"/>
  <c r="BE188" i="2"/>
  <c r="BE189" i="2"/>
  <c r="BE194" i="2"/>
  <c r="BE199" i="2"/>
  <c r="BE201" i="2"/>
  <c r="F90" i="2"/>
  <c r="BE137" i="2"/>
  <c r="BE167" i="2"/>
  <c r="BE172" i="2"/>
  <c r="BE173" i="2"/>
  <c r="BE178" i="2"/>
  <c r="BE191" i="2"/>
  <c r="BE196" i="2"/>
  <c r="BE197" i="2"/>
  <c r="BE200" i="2"/>
  <c r="BE203" i="2"/>
  <c r="BE205" i="2"/>
  <c r="BE206" i="2"/>
  <c r="BE207" i="2"/>
  <c r="BE209" i="2"/>
  <c r="BE212" i="2"/>
  <c r="BE214" i="2"/>
  <c r="BE215" i="2"/>
  <c r="BE139" i="2"/>
  <c r="BE153" i="2"/>
  <c r="BE162" i="2"/>
  <c r="BE163" i="2"/>
  <c r="BE198" i="2"/>
  <c r="BE129" i="2"/>
  <c r="BE130" i="2"/>
  <c r="BE143" i="2"/>
  <c r="BE180" i="2"/>
  <c r="BE185" i="2"/>
  <c r="BE202" i="2"/>
  <c r="BE204" i="2"/>
  <c r="F35" i="2"/>
  <c r="BD95" i="1"/>
  <c r="BD94" i="1" s="1"/>
  <c r="W33" i="1" s="1"/>
  <c r="F33" i="2"/>
  <c r="BB95" i="1"/>
  <c r="BB94" i="1" s="1"/>
  <c r="W31" i="1" s="1"/>
  <c r="J32" i="2"/>
  <c r="AW95" i="1"/>
  <c r="F34" i="2"/>
  <c r="BC95" i="1"/>
  <c r="BC94" i="1"/>
  <c r="AY94" i="1"/>
  <c r="F32" i="2"/>
  <c r="BA95" i="1"/>
  <c r="BA94" i="1"/>
  <c r="W30" i="1"/>
  <c r="R127" i="2" l="1"/>
  <c r="R126" i="2"/>
  <c r="P126" i="2"/>
  <c r="AU95" i="1"/>
  <c r="T127" i="2"/>
  <c r="T126" i="2"/>
  <c r="BK192" i="2"/>
  <c r="J192" i="2"/>
  <c r="J103" i="2" s="1"/>
  <c r="BK210" i="2"/>
  <c r="J210" i="2"/>
  <c r="J106" i="2"/>
  <c r="BK127" i="2"/>
  <c r="J127" i="2"/>
  <c r="J95" i="2"/>
  <c r="AU94" i="1"/>
  <c r="AW94" i="1"/>
  <c r="AK30" i="1"/>
  <c r="AX94" i="1"/>
  <c r="W32" i="1"/>
  <c r="F31" i="2"/>
  <c r="AZ95" i="1"/>
  <c r="AZ94" i="1"/>
  <c r="W29" i="1"/>
  <c r="J31" i="2"/>
  <c r="AV95" i="1"/>
  <c r="AT95" i="1"/>
  <c r="BK126" i="2" l="1"/>
  <c r="J126" i="2"/>
  <c r="J94" i="2"/>
  <c r="AV94" i="1"/>
  <c r="AK29" i="1" s="1"/>
  <c r="J28" i="2" l="1"/>
  <c r="AG95" i="1"/>
  <c r="AG94" i="1"/>
  <c r="AK26" i="1"/>
  <c r="AT94" i="1"/>
  <c r="J37" i="2" l="1"/>
  <c r="AN94" i="1"/>
  <c r="AN95" i="1"/>
  <c r="AK35" i="1"/>
</calcChain>
</file>

<file path=xl/sharedStrings.xml><?xml version="1.0" encoding="utf-8"?>
<sst xmlns="http://schemas.openxmlformats.org/spreadsheetml/2006/main" count="1323" uniqueCount="368">
  <si>
    <t>Export Komplet</t>
  </si>
  <si>
    <t/>
  </si>
  <si>
    <t>2.0</t>
  </si>
  <si>
    <t>False</t>
  </si>
  <si>
    <t>{390e994a-362e-417e-a99d-626337ade0b3}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</si>
  <si>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</si>
  <si>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</si>
  <si>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</si>
  <si>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</si>
  <si>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</si>
  <si>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</si>
  <si>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</si>
  <si>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</si>
  <si>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</si>
  <si>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</si>
  <si>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</si>
  <si>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IO 05 Přeložka NTL plynovodu a přepojení NTL přípojek</t>
  </si>
  <si>
    <t>KSO:</t>
  </si>
  <si>
    <t>CC-CZ:</t>
  </si>
  <si>
    <t>Místo:</t>
  </si>
  <si>
    <t xml:space="preserve"> </t>
  </si>
  <si>
    <t>Datum:</t>
  </si>
  <si>
    <t>Zadavatel:</t>
  </si>
  <si>
    <t>IČ:</t>
  </si>
  <si>
    <t>Město Nový Jičín, Masarykovo náměstí 1/1, 741 01 N</t>
  </si>
  <si>
    <t>DIČ:</t>
  </si>
  <si>
    <t>Uchazeč:</t>
  </si>
  <si>
    <t>Vyplň údaj</t>
  </si>
  <si>
    <t>Projektant:</t>
  </si>
  <si>
    <t>Ing. Jana Vanduchová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</si>
  <si>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</si>
  <si>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</si>
  <si>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</si>
  <si>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</si>
  <si>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</si>
  <si>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</si>
  <si>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</si>
  <si>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</si>
  <si>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</si>
  <si>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</si>
  <si>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</si>
  <si>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</si>
  <si>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</si>
  <si>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</si>
  <si>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</si>
  <si>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</si>
  <si>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</si>
  <si>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</si>
  <si>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</si>
  <si>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</si>
  <si>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</si>
  <si>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</si>
  <si>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</si>
  <si>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</si>
  <si>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</si>
  <si>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</si>
  <si>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</si>
  <si>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</si>
  <si>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</si>
  <si>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</si>
  <si>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</si>
  <si>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</si>
  <si>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</si>
  <si>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</si>
  <si>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</si>
  <si>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</si>
  <si>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</si>
  <si>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</si>
  <si>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</si>
  <si>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</si>
  <si>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</si>
  <si>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</si>
  <si>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</si>
  <si>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</si>
  <si>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</si>
  <si>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</si>
  <si>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</si>
  <si>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</si>
  <si>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</si>
  <si>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</si>
  <si>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</si>
  <si>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</si>
  <si>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</si>
  <si>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</si>
  <si>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</si>
  <si>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</si>
  <si>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</si>
  <si>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</si>
  <si>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</si>
  <si>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</si>
  <si>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</si>
  <si>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</si>
  <si>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</si>
  <si>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</si>
  <si>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</si>
  <si>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M - Práce a dodávky M</t>
  </si>
  <si>
    <t xml:space="preserve">    23-M - Montáže potrubí</t>
  </si>
  <si>
    <t xml:space="preserve">    58-M - Revize vyhrazených technických zařízení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</si>
  <si>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</si>
  <si>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</si>
  <si>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</si>
  <si>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</si>
  <si>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</si>
  <si>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</si>
  <si>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</si>
  <si>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</si>
  <si>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</si>
  <si>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</si>
  <si>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</si>
  <si>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</si>
  <si>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</si>
  <si>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</si>
  <si>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</si>
  <si>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</si>
  <si>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</si>
  <si>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</si>
  <si>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</si>
  <si>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</si>
  <si>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</si>
  <si>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113107123</t>
  </si>
  <si>
    <t>Odstranění podkladu z kameniva drceného tl přes 200 do 300 mm ručně</t>
  </si>
  <si>
    <t>m2</t>
  </si>
  <si>
    <t>CS ÚRS 2025 01</t>
  </si>
  <si>
    <t>4</t>
  </si>
  <si>
    <t>-1566225056</t>
  </si>
  <si>
    <t>113107142</t>
  </si>
  <si>
    <t>Odstranění podkladu živičného tl přes 50 do 100 mm ručně</t>
  </si>
  <si>
    <t>-633746119</t>
  </si>
  <si>
    <t>VV</t>
  </si>
  <si>
    <t>0,80*(20,00+3,00)</t>
  </si>
  <si>
    <t>3</t>
  </si>
  <si>
    <t>119003131</t>
  </si>
  <si>
    <t>Výstražná páska pro zabezpečení výkopu zřízení</t>
  </si>
  <si>
    <t>m</t>
  </si>
  <si>
    <t>2108454896</t>
  </si>
  <si>
    <t>23,00*2</t>
  </si>
  <si>
    <t>119003132</t>
  </si>
  <si>
    <t>Výstražná páska pro zabezpečení výkopu odstranění</t>
  </si>
  <si>
    <t>-1923345889</t>
  </si>
  <si>
    <t>5</t>
  </si>
  <si>
    <t>129001101</t>
  </si>
  <si>
    <t>Příplatek za ztížení odkopávky nebo prokopávky v blízkosti inženýrských sítí</t>
  </si>
  <si>
    <t>m3</t>
  </si>
  <si>
    <t>-470334705</t>
  </si>
  <si>
    <t>(4,128+13,072)*0,20</t>
  </si>
  <si>
    <t>6</t>
  </si>
  <si>
    <t>132212121</t>
  </si>
  <si>
    <t>Hloubení zapažených rýh šířky do 800 mm v soudržných horninách třídy těžitelnosti I skupiny 3 ručně</t>
  </si>
  <si>
    <t>763527293</t>
  </si>
  <si>
    <t>0,80*(1,21-0,35)*(5,00+1,00)</t>
  </si>
  <si>
    <t>7</t>
  </si>
  <si>
    <t>132254101</t>
  </si>
  <si>
    <t>Hloubení rýh zapažených š do 800 mm v hornině třídy těžitelnosti I skupiny 3 objem do 20 m3 strojně</t>
  </si>
  <si>
    <t>-626575889</t>
  </si>
  <si>
    <t>0,80*(1,21-0,35)*(20,00+3,00-5,00+1,00)</t>
  </si>
  <si>
    <t>8</t>
  </si>
  <si>
    <t>151101101</t>
  </si>
  <si>
    <t>Zřízení příložného pažení a rozepření stěn rýh hl do 2 m</t>
  </si>
  <si>
    <t>-1157637210</t>
  </si>
  <si>
    <t>1,21*(20,00+3,00)*2</t>
  </si>
  <si>
    <t>9</t>
  </si>
  <si>
    <t>151101111</t>
  </si>
  <si>
    <t>Odstranění příložného pažení a rozepření stěn rýh hl do 2 m</t>
  </si>
  <si>
    <t>129123801</t>
  </si>
  <si>
    <t>10</t>
  </si>
  <si>
    <t>162751117</t>
  </si>
  <si>
    <t>Vodorovné přemístění přes 9 000 do 10000 m výkopku/sypaniny z horniny třídy těžitelnosti I skupiny 1 až 3</t>
  </si>
  <si>
    <t>713359576</t>
  </si>
  <si>
    <t>přebytečná zemina</t>
  </si>
  <si>
    <t>"lože potrubí" 0,4</t>
  </si>
  <si>
    <t>"obsyp potrubí" 7,168+2,688</t>
  </si>
  <si>
    <t>Součet</t>
  </si>
  <si>
    <t>11</t>
  </si>
  <si>
    <t>162751119</t>
  </si>
  <si>
    <t>Příplatek k vodorovnému přemístění výkopku/sypaniny z horniny třídy těžitelnosti I skupiny 1 až 3 ZKD 1000 m přes 10000 m</t>
  </si>
  <si>
    <t>961968858</t>
  </si>
  <si>
    <t>10,256*10 'Přepočtené koeficientem množství</t>
  </si>
  <si>
    <t>171201231</t>
  </si>
  <si>
    <t>Poplatek za uložení zeminy a kamení na recyklační skládce (skládkovné) kód odpadu 17 05 04</t>
  </si>
  <si>
    <t>t</t>
  </si>
  <si>
    <t>-1567217948</t>
  </si>
  <si>
    <t>10,256*2 'Přepočtené koeficientem množství</t>
  </si>
  <si>
    <t>13</t>
  </si>
  <si>
    <t>171251201</t>
  </si>
  <si>
    <t>Uložení sypaniny na skládky nebo meziskládky</t>
  </si>
  <si>
    <t>-892028718</t>
  </si>
  <si>
    <t>14</t>
  </si>
  <si>
    <t>174151101</t>
  </si>
  <si>
    <t>Zásyp jam, šachet rýh nebo kolem objektů sypaninou se zhutněním</t>
  </si>
  <si>
    <t>-670698954</t>
  </si>
  <si>
    <t>4,128+13,072</t>
  </si>
  <si>
    <t>-10,256</t>
  </si>
  <si>
    <t>15</t>
  </si>
  <si>
    <t>175111101</t>
  </si>
  <si>
    <t>Obsypání potrubí ručně sypaninou bez prohození, uloženou do 3 m</t>
  </si>
  <si>
    <t>-1417647681</t>
  </si>
  <si>
    <t>0,80*0,32*3,00</t>
  </si>
  <si>
    <t>0,80*0,40*(5,00+1,00)</t>
  </si>
  <si>
    <t>16</t>
  </si>
  <si>
    <t>175151101</t>
  </si>
  <si>
    <t>Obsypání potrubí strojně sypaninou bez prohození, uloženou do 3 m</t>
  </si>
  <si>
    <t>-114255710</t>
  </si>
  <si>
    <t>17</t>
  </si>
  <si>
    <t>M</t>
  </si>
  <si>
    <t>58337303</t>
  </si>
  <si>
    <t>štěrkopísek frakce 0/8</t>
  </si>
  <si>
    <t>-1147090033</t>
  </si>
  <si>
    <t>2,688+4,48</t>
  </si>
  <si>
    <t>7,168*2 'Přepočtené koeficientem množství</t>
  </si>
  <si>
    <t>Vodorovné konstrukce</t>
  </si>
  <si>
    <t>18</t>
  </si>
  <si>
    <t>451572111</t>
  </si>
  <si>
    <t>Lože pod potrubí otevřený výkop z kameniva drobného těženého</t>
  </si>
  <si>
    <t>1279317342</t>
  </si>
  <si>
    <t>0,80*0,10*(2,00+3,00)</t>
  </si>
  <si>
    <t>Komunikace pozemní</t>
  </si>
  <si>
    <t>19</t>
  </si>
  <si>
    <t>564771101</t>
  </si>
  <si>
    <t>Podklad z kameniva hrubého drceného vel. 32-63 mm plochy do 100 m2 tl 250 mm</t>
  </si>
  <si>
    <t>1532565859</t>
  </si>
  <si>
    <t>20</t>
  </si>
  <si>
    <t>565135101</t>
  </si>
  <si>
    <t>Asfaltový beton vrstva podkladní ACP 16 (obalované kamenivo OKS) tl 50 mm š do 1,5 m</t>
  </si>
  <si>
    <t>2115127823</t>
  </si>
  <si>
    <t>573111112</t>
  </si>
  <si>
    <t>Postřik živičný infiltrační s posypem z asfaltu množství 1 kg/m2</t>
  </si>
  <si>
    <t>674575313</t>
  </si>
  <si>
    <t>22</t>
  </si>
  <si>
    <t>573211109</t>
  </si>
  <si>
    <t>Postřik živičný spojovací z asfaltu v množství 0,50 kg/m2</t>
  </si>
  <si>
    <t>1582596748</t>
  </si>
  <si>
    <t>23</t>
  </si>
  <si>
    <t>577144111</t>
  </si>
  <si>
    <t>Asfaltový beton vrstva obrusná ACO 11+ (ABS) tř. I tl 50 mm š do 3 m z nemodifikovaného asfaltu</t>
  </si>
  <si>
    <t>-649188541</t>
  </si>
  <si>
    <t>Vedení trubní dálková a přípojná</t>
  </si>
  <si>
    <t>24</t>
  </si>
  <si>
    <t>899721111</t>
  </si>
  <si>
    <t>Signalizační vodič DN do 150 mm na potrubí</t>
  </si>
  <si>
    <t>-760330099</t>
  </si>
  <si>
    <t>25</t>
  </si>
  <si>
    <t>899722113</t>
  </si>
  <si>
    <t>Krytí potrubí z plastů výstražnou fólií z PVC přes 25 do 34cm</t>
  </si>
  <si>
    <t>15919707</t>
  </si>
  <si>
    <t>Ostatní konstrukce a práce, bourání</t>
  </si>
  <si>
    <t>26</t>
  </si>
  <si>
    <t>919732211</t>
  </si>
  <si>
    <t>Styčná spára napojení nového živičného povrchu na stávající za tepla š 15 mm hl 25 mm s prořezáním</t>
  </si>
  <si>
    <t>-971363592</t>
  </si>
  <si>
    <t>(20,00+3,00)*2</t>
  </si>
  <si>
    <t>27</t>
  </si>
  <si>
    <t>919735112</t>
  </si>
  <si>
    <t>Řezání stávajícího živičného krytu hl přes 50 do 100 mm</t>
  </si>
  <si>
    <t>-740039089</t>
  </si>
  <si>
    <t>997</t>
  </si>
  <si>
    <t>Doprava suti a vybouraných hmot</t>
  </si>
  <si>
    <t>28</t>
  </si>
  <si>
    <t>997221551</t>
  </si>
  <si>
    <t>Vodorovná doprava suti ze sypkých materiálů do 1 km</t>
  </si>
  <si>
    <t>1005654924</t>
  </si>
  <si>
    <t>29</t>
  </si>
  <si>
    <t>997221559</t>
  </si>
  <si>
    <t>Příplatek ZKD 1 km u vodorovné dopravy suti ze sypkých materiálů</t>
  </si>
  <si>
    <t>-1292616735</t>
  </si>
  <si>
    <t>12,144*19 'Přepočtené koeficientem množství</t>
  </si>
  <si>
    <t>30</t>
  </si>
  <si>
    <t>997221873</t>
  </si>
  <si>
    <t>Poplatek za uložení na recyklační skládce (skládkovné) stavebního odpadu zeminy a kamení zatříděného do Katalogu odpadů pod kódem 17 05 04</t>
  </si>
  <si>
    <t>-188581635</t>
  </si>
  <si>
    <t>31</t>
  </si>
  <si>
    <t>997221875</t>
  </si>
  <si>
    <t>Poplatek za uložení na recyklační skládce (skládkovné) stavebního odpadu asfaltového bez obsahu dehtu zatříděného do Katalogu odpadů pod kódem 17 03 02</t>
  </si>
  <si>
    <t>1605977689</t>
  </si>
  <si>
    <t>998</t>
  </si>
  <si>
    <t>Přesun hmot</t>
  </si>
  <si>
    <t>32</t>
  </si>
  <si>
    <t>998276101</t>
  </si>
  <si>
    <t>Přesun hmot pro trubní vedení z trub z plastických hmot otevřený výkop</t>
  </si>
  <si>
    <t>505692153</t>
  </si>
  <si>
    <t>Práce a dodávky M</t>
  </si>
  <si>
    <t>23-M</t>
  </si>
  <si>
    <t>Montáže potrubí</t>
  </si>
  <si>
    <t>33</t>
  </si>
  <si>
    <t>230200272</t>
  </si>
  <si>
    <t>Jednostranné přerušení průtoku plynu stlačením plastového potrubí dn přes 63 do 110 mm - jedním stlačovadlem</t>
  </si>
  <si>
    <t>kus</t>
  </si>
  <si>
    <t>64</t>
  </si>
  <si>
    <t>1074417943</t>
  </si>
  <si>
    <t>34</t>
  </si>
  <si>
    <t>HWL.75010420099</t>
  </si>
  <si>
    <t>TŘMEN OPRAVNÝ JEDNODUCHÝ DUO M 104-112/200</t>
  </si>
  <si>
    <t>128</t>
  </si>
  <si>
    <t>858796243</t>
  </si>
  <si>
    <t>35</t>
  </si>
  <si>
    <t>230200369R</t>
  </si>
  <si>
    <t>Dočasné propojení po dobu montáže – bypas (pro zajištění zásobování stávajících odběratelů</t>
  </si>
  <si>
    <t>soubor</t>
  </si>
  <si>
    <t>-1914220341</t>
  </si>
  <si>
    <t>36</t>
  </si>
  <si>
    <t>230205025</t>
  </si>
  <si>
    <t>Montáž plynovodního potrubí plastového svařované na tupo nebo elektrospojkou dn 32 mm en 3,0 mm</t>
  </si>
  <si>
    <t>-826494461</t>
  </si>
  <si>
    <t>37</t>
  </si>
  <si>
    <t>28613911</t>
  </si>
  <si>
    <t>potrubí plynovodní PE 100RC SDR 11 PN 0,4MPa D 32x3,0mm</t>
  </si>
  <si>
    <t>-267921174</t>
  </si>
  <si>
    <t>38</t>
  </si>
  <si>
    <t>230205055</t>
  </si>
  <si>
    <t>Montáž plynovodního potrubí plastového svařované na tupo nebo elektrospojkou dn 110 mm en 6,3 mm</t>
  </si>
  <si>
    <t>1159037432</t>
  </si>
  <si>
    <t>39</t>
  </si>
  <si>
    <t>28613902</t>
  </si>
  <si>
    <t>potrubí plynovodní PE 100RC SDR 17 PN 0,1MPa tyče 12m 110x6,6mm</t>
  </si>
  <si>
    <t>1890624993</t>
  </si>
  <si>
    <t>40</t>
  </si>
  <si>
    <t>230205231</t>
  </si>
  <si>
    <t>Montáž plynovodního trubního dílu PE elektrotvarovky nebo svařovaného na tupo dn 40 mm en 3,6 mm</t>
  </si>
  <si>
    <t>-1942912451</t>
  </si>
  <si>
    <t>41</t>
  </si>
  <si>
    <t>28615970</t>
  </si>
  <si>
    <t>elektrospojka SDR11 PE 100 PN16 D 40mm</t>
  </si>
  <si>
    <t>2045014549</t>
  </si>
  <si>
    <t>42</t>
  </si>
  <si>
    <t>230205255</t>
  </si>
  <si>
    <t>Montáž plynovodního trubního dílu PE elektrotvarovky nebo svařovaného na tupo dn 110 mm en 6,2 mm</t>
  </si>
  <si>
    <t>-1591895892</t>
  </si>
  <si>
    <t>43</t>
  </si>
  <si>
    <t>TMP.753200828</t>
  </si>
  <si>
    <t>GF-T-kus 90°, red. /SDR 17/ d 110-40</t>
  </si>
  <si>
    <t>-89146742</t>
  </si>
  <si>
    <t>44</t>
  </si>
  <si>
    <t>230205256R</t>
  </si>
  <si>
    <t>Napojení na stávající NTL plynovod PE dn 110 (elektrotvarovkou)</t>
  </si>
  <si>
    <t>kpl</t>
  </si>
  <si>
    <t>1421533117</t>
  </si>
  <si>
    <t>45</t>
  </si>
  <si>
    <t>230230016</t>
  </si>
  <si>
    <t>Hlavní tlaková zkouška vzduchem 0,6 MPa DN 50</t>
  </si>
  <si>
    <t>254237518</t>
  </si>
  <si>
    <t>46</t>
  </si>
  <si>
    <t>230230018</t>
  </si>
  <si>
    <t>Hlavní tlaková zkouška vzduchem 0,6 MPa DN 100</t>
  </si>
  <si>
    <t>1707956292</t>
  </si>
  <si>
    <t>58-M</t>
  </si>
  <si>
    <t>Revize vyhrazených technických zařízení</t>
  </si>
  <si>
    <t>47</t>
  </si>
  <si>
    <t>580506129R</t>
  </si>
  <si>
    <t>Revize nízkotlakých plynovodů</t>
  </si>
  <si>
    <t>1038403132</t>
  </si>
  <si>
    <t>VRN</t>
  </si>
  <si>
    <t>Vedlejší rozpočtové náklady</t>
  </si>
  <si>
    <t>VRN1</t>
  </si>
  <si>
    <t>Průzkumné, zeměměřičské a projektové práce</t>
  </si>
  <si>
    <t>48</t>
  </si>
  <si>
    <t>012002000</t>
  </si>
  <si>
    <t>Zeměměřičské práce</t>
  </si>
  <si>
    <t>1024</t>
  </si>
  <si>
    <t>-1648478077</t>
  </si>
  <si>
    <t>VRN3</t>
  </si>
  <si>
    <t>Zařízení staveniště</t>
  </si>
  <si>
    <t>49</t>
  </si>
  <si>
    <t>030001000</t>
  </si>
  <si>
    <t>-1057948195</t>
  </si>
  <si>
    <t>50</t>
  </si>
  <si>
    <t>034303000</t>
  </si>
  <si>
    <t>Dopravní značení na staveništi</t>
  </si>
  <si>
    <t>2052094985</t>
  </si>
  <si>
    <t>IO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</si>
</sst>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14" fontId="2" fillId="3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" customHeight="1">
      <c r="AR2" s="214" t="s">
        <v>5</v>
      </c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79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R5" s="19"/>
      <c r="BE5" s="176" t="s">
        <v>14</v>
      </c>
      <c r="BS5" s="16" t="s">
        <v>6</v>
      </c>
    </row>
    <row r="6" spans="1:74" ht="36.9" customHeight="1">
      <c r="B6" s="19"/>
      <c r="D6" s="25" t="s">
        <v>15</v>
      </c>
      <c r="K6" s="181" t="s">
        <v>16</v>
      </c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R6" s="19"/>
      <c r="BE6" s="177"/>
      <c r="BS6" s="16" t="s">
        <v>6</v>
      </c>
    </row>
    <row r="7" spans="1:74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177"/>
      <c r="BS7" s="16" t="s">
        <v>6</v>
      </c>
    </row>
    <row r="8" spans="1:74" ht="12" customHeight="1">
      <c r="B8" s="19"/>
      <c r="D8" s="26" t="s">
        <v>19</v>
      </c>
      <c r="K8" s="24" t="s">
        <v>20</v>
      </c>
      <c r="AK8" s="26" t="s">
        <v>21</v>
      </c>
      <c r="AN8" s="217">
        <v>45810</v>
      </c>
      <c r="AR8" s="19"/>
      <c r="BE8" s="177"/>
      <c r="BS8" s="16" t="s">
        <v>6</v>
      </c>
    </row>
    <row r="9" spans="1:74" ht="14.4" customHeight="1">
      <c r="B9" s="19"/>
      <c r="AR9" s="19"/>
      <c r="BE9" s="177"/>
      <c r="BS9" s="16" t="s">
        <v>6</v>
      </c>
    </row>
    <row r="10" spans="1:74" ht="12" customHeight="1">
      <c r="B10" s="19"/>
      <c r="D10" s="26" t="s">
        <v>22</v>
      </c>
      <c r="AK10" s="26" t="s">
        <v>23</v>
      </c>
      <c r="AN10" s="24" t="s">
        <v>1</v>
      </c>
      <c r="AR10" s="19"/>
      <c r="BE10" s="177"/>
      <c r="BS10" s="16" t="s">
        <v>6</v>
      </c>
    </row>
    <row r="11" spans="1:74" ht="18.45" customHeight="1">
      <c r="B11" s="19"/>
      <c r="E11" s="24" t="s">
        <v>24</v>
      </c>
      <c r="AK11" s="26" t="s">
        <v>25</v>
      </c>
      <c r="AN11" s="24" t="s">
        <v>1</v>
      </c>
      <c r="AR11" s="19"/>
      <c r="BE11" s="177"/>
      <c r="BS11" s="16" t="s">
        <v>6</v>
      </c>
    </row>
    <row r="12" spans="1:74" ht="6.9" customHeight="1">
      <c r="B12" s="19"/>
      <c r="AR12" s="19"/>
      <c r="BE12" s="177"/>
      <c r="BS12" s="16" t="s">
        <v>6</v>
      </c>
    </row>
    <row r="13" spans="1:74" ht="12" customHeight="1">
      <c r="B13" s="19"/>
      <c r="D13" s="26" t="s">
        <v>26</v>
      </c>
      <c r="AK13" s="26" t="s">
        <v>23</v>
      </c>
      <c r="AN13" s="28" t="s">
        <v>27</v>
      </c>
      <c r="AR13" s="19"/>
      <c r="BE13" s="177"/>
      <c r="BS13" s="16" t="s">
        <v>6</v>
      </c>
    </row>
    <row r="14" spans="1:74" ht="13.2">
      <c r="B14" s="19"/>
      <c r="E14" s="182" t="s">
        <v>27</v>
      </c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26" t="s">
        <v>25</v>
      </c>
      <c r="AN14" s="28" t="s">
        <v>27</v>
      </c>
      <c r="AR14" s="19"/>
      <c r="BE14" s="177"/>
      <c r="BS14" s="16" t="s">
        <v>6</v>
      </c>
    </row>
    <row r="15" spans="1:74" ht="6.9" customHeight="1">
      <c r="B15" s="19"/>
      <c r="AR15" s="19"/>
      <c r="BE15" s="177"/>
      <c r="BS15" s="16" t="s">
        <v>3</v>
      </c>
    </row>
    <row r="16" spans="1:74" ht="12" customHeight="1">
      <c r="B16" s="19"/>
      <c r="D16" s="26" t="s">
        <v>28</v>
      </c>
      <c r="AK16" s="26" t="s">
        <v>23</v>
      </c>
      <c r="AN16" s="24" t="s">
        <v>1</v>
      </c>
      <c r="AR16" s="19"/>
      <c r="BE16" s="177"/>
      <c r="BS16" s="16" t="s">
        <v>3</v>
      </c>
    </row>
    <row r="17" spans="2:71" ht="18.45" customHeight="1">
      <c r="B17" s="19"/>
      <c r="E17" s="24" t="s">
        <v>29</v>
      </c>
      <c r="AK17" s="26" t="s">
        <v>25</v>
      </c>
      <c r="AN17" s="24" t="s">
        <v>1</v>
      </c>
      <c r="AR17" s="19"/>
      <c r="BE17" s="177"/>
      <c r="BS17" s="16" t="s">
        <v>30</v>
      </c>
    </row>
    <row r="18" spans="2:71" ht="6.9" customHeight="1">
      <c r="B18" s="19"/>
      <c r="AR18" s="19"/>
      <c r="BE18" s="177"/>
      <c r="BS18" s="16" t="s">
        <v>6</v>
      </c>
    </row>
    <row r="19" spans="2:71" ht="12" customHeight="1">
      <c r="B19" s="19"/>
      <c r="D19" s="26" t="s">
        <v>31</v>
      </c>
      <c r="AK19" s="26" t="s">
        <v>23</v>
      </c>
      <c r="AN19" s="24" t="s">
        <v>1</v>
      </c>
      <c r="AR19" s="19"/>
      <c r="BE19" s="177"/>
      <c r="BS19" s="16" t="s">
        <v>6</v>
      </c>
    </row>
    <row r="20" spans="2:71" ht="18.45" customHeight="1">
      <c r="B20" s="19"/>
      <c r="E20" s="24" t="s">
        <v>20</v>
      </c>
      <c r="AK20" s="26" t="s">
        <v>25</v>
      </c>
      <c r="AN20" s="24" t="s">
        <v>1</v>
      </c>
      <c r="AR20" s="19"/>
      <c r="BE20" s="177"/>
      <c r="BS20" s="16" t="s">
        <v>30</v>
      </c>
    </row>
    <row r="21" spans="2:71" ht="6.9" customHeight="1">
      <c r="B21" s="19"/>
      <c r="AR21" s="19"/>
      <c r="BE21" s="177"/>
    </row>
    <row r="22" spans="2:71" ht="12" customHeight="1">
      <c r="B22" s="19"/>
      <c r="D22" s="26" t="s">
        <v>32</v>
      </c>
      <c r="AR22" s="19"/>
      <c r="BE22" s="177"/>
    </row>
    <row r="23" spans="2:71" ht="16.5" customHeight="1">
      <c r="B23" s="19"/>
      <c r="E23" s="184" t="s">
        <v>1</v>
      </c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R23" s="19"/>
      <c r="BE23" s="177"/>
    </row>
    <row r="24" spans="2:71" ht="6.9" customHeight="1">
      <c r="B24" s="19"/>
      <c r="AR24" s="19"/>
      <c r="BE24" s="177"/>
    </row>
    <row r="25" spans="2:7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77"/>
    </row>
    <row r="26" spans="2:71" s="1" customFormat="1" ht="25.95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85">
        <f>ROUND(AG94,2)</f>
        <v>0</v>
      </c>
      <c r="AL26" s="186"/>
      <c r="AM26" s="186"/>
      <c r="AN26" s="186"/>
      <c r="AO26" s="186"/>
      <c r="AR26" s="31"/>
      <c r="BE26" s="177"/>
    </row>
    <row r="27" spans="2:71" s="1" customFormat="1" ht="6.9" customHeight="1">
      <c r="B27" s="31"/>
      <c r="AR27" s="31"/>
      <c r="BE27" s="177"/>
    </row>
    <row r="28" spans="2:71" s="1" customFormat="1" ht="13.2">
      <c r="B28" s="31"/>
      <c r="L28" s="187" t="s">
        <v>34</v>
      </c>
      <c r="M28" s="187"/>
      <c r="N28" s="187"/>
      <c r="O28" s="187"/>
      <c r="P28" s="187"/>
      <c r="W28" s="187" t="s">
        <v>35</v>
      </c>
      <c r="X28" s="187"/>
      <c r="Y28" s="187"/>
      <c r="Z28" s="187"/>
      <c r="AA28" s="187"/>
      <c r="AB28" s="187"/>
      <c r="AC28" s="187"/>
      <c r="AD28" s="187"/>
      <c r="AE28" s="187"/>
      <c r="AK28" s="187" t="s">
        <v>36</v>
      </c>
      <c r="AL28" s="187"/>
      <c r="AM28" s="187"/>
      <c r="AN28" s="187"/>
      <c r="AO28" s="187"/>
      <c r="AR28" s="31"/>
      <c r="BE28" s="177"/>
    </row>
    <row r="29" spans="2:71" s="2" customFormat="1" ht="14.4" customHeight="1">
      <c r="B29" s="35"/>
      <c r="D29" s="26" t="s">
        <v>37</v>
      </c>
      <c r="F29" s="26" t="s">
        <v>38</v>
      </c>
      <c r="L29" s="190">
        <v>0.21</v>
      </c>
      <c r="M29" s="189"/>
      <c r="N29" s="189"/>
      <c r="O29" s="189"/>
      <c r="P29" s="189"/>
      <c r="W29" s="188">
        <f>ROUND(AZ94, 2)</f>
        <v>0</v>
      </c>
      <c r="X29" s="189"/>
      <c r="Y29" s="189"/>
      <c r="Z29" s="189"/>
      <c r="AA29" s="189"/>
      <c r="AB29" s="189"/>
      <c r="AC29" s="189"/>
      <c r="AD29" s="189"/>
      <c r="AE29" s="189"/>
      <c r="AK29" s="188">
        <f>ROUND(AV94, 2)</f>
        <v>0</v>
      </c>
      <c r="AL29" s="189"/>
      <c r="AM29" s="189"/>
      <c r="AN29" s="189"/>
      <c r="AO29" s="189"/>
      <c r="AR29" s="35"/>
      <c r="BE29" s="178"/>
    </row>
    <row r="30" spans="2:71" s="2" customFormat="1" ht="14.4" customHeight="1">
      <c r="B30" s="35"/>
      <c r="F30" s="26" t="s">
        <v>39</v>
      </c>
      <c r="L30" s="190">
        <v>0.12</v>
      </c>
      <c r="M30" s="189"/>
      <c r="N30" s="189"/>
      <c r="O30" s="189"/>
      <c r="P30" s="189"/>
      <c r="W30" s="188">
        <f>ROUND(BA94, 2)</f>
        <v>0</v>
      </c>
      <c r="X30" s="189"/>
      <c r="Y30" s="189"/>
      <c r="Z30" s="189"/>
      <c r="AA30" s="189"/>
      <c r="AB30" s="189"/>
      <c r="AC30" s="189"/>
      <c r="AD30" s="189"/>
      <c r="AE30" s="189"/>
      <c r="AK30" s="188">
        <f>ROUND(AW94, 2)</f>
        <v>0</v>
      </c>
      <c r="AL30" s="189"/>
      <c r="AM30" s="189"/>
      <c r="AN30" s="189"/>
      <c r="AO30" s="189"/>
      <c r="AR30" s="35"/>
      <c r="BE30" s="178"/>
    </row>
    <row r="31" spans="2:71" s="2" customFormat="1" ht="14.4" hidden="1" customHeight="1">
      <c r="B31" s="35"/>
      <c r="F31" s="26" t="s">
        <v>40</v>
      </c>
      <c r="L31" s="190">
        <v>0.21</v>
      </c>
      <c r="M31" s="189"/>
      <c r="N31" s="189"/>
      <c r="O31" s="189"/>
      <c r="P31" s="189"/>
      <c r="W31" s="188">
        <f>ROUND(BB94, 2)</f>
        <v>0</v>
      </c>
      <c r="X31" s="189"/>
      <c r="Y31" s="189"/>
      <c r="Z31" s="189"/>
      <c r="AA31" s="189"/>
      <c r="AB31" s="189"/>
      <c r="AC31" s="189"/>
      <c r="AD31" s="189"/>
      <c r="AE31" s="189"/>
      <c r="AK31" s="188">
        <v>0</v>
      </c>
      <c r="AL31" s="189"/>
      <c r="AM31" s="189"/>
      <c r="AN31" s="189"/>
      <c r="AO31" s="189"/>
      <c r="AR31" s="35"/>
      <c r="BE31" s="178"/>
    </row>
    <row r="32" spans="2:71" s="2" customFormat="1" ht="14.4" hidden="1" customHeight="1">
      <c r="B32" s="35"/>
      <c r="F32" s="26" t="s">
        <v>41</v>
      </c>
      <c r="L32" s="190">
        <v>0.12</v>
      </c>
      <c r="M32" s="189"/>
      <c r="N32" s="189"/>
      <c r="O32" s="189"/>
      <c r="P32" s="189"/>
      <c r="W32" s="188">
        <f>ROUND(BC94, 2)</f>
        <v>0</v>
      </c>
      <c r="X32" s="189"/>
      <c r="Y32" s="189"/>
      <c r="Z32" s="189"/>
      <c r="AA32" s="189"/>
      <c r="AB32" s="189"/>
      <c r="AC32" s="189"/>
      <c r="AD32" s="189"/>
      <c r="AE32" s="189"/>
      <c r="AK32" s="188">
        <v>0</v>
      </c>
      <c r="AL32" s="189"/>
      <c r="AM32" s="189"/>
      <c r="AN32" s="189"/>
      <c r="AO32" s="189"/>
      <c r="AR32" s="35"/>
      <c r="BE32" s="178"/>
    </row>
    <row r="33" spans="2:57" s="2" customFormat="1" ht="14.4" hidden="1" customHeight="1">
      <c r="B33" s="35"/>
      <c r="F33" s="26" t="s">
        <v>42</v>
      </c>
      <c r="L33" s="190">
        <v>0</v>
      </c>
      <c r="M33" s="189"/>
      <c r="N33" s="189"/>
      <c r="O33" s="189"/>
      <c r="P33" s="189"/>
      <c r="W33" s="188">
        <f>ROUND(BD94, 2)</f>
        <v>0</v>
      </c>
      <c r="X33" s="189"/>
      <c r="Y33" s="189"/>
      <c r="Z33" s="189"/>
      <c r="AA33" s="189"/>
      <c r="AB33" s="189"/>
      <c r="AC33" s="189"/>
      <c r="AD33" s="189"/>
      <c r="AE33" s="189"/>
      <c r="AK33" s="188">
        <v>0</v>
      </c>
      <c r="AL33" s="189"/>
      <c r="AM33" s="189"/>
      <c r="AN33" s="189"/>
      <c r="AO33" s="189"/>
      <c r="AR33" s="35"/>
      <c r="BE33" s="178"/>
    </row>
    <row r="34" spans="2:57" s="1" customFormat="1" ht="6.9" customHeight="1">
      <c r="B34" s="31"/>
      <c r="AR34" s="31"/>
      <c r="BE34" s="177"/>
    </row>
    <row r="35" spans="2:57" s="1" customFormat="1" ht="25.95" customHeight="1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191" t="s">
        <v>45</v>
      </c>
      <c r="Y35" s="192"/>
      <c r="Z35" s="192"/>
      <c r="AA35" s="192"/>
      <c r="AB35" s="192"/>
      <c r="AC35" s="38"/>
      <c r="AD35" s="38"/>
      <c r="AE35" s="38"/>
      <c r="AF35" s="38"/>
      <c r="AG35" s="38"/>
      <c r="AH35" s="38"/>
      <c r="AI35" s="38"/>
      <c r="AJ35" s="38"/>
      <c r="AK35" s="193">
        <f>SUM(AK26:AK33)</f>
        <v>0</v>
      </c>
      <c r="AL35" s="192"/>
      <c r="AM35" s="192"/>
      <c r="AN35" s="192"/>
      <c r="AO35" s="194"/>
      <c r="AP35" s="36"/>
      <c r="AQ35" s="36"/>
      <c r="AR35" s="31"/>
    </row>
    <row r="36" spans="2:57" s="1" customFormat="1" ht="6.9" customHeight="1">
      <c r="B36" s="31"/>
      <c r="AR36" s="31"/>
    </row>
    <row r="37" spans="2:57" s="1" customFormat="1" ht="14.4" customHeight="1">
      <c r="B37" s="31"/>
      <c r="AR37" s="31"/>
    </row>
    <row r="38" spans="2:57" ht="14.4" customHeight="1">
      <c r="B38" s="19"/>
      <c r="AR38" s="19"/>
    </row>
    <row r="39" spans="2:57" ht="14.4" customHeight="1">
      <c r="B39" s="19"/>
      <c r="AR39" s="19"/>
    </row>
    <row r="40" spans="2:57" ht="14.4" customHeight="1">
      <c r="B40" s="19"/>
      <c r="AR40" s="19"/>
    </row>
    <row r="41" spans="2:57" ht="14.4" customHeight="1">
      <c r="B41" s="19"/>
      <c r="AR41" s="19"/>
    </row>
    <row r="42" spans="2:57" ht="14.4" customHeight="1">
      <c r="B42" s="19"/>
      <c r="AR42" s="19"/>
    </row>
    <row r="43" spans="2:57" ht="14.4" customHeight="1">
      <c r="B43" s="19"/>
      <c r="AR43" s="19"/>
    </row>
    <row r="44" spans="2:57" ht="14.4" customHeight="1">
      <c r="B44" s="19"/>
      <c r="AR44" s="19"/>
    </row>
    <row r="45" spans="2:57" ht="14.4" customHeight="1">
      <c r="B45" s="19"/>
      <c r="AR45" s="19"/>
    </row>
    <row r="46" spans="2:57" ht="14.4" customHeight="1">
      <c r="B46" s="19"/>
      <c r="AR46" s="19"/>
    </row>
    <row r="47" spans="2:57" ht="14.4" customHeight="1">
      <c r="B47" s="19"/>
      <c r="AR47" s="19"/>
    </row>
    <row r="48" spans="2:57" ht="14.4" customHeight="1">
      <c r="B48" s="19"/>
      <c r="AR48" s="19"/>
    </row>
    <row r="49" spans="2:44" s="1" customFormat="1" ht="14.4" customHeight="1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 ht="10.199999999999999">
      <c r="B50" s="19"/>
      <c r="AR50" s="19"/>
    </row>
    <row r="51" spans="2:44" ht="10.199999999999999">
      <c r="B51" s="19"/>
      <c r="AR51" s="19"/>
    </row>
    <row r="52" spans="2:44" ht="10.199999999999999">
      <c r="B52" s="19"/>
      <c r="AR52" s="19"/>
    </row>
    <row r="53" spans="2:44" ht="10.199999999999999">
      <c r="B53" s="19"/>
      <c r="AR53" s="19"/>
    </row>
    <row r="54" spans="2:44" ht="10.199999999999999">
      <c r="B54" s="19"/>
      <c r="AR54" s="19"/>
    </row>
    <row r="55" spans="2:44" ht="10.199999999999999">
      <c r="B55" s="19"/>
      <c r="AR55" s="19"/>
    </row>
    <row r="56" spans="2:44" ht="10.199999999999999">
      <c r="B56" s="19"/>
      <c r="AR56" s="19"/>
    </row>
    <row r="57" spans="2:44" ht="10.199999999999999">
      <c r="B57" s="19"/>
      <c r="AR57" s="19"/>
    </row>
    <row r="58" spans="2:44" ht="10.199999999999999">
      <c r="B58" s="19"/>
      <c r="AR58" s="19"/>
    </row>
    <row r="59" spans="2:44" ht="10.199999999999999">
      <c r="B59" s="19"/>
      <c r="AR59" s="19"/>
    </row>
    <row r="60" spans="2:44" s="1" customFormat="1" ht="13.2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 ht="10.199999999999999">
      <c r="B61" s="19"/>
      <c r="AR61" s="19"/>
    </row>
    <row r="62" spans="2:44" ht="10.199999999999999">
      <c r="B62" s="19"/>
      <c r="AR62" s="19"/>
    </row>
    <row r="63" spans="2:44" ht="10.199999999999999">
      <c r="B63" s="19"/>
      <c r="AR63" s="19"/>
    </row>
    <row r="64" spans="2:44" s="1" customFormat="1" ht="13.2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 ht="10.199999999999999">
      <c r="B65" s="19"/>
      <c r="AR65" s="19"/>
    </row>
    <row r="66" spans="2:44" ht="10.199999999999999">
      <c r="B66" s="19"/>
      <c r="AR66" s="19"/>
    </row>
    <row r="67" spans="2:44" ht="10.199999999999999">
      <c r="B67" s="19"/>
      <c r="AR67" s="19"/>
    </row>
    <row r="68" spans="2:44" ht="10.199999999999999">
      <c r="B68" s="19"/>
      <c r="AR68" s="19"/>
    </row>
    <row r="69" spans="2:44" ht="10.199999999999999">
      <c r="B69" s="19"/>
      <c r="AR69" s="19"/>
    </row>
    <row r="70" spans="2:44" ht="10.199999999999999">
      <c r="B70" s="19"/>
      <c r="AR70" s="19"/>
    </row>
    <row r="71" spans="2:44" ht="10.199999999999999">
      <c r="B71" s="19"/>
      <c r="AR71" s="19"/>
    </row>
    <row r="72" spans="2:44" ht="10.199999999999999">
      <c r="B72" s="19"/>
      <c r="AR72" s="19"/>
    </row>
    <row r="73" spans="2:44" ht="10.199999999999999">
      <c r="B73" s="19"/>
      <c r="AR73" s="19"/>
    </row>
    <row r="74" spans="2:44" ht="10.199999999999999">
      <c r="B74" s="19"/>
      <c r="AR74" s="19"/>
    </row>
    <row r="75" spans="2:44" s="1" customFormat="1" ht="13.2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 ht="10.199999999999999">
      <c r="B76" s="31"/>
      <c r="AR76" s="31"/>
    </row>
    <row r="77" spans="2:44" s="1" customFormat="1" ht="6.9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0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0" s="1" customFormat="1" ht="24.9" customHeight="1">
      <c r="B82" s="31"/>
      <c r="C82" s="20" t="s">
        <v>52</v>
      </c>
      <c r="AR82" s="31"/>
    </row>
    <row r="83" spans="1:90" s="1" customFormat="1" ht="6.9" customHeight="1">
      <c r="B83" s="31"/>
      <c r="AR83" s="31"/>
    </row>
    <row r="84" spans="1:90" s="3" customFormat="1" ht="12" customHeight="1">
      <c r="B84" s="47"/>
      <c r="C84" s="26" t="s">
        <v>13</v>
      </c>
      <c r="L84" s="3">
        <f>K5</f>
        <v>0</v>
      </c>
      <c r="AR84" s="47"/>
    </row>
    <row r="85" spans="1:90" s="4" customFormat="1" ht="36.9" customHeight="1">
      <c r="B85" s="48"/>
      <c r="C85" s="49" t="s">
        <v>15</v>
      </c>
      <c r="L85" s="195" t="str">
        <f>K6</f>
        <v>IO 05 Přeložka NTL plynovodu a přepojení NTL přípojek</v>
      </c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R85" s="48"/>
    </row>
    <row r="86" spans="1:90" s="1" customFormat="1" ht="6.9" customHeight="1">
      <c r="B86" s="31"/>
      <c r="AR86" s="31"/>
    </row>
    <row r="87" spans="1:90" s="1" customFormat="1" ht="12" customHeight="1">
      <c r="B87" s="31"/>
      <c r="C87" s="26" t="s">
        <v>19</v>
      </c>
      <c r="L87" s="50" t="str">
        <f>IF(K8="","",K8)</f>
        <v xml:space="preserve"> </v>
      </c>
      <c r="AI87" s="26" t="s">
        <v>21</v>
      </c>
      <c r="AM87" s="197">
        <f>IF(AN8= "","",AN8)</f>
        <v>45810</v>
      </c>
      <c r="AN87" s="197"/>
      <c r="AR87" s="31"/>
    </row>
    <row r="88" spans="1:90" s="1" customFormat="1" ht="6.9" customHeight="1">
      <c r="B88" s="31"/>
      <c r="AR88" s="31"/>
    </row>
    <row r="89" spans="1:90" s="1" customFormat="1" ht="15.15" customHeight="1">
      <c r="B89" s="31"/>
      <c r="C89" s="26" t="s">
        <v>22</v>
      </c>
      <c r="L89" s="3" t="str">
        <f>IF(E11= "","",E11)</f>
        <v>Město Nový Jičín, Masarykovo náměstí 1/1, 741 01 N</v>
      </c>
      <c r="AI89" s="26" t="s">
        <v>28</v>
      </c>
      <c r="AM89" s="198" t="str">
        <f>IF(E17="","",E17)</f>
        <v>Ing. Jana Vanduchová</v>
      </c>
      <c r="AN89" s="199"/>
      <c r="AO89" s="199"/>
      <c r="AP89" s="199"/>
      <c r="AR89" s="31"/>
      <c r="AS89" s="200" t="s">
        <v>53</v>
      </c>
      <c r="AT89" s="201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0" s="1" customFormat="1" ht="15.15" customHeight="1">
      <c r="B90" s="31"/>
      <c r="C90" s="26" t="s">
        <v>26</v>
      </c>
      <c r="L90" s="3" t="str">
        <f>IF(E14= "Vyplň údaj","",E14)</f>
        <v/>
      </c>
      <c r="AI90" s="26" t="s">
        <v>31</v>
      </c>
      <c r="AM90" s="198" t="str">
        <f>IF(E20="","",E20)</f>
        <v xml:space="preserve"> </v>
      </c>
      <c r="AN90" s="199"/>
      <c r="AO90" s="199"/>
      <c r="AP90" s="199"/>
      <c r="AR90" s="31"/>
      <c r="AS90" s="202"/>
      <c r="AT90" s="203"/>
      <c r="BD90" s="55"/>
    </row>
    <row r="91" spans="1:90" s="1" customFormat="1" ht="10.8" customHeight="1">
      <c r="B91" s="31"/>
      <c r="AR91" s="31"/>
      <c r="AS91" s="202"/>
      <c r="AT91" s="203"/>
      <c r="BD91" s="55"/>
    </row>
    <row r="92" spans="1:90" s="1" customFormat="1" ht="29.25" customHeight="1">
      <c r="B92" s="31"/>
      <c r="C92" s="204" t="s">
        <v>54</v>
      </c>
      <c r="D92" s="205"/>
      <c r="E92" s="205"/>
      <c r="F92" s="205"/>
      <c r="G92" s="205"/>
      <c r="H92" s="56"/>
      <c r="I92" s="206" t="s">
        <v>55</v>
      </c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7" t="s">
        <v>56</v>
      </c>
      <c r="AH92" s="205"/>
      <c r="AI92" s="205"/>
      <c r="AJ92" s="205"/>
      <c r="AK92" s="205"/>
      <c r="AL92" s="205"/>
      <c r="AM92" s="205"/>
      <c r="AN92" s="206" t="s">
        <v>57</v>
      </c>
      <c r="AO92" s="205"/>
      <c r="AP92" s="208"/>
      <c r="AQ92" s="57" t="s">
        <v>58</v>
      </c>
      <c r="AR92" s="31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0" s="1" customFormat="1" ht="10.8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0" s="5" customFormat="1" ht="32.4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2">
        <f>ROUND(AG95,2)</f>
        <v>0</v>
      </c>
      <c r="AH94" s="212"/>
      <c r="AI94" s="212"/>
      <c r="AJ94" s="212"/>
      <c r="AK94" s="212"/>
      <c r="AL94" s="212"/>
      <c r="AM94" s="212"/>
      <c r="AN94" s="213">
        <f>SUM(AG94,AT94)</f>
        <v>0</v>
      </c>
      <c r="AO94" s="213"/>
      <c r="AP94" s="213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72</v>
      </c>
      <c r="BT94" s="71" t="s">
        <v>73</v>
      </c>
      <c r="BV94" s="71" t="s">
        <v>74</v>
      </c>
      <c r="BW94" s="71" t="s">
        <v>4</v>
      </c>
      <c r="BX94" s="71" t="s">
        <v>75</v>
      </c>
      <c r="CL94" s="71" t="s">
        <v>1</v>
      </c>
    </row>
    <row r="95" spans="1:90" s="6" customFormat="1" ht="24.75" customHeight="1">
      <c r="A95" s="72" t="s">
        <v>76</v>
      </c>
      <c r="B95" s="73"/>
      <c r="C95" s="74"/>
      <c r="D95" s="211" t="s">
        <v>367</v>
      </c>
      <c r="E95" s="211"/>
      <c r="F95" s="211"/>
      <c r="G95" s="211"/>
      <c r="H95" s="211"/>
      <c r="I95" s="75"/>
      <c r="J95" s="211" t="s">
        <v>16</v>
      </c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09">
        <f>Položky!J28</f>
        <v>0</v>
      </c>
      <c r="AH95" s="210"/>
      <c r="AI95" s="210"/>
      <c r="AJ95" s="210"/>
      <c r="AK95" s="210"/>
      <c r="AL95" s="210"/>
      <c r="AM95" s="210"/>
      <c r="AN95" s="209">
        <f>SUM(AG95,AT95)</f>
        <v>0</v>
      </c>
      <c r="AO95" s="210"/>
      <c r="AP95" s="210"/>
      <c r="AQ95" s="76" t="s">
        <v>77</v>
      </c>
      <c r="AR95" s="73"/>
      <c r="AS95" s="77">
        <v>0</v>
      </c>
      <c r="AT95" s="78">
        <f>ROUND(SUM(AV95:AW95),2)</f>
        <v>0</v>
      </c>
      <c r="AU95" s="79">
        <f>Položky!P126</f>
        <v>0</v>
      </c>
      <c r="AV95" s="78">
        <f>Položky!J31</f>
        <v>0</v>
      </c>
      <c r="AW95" s="78">
        <f>Položky!J32</f>
        <v>0</v>
      </c>
      <c r="AX95" s="78">
        <f>Položky!J33</f>
        <v>0</v>
      </c>
      <c r="AY95" s="78">
        <f>Položky!J34</f>
        <v>0</v>
      </c>
      <c r="AZ95" s="78">
        <f>Položky!F31</f>
        <v>0</v>
      </c>
      <c r="BA95" s="78">
        <f>Položky!F32</f>
        <v>0</v>
      </c>
      <c r="BB95" s="78">
        <f>Položky!F33</f>
        <v>0</v>
      </c>
      <c r="BC95" s="78">
        <f>Položky!F34</f>
        <v>0</v>
      </c>
      <c r="BD95" s="80">
        <f>Položky!F35</f>
        <v>0</v>
      </c>
      <c r="BT95" s="81" t="s">
        <v>78</v>
      </c>
      <c r="BU95" s="81" t="s">
        <v>79</v>
      </c>
      <c r="BV95" s="81" t="s">
        <v>74</v>
      </c>
      <c r="BW95" s="81" t="s">
        <v>4</v>
      </c>
      <c r="BX95" s="81" t="s">
        <v>75</v>
      </c>
      <c r="CL95" s="81" t="s">
        <v>1</v>
      </c>
    </row>
    <row r="96" spans="1:90" s="1" customFormat="1" ht="30" customHeight="1">
      <c r="B96" s="31"/>
      <c r="AR96" s="31"/>
    </row>
    <row r="97" spans="2:44" s="1" customFormat="1" ht="6.9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Vand_2501 - IO 05 Přeložk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16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4" t="s">
        <v>5</v>
      </c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16" t="s">
        <v>4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80</v>
      </c>
    </row>
    <row r="4" spans="2:46" ht="24.9" customHeight="1">
      <c r="B4" s="19"/>
      <c r="D4" s="20" t="s">
        <v>81</v>
      </c>
      <c r="L4" s="19"/>
      <c r="M4" s="82" t="s">
        <v>10</v>
      </c>
      <c r="AT4" s="16" t="s">
        <v>3</v>
      </c>
    </row>
    <row r="5" spans="2:46" ht="6.9" customHeight="1">
      <c r="B5" s="19"/>
      <c r="L5" s="19"/>
    </row>
    <row r="6" spans="2:46" s="1" customFormat="1" ht="12" customHeight="1">
      <c r="B6" s="31"/>
      <c r="D6" s="26" t="s">
        <v>15</v>
      </c>
      <c r="L6" s="31"/>
    </row>
    <row r="7" spans="2:46" s="1" customFormat="1" ht="16.5" customHeight="1">
      <c r="B7" s="31"/>
      <c r="E7" s="195" t="s">
        <v>16</v>
      </c>
      <c r="F7" s="215"/>
      <c r="G7" s="215"/>
      <c r="H7" s="215"/>
      <c r="L7" s="31"/>
    </row>
    <row r="8" spans="2:46" s="1" customFormat="1" ht="10.199999999999999">
      <c r="B8" s="31"/>
      <c r="L8" s="31"/>
    </row>
    <row r="9" spans="2:46" s="1" customFormat="1" ht="12" customHeight="1">
      <c r="B9" s="31"/>
      <c r="D9" s="26" t="s">
        <v>17</v>
      </c>
      <c r="F9" s="24" t="s">
        <v>1</v>
      </c>
      <c r="I9" s="26" t="s">
        <v>18</v>
      </c>
      <c r="J9" s="24" t="s">
        <v>1</v>
      </c>
      <c r="L9" s="31"/>
    </row>
    <row r="10" spans="2:46" s="1" customFormat="1" ht="12" customHeight="1">
      <c r="B10" s="31"/>
      <c r="D10" s="26" t="s">
        <v>19</v>
      </c>
      <c r="F10" s="24" t="s">
        <v>20</v>
      </c>
      <c r="I10" s="26" t="s">
        <v>21</v>
      </c>
      <c r="J10" s="51">
        <f>'Rekapitulace stavby'!AN8</f>
        <v>45810</v>
      </c>
      <c r="L10" s="31"/>
    </row>
    <row r="11" spans="2:46" s="1" customFormat="1" ht="10.8" customHeight="1">
      <c r="B11" s="31"/>
      <c r="L11" s="31"/>
    </row>
    <row r="12" spans="2:46" s="1" customFormat="1" ht="12" customHeight="1">
      <c r="B12" s="31"/>
      <c r="D12" s="26" t="s">
        <v>22</v>
      </c>
      <c r="I12" s="26" t="s">
        <v>23</v>
      </c>
      <c r="J12" s="24" t="s">
        <v>1</v>
      </c>
      <c r="L12" s="31"/>
    </row>
    <row r="13" spans="2:46" s="1" customFormat="1" ht="18" customHeight="1">
      <c r="B13" s="31"/>
      <c r="E13" s="24" t="s">
        <v>24</v>
      </c>
      <c r="I13" s="26" t="s">
        <v>25</v>
      </c>
      <c r="J13" s="24" t="s">
        <v>1</v>
      </c>
      <c r="L13" s="31"/>
    </row>
    <row r="14" spans="2:46" s="1" customFormat="1" ht="6.9" customHeight="1">
      <c r="B14" s="31"/>
      <c r="L14" s="31"/>
    </row>
    <row r="15" spans="2:46" s="1" customFormat="1" ht="12" customHeight="1">
      <c r="B15" s="31"/>
      <c r="D15" s="26" t="s">
        <v>26</v>
      </c>
      <c r="I15" s="26" t="s">
        <v>23</v>
      </c>
      <c r="J15" s="27" t="str">
        <f>'Rekapitulace stavby'!AN13</f>
        <v>Vyplň údaj</v>
      </c>
      <c r="L15" s="31"/>
    </row>
    <row r="16" spans="2:46" s="1" customFormat="1" ht="18" customHeight="1">
      <c r="B16" s="31"/>
      <c r="E16" s="216" t="str">
        <f>'Rekapitulace stavby'!E14</f>
        <v>Vyplň údaj</v>
      </c>
      <c r="F16" s="179"/>
      <c r="G16" s="179"/>
      <c r="H16" s="179"/>
      <c r="I16" s="26" t="s">
        <v>25</v>
      </c>
      <c r="J16" s="27" t="str">
        <f>'Rekapitulace stavby'!AN14</f>
        <v>Vyplň údaj</v>
      </c>
      <c r="L16" s="31"/>
    </row>
    <row r="17" spans="2:12" s="1" customFormat="1" ht="6.9" customHeight="1">
      <c r="B17" s="31"/>
      <c r="L17" s="31"/>
    </row>
    <row r="18" spans="2:12" s="1" customFormat="1" ht="12" customHeight="1">
      <c r="B18" s="31"/>
      <c r="D18" s="26" t="s">
        <v>28</v>
      </c>
      <c r="I18" s="26" t="s">
        <v>23</v>
      </c>
      <c r="J18" s="24" t="s">
        <v>1</v>
      </c>
      <c r="L18" s="31"/>
    </row>
    <row r="19" spans="2:12" s="1" customFormat="1" ht="18" customHeight="1">
      <c r="B19" s="31"/>
      <c r="E19" s="24" t="s">
        <v>29</v>
      </c>
      <c r="I19" s="26" t="s">
        <v>25</v>
      </c>
      <c r="J19" s="24" t="s">
        <v>1</v>
      </c>
      <c r="L19" s="31"/>
    </row>
    <row r="20" spans="2:12" s="1" customFormat="1" ht="6.9" customHeight="1">
      <c r="B20" s="31"/>
      <c r="L20" s="31"/>
    </row>
    <row r="21" spans="2:12" s="1" customFormat="1" ht="12" customHeight="1">
      <c r="B21" s="31"/>
      <c r="D21" s="26" t="s">
        <v>31</v>
      </c>
      <c r="I21" s="26" t="s">
        <v>23</v>
      </c>
      <c r="J21" s="24" t="str">
        <f>IF('Rekapitulace stavby'!AN19="","",'Rekapitulace stavby'!AN19)</f>
        <v/>
      </c>
      <c r="L21" s="31"/>
    </row>
    <row r="22" spans="2:12" s="1" customFormat="1" ht="18" customHeight="1">
      <c r="B22" s="31"/>
      <c r="E22" s="24" t="str">
        <f>IF('Rekapitulace stavby'!E20="","",'Rekapitulace stavby'!E20)</f>
        <v xml:space="preserve"> </v>
      </c>
      <c r="I22" s="26" t="s">
        <v>25</v>
      </c>
      <c r="J22" s="24" t="str">
        <f>IF('Rekapitulace stavby'!AN20="","",'Rekapitulace stavby'!AN20)</f>
        <v/>
      </c>
      <c r="L22" s="31"/>
    </row>
    <row r="23" spans="2:12" s="1" customFormat="1" ht="6.9" customHeight="1">
      <c r="B23" s="31"/>
      <c r="L23" s="31"/>
    </row>
    <row r="24" spans="2:12" s="1" customFormat="1" ht="12" customHeight="1">
      <c r="B24" s="31"/>
      <c r="D24" s="26" t="s">
        <v>32</v>
      </c>
      <c r="L24" s="31"/>
    </row>
    <row r="25" spans="2:12" s="7" customFormat="1" ht="16.5" customHeight="1">
      <c r="B25" s="83"/>
      <c r="E25" s="184" t="s">
        <v>1</v>
      </c>
      <c r="F25" s="184"/>
      <c r="G25" s="184"/>
      <c r="H25" s="184"/>
      <c r="L25" s="83"/>
    </row>
    <row r="26" spans="2:12" s="1" customFormat="1" ht="6.9" customHeight="1">
      <c r="B26" s="31"/>
      <c r="L26" s="31"/>
    </row>
    <row r="27" spans="2:12" s="1" customFormat="1" ht="6.9" customHeight="1">
      <c r="B27" s="31"/>
      <c r="D27" s="52"/>
      <c r="E27" s="52"/>
      <c r="F27" s="52"/>
      <c r="G27" s="52"/>
      <c r="H27" s="52"/>
      <c r="I27" s="52"/>
      <c r="J27" s="52"/>
      <c r="K27" s="52"/>
      <c r="L27" s="31"/>
    </row>
    <row r="28" spans="2:12" s="1" customFormat="1" ht="25.35" customHeight="1">
      <c r="B28" s="31"/>
      <c r="D28" s="84" t="s">
        <v>33</v>
      </c>
      <c r="J28" s="65">
        <f>ROUND(J126, 2)</f>
        <v>0</v>
      </c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14.4" customHeight="1">
      <c r="B30" s="31"/>
      <c r="F30" s="34" t="s">
        <v>35</v>
      </c>
      <c r="I30" s="34" t="s">
        <v>34</v>
      </c>
      <c r="J30" s="34" t="s">
        <v>36</v>
      </c>
      <c r="L30" s="31"/>
    </row>
    <row r="31" spans="2:12" s="1" customFormat="1" ht="14.4" customHeight="1">
      <c r="B31" s="31"/>
      <c r="D31" s="54" t="s">
        <v>37</v>
      </c>
      <c r="E31" s="26" t="s">
        <v>38</v>
      </c>
      <c r="F31" s="85">
        <f>ROUND((SUM(BE126:BE215)),  2)</f>
        <v>0</v>
      </c>
      <c r="I31" s="86">
        <v>0.21</v>
      </c>
      <c r="J31" s="85">
        <f>ROUND(((SUM(BE126:BE215))*I31),  2)</f>
        <v>0</v>
      </c>
      <c r="L31" s="31"/>
    </row>
    <row r="32" spans="2:12" s="1" customFormat="1" ht="14.4" customHeight="1">
      <c r="B32" s="31"/>
      <c r="E32" s="26" t="s">
        <v>39</v>
      </c>
      <c r="F32" s="85">
        <f>ROUND((SUM(BF126:BF215)),  2)</f>
        <v>0</v>
      </c>
      <c r="I32" s="86">
        <v>0.12</v>
      </c>
      <c r="J32" s="85">
        <f>ROUND(((SUM(BF126:BF215))*I32),  2)</f>
        <v>0</v>
      </c>
      <c r="L32" s="31"/>
    </row>
    <row r="33" spans="2:12" s="1" customFormat="1" ht="14.4" hidden="1" customHeight="1">
      <c r="B33" s="31"/>
      <c r="E33" s="26" t="s">
        <v>40</v>
      </c>
      <c r="F33" s="85">
        <f>ROUND((SUM(BG126:BG215)),  2)</f>
        <v>0</v>
      </c>
      <c r="I33" s="86">
        <v>0.21</v>
      </c>
      <c r="J33" s="85">
        <f>0</f>
        <v>0</v>
      </c>
      <c r="L33" s="31"/>
    </row>
    <row r="34" spans="2:12" s="1" customFormat="1" ht="14.4" hidden="1" customHeight="1">
      <c r="B34" s="31"/>
      <c r="E34" s="26" t="s">
        <v>41</v>
      </c>
      <c r="F34" s="85">
        <f>ROUND((SUM(BH126:BH215)),  2)</f>
        <v>0</v>
      </c>
      <c r="I34" s="86">
        <v>0.12</v>
      </c>
      <c r="J34" s="85">
        <f>0</f>
        <v>0</v>
      </c>
      <c r="L34" s="31"/>
    </row>
    <row r="35" spans="2:12" s="1" customFormat="1" ht="14.4" hidden="1" customHeight="1">
      <c r="B35" s="31"/>
      <c r="E35" s="26" t="s">
        <v>42</v>
      </c>
      <c r="F35" s="85">
        <f>ROUND((SUM(BI126:BI215)),  2)</f>
        <v>0</v>
      </c>
      <c r="I35" s="86">
        <v>0</v>
      </c>
      <c r="J35" s="85">
        <f>0</f>
        <v>0</v>
      </c>
      <c r="L35" s="31"/>
    </row>
    <row r="36" spans="2:12" s="1" customFormat="1" ht="6.9" customHeight="1">
      <c r="B36" s="31"/>
      <c r="L36" s="31"/>
    </row>
    <row r="37" spans="2:12" s="1" customFormat="1" ht="25.35" customHeight="1">
      <c r="B37" s="31"/>
      <c r="C37" s="87"/>
      <c r="D37" s="88" t="s">
        <v>43</v>
      </c>
      <c r="E37" s="56"/>
      <c r="F37" s="56"/>
      <c r="G37" s="89" t="s">
        <v>44</v>
      </c>
      <c r="H37" s="90" t="s">
        <v>45</v>
      </c>
      <c r="I37" s="56"/>
      <c r="J37" s="91">
        <f>SUM(J28:J35)</f>
        <v>0</v>
      </c>
      <c r="K37" s="92"/>
      <c r="L37" s="31"/>
    </row>
    <row r="38" spans="2:12" s="1" customFormat="1" ht="14.4" customHeight="1">
      <c r="B38" s="31"/>
      <c r="L38" s="31"/>
    </row>
    <row r="39" spans="2:12" ht="14.4" customHeight="1">
      <c r="B39" s="19"/>
      <c r="L39" s="19"/>
    </row>
    <row r="40" spans="2:12" ht="14.4" customHeight="1">
      <c r="B40" s="19"/>
      <c r="L40" s="19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48</v>
      </c>
      <c r="E61" s="33"/>
      <c r="F61" s="93" t="s">
        <v>49</v>
      </c>
      <c r="G61" s="42" t="s">
        <v>48</v>
      </c>
      <c r="H61" s="33"/>
      <c r="I61" s="33"/>
      <c r="J61" s="94" t="s">
        <v>49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48</v>
      </c>
      <c r="E76" s="33"/>
      <c r="F76" s="93" t="s">
        <v>49</v>
      </c>
      <c r="G76" s="42" t="s">
        <v>48</v>
      </c>
      <c r="H76" s="33"/>
      <c r="I76" s="33"/>
      <c r="J76" s="94" t="s">
        <v>49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82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6.5" customHeight="1">
      <c r="B85" s="31"/>
      <c r="E85" s="195" t="str">
        <f>E7</f>
        <v>IO 05 Přeložka NTL plynovodu a přepojení NTL přípojek</v>
      </c>
      <c r="F85" s="215"/>
      <c r="G85" s="215"/>
      <c r="H85" s="215"/>
      <c r="L85" s="31"/>
    </row>
    <row r="86" spans="2:47" s="1" customFormat="1" ht="6.9" customHeight="1">
      <c r="B86" s="31"/>
      <c r="L86" s="31"/>
    </row>
    <row r="87" spans="2:47" s="1" customFormat="1" ht="12" customHeight="1">
      <c r="B87" s="31"/>
      <c r="C87" s="26" t="s">
        <v>19</v>
      </c>
      <c r="F87" s="24" t="str">
        <f>F10</f>
        <v xml:space="preserve"> </v>
      </c>
      <c r="I87" s="26" t="s">
        <v>21</v>
      </c>
      <c r="J87" s="51">
        <f>IF(J10="","",J10)</f>
        <v>45810</v>
      </c>
      <c r="L87" s="31"/>
    </row>
    <row r="88" spans="2:47" s="1" customFormat="1" ht="6.9" customHeight="1">
      <c r="B88" s="31"/>
      <c r="L88" s="31"/>
    </row>
    <row r="89" spans="2:47" s="1" customFormat="1" ht="15.15" customHeight="1">
      <c r="B89" s="31"/>
      <c r="C89" s="26" t="s">
        <v>22</v>
      </c>
      <c r="F89" s="24" t="str">
        <f>E13</f>
        <v>Město Nový Jičín, Masarykovo náměstí 1/1, 741 01 N</v>
      </c>
      <c r="I89" s="26" t="s">
        <v>28</v>
      </c>
      <c r="J89" s="29" t="str">
        <f>E19</f>
        <v>Ing. Jana Vanduchová</v>
      </c>
      <c r="L89" s="31"/>
    </row>
    <row r="90" spans="2:47" s="1" customFormat="1" ht="15.15" customHeight="1">
      <c r="B90" s="31"/>
      <c r="C90" s="26" t="s">
        <v>26</v>
      </c>
      <c r="F90" s="24" t="str">
        <f>IF(E16="","",E16)</f>
        <v>Vyplň údaj</v>
      </c>
      <c r="I90" s="26" t="s">
        <v>31</v>
      </c>
      <c r="J90" s="29" t="str">
        <f>E22</f>
        <v xml:space="preserve"> </v>
      </c>
      <c r="L90" s="31"/>
    </row>
    <row r="91" spans="2:47" s="1" customFormat="1" ht="10.35" customHeight="1">
      <c r="B91" s="31"/>
      <c r="L91" s="31"/>
    </row>
    <row r="92" spans="2:47" s="1" customFormat="1" ht="29.25" customHeight="1">
      <c r="B92" s="31"/>
      <c r="C92" s="95" t="s">
        <v>83</v>
      </c>
      <c r="D92" s="87"/>
      <c r="E92" s="87"/>
      <c r="F92" s="87"/>
      <c r="G92" s="87"/>
      <c r="H92" s="87"/>
      <c r="I92" s="87"/>
      <c r="J92" s="96" t="s">
        <v>84</v>
      </c>
      <c r="K92" s="87"/>
      <c r="L92" s="31"/>
    </row>
    <row r="93" spans="2:47" s="1" customFormat="1" ht="10.35" customHeight="1">
      <c r="B93" s="31"/>
      <c r="L93" s="31"/>
    </row>
    <row r="94" spans="2:47" s="1" customFormat="1" ht="22.8" customHeight="1">
      <c r="B94" s="31"/>
      <c r="C94" s="97" t="s">
        <v>85</v>
      </c>
      <c r="J94" s="65">
        <f>J126</f>
        <v>0</v>
      </c>
      <c r="L94" s="31"/>
      <c r="AU94" s="16" t="s">
        <v>86</v>
      </c>
    </row>
    <row r="95" spans="2:47" s="8" customFormat="1" ht="24.9" customHeight="1">
      <c r="B95" s="98"/>
      <c r="D95" s="99" t="s">
        <v>87</v>
      </c>
      <c r="E95" s="100"/>
      <c r="F95" s="100"/>
      <c r="G95" s="100"/>
      <c r="H95" s="100"/>
      <c r="I95" s="100"/>
      <c r="J95" s="101">
        <f>J127</f>
        <v>0</v>
      </c>
      <c r="L95" s="98"/>
    </row>
    <row r="96" spans="2:47" s="9" customFormat="1" ht="19.95" customHeight="1">
      <c r="B96" s="102"/>
      <c r="D96" s="103" t="s">
        <v>88</v>
      </c>
      <c r="E96" s="104"/>
      <c r="F96" s="104"/>
      <c r="G96" s="104"/>
      <c r="H96" s="104"/>
      <c r="I96" s="104"/>
      <c r="J96" s="105">
        <f>J128</f>
        <v>0</v>
      </c>
      <c r="L96" s="102"/>
    </row>
    <row r="97" spans="2:12" s="9" customFormat="1" ht="19.95" customHeight="1">
      <c r="B97" s="102"/>
      <c r="D97" s="103" t="s">
        <v>89</v>
      </c>
      <c r="E97" s="104"/>
      <c r="F97" s="104"/>
      <c r="G97" s="104"/>
      <c r="H97" s="104"/>
      <c r="I97" s="104"/>
      <c r="J97" s="105">
        <f>J166</f>
        <v>0</v>
      </c>
      <c r="L97" s="102"/>
    </row>
    <row r="98" spans="2:12" s="9" customFormat="1" ht="19.95" customHeight="1">
      <c r="B98" s="102"/>
      <c r="D98" s="103" t="s">
        <v>90</v>
      </c>
      <c r="E98" s="104"/>
      <c r="F98" s="104"/>
      <c r="G98" s="104"/>
      <c r="H98" s="104"/>
      <c r="I98" s="104"/>
      <c r="J98" s="105">
        <f>J169</f>
        <v>0</v>
      </c>
      <c r="L98" s="102"/>
    </row>
    <row r="99" spans="2:12" s="9" customFormat="1" ht="19.95" customHeight="1">
      <c r="B99" s="102"/>
      <c r="D99" s="103" t="s">
        <v>91</v>
      </c>
      <c r="E99" s="104"/>
      <c r="F99" s="104"/>
      <c r="G99" s="104"/>
      <c r="H99" s="104"/>
      <c r="I99" s="104"/>
      <c r="J99" s="105">
        <f>J176</f>
        <v>0</v>
      </c>
      <c r="L99" s="102"/>
    </row>
    <row r="100" spans="2:12" s="9" customFormat="1" ht="19.95" customHeight="1">
      <c r="B100" s="102"/>
      <c r="D100" s="103" t="s">
        <v>92</v>
      </c>
      <c r="E100" s="104"/>
      <c r="F100" s="104"/>
      <c r="G100" s="104"/>
      <c r="H100" s="104"/>
      <c r="I100" s="104"/>
      <c r="J100" s="105">
        <f>J179</f>
        <v>0</v>
      </c>
      <c r="L100" s="102"/>
    </row>
    <row r="101" spans="2:12" s="9" customFormat="1" ht="19.95" customHeight="1">
      <c r="B101" s="102"/>
      <c r="D101" s="103" t="s">
        <v>93</v>
      </c>
      <c r="E101" s="104"/>
      <c r="F101" s="104"/>
      <c r="G101" s="104"/>
      <c r="H101" s="104"/>
      <c r="I101" s="104"/>
      <c r="J101" s="105">
        <f>J184</f>
        <v>0</v>
      </c>
      <c r="L101" s="102"/>
    </row>
    <row r="102" spans="2:12" s="9" customFormat="1" ht="19.95" customHeight="1">
      <c r="B102" s="102"/>
      <c r="D102" s="103" t="s">
        <v>94</v>
      </c>
      <c r="E102" s="104"/>
      <c r="F102" s="104"/>
      <c r="G102" s="104"/>
      <c r="H102" s="104"/>
      <c r="I102" s="104"/>
      <c r="J102" s="105">
        <f>J190</f>
        <v>0</v>
      </c>
      <c r="L102" s="102"/>
    </row>
    <row r="103" spans="2:12" s="8" customFormat="1" ht="24.9" customHeight="1">
      <c r="B103" s="98"/>
      <c r="D103" s="99" t="s">
        <v>95</v>
      </c>
      <c r="E103" s="100"/>
      <c r="F103" s="100"/>
      <c r="G103" s="100"/>
      <c r="H103" s="100"/>
      <c r="I103" s="100"/>
      <c r="J103" s="101">
        <f>J192</f>
        <v>0</v>
      </c>
      <c r="L103" s="98"/>
    </row>
    <row r="104" spans="2:12" s="9" customFormat="1" ht="19.95" customHeight="1">
      <c r="B104" s="102"/>
      <c r="D104" s="103" t="s">
        <v>96</v>
      </c>
      <c r="E104" s="104"/>
      <c r="F104" s="104"/>
      <c r="G104" s="104"/>
      <c r="H104" s="104"/>
      <c r="I104" s="104"/>
      <c r="J104" s="105">
        <f>J193</f>
        <v>0</v>
      </c>
      <c r="L104" s="102"/>
    </row>
    <row r="105" spans="2:12" s="9" customFormat="1" ht="19.95" customHeight="1">
      <c r="B105" s="102"/>
      <c r="D105" s="103" t="s">
        <v>97</v>
      </c>
      <c r="E105" s="104"/>
      <c r="F105" s="104"/>
      <c r="G105" s="104"/>
      <c r="H105" s="104"/>
      <c r="I105" s="104"/>
      <c r="J105" s="105">
        <f>J208</f>
        <v>0</v>
      </c>
      <c r="L105" s="102"/>
    </row>
    <row r="106" spans="2:12" s="8" customFormat="1" ht="24.9" customHeight="1">
      <c r="B106" s="98"/>
      <c r="D106" s="99" t="s">
        <v>98</v>
      </c>
      <c r="E106" s="100"/>
      <c r="F106" s="100"/>
      <c r="G106" s="100"/>
      <c r="H106" s="100"/>
      <c r="I106" s="100"/>
      <c r="J106" s="101">
        <f>J210</f>
        <v>0</v>
      </c>
      <c r="L106" s="98"/>
    </row>
    <row r="107" spans="2:12" s="9" customFormat="1" ht="19.95" customHeight="1">
      <c r="B107" s="102"/>
      <c r="D107" s="103" t="s">
        <v>99</v>
      </c>
      <c r="E107" s="104"/>
      <c r="F107" s="104"/>
      <c r="G107" s="104"/>
      <c r="H107" s="104"/>
      <c r="I107" s="104"/>
      <c r="J107" s="105">
        <f>J211</f>
        <v>0</v>
      </c>
      <c r="L107" s="102"/>
    </row>
    <row r="108" spans="2:12" s="9" customFormat="1" ht="19.95" customHeight="1">
      <c r="B108" s="102"/>
      <c r="D108" s="103" t="s">
        <v>100</v>
      </c>
      <c r="E108" s="104"/>
      <c r="F108" s="104"/>
      <c r="G108" s="104"/>
      <c r="H108" s="104"/>
      <c r="I108" s="104"/>
      <c r="J108" s="105">
        <f>J213</f>
        <v>0</v>
      </c>
      <c r="L108" s="102"/>
    </row>
    <row r="109" spans="2:12" s="1" customFormat="1" ht="21.75" customHeight="1">
      <c r="B109" s="31"/>
      <c r="L109" s="31"/>
    </row>
    <row r="110" spans="2:12" s="1" customFormat="1" ht="6.9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1"/>
    </row>
    <row r="114" spans="2:63" s="1" customFormat="1" ht="6.9" customHeight="1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31"/>
    </row>
    <row r="115" spans="2:63" s="1" customFormat="1" ht="24.9" customHeight="1">
      <c r="B115" s="31"/>
      <c r="C115" s="20" t="s">
        <v>101</v>
      </c>
      <c r="L115" s="31"/>
    </row>
    <row r="116" spans="2:63" s="1" customFormat="1" ht="6.9" customHeight="1">
      <c r="B116" s="31"/>
      <c r="L116" s="31"/>
    </row>
    <row r="117" spans="2:63" s="1" customFormat="1" ht="12" customHeight="1">
      <c r="B117" s="31"/>
      <c r="C117" s="26" t="s">
        <v>15</v>
      </c>
      <c r="L117" s="31"/>
    </row>
    <row r="118" spans="2:63" s="1" customFormat="1" ht="16.5" customHeight="1">
      <c r="B118" s="31"/>
      <c r="E118" s="195" t="str">
        <f>E7</f>
        <v>IO 05 Přeložka NTL plynovodu a přepojení NTL přípojek</v>
      </c>
      <c r="F118" s="215"/>
      <c r="G118" s="215"/>
      <c r="H118" s="215"/>
      <c r="L118" s="31"/>
    </row>
    <row r="119" spans="2:63" s="1" customFormat="1" ht="6.9" customHeight="1">
      <c r="B119" s="31"/>
      <c r="L119" s="31"/>
    </row>
    <row r="120" spans="2:63" s="1" customFormat="1" ht="12" customHeight="1">
      <c r="B120" s="31"/>
      <c r="C120" s="26" t="s">
        <v>19</v>
      </c>
      <c r="F120" s="24" t="str">
        <f>F10</f>
        <v xml:space="preserve"> </v>
      </c>
      <c r="I120" s="26" t="s">
        <v>21</v>
      </c>
      <c r="J120" s="51">
        <f>IF(J10="","",J10)</f>
        <v>45810</v>
      </c>
      <c r="L120" s="31"/>
    </row>
    <row r="121" spans="2:63" s="1" customFormat="1" ht="6.9" customHeight="1">
      <c r="B121" s="31"/>
      <c r="L121" s="31"/>
    </row>
    <row r="122" spans="2:63" s="1" customFormat="1" ht="15.15" customHeight="1">
      <c r="B122" s="31"/>
      <c r="C122" s="26" t="s">
        <v>22</v>
      </c>
      <c r="F122" s="24" t="str">
        <f>E13</f>
        <v>Město Nový Jičín, Masarykovo náměstí 1/1, 741 01 N</v>
      </c>
      <c r="I122" s="26" t="s">
        <v>28</v>
      </c>
      <c r="J122" s="29" t="str">
        <f>E19</f>
        <v>Ing. Jana Vanduchová</v>
      </c>
      <c r="L122" s="31"/>
    </row>
    <row r="123" spans="2:63" s="1" customFormat="1" ht="15.15" customHeight="1">
      <c r="B123" s="31"/>
      <c r="C123" s="26" t="s">
        <v>26</v>
      </c>
      <c r="F123" s="24" t="str">
        <f>IF(E16="","",E16)</f>
        <v>Vyplň údaj</v>
      </c>
      <c r="I123" s="26" t="s">
        <v>31</v>
      </c>
      <c r="J123" s="29" t="str">
        <f>E22</f>
        <v xml:space="preserve"> </v>
      </c>
      <c r="L123" s="31"/>
    </row>
    <row r="124" spans="2:63" s="1" customFormat="1" ht="10.35" customHeight="1">
      <c r="B124" s="31"/>
      <c r="L124" s="31"/>
    </row>
    <row r="125" spans="2:63" s="10" customFormat="1" ht="29.25" customHeight="1">
      <c r="B125" s="106"/>
      <c r="C125" s="107" t="s">
        <v>102</v>
      </c>
      <c r="D125" s="108" t="s">
        <v>58</v>
      </c>
      <c r="E125" s="108" t="s">
        <v>54</v>
      </c>
      <c r="F125" s="108" t="s">
        <v>55</v>
      </c>
      <c r="G125" s="108" t="s">
        <v>103</v>
      </c>
      <c r="H125" s="108" t="s">
        <v>104</v>
      </c>
      <c r="I125" s="108" t="s">
        <v>105</v>
      </c>
      <c r="J125" s="108" t="s">
        <v>84</v>
      </c>
      <c r="K125" s="109" t="s">
        <v>106</v>
      </c>
      <c r="L125" s="106"/>
      <c r="M125" s="58" t="s">
        <v>1</v>
      </c>
      <c r="N125" s="59" t="s">
        <v>37</v>
      </c>
      <c r="O125" s="59" t="s">
        <v>107</v>
      </c>
      <c r="P125" s="59" t="s">
        <v>108</v>
      </c>
      <c r="Q125" s="59" t="s">
        <v>109</v>
      </c>
      <c r="R125" s="59" t="s">
        <v>110</v>
      </c>
      <c r="S125" s="59" t="s">
        <v>111</v>
      </c>
      <c r="T125" s="60" t="s">
        <v>112</v>
      </c>
    </row>
    <row r="126" spans="2:63" s="1" customFormat="1" ht="22.8" customHeight="1">
      <c r="B126" s="31"/>
      <c r="C126" s="63" t="s">
        <v>113</v>
      </c>
      <c r="J126" s="110">
        <f>BK126</f>
        <v>0</v>
      </c>
      <c r="L126" s="31"/>
      <c r="M126" s="61"/>
      <c r="N126" s="52"/>
      <c r="O126" s="52"/>
      <c r="P126" s="111">
        <f>P127+P192+P210</f>
        <v>0</v>
      </c>
      <c r="Q126" s="52"/>
      <c r="R126" s="111">
        <f>R127+R192+R210</f>
        <v>14.492344399999999</v>
      </c>
      <c r="S126" s="52"/>
      <c r="T126" s="112">
        <f>T127+T192+T210</f>
        <v>12.144</v>
      </c>
      <c r="AT126" s="16" t="s">
        <v>72</v>
      </c>
      <c r="AU126" s="16" t="s">
        <v>86</v>
      </c>
      <c r="BK126" s="113">
        <f>BK127+BK192+BK210</f>
        <v>0</v>
      </c>
    </row>
    <row r="127" spans="2:63" s="11" customFormat="1" ht="25.95" customHeight="1">
      <c r="B127" s="114"/>
      <c r="D127" s="115" t="s">
        <v>72</v>
      </c>
      <c r="E127" s="116" t="s">
        <v>114</v>
      </c>
      <c r="F127" s="116" t="s">
        <v>115</v>
      </c>
      <c r="I127" s="117"/>
      <c r="J127" s="118">
        <f>BK127</f>
        <v>0</v>
      </c>
      <c r="L127" s="114"/>
      <c r="M127" s="119"/>
      <c r="P127" s="120">
        <f>P128+P166+P169+P176+P179+P184+P190</f>
        <v>0</v>
      </c>
      <c r="R127" s="120">
        <f>R128+R166+R169+R176+R179+R184+R190</f>
        <v>14.442174399999999</v>
      </c>
      <c r="T127" s="121">
        <f>T128+T166+T169+T176+T179+T184+T190</f>
        <v>12.144</v>
      </c>
      <c r="AR127" s="115" t="s">
        <v>78</v>
      </c>
      <c r="AT127" s="122" t="s">
        <v>72</v>
      </c>
      <c r="AU127" s="122" t="s">
        <v>73</v>
      </c>
      <c r="AY127" s="115" t="s">
        <v>116</v>
      </c>
      <c r="BK127" s="123">
        <f>BK128+BK166+BK169+BK176+BK179+BK184+BK190</f>
        <v>0</v>
      </c>
    </row>
    <row r="128" spans="2:63" s="11" customFormat="1" ht="22.8" customHeight="1">
      <c r="B128" s="114"/>
      <c r="D128" s="115" t="s">
        <v>72</v>
      </c>
      <c r="E128" s="124" t="s">
        <v>78</v>
      </c>
      <c r="F128" s="124" t="s">
        <v>117</v>
      </c>
      <c r="I128" s="117"/>
      <c r="J128" s="125">
        <f>BK128</f>
        <v>0</v>
      </c>
      <c r="L128" s="114"/>
      <c r="M128" s="119"/>
      <c r="P128" s="120">
        <f>SUM(P129:P165)</f>
        <v>0</v>
      </c>
      <c r="R128" s="120">
        <f>SUM(R129:R165)</f>
        <v>14.4085144</v>
      </c>
      <c r="T128" s="121">
        <f>SUM(T129:T165)</f>
        <v>12.144</v>
      </c>
      <c r="AR128" s="115" t="s">
        <v>78</v>
      </c>
      <c r="AT128" s="122" t="s">
        <v>72</v>
      </c>
      <c r="AU128" s="122" t="s">
        <v>78</v>
      </c>
      <c r="AY128" s="115" t="s">
        <v>116</v>
      </c>
      <c r="BK128" s="123">
        <f>SUM(BK129:BK165)</f>
        <v>0</v>
      </c>
    </row>
    <row r="129" spans="2:65" s="1" customFormat="1" ht="24.15" customHeight="1">
      <c r="B129" s="126"/>
      <c r="C129" s="127" t="s">
        <v>78</v>
      </c>
      <c r="D129" s="127" t="s">
        <v>118</v>
      </c>
      <c r="E129" s="128" t="s">
        <v>119</v>
      </c>
      <c r="F129" s="129" t="s">
        <v>120</v>
      </c>
      <c r="G129" s="130" t="s">
        <v>121</v>
      </c>
      <c r="H129" s="131">
        <v>18.399999999999999</v>
      </c>
      <c r="I129" s="132"/>
      <c r="J129" s="133">
        <f>ROUND(I129*H129,2)</f>
        <v>0</v>
      </c>
      <c r="K129" s="129" t="s">
        <v>122</v>
      </c>
      <c r="L129" s="31"/>
      <c r="M129" s="134" t="s">
        <v>1</v>
      </c>
      <c r="N129" s="135" t="s">
        <v>38</v>
      </c>
      <c r="P129" s="136">
        <f>O129*H129</f>
        <v>0</v>
      </c>
      <c r="Q129" s="136">
        <v>0</v>
      </c>
      <c r="R129" s="136">
        <f>Q129*H129</f>
        <v>0</v>
      </c>
      <c r="S129" s="136">
        <v>0.44</v>
      </c>
      <c r="T129" s="137">
        <f>S129*H129</f>
        <v>8.0960000000000001</v>
      </c>
      <c r="AR129" s="138" t="s">
        <v>123</v>
      </c>
      <c r="AT129" s="138" t="s">
        <v>118</v>
      </c>
      <c r="AU129" s="138" t="s">
        <v>80</v>
      </c>
      <c r="AY129" s="16" t="s">
        <v>116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6" t="s">
        <v>78</v>
      </c>
      <c r="BK129" s="139">
        <f>ROUND(I129*H129,2)</f>
        <v>0</v>
      </c>
      <c r="BL129" s="16" t="s">
        <v>123</v>
      </c>
      <c r="BM129" s="138" t="s">
        <v>124</v>
      </c>
    </row>
    <row r="130" spans="2:65" s="1" customFormat="1" ht="24.15" customHeight="1">
      <c r="B130" s="126"/>
      <c r="C130" s="127" t="s">
        <v>80</v>
      </c>
      <c r="D130" s="127" t="s">
        <v>118</v>
      </c>
      <c r="E130" s="128" t="s">
        <v>125</v>
      </c>
      <c r="F130" s="129" t="s">
        <v>126</v>
      </c>
      <c r="G130" s="130" t="s">
        <v>121</v>
      </c>
      <c r="H130" s="131">
        <v>18.399999999999999</v>
      </c>
      <c r="I130" s="132"/>
      <c r="J130" s="133">
        <f>ROUND(I130*H130,2)</f>
        <v>0</v>
      </c>
      <c r="K130" s="129" t="s">
        <v>122</v>
      </c>
      <c r="L130" s="31"/>
      <c r="M130" s="134" t="s">
        <v>1</v>
      </c>
      <c r="N130" s="135" t="s">
        <v>38</v>
      </c>
      <c r="P130" s="136">
        <f>O130*H130</f>
        <v>0</v>
      </c>
      <c r="Q130" s="136">
        <v>0</v>
      </c>
      <c r="R130" s="136">
        <f>Q130*H130</f>
        <v>0</v>
      </c>
      <c r="S130" s="136">
        <v>0.22</v>
      </c>
      <c r="T130" s="137">
        <f>S130*H130</f>
        <v>4.048</v>
      </c>
      <c r="AR130" s="138" t="s">
        <v>123</v>
      </c>
      <c r="AT130" s="138" t="s">
        <v>118</v>
      </c>
      <c r="AU130" s="138" t="s">
        <v>80</v>
      </c>
      <c r="AY130" s="16" t="s">
        <v>116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6" t="s">
        <v>78</v>
      </c>
      <c r="BK130" s="139">
        <f>ROUND(I130*H130,2)</f>
        <v>0</v>
      </c>
      <c r="BL130" s="16" t="s">
        <v>123</v>
      </c>
      <c r="BM130" s="138" t="s">
        <v>127</v>
      </c>
    </row>
    <row r="131" spans="2:65" s="12" customFormat="1" ht="10.199999999999999">
      <c r="B131" s="140"/>
      <c r="D131" s="141" t="s">
        <v>128</v>
      </c>
      <c r="E131" s="142" t="s">
        <v>1</v>
      </c>
      <c r="F131" s="143" t="s">
        <v>129</v>
      </c>
      <c r="H131" s="144">
        <v>18.399999999999999</v>
      </c>
      <c r="I131" s="145"/>
      <c r="L131" s="140"/>
      <c r="M131" s="146"/>
      <c r="T131" s="147"/>
      <c r="AT131" s="142" t="s">
        <v>128</v>
      </c>
      <c r="AU131" s="142" t="s">
        <v>80</v>
      </c>
      <c r="AV131" s="12" t="s">
        <v>80</v>
      </c>
      <c r="AW131" s="12" t="s">
        <v>30</v>
      </c>
      <c r="AX131" s="12" t="s">
        <v>78</v>
      </c>
      <c r="AY131" s="142" t="s">
        <v>116</v>
      </c>
    </row>
    <row r="132" spans="2:65" s="1" customFormat="1" ht="16.5" customHeight="1">
      <c r="B132" s="126"/>
      <c r="C132" s="127" t="s">
        <v>130</v>
      </c>
      <c r="D132" s="127" t="s">
        <v>118</v>
      </c>
      <c r="E132" s="128" t="s">
        <v>131</v>
      </c>
      <c r="F132" s="129" t="s">
        <v>132</v>
      </c>
      <c r="G132" s="130" t="s">
        <v>133</v>
      </c>
      <c r="H132" s="131">
        <v>46</v>
      </c>
      <c r="I132" s="132"/>
      <c r="J132" s="133">
        <f>ROUND(I132*H132,2)</f>
        <v>0</v>
      </c>
      <c r="K132" s="129" t="s">
        <v>122</v>
      </c>
      <c r="L132" s="31"/>
      <c r="M132" s="134" t="s">
        <v>1</v>
      </c>
      <c r="N132" s="135" t="s">
        <v>38</v>
      </c>
      <c r="P132" s="136">
        <f>O132*H132</f>
        <v>0</v>
      </c>
      <c r="Q132" s="136">
        <v>5.5999999999999995E-4</v>
      </c>
      <c r="R132" s="136">
        <f>Q132*H132</f>
        <v>2.5759999999999998E-2</v>
      </c>
      <c r="S132" s="136">
        <v>0</v>
      </c>
      <c r="T132" s="137">
        <f>S132*H132</f>
        <v>0</v>
      </c>
      <c r="AR132" s="138" t="s">
        <v>123</v>
      </c>
      <c r="AT132" s="138" t="s">
        <v>118</v>
      </c>
      <c r="AU132" s="138" t="s">
        <v>80</v>
      </c>
      <c r="AY132" s="16" t="s">
        <v>116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6" t="s">
        <v>78</v>
      </c>
      <c r="BK132" s="139">
        <f>ROUND(I132*H132,2)</f>
        <v>0</v>
      </c>
      <c r="BL132" s="16" t="s">
        <v>123</v>
      </c>
      <c r="BM132" s="138" t="s">
        <v>134</v>
      </c>
    </row>
    <row r="133" spans="2:65" s="12" customFormat="1" ht="10.199999999999999">
      <c r="B133" s="140"/>
      <c r="D133" s="141" t="s">
        <v>128</v>
      </c>
      <c r="E133" s="142" t="s">
        <v>1</v>
      </c>
      <c r="F133" s="143" t="s">
        <v>135</v>
      </c>
      <c r="H133" s="144">
        <v>46</v>
      </c>
      <c r="I133" s="145"/>
      <c r="L133" s="140"/>
      <c r="M133" s="146"/>
      <c r="T133" s="147"/>
      <c r="AT133" s="142" t="s">
        <v>128</v>
      </c>
      <c r="AU133" s="142" t="s">
        <v>80</v>
      </c>
      <c r="AV133" s="12" t="s">
        <v>80</v>
      </c>
      <c r="AW133" s="12" t="s">
        <v>30</v>
      </c>
      <c r="AX133" s="12" t="s">
        <v>78</v>
      </c>
      <c r="AY133" s="142" t="s">
        <v>116</v>
      </c>
    </row>
    <row r="134" spans="2:65" s="1" customFormat="1" ht="21.75" customHeight="1">
      <c r="B134" s="126"/>
      <c r="C134" s="127" t="s">
        <v>123</v>
      </c>
      <c r="D134" s="127" t="s">
        <v>118</v>
      </c>
      <c r="E134" s="128" t="s">
        <v>136</v>
      </c>
      <c r="F134" s="129" t="s">
        <v>137</v>
      </c>
      <c r="G134" s="130" t="s">
        <v>133</v>
      </c>
      <c r="H134" s="131">
        <v>46</v>
      </c>
      <c r="I134" s="132"/>
      <c r="J134" s="133">
        <f>ROUND(I134*H134,2)</f>
        <v>0</v>
      </c>
      <c r="K134" s="129" t="s">
        <v>122</v>
      </c>
      <c r="L134" s="31"/>
      <c r="M134" s="134" t="s">
        <v>1</v>
      </c>
      <c r="N134" s="135" t="s">
        <v>38</v>
      </c>
      <c r="P134" s="136">
        <f>O134*H134</f>
        <v>0</v>
      </c>
      <c r="Q134" s="136">
        <v>0</v>
      </c>
      <c r="R134" s="136">
        <f>Q134*H134</f>
        <v>0</v>
      </c>
      <c r="S134" s="136">
        <v>0</v>
      </c>
      <c r="T134" s="137">
        <f>S134*H134</f>
        <v>0</v>
      </c>
      <c r="AR134" s="138" t="s">
        <v>123</v>
      </c>
      <c r="AT134" s="138" t="s">
        <v>118</v>
      </c>
      <c r="AU134" s="138" t="s">
        <v>80</v>
      </c>
      <c r="AY134" s="16" t="s">
        <v>116</v>
      </c>
      <c r="BE134" s="139">
        <f>IF(N134="základní",J134,0)</f>
        <v>0</v>
      </c>
      <c r="BF134" s="139">
        <f>IF(N134="snížená",J134,0)</f>
        <v>0</v>
      </c>
      <c r="BG134" s="139">
        <f>IF(N134="zákl. přenesená",J134,0)</f>
        <v>0</v>
      </c>
      <c r="BH134" s="139">
        <f>IF(N134="sníž. přenesená",J134,0)</f>
        <v>0</v>
      </c>
      <c r="BI134" s="139">
        <f>IF(N134="nulová",J134,0)</f>
        <v>0</v>
      </c>
      <c r="BJ134" s="16" t="s">
        <v>78</v>
      </c>
      <c r="BK134" s="139">
        <f>ROUND(I134*H134,2)</f>
        <v>0</v>
      </c>
      <c r="BL134" s="16" t="s">
        <v>123</v>
      </c>
      <c r="BM134" s="138" t="s">
        <v>138</v>
      </c>
    </row>
    <row r="135" spans="2:65" s="1" customFormat="1" ht="24.15" customHeight="1">
      <c r="B135" s="126"/>
      <c r="C135" s="127" t="s">
        <v>139</v>
      </c>
      <c r="D135" s="127" t="s">
        <v>118</v>
      </c>
      <c r="E135" s="128" t="s">
        <v>140</v>
      </c>
      <c r="F135" s="129" t="s">
        <v>141</v>
      </c>
      <c r="G135" s="130" t="s">
        <v>142</v>
      </c>
      <c r="H135" s="131">
        <v>3.44</v>
      </c>
      <c r="I135" s="132"/>
      <c r="J135" s="133">
        <f>ROUND(I135*H135,2)</f>
        <v>0</v>
      </c>
      <c r="K135" s="129" t="s">
        <v>122</v>
      </c>
      <c r="L135" s="31"/>
      <c r="M135" s="134" t="s">
        <v>1</v>
      </c>
      <c r="N135" s="135" t="s">
        <v>38</v>
      </c>
      <c r="P135" s="136">
        <f>O135*H135</f>
        <v>0</v>
      </c>
      <c r="Q135" s="136">
        <v>0</v>
      </c>
      <c r="R135" s="136">
        <f>Q135*H135</f>
        <v>0</v>
      </c>
      <c r="S135" s="136">
        <v>0</v>
      </c>
      <c r="T135" s="137">
        <f>S135*H135</f>
        <v>0</v>
      </c>
      <c r="AR135" s="138" t="s">
        <v>123</v>
      </c>
      <c r="AT135" s="138" t="s">
        <v>118</v>
      </c>
      <c r="AU135" s="138" t="s">
        <v>80</v>
      </c>
      <c r="AY135" s="16" t="s">
        <v>116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6" t="s">
        <v>78</v>
      </c>
      <c r="BK135" s="139">
        <f>ROUND(I135*H135,2)</f>
        <v>0</v>
      </c>
      <c r="BL135" s="16" t="s">
        <v>123</v>
      </c>
      <c r="BM135" s="138" t="s">
        <v>143</v>
      </c>
    </row>
    <row r="136" spans="2:65" s="12" customFormat="1" ht="10.199999999999999">
      <c r="B136" s="140"/>
      <c r="D136" s="141" t="s">
        <v>128</v>
      </c>
      <c r="E136" s="142" t="s">
        <v>1</v>
      </c>
      <c r="F136" s="143" t="s">
        <v>144</v>
      </c>
      <c r="H136" s="144">
        <v>3.44</v>
      </c>
      <c r="I136" s="145"/>
      <c r="L136" s="140"/>
      <c r="M136" s="146"/>
      <c r="T136" s="147"/>
      <c r="AT136" s="142" t="s">
        <v>128</v>
      </c>
      <c r="AU136" s="142" t="s">
        <v>80</v>
      </c>
      <c r="AV136" s="12" t="s">
        <v>80</v>
      </c>
      <c r="AW136" s="12" t="s">
        <v>30</v>
      </c>
      <c r="AX136" s="12" t="s">
        <v>78</v>
      </c>
      <c r="AY136" s="142" t="s">
        <v>116</v>
      </c>
    </row>
    <row r="137" spans="2:65" s="1" customFormat="1" ht="33" customHeight="1">
      <c r="B137" s="126"/>
      <c r="C137" s="127" t="s">
        <v>145</v>
      </c>
      <c r="D137" s="127" t="s">
        <v>118</v>
      </c>
      <c r="E137" s="128" t="s">
        <v>146</v>
      </c>
      <c r="F137" s="129" t="s">
        <v>147</v>
      </c>
      <c r="G137" s="130" t="s">
        <v>142</v>
      </c>
      <c r="H137" s="131">
        <v>4.1280000000000001</v>
      </c>
      <c r="I137" s="132"/>
      <c r="J137" s="133">
        <f>ROUND(I137*H137,2)</f>
        <v>0</v>
      </c>
      <c r="K137" s="129" t="s">
        <v>122</v>
      </c>
      <c r="L137" s="31"/>
      <c r="M137" s="134" t="s">
        <v>1</v>
      </c>
      <c r="N137" s="135" t="s">
        <v>38</v>
      </c>
      <c r="P137" s="136">
        <f>O137*H137</f>
        <v>0</v>
      </c>
      <c r="Q137" s="136">
        <v>0</v>
      </c>
      <c r="R137" s="136">
        <f>Q137*H137</f>
        <v>0</v>
      </c>
      <c r="S137" s="136">
        <v>0</v>
      </c>
      <c r="T137" s="137">
        <f>S137*H137</f>
        <v>0</v>
      </c>
      <c r="AR137" s="138" t="s">
        <v>123</v>
      </c>
      <c r="AT137" s="138" t="s">
        <v>118</v>
      </c>
      <c r="AU137" s="138" t="s">
        <v>80</v>
      </c>
      <c r="AY137" s="16" t="s">
        <v>116</v>
      </c>
      <c r="BE137" s="139">
        <f>IF(N137="základní",J137,0)</f>
        <v>0</v>
      </c>
      <c r="BF137" s="139">
        <f>IF(N137="snížená",J137,0)</f>
        <v>0</v>
      </c>
      <c r="BG137" s="139">
        <f>IF(N137="zákl. přenesená",J137,0)</f>
        <v>0</v>
      </c>
      <c r="BH137" s="139">
        <f>IF(N137="sníž. přenesená",J137,0)</f>
        <v>0</v>
      </c>
      <c r="BI137" s="139">
        <f>IF(N137="nulová",J137,0)</f>
        <v>0</v>
      </c>
      <c r="BJ137" s="16" t="s">
        <v>78</v>
      </c>
      <c r="BK137" s="139">
        <f>ROUND(I137*H137,2)</f>
        <v>0</v>
      </c>
      <c r="BL137" s="16" t="s">
        <v>123</v>
      </c>
      <c r="BM137" s="138" t="s">
        <v>148</v>
      </c>
    </row>
    <row r="138" spans="2:65" s="12" customFormat="1" ht="10.199999999999999">
      <c r="B138" s="140"/>
      <c r="D138" s="141" t="s">
        <v>128</v>
      </c>
      <c r="E138" s="142" t="s">
        <v>1</v>
      </c>
      <c r="F138" s="143" t="s">
        <v>149</v>
      </c>
      <c r="H138" s="144">
        <v>4.1280000000000001</v>
      </c>
      <c r="I138" s="145"/>
      <c r="L138" s="140"/>
      <c r="M138" s="146"/>
      <c r="T138" s="147"/>
      <c r="AT138" s="142" t="s">
        <v>128</v>
      </c>
      <c r="AU138" s="142" t="s">
        <v>80</v>
      </c>
      <c r="AV138" s="12" t="s">
        <v>80</v>
      </c>
      <c r="AW138" s="12" t="s">
        <v>30</v>
      </c>
      <c r="AX138" s="12" t="s">
        <v>78</v>
      </c>
      <c r="AY138" s="142" t="s">
        <v>116</v>
      </c>
    </row>
    <row r="139" spans="2:65" s="1" customFormat="1" ht="33" customHeight="1">
      <c r="B139" s="126"/>
      <c r="C139" s="127" t="s">
        <v>150</v>
      </c>
      <c r="D139" s="127" t="s">
        <v>118</v>
      </c>
      <c r="E139" s="128" t="s">
        <v>151</v>
      </c>
      <c r="F139" s="129" t="s">
        <v>152</v>
      </c>
      <c r="G139" s="130" t="s">
        <v>142</v>
      </c>
      <c r="H139" s="131">
        <v>13.071999999999999</v>
      </c>
      <c r="I139" s="132"/>
      <c r="J139" s="133">
        <f>ROUND(I139*H139,2)</f>
        <v>0</v>
      </c>
      <c r="K139" s="129" t="s">
        <v>122</v>
      </c>
      <c r="L139" s="31"/>
      <c r="M139" s="134" t="s">
        <v>1</v>
      </c>
      <c r="N139" s="135" t="s">
        <v>38</v>
      </c>
      <c r="P139" s="136">
        <f>O139*H139</f>
        <v>0</v>
      </c>
      <c r="Q139" s="136">
        <v>0</v>
      </c>
      <c r="R139" s="136">
        <f>Q139*H139</f>
        <v>0</v>
      </c>
      <c r="S139" s="136">
        <v>0</v>
      </c>
      <c r="T139" s="137">
        <f>S139*H139</f>
        <v>0</v>
      </c>
      <c r="AR139" s="138" t="s">
        <v>123</v>
      </c>
      <c r="AT139" s="138" t="s">
        <v>118</v>
      </c>
      <c r="AU139" s="138" t="s">
        <v>80</v>
      </c>
      <c r="AY139" s="16" t="s">
        <v>116</v>
      </c>
      <c r="BE139" s="139">
        <f>IF(N139="základní",J139,0)</f>
        <v>0</v>
      </c>
      <c r="BF139" s="139">
        <f>IF(N139="snížená",J139,0)</f>
        <v>0</v>
      </c>
      <c r="BG139" s="139">
        <f>IF(N139="zákl. přenesená",J139,0)</f>
        <v>0</v>
      </c>
      <c r="BH139" s="139">
        <f>IF(N139="sníž. přenesená",J139,0)</f>
        <v>0</v>
      </c>
      <c r="BI139" s="139">
        <f>IF(N139="nulová",J139,0)</f>
        <v>0</v>
      </c>
      <c r="BJ139" s="16" t="s">
        <v>78</v>
      </c>
      <c r="BK139" s="139">
        <f>ROUND(I139*H139,2)</f>
        <v>0</v>
      </c>
      <c r="BL139" s="16" t="s">
        <v>123</v>
      </c>
      <c r="BM139" s="138" t="s">
        <v>153</v>
      </c>
    </row>
    <row r="140" spans="2:65" s="12" customFormat="1" ht="10.199999999999999">
      <c r="B140" s="140"/>
      <c r="D140" s="141" t="s">
        <v>128</v>
      </c>
      <c r="E140" s="142" t="s">
        <v>1</v>
      </c>
      <c r="F140" s="143" t="s">
        <v>154</v>
      </c>
      <c r="H140" s="144">
        <v>13.071999999999999</v>
      </c>
      <c r="I140" s="145"/>
      <c r="L140" s="140"/>
      <c r="M140" s="146"/>
      <c r="T140" s="147"/>
      <c r="AT140" s="142" t="s">
        <v>128</v>
      </c>
      <c r="AU140" s="142" t="s">
        <v>80</v>
      </c>
      <c r="AV140" s="12" t="s">
        <v>80</v>
      </c>
      <c r="AW140" s="12" t="s">
        <v>30</v>
      </c>
      <c r="AX140" s="12" t="s">
        <v>78</v>
      </c>
      <c r="AY140" s="142" t="s">
        <v>116</v>
      </c>
    </row>
    <row r="141" spans="2:65" s="1" customFormat="1" ht="21.75" customHeight="1">
      <c r="B141" s="126"/>
      <c r="C141" s="127" t="s">
        <v>155</v>
      </c>
      <c r="D141" s="127" t="s">
        <v>118</v>
      </c>
      <c r="E141" s="128" t="s">
        <v>156</v>
      </c>
      <c r="F141" s="129" t="s">
        <v>157</v>
      </c>
      <c r="G141" s="130" t="s">
        <v>121</v>
      </c>
      <c r="H141" s="131">
        <v>55.66</v>
      </c>
      <c r="I141" s="132"/>
      <c r="J141" s="133">
        <f>ROUND(I141*H141,2)</f>
        <v>0</v>
      </c>
      <c r="K141" s="129" t="s">
        <v>122</v>
      </c>
      <c r="L141" s="31"/>
      <c r="M141" s="134" t="s">
        <v>1</v>
      </c>
      <c r="N141" s="135" t="s">
        <v>38</v>
      </c>
      <c r="P141" s="136">
        <f>O141*H141</f>
        <v>0</v>
      </c>
      <c r="Q141" s="136">
        <v>8.4000000000000003E-4</v>
      </c>
      <c r="R141" s="136">
        <f>Q141*H141</f>
        <v>4.6754400000000002E-2</v>
      </c>
      <c r="S141" s="136">
        <v>0</v>
      </c>
      <c r="T141" s="137">
        <f>S141*H141</f>
        <v>0</v>
      </c>
      <c r="AR141" s="138" t="s">
        <v>123</v>
      </c>
      <c r="AT141" s="138" t="s">
        <v>118</v>
      </c>
      <c r="AU141" s="138" t="s">
        <v>80</v>
      </c>
      <c r="AY141" s="16" t="s">
        <v>116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6" t="s">
        <v>78</v>
      </c>
      <c r="BK141" s="139">
        <f>ROUND(I141*H141,2)</f>
        <v>0</v>
      </c>
      <c r="BL141" s="16" t="s">
        <v>123</v>
      </c>
      <c r="BM141" s="138" t="s">
        <v>158</v>
      </c>
    </row>
    <row r="142" spans="2:65" s="12" customFormat="1" ht="10.199999999999999">
      <c r="B142" s="140"/>
      <c r="D142" s="141" t="s">
        <v>128</v>
      </c>
      <c r="E142" s="142" t="s">
        <v>1</v>
      </c>
      <c r="F142" s="143" t="s">
        <v>159</v>
      </c>
      <c r="H142" s="144">
        <v>55.66</v>
      </c>
      <c r="I142" s="145"/>
      <c r="L142" s="140"/>
      <c r="M142" s="146"/>
      <c r="T142" s="147"/>
      <c r="AT142" s="142" t="s">
        <v>128</v>
      </c>
      <c r="AU142" s="142" t="s">
        <v>80</v>
      </c>
      <c r="AV142" s="12" t="s">
        <v>80</v>
      </c>
      <c r="AW142" s="12" t="s">
        <v>30</v>
      </c>
      <c r="AX142" s="12" t="s">
        <v>78</v>
      </c>
      <c r="AY142" s="142" t="s">
        <v>116</v>
      </c>
    </row>
    <row r="143" spans="2:65" s="1" customFormat="1" ht="24.15" customHeight="1">
      <c r="B143" s="126"/>
      <c r="C143" s="127" t="s">
        <v>160</v>
      </c>
      <c r="D143" s="127" t="s">
        <v>118</v>
      </c>
      <c r="E143" s="128" t="s">
        <v>161</v>
      </c>
      <c r="F143" s="129" t="s">
        <v>162</v>
      </c>
      <c r="G143" s="130" t="s">
        <v>121</v>
      </c>
      <c r="H143" s="131">
        <v>55.66</v>
      </c>
      <c r="I143" s="132"/>
      <c r="J143" s="133">
        <f>ROUND(I143*H143,2)</f>
        <v>0</v>
      </c>
      <c r="K143" s="129" t="s">
        <v>122</v>
      </c>
      <c r="L143" s="31"/>
      <c r="M143" s="134" t="s">
        <v>1</v>
      </c>
      <c r="N143" s="135" t="s">
        <v>38</v>
      </c>
      <c r="P143" s="136">
        <f>O143*H143</f>
        <v>0</v>
      </c>
      <c r="Q143" s="136">
        <v>0</v>
      </c>
      <c r="R143" s="136">
        <f>Q143*H143</f>
        <v>0</v>
      </c>
      <c r="S143" s="136">
        <v>0</v>
      </c>
      <c r="T143" s="137">
        <f>S143*H143</f>
        <v>0</v>
      </c>
      <c r="AR143" s="138" t="s">
        <v>123</v>
      </c>
      <c r="AT143" s="138" t="s">
        <v>118</v>
      </c>
      <c r="AU143" s="138" t="s">
        <v>80</v>
      </c>
      <c r="AY143" s="16" t="s">
        <v>116</v>
      </c>
      <c r="BE143" s="139">
        <f>IF(N143="základní",J143,0)</f>
        <v>0</v>
      </c>
      <c r="BF143" s="139">
        <f>IF(N143="snížená",J143,0)</f>
        <v>0</v>
      </c>
      <c r="BG143" s="139">
        <f>IF(N143="zákl. přenesená",J143,0)</f>
        <v>0</v>
      </c>
      <c r="BH143" s="139">
        <f>IF(N143="sníž. přenesená",J143,0)</f>
        <v>0</v>
      </c>
      <c r="BI143" s="139">
        <f>IF(N143="nulová",J143,0)</f>
        <v>0</v>
      </c>
      <c r="BJ143" s="16" t="s">
        <v>78</v>
      </c>
      <c r="BK143" s="139">
        <f>ROUND(I143*H143,2)</f>
        <v>0</v>
      </c>
      <c r="BL143" s="16" t="s">
        <v>123</v>
      </c>
      <c r="BM143" s="138" t="s">
        <v>163</v>
      </c>
    </row>
    <row r="144" spans="2:65" s="1" customFormat="1" ht="37.799999999999997" customHeight="1">
      <c r="B144" s="126"/>
      <c r="C144" s="127" t="s">
        <v>164</v>
      </c>
      <c r="D144" s="127" t="s">
        <v>118</v>
      </c>
      <c r="E144" s="128" t="s">
        <v>165</v>
      </c>
      <c r="F144" s="129" t="s">
        <v>166</v>
      </c>
      <c r="G144" s="130" t="s">
        <v>142</v>
      </c>
      <c r="H144" s="131">
        <v>10.256</v>
      </c>
      <c r="I144" s="132"/>
      <c r="J144" s="133">
        <f>ROUND(I144*H144,2)</f>
        <v>0</v>
      </c>
      <c r="K144" s="129" t="s">
        <v>122</v>
      </c>
      <c r="L144" s="31"/>
      <c r="M144" s="134" t="s">
        <v>1</v>
      </c>
      <c r="N144" s="135" t="s">
        <v>38</v>
      </c>
      <c r="P144" s="136">
        <f>O144*H144</f>
        <v>0</v>
      </c>
      <c r="Q144" s="136">
        <v>0</v>
      </c>
      <c r="R144" s="136">
        <f>Q144*H144</f>
        <v>0</v>
      </c>
      <c r="S144" s="136">
        <v>0</v>
      </c>
      <c r="T144" s="137">
        <f>S144*H144</f>
        <v>0</v>
      </c>
      <c r="AR144" s="138" t="s">
        <v>123</v>
      </c>
      <c r="AT144" s="138" t="s">
        <v>118</v>
      </c>
      <c r="AU144" s="138" t="s">
        <v>80</v>
      </c>
      <c r="AY144" s="16" t="s">
        <v>116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6" t="s">
        <v>78</v>
      </c>
      <c r="BK144" s="139">
        <f>ROUND(I144*H144,2)</f>
        <v>0</v>
      </c>
      <c r="BL144" s="16" t="s">
        <v>123</v>
      </c>
      <c r="BM144" s="138" t="s">
        <v>167</v>
      </c>
    </row>
    <row r="145" spans="2:65" s="13" customFormat="1" ht="10.199999999999999">
      <c r="B145" s="148"/>
      <c r="D145" s="141" t="s">
        <v>128</v>
      </c>
      <c r="E145" s="149" t="s">
        <v>1</v>
      </c>
      <c r="F145" s="150" t="s">
        <v>168</v>
      </c>
      <c r="H145" s="149" t="s">
        <v>1</v>
      </c>
      <c r="I145" s="151"/>
      <c r="L145" s="148"/>
      <c r="M145" s="152"/>
      <c r="T145" s="153"/>
      <c r="AT145" s="149" t="s">
        <v>128</v>
      </c>
      <c r="AU145" s="149" t="s">
        <v>80</v>
      </c>
      <c r="AV145" s="13" t="s">
        <v>78</v>
      </c>
      <c r="AW145" s="13" t="s">
        <v>30</v>
      </c>
      <c r="AX145" s="13" t="s">
        <v>73</v>
      </c>
      <c r="AY145" s="149" t="s">
        <v>116</v>
      </c>
    </row>
    <row r="146" spans="2:65" s="12" customFormat="1" ht="10.199999999999999">
      <c r="B146" s="140"/>
      <c r="D146" s="141" t="s">
        <v>128</v>
      </c>
      <c r="E146" s="142" t="s">
        <v>1</v>
      </c>
      <c r="F146" s="143" t="s">
        <v>169</v>
      </c>
      <c r="H146" s="144">
        <v>0.4</v>
      </c>
      <c r="I146" s="145"/>
      <c r="L146" s="140"/>
      <c r="M146" s="146"/>
      <c r="T146" s="147"/>
      <c r="AT146" s="142" t="s">
        <v>128</v>
      </c>
      <c r="AU146" s="142" t="s">
        <v>80</v>
      </c>
      <c r="AV146" s="12" t="s">
        <v>80</v>
      </c>
      <c r="AW146" s="12" t="s">
        <v>30</v>
      </c>
      <c r="AX146" s="12" t="s">
        <v>73</v>
      </c>
      <c r="AY146" s="142" t="s">
        <v>116</v>
      </c>
    </row>
    <row r="147" spans="2:65" s="12" customFormat="1" ht="10.199999999999999">
      <c r="B147" s="140"/>
      <c r="D147" s="141" t="s">
        <v>128</v>
      </c>
      <c r="E147" s="142" t="s">
        <v>1</v>
      </c>
      <c r="F147" s="143" t="s">
        <v>170</v>
      </c>
      <c r="H147" s="144">
        <v>9.8559999999999999</v>
      </c>
      <c r="I147" s="145"/>
      <c r="L147" s="140"/>
      <c r="M147" s="146"/>
      <c r="T147" s="147"/>
      <c r="AT147" s="142" t="s">
        <v>128</v>
      </c>
      <c r="AU147" s="142" t="s">
        <v>80</v>
      </c>
      <c r="AV147" s="12" t="s">
        <v>80</v>
      </c>
      <c r="AW147" s="12" t="s">
        <v>30</v>
      </c>
      <c r="AX147" s="12" t="s">
        <v>73</v>
      </c>
      <c r="AY147" s="142" t="s">
        <v>116</v>
      </c>
    </row>
    <row r="148" spans="2:65" s="14" customFormat="1" ht="10.199999999999999">
      <c r="B148" s="154"/>
      <c r="D148" s="141" t="s">
        <v>128</v>
      </c>
      <c r="E148" s="155" t="s">
        <v>1</v>
      </c>
      <c r="F148" s="156" t="s">
        <v>171</v>
      </c>
      <c r="H148" s="157">
        <v>10.256</v>
      </c>
      <c r="I148" s="158"/>
      <c r="L148" s="154"/>
      <c r="M148" s="159"/>
      <c r="T148" s="160"/>
      <c r="AT148" s="155" t="s">
        <v>128</v>
      </c>
      <c r="AU148" s="155" t="s">
        <v>80</v>
      </c>
      <c r="AV148" s="14" t="s">
        <v>123</v>
      </c>
      <c r="AW148" s="14" t="s">
        <v>30</v>
      </c>
      <c r="AX148" s="14" t="s">
        <v>78</v>
      </c>
      <c r="AY148" s="155" t="s">
        <v>116</v>
      </c>
    </row>
    <row r="149" spans="2:65" s="1" customFormat="1" ht="37.799999999999997" customHeight="1">
      <c r="B149" s="126"/>
      <c r="C149" s="127" t="s">
        <v>172</v>
      </c>
      <c r="D149" s="127" t="s">
        <v>118</v>
      </c>
      <c r="E149" s="128" t="s">
        <v>173</v>
      </c>
      <c r="F149" s="129" t="s">
        <v>174</v>
      </c>
      <c r="G149" s="130" t="s">
        <v>142</v>
      </c>
      <c r="H149" s="131">
        <v>102.56</v>
      </c>
      <c r="I149" s="132"/>
      <c r="J149" s="133">
        <f>ROUND(I149*H149,2)</f>
        <v>0</v>
      </c>
      <c r="K149" s="129" t="s">
        <v>122</v>
      </c>
      <c r="L149" s="31"/>
      <c r="M149" s="134" t="s">
        <v>1</v>
      </c>
      <c r="N149" s="135" t="s">
        <v>38</v>
      </c>
      <c r="P149" s="136">
        <f>O149*H149</f>
        <v>0</v>
      </c>
      <c r="Q149" s="136">
        <v>0</v>
      </c>
      <c r="R149" s="136">
        <f>Q149*H149</f>
        <v>0</v>
      </c>
      <c r="S149" s="136">
        <v>0</v>
      </c>
      <c r="T149" s="137">
        <f>S149*H149</f>
        <v>0</v>
      </c>
      <c r="AR149" s="138" t="s">
        <v>123</v>
      </c>
      <c r="AT149" s="138" t="s">
        <v>118</v>
      </c>
      <c r="AU149" s="138" t="s">
        <v>80</v>
      </c>
      <c r="AY149" s="16" t="s">
        <v>116</v>
      </c>
      <c r="BE149" s="139">
        <f>IF(N149="základní",J149,0)</f>
        <v>0</v>
      </c>
      <c r="BF149" s="139">
        <f>IF(N149="snížená",J149,0)</f>
        <v>0</v>
      </c>
      <c r="BG149" s="139">
        <f>IF(N149="zákl. přenesená",J149,0)</f>
        <v>0</v>
      </c>
      <c r="BH149" s="139">
        <f>IF(N149="sníž. přenesená",J149,0)</f>
        <v>0</v>
      </c>
      <c r="BI149" s="139">
        <f>IF(N149="nulová",J149,0)</f>
        <v>0</v>
      </c>
      <c r="BJ149" s="16" t="s">
        <v>78</v>
      </c>
      <c r="BK149" s="139">
        <f>ROUND(I149*H149,2)</f>
        <v>0</v>
      </c>
      <c r="BL149" s="16" t="s">
        <v>123</v>
      </c>
      <c r="BM149" s="138" t="s">
        <v>175</v>
      </c>
    </row>
    <row r="150" spans="2:65" s="12" customFormat="1" ht="10.199999999999999">
      <c r="B150" s="140"/>
      <c r="D150" s="141" t="s">
        <v>128</v>
      </c>
      <c r="F150" s="143" t="s">
        <v>176</v>
      </c>
      <c r="H150" s="144">
        <v>102.56</v>
      </c>
      <c r="I150" s="145"/>
      <c r="L150" s="140"/>
      <c r="M150" s="146"/>
      <c r="T150" s="147"/>
      <c r="AT150" s="142" t="s">
        <v>128</v>
      </c>
      <c r="AU150" s="142" t="s">
        <v>80</v>
      </c>
      <c r="AV150" s="12" t="s">
        <v>80</v>
      </c>
      <c r="AW150" s="12" t="s">
        <v>3</v>
      </c>
      <c r="AX150" s="12" t="s">
        <v>78</v>
      </c>
      <c r="AY150" s="142" t="s">
        <v>116</v>
      </c>
    </row>
    <row r="151" spans="2:65" s="1" customFormat="1" ht="33" customHeight="1">
      <c r="B151" s="126"/>
      <c r="C151" s="127" t="s">
        <v>8</v>
      </c>
      <c r="D151" s="127" t="s">
        <v>118</v>
      </c>
      <c r="E151" s="128" t="s">
        <v>177</v>
      </c>
      <c r="F151" s="129" t="s">
        <v>178</v>
      </c>
      <c r="G151" s="130" t="s">
        <v>179</v>
      </c>
      <c r="H151" s="131">
        <v>20.512</v>
      </c>
      <c r="I151" s="132"/>
      <c r="J151" s="133">
        <f>ROUND(I151*H151,2)</f>
        <v>0</v>
      </c>
      <c r="K151" s="129" t="s">
        <v>122</v>
      </c>
      <c r="L151" s="31"/>
      <c r="M151" s="134" t="s">
        <v>1</v>
      </c>
      <c r="N151" s="135" t="s">
        <v>38</v>
      </c>
      <c r="P151" s="136">
        <f>O151*H151</f>
        <v>0</v>
      </c>
      <c r="Q151" s="136">
        <v>0</v>
      </c>
      <c r="R151" s="136">
        <f>Q151*H151</f>
        <v>0</v>
      </c>
      <c r="S151" s="136">
        <v>0</v>
      </c>
      <c r="T151" s="137">
        <f>S151*H151</f>
        <v>0</v>
      </c>
      <c r="AR151" s="138" t="s">
        <v>123</v>
      </c>
      <c r="AT151" s="138" t="s">
        <v>118</v>
      </c>
      <c r="AU151" s="138" t="s">
        <v>80</v>
      </c>
      <c r="AY151" s="16" t="s">
        <v>116</v>
      </c>
      <c r="BE151" s="139">
        <f>IF(N151="základní",J151,0)</f>
        <v>0</v>
      </c>
      <c r="BF151" s="139">
        <f>IF(N151="snížená",J151,0)</f>
        <v>0</v>
      </c>
      <c r="BG151" s="139">
        <f>IF(N151="zákl. přenesená",J151,0)</f>
        <v>0</v>
      </c>
      <c r="BH151" s="139">
        <f>IF(N151="sníž. přenesená",J151,0)</f>
        <v>0</v>
      </c>
      <c r="BI151" s="139">
        <f>IF(N151="nulová",J151,0)</f>
        <v>0</v>
      </c>
      <c r="BJ151" s="16" t="s">
        <v>78</v>
      </c>
      <c r="BK151" s="139">
        <f>ROUND(I151*H151,2)</f>
        <v>0</v>
      </c>
      <c r="BL151" s="16" t="s">
        <v>123</v>
      </c>
      <c r="BM151" s="138" t="s">
        <v>180</v>
      </c>
    </row>
    <row r="152" spans="2:65" s="12" customFormat="1" ht="10.199999999999999">
      <c r="B152" s="140"/>
      <c r="D152" s="141" t="s">
        <v>128</v>
      </c>
      <c r="F152" s="143" t="s">
        <v>181</v>
      </c>
      <c r="H152" s="144">
        <v>20.512</v>
      </c>
      <c r="I152" s="145"/>
      <c r="L152" s="140"/>
      <c r="M152" s="146"/>
      <c r="T152" s="147"/>
      <c r="AT152" s="142" t="s">
        <v>128</v>
      </c>
      <c r="AU152" s="142" t="s">
        <v>80</v>
      </c>
      <c r="AV152" s="12" t="s">
        <v>80</v>
      </c>
      <c r="AW152" s="12" t="s">
        <v>3</v>
      </c>
      <c r="AX152" s="12" t="s">
        <v>78</v>
      </c>
      <c r="AY152" s="142" t="s">
        <v>116</v>
      </c>
    </row>
    <row r="153" spans="2:65" s="1" customFormat="1" ht="16.5" customHeight="1">
      <c r="B153" s="126"/>
      <c r="C153" s="127" t="s">
        <v>182</v>
      </c>
      <c r="D153" s="127" t="s">
        <v>118</v>
      </c>
      <c r="E153" s="128" t="s">
        <v>183</v>
      </c>
      <c r="F153" s="129" t="s">
        <v>184</v>
      </c>
      <c r="G153" s="130" t="s">
        <v>142</v>
      </c>
      <c r="H153" s="131">
        <v>10.256</v>
      </c>
      <c r="I153" s="132"/>
      <c r="J153" s="133">
        <f>ROUND(I153*H153,2)</f>
        <v>0</v>
      </c>
      <c r="K153" s="129" t="s">
        <v>122</v>
      </c>
      <c r="L153" s="31"/>
      <c r="M153" s="134" t="s">
        <v>1</v>
      </c>
      <c r="N153" s="135" t="s">
        <v>38</v>
      </c>
      <c r="P153" s="136">
        <f>O153*H153</f>
        <v>0</v>
      </c>
      <c r="Q153" s="136">
        <v>0</v>
      </c>
      <c r="R153" s="136">
        <f>Q153*H153</f>
        <v>0</v>
      </c>
      <c r="S153" s="136">
        <v>0</v>
      </c>
      <c r="T153" s="137">
        <f>S153*H153</f>
        <v>0</v>
      </c>
      <c r="AR153" s="138" t="s">
        <v>123</v>
      </c>
      <c r="AT153" s="138" t="s">
        <v>118</v>
      </c>
      <c r="AU153" s="138" t="s">
        <v>80</v>
      </c>
      <c r="AY153" s="16" t="s">
        <v>116</v>
      </c>
      <c r="BE153" s="139">
        <f>IF(N153="základní",J153,0)</f>
        <v>0</v>
      </c>
      <c r="BF153" s="139">
        <f>IF(N153="snížená",J153,0)</f>
        <v>0</v>
      </c>
      <c r="BG153" s="139">
        <f>IF(N153="zákl. přenesená",J153,0)</f>
        <v>0</v>
      </c>
      <c r="BH153" s="139">
        <f>IF(N153="sníž. přenesená",J153,0)</f>
        <v>0</v>
      </c>
      <c r="BI153" s="139">
        <f>IF(N153="nulová",J153,0)</f>
        <v>0</v>
      </c>
      <c r="BJ153" s="16" t="s">
        <v>78</v>
      </c>
      <c r="BK153" s="139">
        <f>ROUND(I153*H153,2)</f>
        <v>0</v>
      </c>
      <c r="BL153" s="16" t="s">
        <v>123</v>
      </c>
      <c r="BM153" s="138" t="s">
        <v>185</v>
      </c>
    </row>
    <row r="154" spans="2:65" s="1" customFormat="1" ht="24.15" customHeight="1">
      <c r="B154" s="126"/>
      <c r="C154" s="127" t="s">
        <v>186</v>
      </c>
      <c r="D154" s="127" t="s">
        <v>118</v>
      </c>
      <c r="E154" s="128" t="s">
        <v>187</v>
      </c>
      <c r="F154" s="129" t="s">
        <v>188</v>
      </c>
      <c r="G154" s="130" t="s">
        <v>142</v>
      </c>
      <c r="H154" s="131">
        <v>6.944</v>
      </c>
      <c r="I154" s="132"/>
      <c r="J154" s="133">
        <f>ROUND(I154*H154,2)</f>
        <v>0</v>
      </c>
      <c r="K154" s="129" t="s">
        <v>122</v>
      </c>
      <c r="L154" s="31"/>
      <c r="M154" s="134" t="s">
        <v>1</v>
      </c>
      <c r="N154" s="135" t="s">
        <v>38</v>
      </c>
      <c r="P154" s="136">
        <f>O154*H154</f>
        <v>0</v>
      </c>
      <c r="Q154" s="136">
        <v>0</v>
      </c>
      <c r="R154" s="136">
        <f>Q154*H154</f>
        <v>0</v>
      </c>
      <c r="S154" s="136">
        <v>0</v>
      </c>
      <c r="T154" s="137">
        <f>S154*H154</f>
        <v>0</v>
      </c>
      <c r="AR154" s="138" t="s">
        <v>123</v>
      </c>
      <c r="AT154" s="138" t="s">
        <v>118</v>
      </c>
      <c r="AU154" s="138" t="s">
        <v>80</v>
      </c>
      <c r="AY154" s="16" t="s">
        <v>116</v>
      </c>
      <c r="BE154" s="139">
        <f>IF(N154="základní",J154,0)</f>
        <v>0</v>
      </c>
      <c r="BF154" s="139">
        <f>IF(N154="snížená",J154,0)</f>
        <v>0</v>
      </c>
      <c r="BG154" s="139">
        <f>IF(N154="zákl. přenesená",J154,0)</f>
        <v>0</v>
      </c>
      <c r="BH154" s="139">
        <f>IF(N154="sníž. přenesená",J154,0)</f>
        <v>0</v>
      </c>
      <c r="BI154" s="139">
        <f>IF(N154="nulová",J154,0)</f>
        <v>0</v>
      </c>
      <c r="BJ154" s="16" t="s">
        <v>78</v>
      </c>
      <c r="BK154" s="139">
        <f>ROUND(I154*H154,2)</f>
        <v>0</v>
      </c>
      <c r="BL154" s="16" t="s">
        <v>123</v>
      </c>
      <c r="BM154" s="138" t="s">
        <v>189</v>
      </c>
    </row>
    <row r="155" spans="2:65" s="12" customFormat="1" ht="10.199999999999999">
      <c r="B155" s="140"/>
      <c r="D155" s="141" t="s">
        <v>128</v>
      </c>
      <c r="E155" s="142" t="s">
        <v>1</v>
      </c>
      <c r="F155" s="143" t="s">
        <v>190</v>
      </c>
      <c r="H155" s="144">
        <v>17.2</v>
      </c>
      <c r="I155" s="145"/>
      <c r="L155" s="140"/>
      <c r="M155" s="146"/>
      <c r="T155" s="147"/>
      <c r="AT155" s="142" t="s">
        <v>128</v>
      </c>
      <c r="AU155" s="142" t="s">
        <v>80</v>
      </c>
      <c r="AV155" s="12" t="s">
        <v>80</v>
      </c>
      <c r="AW155" s="12" t="s">
        <v>30</v>
      </c>
      <c r="AX155" s="12" t="s">
        <v>73</v>
      </c>
      <c r="AY155" s="142" t="s">
        <v>116</v>
      </c>
    </row>
    <row r="156" spans="2:65" s="12" customFormat="1" ht="10.199999999999999">
      <c r="B156" s="140"/>
      <c r="D156" s="141" t="s">
        <v>128</v>
      </c>
      <c r="E156" s="142" t="s">
        <v>1</v>
      </c>
      <c r="F156" s="143" t="s">
        <v>191</v>
      </c>
      <c r="H156" s="144">
        <v>-10.256</v>
      </c>
      <c r="I156" s="145"/>
      <c r="L156" s="140"/>
      <c r="M156" s="146"/>
      <c r="T156" s="147"/>
      <c r="AT156" s="142" t="s">
        <v>128</v>
      </c>
      <c r="AU156" s="142" t="s">
        <v>80</v>
      </c>
      <c r="AV156" s="12" t="s">
        <v>80</v>
      </c>
      <c r="AW156" s="12" t="s">
        <v>30</v>
      </c>
      <c r="AX156" s="12" t="s">
        <v>73</v>
      </c>
      <c r="AY156" s="142" t="s">
        <v>116</v>
      </c>
    </row>
    <row r="157" spans="2:65" s="14" customFormat="1" ht="10.199999999999999">
      <c r="B157" s="154"/>
      <c r="D157" s="141" t="s">
        <v>128</v>
      </c>
      <c r="E157" s="155" t="s">
        <v>1</v>
      </c>
      <c r="F157" s="156" t="s">
        <v>171</v>
      </c>
      <c r="H157" s="157">
        <v>6.9439999999999991</v>
      </c>
      <c r="I157" s="158"/>
      <c r="L157" s="154"/>
      <c r="M157" s="159"/>
      <c r="T157" s="160"/>
      <c r="AT157" s="155" t="s">
        <v>128</v>
      </c>
      <c r="AU157" s="155" t="s">
        <v>80</v>
      </c>
      <c r="AV157" s="14" t="s">
        <v>123</v>
      </c>
      <c r="AW157" s="14" t="s">
        <v>30</v>
      </c>
      <c r="AX157" s="14" t="s">
        <v>78</v>
      </c>
      <c r="AY157" s="155" t="s">
        <v>116</v>
      </c>
    </row>
    <row r="158" spans="2:65" s="1" customFormat="1" ht="24.15" customHeight="1">
      <c r="B158" s="126"/>
      <c r="C158" s="127" t="s">
        <v>192</v>
      </c>
      <c r="D158" s="127" t="s">
        <v>118</v>
      </c>
      <c r="E158" s="128" t="s">
        <v>193</v>
      </c>
      <c r="F158" s="129" t="s">
        <v>194</v>
      </c>
      <c r="G158" s="130" t="s">
        <v>142</v>
      </c>
      <c r="H158" s="131">
        <v>2.6880000000000002</v>
      </c>
      <c r="I158" s="132"/>
      <c r="J158" s="133">
        <f>ROUND(I158*H158,2)</f>
        <v>0</v>
      </c>
      <c r="K158" s="129" t="s">
        <v>122</v>
      </c>
      <c r="L158" s="31"/>
      <c r="M158" s="134" t="s">
        <v>1</v>
      </c>
      <c r="N158" s="135" t="s">
        <v>38</v>
      </c>
      <c r="P158" s="136">
        <f>O158*H158</f>
        <v>0</v>
      </c>
      <c r="Q158" s="136">
        <v>0</v>
      </c>
      <c r="R158" s="136">
        <f>Q158*H158</f>
        <v>0</v>
      </c>
      <c r="S158" s="136">
        <v>0</v>
      </c>
      <c r="T158" s="137">
        <f>S158*H158</f>
        <v>0</v>
      </c>
      <c r="AR158" s="138" t="s">
        <v>123</v>
      </c>
      <c r="AT158" s="138" t="s">
        <v>118</v>
      </c>
      <c r="AU158" s="138" t="s">
        <v>80</v>
      </c>
      <c r="AY158" s="16" t="s">
        <v>116</v>
      </c>
      <c r="BE158" s="139">
        <f>IF(N158="základní",J158,0)</f>
        <v>0</v>
      </c>
      <c r="BF158" s="139">
        <f>IF(N158="snížená",J158,0)</f>
        <v>0</v>
      </c>
      <c r="BG158" s="139">
        <f>IF(N158="zákl. přenesená",J158,0)</f>
        <v>0</v>
      </c>
      <c r="BH158" s="139">
        <f>IF(N158="sníž. přenesená",J158,0)</f>
        <v>0</v>
      </c>
      <c r="BI158" s="139">
        <f>IF(N158="nulová",J158,0)</f>
        <v>0</v>
      </c>
      <c r="BJ158" s="16" t="s">
        <v>78</v>
      </c>
      <c r="BK158" s="139">
        <f>ROUND(I158*H158,2)</f>
        <v>0</v>
      </c>
      <c r="BL158" s="16" t="s">
        <v>123</v>
      </c>
      <c r="BM158" s="138" t="s">
        <v>195</v>
      </c>
    </row>
    <row r="159" spans="2:65" s="12" customFormat="1" ht="10.199999999999999">
      <c r="B159" s="140"/>
      <c r="D159" s="141" t="s">
        <v>128</v>
      </c>
      <c r="E159" s="142" t="s">
        <v>1</v>
      </c>
      <c r="F159" s="143" t="s">
        <v>196</v>
      </c>
      <c r="H159" s="144">
        <v>0.76800000000000002</v>
      </c>
      <c r="I159" s="145"/>
      <c r="L159" s="140"/>
      <c r="M159" s="146"/>
      <c r="T159" s="147"/>
      <c r="AT159" s="142" t="s">
        <v>128</v>
      </c>
      <c r="AU159" s="142" t="s">
        <v>80</v>
      </c>
      <c r="AV159" s="12" t="s">
        <v>80</v>
      </c>
      <c r="AW159" s="12" t="s">
        <v>30</v>
      </c>
      <c r="AX159" s="12" t="s">
        <v>73</v>
      </c>
      <c r="AY159" s="142" t="s">
        <v>116</v>
      </c>
    </row>
    <row r="160" spans="2:65" s="12" customFormat="1" ht="10.199999999999999">
      <c r="B160" s="140"/>
      <c r="D160" s="141" t="s">
        <v>128</v>
      </c>
      <c r="E160" s="142" t="s">
        <v>1</v>
      </c>
      <c r="F160" s="143" t="s">
        <v>197</v>
      </c>
      <c r="H160" s="144">
        <v>1.92</v>
      </c>
      <c r="I160" s="145"/>
      <c r="L160" s="140"/>
      <c r="M160" s="146"/>
      <c r="T160" s="147"/>
      <c r="AT160" s="142" t="s">
        <v>128</v>
      </c>
      <c r="AU160" s="142" t="s">
        <v>80</v>
      </c>
      <c r="AV160" s="12" t="s">
        <v>80</v>
      </c>
      <c r="AW160" s="12" t="s">
        <v>30</v>
      </c>
      <c r="AX160" s="12" t="s">
        <v>73</v>
      </c>
      <c r="AY160" s="142" t="s">
        <v>116</v>
      </c>
    </row>
    <row r="161" spans="2:65" s="14" customFormat="1" ht="10.199999999999999">
      <c r="B161" s="154"/>
      <c r="D161" s="141" t="s">
        <v>128</v>
      </c>
      <c r="E161" s="155" t="s">
        <v>1</v>
      </c>
      <c r="F161" s="156" t="s">
        <v>171</v>
      </c>
      <c r="H161" s="157">
        <v>2.6879999999999997</v>
      </c>
      <c r="I161" s="158"/>
      <c r="L161" s="154"/>
      <c r="M161" s="159"/>
      <c r="T161" s="160"/>
      <c r="AT161" s="155" t="s">
        <v>128</v>
      </c>
      <c r="AU161" s="155" t="s">
        <v>80</v>
      </c>
      <c r="AV161" s="14" t="s">
        <v>123</v>
      </c>
      <c r="AW161" s="14" t="s">
        <v>30</v>
      </c>
      <c r="AX161" s="14" t="s">
        <v>78</v>
      </c>
      <c r="AY161" s="155" t="s">
        <v>116</v>
      </c>
    </row>
    <row r="162" spans="2:65" s="1" customFormat="1" ht="24.15" customHeight="1">
      <c r="B162" s="126"/>
      <c r="C162" s="127" t="s">
        <v>198</v>
      </c>
      <c r="D162" s="127" t="s">
        <v>118</v>
      </c>
      <c r="E162" s="128" t="s">
        <v>199</v>
      </c>
      <c r="F162" s="129" t="s">
        <v>200</v>
      </c>
      <c r="G162" s="130" t="s">
        <v>142</v>
      </c>
      <c r="H162" s="131">
        <v>7.1680000000000001</v>
      </c>
      <c r="I162" s="132"/>
      <c r="J162" s="133">
        <f>ROUND(I162*H162,2)</f>
        <v>0</v>
      </c>
      <c r="K162" s="129" t="s">
        <v>122</v>
      </c>
      <c r="L162" s="31"/>
      <c r="M162" s="134" t="s">
        <v>1</v>
      </c>
      <c r="N162" s="135" t="s">
        <v>38</v>
      </c>
      <c r="P162" s="136">
        <f>O162*H162</f>
        <v>0</v>
      </c>
      <c r="Q162" s="136">
        <v>0</v>
      </c>
      <c r="R162" s="136">
        <f>Q162*H162</f>
        <v>0</v>
      </c>
      <c r="S162" s="136">
        <v>0</v>
      </c>
      <c r="T162" s="137">
        <f>S162*H162</f>
        <v>0</v>
      </c>
      <c r="AR162" s="138" t="s">
        <v>123</v>
      </c>
      <c r="AT162" s="138" t="s">
        <v>118</v>
      </c>
      <c r="AU162" s="138" t="s">
        <v>80</v>
      </c>
      <c r="AY162" s="16" t="s">
        <v>116</v>
      </c>
      <c r="BE162" s="139">
        <f>IF(N162="základní",J162,0)</f>
        <v>0</v>
      </c>
      <c r="BF162" s="139">
        <f>IF(N162="snížená",J162,0)</f>
        <v>0</v>
      </c>
      <c r="BG162" s="139">
        <f>IF(N162="zákl. přenesená",J162,0)</f>
        <v>0</v>
      </c>
      <c r="BH162" s="139">
        <f>IF(N162="sníž. přenesená",J162,0)</f>
        <v>0</v>
      </c>
      <c r="BI162" s="139">
        <f>IF(N162="nulová",J162,0)</f>
        <v>0</v>
      </c>
      <c r="BJ162" s="16" t="s">
        <v>78</v>
      </c>
      <c r="BK162" s="139">
        <f>ROUND(I162*H162,2)</f>
        <v>0</v>
      </c>
      <c r="BL162" s="16" t="s">
        <v>123</v>
      </c>
      <c r="BM162" s="138" t="s">
        <v>201</v>
      </c>
    </row>
    <row r="163" spans="2:65" s="1" customFormat="1" ht="16.5" customHeight="1">
      <c r="B163" s="126"/>
      <c r="C163" s="161" t="s">
        <v>202</v>
      </c>
      <c r="D163" s="161" t="s">
        <v>203</v>
      </c>
      <c r="E163" s="162" t="s">
        <v>204</v>
      </c>
      <c r="F163" s="163" t="s">
        <v>205</v>
      </c>
      <c r="G163" s="164" t="s">
        <v>179</v>
      </c>
      <c r="H163" s="165">
        <v>14.336</v>
      </c>
      <c r="I163" s="166"/>
      <c r="J163" s="167">
        <f>ROUND(I163*H163,2)</f>
        <v>0</v>
      </c>
      <c r="K163" s="163" t="s">
        <v>122</v>
      </c>
      <c r="L163" s="168"/>
      <c r="M163" s="169" t="s">
        <v>1</v>
      </c>
      <c r="N163" s="170" t="s">
        <v>38</v>
      </c>
      <c r="P163" s="136">
        <f>O163*H163</f>
        <v>0</v>
      </c>
      <c r="Q163" s="136">
        <v>1</v>
      </c>
      <c r="R163" s="136">
        <f>Q163*H163</f>
        <v>14.336</v>
      </c>
      <c r="S163" s="136">
        <v>0</v>
      </c>
      <c r="T163" s="137">
        <f>S163*H163</f>
        <v>0</v>
      </c>
      <c r="AR163" s="138" t="s">
        <v>155</v>
      </c>
      <c r="AT163" s="138" t="s">
        <v>203</v>
      </c>
      <c r="AU163" s="138" t="s">
        <v>80</v>
      </c>
      <c r="AY163" s="16" t="s">
        <v>116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6" t="s">
        <v>78</v>
      </c>
      <c r="BK163" s="139">
        <f>ROUND(I163*H163,2)</f>
        <v>0</v>
      </c>
      <c r="BL163" s="16" t="s">
        <v>123</v>
      </c>
      <c r="BM163" s="138" t="s">
        <v>206</v>
      </c>
    </row>
    <row r="164" spans="2:65" s="12" customFormat="1" ht="10.199999999999999">
      <c r="B164" s="140"/>
      <c r="D164" s="141" t="s">
        <v>128</v>
      </c>
      <c r="E164" s="142" t="s">
        <v>1</v>
      </c>
      <c r="F164" s="143" t="s">
        <v>207</v>
      </c>
      <c r="H164" s="144">
        <v>7.1680000000000001</v>
      </c>
      <c r="I164" s="145"/>
      <c r="L164" s="140"/>
      <c r="M164" s="146"/>
      <c r="T164" s="147"/>
      <c r="AT164" s="142" t="s">
        <v>128</v>
      </c>
      <c r="AU164" s="142" t="s">
        <v>80</v>
      </c>
      <c r="AV164" s="12" t="s">
        <v>80</v>
      </c>
      <c r="AW164" s="12" t="s">
        <v>30</v>
      </c>
      <c r="AX164" s="12" t="s">
        <v>78</v>
      </c>
      <c r="AY164" s="142" t="s">
        <v>116</v>
      </c>
    </row>
    <row r="165" spans="2:65" s="12" customFormat="1" ht="10.199999999999999">
      <c r="B165" s="140"/>
      <c r="D165" s="141" t="s">
        <v>128</v>
      </c>
      <c r="F165" s="143" t="s">
        <v>208</v>
      </c>
      <c r="H165" s="144">
        <v>14.336</v>
      </c>
      <c r="I165" s="145"/>
      <c r="L165" s="140"/>
      <c r="M165" s="146"/>
      <c r="T165" s="147"/>
      <c r="AT165" s="142" t="s">
        <v>128</v>
      </c>
      <c r="AU165" s="142" t="s">
        <v>80</v>
      </c>
      <c r="AV165" s="12" t="s">
        <v>80</v>
      </c>
      <c r="AW165" s="12" t="s">
        <v>3</v>
      </c>
      <c r="AX165" s="12" t="s">
        <v>78</v>
      </c>
      <c r="AY165" s="142" t="s">
        <v>116</v>
      </c>
    </row>
    <row r="166" spans="2:65" s="11" customFormat="1" ht="22.8" customHeight="1">
      <c r="B166" s="114"/>
      <c r="D166" s="115" t="s">
        <v>72</v>
      </c>
      <c r="E166" s="124" t="s">
        <v>123</v>
      </c>
      <c r="F166" s="124" t="s">
        <v>209</v>
      </c>
      <c r="I166" s="117"/>
      <c r="J166" s="125">
        <f>BK166</f>
        <v>0</v>
      </c>
      <c r="L166" s="114"/>
      <c r="M166" s="119"/>
      <c r="P166" s="120">
        <f>SUM(P167:P168)</f>
        <v>0</v>
      </c>
      <c r="R166" s="120">
        <f>SUM(R167:R168)</f>
        <v>0</v>
      </c>
      <c r="T166" s="121">
        <f>SUM(T167:T168)</f>
        <v>0</v>
      </c>
      <c r="AR166" s="115" t="s">
        <v>78</v>
      </c>
      <c r="AT166" s="122" t="s">
        <v>72</v>
      </c>
      <c r="AU166" s="122" t="s">
        <v>78</v>
      </c>
      <c r="AY166" s="115" t="s">
        <v>116</v>
      </c>
      <c r="BK166" s="123">
        <f>SUM(BK167:BK168)</f>
        <v>0</v>
      </c>
    </row>
    <row r="167" spans="2:65" s="1" customFormat="1" ht="24.15" customHeight="1">
      <c r="B167" s="126"/>
      <c r="C167" s="127" t="s">
        <v>210</v>
      </c>
      <c r="D167" s="127" t="s">
        <v>118</v>
      </c>
      <c r="E167" s="128" t="s">
        <v>211</v>
      </c>
      <c r="F167" s="129" t="s">
        <v>212</v>
      </c>
      <c r="G167" s="130" t="s">
        <v>142</v>
      </c>
      <c r="H167" s="131">
        <v>0.4</v>
      </c>
      <c r="I167" s="132"/>
      <c r="J167" s="133">
        <f>ROUND(I167*H167,2)</f>
        <v>0</v>
      </c>
      <c r="K167" s="129" t="s">
        <v>122</v>
      </c>
      <c r="L167" s="31"/>
      <c r="M167" s="134" t="s">
        <v>1</v>
      </c>
      <c r="N167" s="135" t="s">
        <v>38</v>
      </c>
      <c r="P167" s="136">
        <f>O167*H167</f>
        <v>0</v>
      </c>
      <c r="Q167" s="136">
        <v>0</v>
      </c>
      <c r="R167" s="136">
        <f>Q167*H167</f>
        <v>0</v>
      </c>
      <c r="S167" s="136">
        <v>0</v>
      </c>
      <c r="T167" s="137">
        <f>S167*H167</f>
        <v>0</v>
      </c>
      <c r="AR167" s="138" t="s">
        <v>123</v>
      </c>
      <c r="AT167" s="138" t="s">
        <v>118</v>
      </c>
      <c r="AU167" s="138" t="s">
        <v>80</v>
      </c>
      <c r="AY167" s="16" t="s">
        <v>116</v>
      </c>
      <c r="BE167" s="139">
        <f>IF(N167="základní",J167,0)</f>
        <v>0</v>
      </c>
      <c r="BF167" s="139">
        <f>IF(N167="snížená",J167,0)</f>
        <v>0</v>
      </c>
      <c r="BG167" s="139">
        <f>IF(N167="zákl. přenesená",J167,0)</f>
        <v>0</v>
      </c>
      <c r="BH167" s="139">
        <f>IF(N167="sníž. přenesená",J167,0)</f>
        <v>0</v>
      </c>
      <c r="BI167" s="139">
        <f>IF(N167="nulová",J167,0)</f>
        <v>0</v>
      </c>
      <c r="BJ167" s="16" t="s">
        <v>78</v>
      </c>
      <c r="BK167" s="139">
        <f>ROUND(I167*H167,2)</f>
        <v>0</v>
      </c>
      <c r="BL167" s="16" t="s">
        <v>123</v>
      </c>
      <c r="BM167" s="138" t="s">
        <v>213</v>
      </c>
    </row>
    <row r="168" spans="2:65" s="12" customFormat="1" ht="10.199999999999999">
      <c r="B168" s="140"/>
      <c r="D168" s="141" t="s">
        <v>128</v>
      </c>
      <c r="E168" s="142" t="s">
        <v>1</v>
      </c>
      <c r="F168" s="143" t="s">
        <v>214</v>
      </c>
      <c r="H168" s="144">
        <v>0.4</v>
      </c>
      <c r="I168" s="145"/>
      <c r="L168" s="140"/>
      <c r="M168" s="146"/>
      <c r="T168" s="147"/>
      <c r="AT168" s="142" t="s">
        <v>128</v>
      </c>
      <c r="AU168" s="142" t="s">
        <v>80</v>
      </c>
      <c r="AV168" s="12" t="s">
        <v>80</v>
      </c>
      <c r="AW168" s="12" t="s">
        <v>30</v>
      </c>
      <c r="AX168" s="12" t="s">
        <v>78</v>
      </c>
      <c r="AY168" s="142" t="s">
        <v>116</v>
      </c>
    </row>
    <row r="169" spans="2:65" s="11" customFormat="1" ht="22.8" customHeight="1">
      <c r="B169" s="114"/>
      <c r="D169" s="115" t="s">
        <v>72</v>
      </c>
      <c r="E169" s="124" t="s">
        <v>139</v>
      </c>
      <c r="F169" s="124" t="s">
        <v>215</v>
      </c>
      <c r="I169" s="117"/>
      <c r="J169" s="125">
        <f>BK169</f>
        <v>0</v>
      </c>
      <c r="L169" s="114"/>
      <c r="M169" s="119"/>
      <c r="P169" s="120">
        <f>SUM(P170:P175)</f>
        <v>0</v>
      </c>
      <c r="R169" s="120">
        <f>SUM(R170:R175)</f>
        <v>0</v>
      </c>
      <c r="T169" s="121">
        <f>SUM(T170:T175)</f>
        <v>0</v>
      </c>
      <c r="AR169" s="115" t="s">
        <v>78</v>
      </c>
      <c r="AT169" s="122" t="s">
        <v>72</v>
      </c>
      <c r="AU169" s="122" t="s">
        <v>78</v>
      </c>
      <c r="AY169" s="115" t="s">
        <v>116</v>
      </c>
      <c r="BK169" s="123">
        <f>SUM(BK170:BK175)</f>
        <v>0</v>
      </c>
    </row>
    <row r="170" spans="2:65" s="1" customFormat="1" ht="24.15" customHeight="1">
      <c r="B170" s="126"/>
      <c r="C170" s="127" t="s">
        <v>216</v>
      </c>
      <c r="D170" s="127" t="s">
        <v>118</v>
      </c>
      <c r="E170" s="128" t="s">
        <v>217</v>
      </c>
      <c r="F170" s="129" t="s">
        <v>218</v>
      </c>
      <c r="G170" s="130" t="s">
        <v>121</v>
      </c>
      <c r="H170" s="131">
        <v>18.399999999999999</v>
      </c>
      <c r="I170" s="132"/>
      <c r="J170" s="133">
        <f>ROUND(I170*H170,2)</f>
        <v>0</v>
      </c>
      <c r="K170" s="129" t="s">
        <v>122</v>
      </c>
      <c r="L170" s="31"/>
      <c r="M170" s="134" t="s">
        <v>1</v>
      </c>
      <c r="N170" s="135" t="s">
        <v>38</v>
      </c>
      <c r="P170" s="136">
        <f>O170*H170</f>
        <v>0</v>
      </c>
      <c r="Q170" s="136">
        <v>0</v>
      </c>
      <c r="R170" s="136">
        <f>Q170*H170</f>
        <v>0</v>
      </c>
      <c r="S170" s="136">
        <v>0</v>
      </c>
      <c r="T170" s="137">
        <f>S170*H170</f>
        <v>0</v>
      </c>
      <c r="AR170" s="138" t="s">
        <v>123</v>
      </c>
      <c r="AT170" s="138" t="s">
        <v>118</v>
      </c>
      <c r="AU170" s="138" t="s">
        <v>80</v>
      </c>
      <c r="AY170" s="16" t="s">
        <v>116</v>
      </c>
      <c r="BE170" s="139">
        <f>IF(N170="základní",J170,0)</f>
        <v>0</v>
      </c>
      <c r="BF170" s="139">
        <f>IF(N170="snížená",J170,0)</f>
        <v>0</v>
      </c>
      <c r="BG170" s="139">
        <f>IF(N170="zákl. přenesená",J170,0)</f>
        <v>0</v>
      </c>
      <c r="BH170" s="139">
        <f>IF(N170="sníž. přenesená",J170,0)</f>
        <v>0</v>
      </c>
      <c r="BI170" s="139">
        <f>IF(N170="nulová",J170,0)</f>
        <v>0</v>
      </c>
      <c r="BJ170" s="16" t="s">
        <v>78</v>
      </c>
      <c r="BK170" s="139">
        <f>ROUND(I170*H170,2)</f>
        <v>0</v>
      </c>
      <c r="BL170" s="16" t="s">
        <v>123</v>
      </c>
      <c r="BM170" s="138" t="s">
        <v>219</v>
      </c>
    </row>
    <row r="171" spans="2:65" s="1" customFormat="1" ht="33" customHeight="1">
      <c r="B171" s="126"/>
      <c r="C171" s="127" t="s">
        <v>220</v>
      </c>
      <c r="D171" s="127" t="s">
        <v>118</v>
      </c>
      <c r="E171" s="128" t="s">
        <v>221</v>
      </c>
      <c r="F171" s="129" t="s">
        <v>222</v>
      </c>
      <c r="G171" s="130" t="s">
        <v>121</v>
      </c>
      <c r="H171" s="131">
        <v>18.399999999999999</v>
      </c>
      <c r="I171" s="132"/>
      <c r="J171" s="133">
        <f>ROUND(I171*H171,2)</f>
        <v>0</v>
      </c>
      <c r="K171" s="129" t="s">
        <v>122</v>
      </c>
      <c r="L171" s="31"/>
      <c r="M171" s="134" t="s">
        <v>1</v>
      </c>
      <c r="N171" s="135" t="s">
        <v>38</v>
      </c>
      <c r="P171" s="136">
        <f>O171*H171</f>
        <v>0</v>
      </c>
      <c r="Q171" s="136">
        <v>0</v>
      </c>
      <c r="R171" s="136">
        <f>Q171*H171</f>
        <v>0</v>
      </c>
      <c r="S171" s="136">
        <v>0</v>
      </c>
      <c r="T171" s="137">
        <f>S171*H171</f>
        <v>0</v>
      </c>
      <c r="AR171" s="138" t="s">
        <v>123</v>
      </c>
      <c r="AT171" s="138" t="s">
        <v>118</v>
      </c>
      <c r="AU171" s="138" t="s">
        <v>80</v>
      </c>
      <c r="AY171" s="16" t="s">
        <v>116</v>
      </c>
      <c r="BE171" s="139">
        <f>IF(N171="základní",J171,0)</f>
        <v>0</v>
      </c>
      <c r="BF171" s="139">
        <f>IF(N171="snížená",J171,0)</f>
        <v>0</v>
      </c>
      <c r="BG171" s="139">
        <f>IF(N171="zákl. přenesená",J171,0)</f>
        <v>0</v>
      </c>
      <c r="BH171" s="139">
        <f>IF(N171="sníž. přenesená",J171,0)</f>
        <v>0</v>
      </c>
      <c r="BI171" s="139">
        <f>IF(N171="nulová",J171,0)</f>
        <v>0</v>
      </c>
      <c r="BJ171" s="16" t="s">
        <v>78</v>
      </c>
      <c r="BK171" s="139">
        <f>ROUND(I171*H171,2)</f>
        <v>0</v>
      </c>
      <c r="BL171" s="16" t="s">
        <v>123</v>
      </c>
      <c r="BM171" s="138" t="s">
        <v>223</v>
      </c>
    </row>
    <row r="172" spans="2:65" s="1" customFormat="1" ht="24.15" customHeight="1">
      <c r="B172" s="126"/>
      <c r="C172" s="127" t="s">
        <v>7</v>
      </c>
      <c r="D172" s="127" t="s">
        <v>118</v>
      </c>
      <c r="E172" s="128" t="s">
        <v>224</v>
      </c>
      <c r="F172" s="129" t="s">
        <v>225</v>
      </c>
      <c r="G172" s="130" t="s">
        <v>121</v>
      </c>
      <c r="H172" s="131">
        <v>18.399999999999999</v>
      </c>
      <c r="I172" s="132"/>
      <c r="J172" s="133">
        <f>ROUND(I172*H172,2)</f>
        <v>0</v>
      </c>
      <c r="K172" s="129" t="s">
        <v>122</v>
      </c>
      <c r="L172" s="31"/>
      <c r="M172" s="134" t="s">
        <v>1</v>
      </c>
      <c r="N172" s="135" t="s">
        <v>38</v>
      </c>
      <c r="P172" s="136">
        <f>O172*H172</f>
        <v>0</v>
      </c>
      <c r="Q172" s="136">
        <v>0</v>
      </c>
      <c r="R172" s="136">
        <f>Q172*H172</f>
        <v>0</v>
      </c>
      <c r="S172" s="136">
        <v>0</v>
      </c>
      <c r="T172" s="137">
        <f>S172*H172</f>
        <v>0</v>
      </c>
      <c r="AR172" s="138" t="s">
        <v>123</v>
      </c>
      <c r="AT172" s="138" t="s">
        <v>118</v>
      </c>
      <c r="AU172" s="138" t="s">
        <v>80</v>
      </c>
      <c r="AY172" s="16" t="s">
        <v>116</v>
      </c>
      <c r="BE172" s="139">
        <f>IF(N172="základní",J172,0)</f>
        <v>0</v>
      </c>
      <c r="BF172" s="139">
        <f>IF(N172="snížená",J172,0)</f>
        <v>0</v>
      </c>
      <c r="BG172" s="139">
        <f>IF(N172="zákl. přenesená",J172,0)</f>
        <v>0</v>
      </c>
      <c r="BH172" s="139">
        <f>IF(N172="sníž. přenesená",J172,0)</f>
        <v>0</v>
      </c>
      <c r="BI172" s="139">
        <f>IF(N172="nulová",J172,0)</f>
        <v>0</v>
      </c>
      <c r="BJ172" s="16" t="s">
        <v>78</v>
      </c>
      <c r="BK172" s="139">
        <f>ROUND(I172*H172,2)</f>
        <v>0</v>
      </c>
      <c r="BL172" s="16" t="s">
        <v>123</v>
      </c>
      <c r="BM172" s="138" t="s">
        <v>226</v>
      </c>
    </row>
    <row r="173" spans="2:65" s="1" customFormat="1" ht="21.75" customHeight="1">
      <c r="B173" s="126"/>
      <c r="C173" s="127" t="s">
        <v>227</v>
      </c>
      <c r="D173" s="127" t="s">
        <v>118</v>
      </c>
      <c r="E173" s="128" t="s">
        <v>228</v>
      </c>
      <c r="F173" s="129" t="s">
        <v>229</v>
      </c>
      <c r="G173" s="130" t="s">
        <v>121</v>
      </c>
      <c r="H173" s="131">
        <v>18.399999999999999</v>
      </c>
      <c r="I173" s="132"/>
      <c r="J173" s="133">
        <f>ROUND(I173*H173,2)</f>
        <v>0</v>
      </c>
      <c r="K173" s="129" t="s">
        <v>122</v>
      </c>
      <c r="L173" s="31"/>
      <c r="M173" s="134" t="s">
        <v>1</v>
      </c>
      <c r="N173" s="135" t="s">
        <v>38</v>
      </c>
      <c r="P173" s="136">
        <f>O173*H173</f>
        <v>0</v>
      </c>
      <c r="Q173" s="136">
        <v>0</v>
      </c>
      <c r="R173" s="136">
        <f>Q173*H173</f>
        <v>0</v>
      </c>
      <c r="S173" s="136">
        <v>0</v>
      </c>
      <c r="T173" s="137">
        <f>S173*H173</f>
        <v>0</v>
      </c>
      <c r="AR173" s="138" t="s">
        <v>123</v>
      </c>
      <c r="AT173" s="138" t="s">
        <v>118</v>
      </c>
      <c r="AU173" s="138" t="s">
        <v>80</v>
      </c>
      <c r="AY173" s="16" t="s">
        <v>116</v>
      </c>
      <c r="BE173" s="139">
        <f>IF(N173="základní",J173,0)</f>
        <v>0</v>
      </c>
      <c r="BF173" s="139">
        <f>IF(N173="snížená",J173,0)</f>
        <v>0</v>
      </c>
      <c r="BG173" s="139">
        <f>IF(N173="zákl. přenesená",J173,0)</f>
        <v>0</v>
      </c>
      <c r="BH173" s="139">
        <f>IF(N173="sníž. přenesená",J173,0)</f>
        <v>0</v>
      </c>
      <c r="BI173" s="139">
        <f>IF(N173="nulová",J173,0)</f>
        <v>0</v>
      </c>
      <c r="BJ173" s="16" t="s">
        <v>78</v>
      </c>
      <c r="BK173" s="139">
        <f>ROUND(I173*H173,2)</f>
        <v>0</v>
      </c>
      <c r="BL173" s="16" t="s">
        <v>123</v>
      </c>
      <c r="BM173" s="138" t="s">
        <v>230</v>
      </c>
    </row>
    <row r="174" spans="2:65" s="1" customFormat="1" ht="33" customHeight="1">
      <c r="B174" s="126"/>
      <c r="C174" s="127" t="s">
        <v>231</v>
      </c>
      <c r="D174" s="127" t="s">
        <v>118</v>
      </c>
      <c r="E174" s="128" t="s">
        <v>232</v>
      </c>
      <c r="F174" s="129" t="s">
        <v>233</v>
      </c>
      <c r="G174" s="130" t="s">
        <v>121</v>
      </c>
      <c r="H174" s="131">
        <v>18.399999999999999</v>
      </c>
      <c r="I174" s="132"/>
      <c r="J174" s="133">
        <f>ROUND(I174*H174,2)</f>
        <v>0</v>
      </c>
      <c r="K174" s="129" t="s">
        <v>122</v>
      </c>
      <c r="L174" s="31"/>
      <c r="M174" s="134" t="s">
        <v>1</v>
      </c>
      <c r="N174" s="135" t="s">
        <v>38</v>
      </c>
      <c r="P174" s="136">
        <f>O174*H174</f>
        <v>0</v>
      </c>
      <c r="Q174" s="136">
        <v>0</v>
      </c>
      <c r="R174" s="136">
        <f>Q174*H174</f>
        <v>0</v>
      </c>
      <c r="S174" s="136">
        <v>0</v>
      </c>
      <c r="T174" s="137">
        <f>S174*H174</f>
        <v>0</v>
      </c>
      <c r="AR174" s="138" t="s">
        <v>123</v>
      </c>
      <c r="AT174" s="138" t="s">
        <v>118</v>
      </c>
      <c r="AU174" s="138" t="s">
        <v>80</v>
      </c>
      <c r="AY174" s="16" t="s">
        <v>116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6" t="s">
        <v>78</v>
      </c>
      <c r="BK174" s="139">
        <f>ROUND(I174*H174,2)</f>
        <v>0</v>
      </c>
      <c r="BL174" s="16" t="s">
        <v>123</v>
      </c>
      <c r="BM174" s="138" t="s">
        <v>234</v>
      </c>
    </row>
    <row r="175" spans="2:65" s="12" customFormat="1" ht="10.199999999999999">
      <c r="B175" s="140"/>
      <c r="D175" s="141" t="s">
        <v>128</v>
      </c>
      <c r="E175" s="142" t="s">
        <v>1</v>
      </c>
      <c r="F175" s="143" t="s">
        <v>129</v>
      </c>
      <c r="H175" s="144">
        <v>18.399999999999999</v>
      </c>
      <c r="I175" s="145"/>
      <c r="L175" s="140"/>
      <c r="M175" s="146"/>
      <c r="T175" s="147"/>
      <c r="AT175" s="142" t="s">
        <v>128</v>
      </c>
      <c r="AU175" s="142" t="s">
        <v>80</v>
      </c>
      <c r="AV175" s="12" t="s">
        <v>80</v>
      </c>
      <c r="AW175" s="12" t="s">
        <v>30</v>
      </c>
      <c r="AX175" s="12" t="s">
        <v>78</v>
      </c>
      <c r="AY175" s="142" t="s">
        <v>116</v>
      </c>
    </row>
    <row r="176" spans="2:65" s="11" customFormat="1" ht="22.8" customHeight="1">
      <c r="B176" s="114"/>
      <c r="D176" s="115" t="s">
        <v>72</v>
      </c>
      <c r="E176" s="124" t="s">
        <v>155</v>
      </c>
      <c r="F176" s="124" t="s">
        <v>235</v>
      </c>
      <c r="I176" s="117"/>
      <c r="J176" s="125">
        <f>BK176</f>
        <v>0</v>
      </c>
      <c r="L176" s="114"/>
      <c r="M176" s="119"/>
      <c r="P176" s="120">
        <f>SUM(P177:P178)</f>
        <v>0</v>
      </c>
      <c r="R176" s="120">
        <f>SUM(R177:R178)</f>
        <v>5.6000000000000008E-3</v>
      </c>
      <c r="T176" s="121">
        <f>SUM(T177:T178)</f>
        <v>0</v>
      </c>
      <c r="AR176" s="115" t="s">
        <v>78</v>
      </c>
      <c r="AT176" s="122" t="s">
        <v>72</v>
      </c>
      <c r="AU176" s="122" t="s">
        <v>78</v>
      </c>
      <c r="AY176" s="115" t="s">
        <v>116</v>
      </c>
      <c r="BK176" s="123">
        <f>SUM(BK177:BK178)</f>
        <v>0</v>
      </c>
    </row>
    <row r="177" spans="2:65" s="1" customFormat="1" ht="16.5" customHeight="1">
      <c r="B177" s="126"/>
      <c r="C177" s="127" t="s">
        <v>236</v>
      </c>
      <c r="D177" s="127" t="s">
        <v>118</v>
      </c>
      <c r="E177" s="128" t="s">
        <v>237</v>
      </c>
      <c r="F177" s="129" t="s">
        <v>238</v>
      </c>
      <c r="G177" s="130" t="s">
        <v>133</v>
      </c>
      <c r="H177" s="131">
        <v>20</v>
      </c>
      <c r="I177" s="132"/>
      <c r="J177" s="133">
        <f>ROUND(I177*H177,2)</f>
        <v>0</v>
      </c>
      <c r="K177" s="129" t="s">
        <v>122</v>
      </c>
      <c r="L177" s="31"/>
      <c r="M177" s="134" t="s">
        <v>1</v>
      </c>
      <c r="N177" s="135" t="s">
        <v>38</v>
      </c>
      <c r="P177" s="136">
        <f>O177*H177</f>
        <v>0</v>
      </c>
      <c r="Q177" s="136">
        <v>1.9000000000000001E-4</v>
      </c>
      <c r="R177" s="136">
        <f>Q177*H177</f>
        <v>3.8000000000000004E-3</v>
      </c>
      <c r="S177" s="136">
        <v>0</v>
      </c>
      <c r="T177" s="137">
        <f>S177*H177</f>
        <v>0</v>
      </c>
      <c r="AR177" s="138" t="s">
        <v>123</v>
      </c>
      <c r="AT177" s="138" t="s">
        <v>118</v>
      </c>
      <c r="AU177" s="138" t="s">
        <v>80</v>
      </c>
      <c r="AY177" s="16" t="s">
        <v>116</v>
      </c>
      <c r="BE177" s="139">
        <f>IF(N177="základní",J177,0)</f>
        <v>0</v>
      </c>
      <c r="BF177" s="139">
        <f>IF(N177="snížená",J177,0)</f>
        <v>0</v>
      </c>
      <c r="BG177" s="139">
        <f>IF(N177="zákl. přenesená",J177,0)</f>
        <v>0</v>
      </c>
      <c r="BH177" s="139">
        <f>IF(N177="sníž. přenesená",J177,0)</f>
        <v>0</v>
      </c>
      <c r="BI177" s="139">
        <f>IF(N177="nulová",J177,0)</f>
        <v>0</v>
      </c>
      <c r="BJ177" s="16" t="s">
        <v>78</v>
      </c>
      <c r="BK177" s="139">
        <f>ROUND(I177*H177,2)</f>
        <v>0</v>
      </c>
      <c r="BL177" s="16" t="s">
        <v>123</v>
      </c>
      <c r="BM177" s="138" t="s">
        <v>239</v>
      </c>
    </row>
    <row r="178" spans="2:65" s="1" customFormat="1" ht="24.15" customHeight="1">
      <c r="B178" s="126"/>
      <c r="C178" s="127" t="s">
        <v>240</v>
      </c>
      <c r="D178" s="127" t="s">
        <v>118</v>
      </c>
      <c r="E178" s="128" t="s">
        <v>241</v>
      </c>
      <c r="F178" s="129" t="s">
        <v>242</v>
      </c>
      <c r="G178" s="130" t="s">
        <v>133</v>
      </c>
      <c r="H178" s="131">
        <v>20</v>
      </c>
      <c r="I178" s="132"/>
      <c r="J178" s="133">
        <f>ROUND(I178*H178,2)</f>
        <v>0</v>
      </c>
      <c r="K178" s="129" t="s">
        <v>122</v>
      </c>
      <c r="L178" s="31"/>
      <c r="M178" s="134" t="s">
        <v>1</v>
      </c>
      <c r="N178" s="135" t="s">
        <v>38</v>
      </c>
      <c r="P178" s="136">
        <f>O178*H178</f>
        <v>0</v>
      </c>
      <c r="Q178" s="136">
        <v>9.0000000000000006E-5</v>
      </c>
      <c r="R178" s="136">
        <f>Q178*H178</f>
        <v>1.8000000000000002E-3</v>
      </c>
      <c r="S178" s="136">
        <v>0</v>
      </c>
      <c r="T178" s="137">
        <f>S178*H178</f>
        <v>0</v>
      </c>
      <c r="AR178" s="138" t="s">
        <v>123</v>
      </c>
      <c r="AT178" s="138" t="s">
        <v>118</v>
      </c>
      <c r="AU178" s="138" t="s">
        <v>80</v>
      </c>
      <c r="AY178" s="16" t="s">
        <v>116</v>
      </c>
      <c r="BE178" s="139">
        <f>IF(N178="základní",J178,0)</f>
        <v>0</v>
      </c>
      <c r="BF178" s="139">
        <f>IF(N178="snížená",J178,0)</f>
        <v>0</v>
      </c>
      <c r="BG178" s="139">
        <f>IF(N178="zákl. přenesená",J178,0)</f>
        <v>0</v>
      </c>
      <c r="BH178" s="139">
        <f>IF(N178="sníž. přenesená",J178,0)</f>
        <v>0</v>
      </c>
      <c r="BI178" s="139">
        <f>IF(N178="nulová",J178,0)</f>
        <v>0</v>
      </c>
      <c r="BJ178" s="16" t="s">
        <v>78</v>
      </c>
      <c r="BK178" s="139">
        <f>ROUND(I178*H178,2)</f>
        <v>0</v>
      </c>
      <c r="BL178" s="16" t="s">
        <v>123</v>
      </c>
      <c r="BM178" s="138" t="s">
        <v>243</v>
      </c>
    </row>
    <row r="179" spans="2:65" s="11" customFormat="1" ht="22.8" customHeight="1">
      <c r="B179" s="114"/>
      <c r="D179" s="115" t="s">
        <v>72</v>
      </c>
      <c r="E179" s="124" t="s">
        <v>160</v>
      </c>
      <c r="F179" s="124" t="s">
        <v>244</v>
      </c>
      <c r="I179" s="117"/>
      <c r="J179" s="125">
        <f>BK179</f>
        <v>0</v>
      </c>
      <c r="L179" s="114"/>
      <c r="M179" s="119"/>
      <c r="P179" s="120">
        <f>SUM(P180:P183)</f>
        <v>0</v>
      </c>
      <c r="R179" s="120">
        <f>SUM(R180:R183)</f>
        <v>2.8059999999999998E-2</v>
      </c>
      <c r="T179" s="121">
        <f>SUM(T180:T183)</f>
        <v>0</v>
      </c>
      <c r="AR179" s="115" t="s">
        <v>78</v>
      </c>
      <c r="AT179" s="122" t="s">
        <v>72</v>
      </c>
      <c r="AU179" s="122" t="s">
        <v>78</v>
      </c>
      <c r="AY179" s="115" t="s">
        <v>116</v>
      </c>
      <c r="BK179" s="123">
        <f>SUM(BK180:BK183)</f>
        <v>0</v>
      </c>
    </row>
    <row r="180" spans="2:65" s="1" customFormat="1" ht="33" customHeight="1">
      <c r="B180" s="126"/>
      <c r="C180" s="127" t="s">
        <v>245</v>
      </c>
      <c r="D180" s="127" t="s">
        <v>118</v>
      </c>
      <c r="E180" s="128" t="s">
        <v>246</v>
      </c>
      <c r="F180" s="129" t="s">
        <v>247</v>
      </c>
      <c r="G180" s="130" t="s">
        <v>133</v>
      </c>
      <c r="H180" s="131">
        <v>46</v>
      </c>
      <c r="I180" s="132"/>
      <c r="J180" s="133">
        <f>ROUND(I180*H180,2)</f>
        <v>0</v>
      </c>
      <c r="K180" s="129" t="s">
        <v>122</v>
      </c>
      <c r="L180" s="31"/>
      <c r="M180" s="134" t="s">
        <v>1</v>
      </c>
      <c r="N180" s="135" t="s">
        <v>38</v>
      </c>
      <c r="P180" s="136">
        <f>O180*H180</f>
        <v>0</v>
      </c>
      <c r="Q180" s="136">
        <v>6.0999999999999997E-4</v>
      </c>
      <c r="R180" s="136">
        <f>Q180*H180</f>
        <v>2.8059999999999998E-2</v>
      </c>
      <c r="S180" s="136">
        <v>0</v>
      </c>
      <c r="T180" s="137">
        <f>S180*H180</f>
        <v>0</v>
      </c>
      <c r="AR180" s="138" t="s">
        <v>123</v>
      </c>
      <c r="AT180" s="138" t="s">
        <v>118</v>
      </c>
      <c r="AU180" s="138" t="s">
        <v>80</v>
      </c>
      <c r="AY180" s="16" t="s">
        <v>116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6" t="s">
        <v>78</v>
      </c>
      <c r="BK180" s="139">
        <f>ROUND(I180*H180,2)</f>
        <v>0</v>
      </c>
      <c r="BL180" s="16" t="s">
        <v>123</v>
      </c>
      <c r="BM180" s="138" t="s">
        <v>248</v>
      </c>
    </row>
    <row r="181" spans="2:65" s="12" customFormat="1" ht="10.199999999999999">
      <c r="B181" s="140"/>
      <c r="D181" s="141" t="s">
        <v>128</v>
      </c>
      <c r="E181" s="142" t="s">
        <v>1</v>
      </c>
      <c r="F181" s="143" t="s">
        <v>249</v>
      </c>
      <c r="H181" s="144">
        <v>46</v>
      </c>
      <c r="I181" s="145"/>
      <c r="L181" s="140"/>
      <c r="M181" s="146"/>
      <c r="T181" s="147"/>
      <c r="AT181" s="142" t="s">
        <v>128</v>
      </c>
      <c r="AU181" s="142" t="s">
        <v>80</v>
      </c>
      <c r="AV181" s="12" t="s">
        <v>80</v>
      </c>
      <c r="AW181" s="12" t="s">
        <v>30</v>
      </c>
      <c r="AX181" s="12" t="s">
        <v>78</v>
      </c>
      <c r="AY181" s="142" t="s">
        <v>116</v>
      </c>
    </row>
    <row r="182" spans="2:65" s="1" customFormat="1" ht="24.15" customHeight="1">
      <c r="B182" s="126"/>
      <c r="C182" s="127" t="s">
        <v>250</v>
      </c>
      <c r="D182" s="127" t="s">
        <v>118</v>
      </c>
      <c r="E182" s="128" t="s">
        <v>251</v>
      </c>
      <c r="F182" s="129" t="s">
        <v>252</v>
      </c>
      <c r="G182" s="130" t="s">
        <v>133</v>
      </c>
      <c r="H182" s="131">
        <v>46</v>
      </c>
      <c r="I182" s="132"/>
      <c r="J182" s="133">
        <f>ROUND(I182*H182,2)</f>
        <v>0</v>
      </c>
      <c r="K182" s="129" t="s">
        <v>122</v>
      </c>
      <c r="L182" s="31"/>
      <c r="M182" s="134" t="s">
        <v>1</v>
      </c>
      <c r="N182" s="135" t="s">
        <v>38</v>
      </c>
      <c r="P182" s="136">
        <f>O182*H182</f>
        <v>0</v>
      </c>
      <c r="Q182" s="136">
        <v>0</v>
      </c>
      <c r="R182" s="136">
        <f>Q182*H182</f>
        <v>0</v>
      </c>
      <c r="S182" s="136">
        <v>0</v>
      </c>
      <c r="T182" s="137">
        <f>S182*H182</f>
        <v>0</v>
      </c>
      <c r="AR182" s="138" t="s">
        <v>123</v>
      </c>
      <c r="AT182" s="138" t="s">
        <v>118</v>
      </c>
      <c r="AU182" s="138" t="s">
        <v>80</v>
      </c>
      <c r="AY182" s="16" t="s">
        <v>116</v>
      </c>
      <c r="BE182" s="139">
        <f>IF(N182="základní",J182,0)</f>
        <v>0</v>
      </c>
      <c r="BF182" s="139">
        <f>IF(N182="snížená",J182,0)</f>
        <v>0</v>
      </c>
      <c r="BG182" s="139">
        <f>IF(N182="zákl. přenesená",J182,0)</f>
        <v>0</v>
      </c>
      <c r="BH182" s="139">
        <f>IF(N182="sníž. přenesená",J182,0)</f>
        <v>0</v>
      </c>
      <c r="BI182" s="139">
        <f>IF(N182="nulová",J182,0)</f>
        <v>0</v>
      </c>
      <c r="BJ182" s="16" t="s">
        <v>78</v>
      </c>
      <c r="BK182" s="139">
        <f>ROUND(I182*H182,2)</f>
        <v>0</v>
      </c>
      <c r="BL182" s="16" t="s">
        <v>123</v>
      </c>
      <c r="BM182" s="138" t="s">
        <v>253</v>
      </c>
    </row>
    <row r="183" spans="2:65" s="12" customFormat="1" ht="10.199999999999999">
      <c r="B183" s="140"/>
      <c r="D183" s="141" t="s">
        <v>128</v>
      </c>
      <c r="E183" s="142" t="s">
        <v>1</v>
      </c>
      <c r="F183" s="143" t="s">
        <v>249</v>
      </c>
      <c r="H183" s="144">
        <v>46</v>
      </c>
      <c r="I183" s="145"/>
      <c r="L183" s="140"/>
      <c r="M183" s="146"/>
      <c r="T183" s="147"/>
      <c r="AT183" s="142" t="s">
        <v>128</v>
      </c>
      <c r="AU183" s="142" t="s">
        <v>80</v>
      </c>
      <c r="AV183" s="12" t="s">
        <v>80</v>
      </c>
      <c r="AW183" s="12" t="s">
        <v>30</v>
      </c>
      <c r="AX183" s="12" t="s">
        <v>78</v>
      </c>
      <c r="AY183" s="142" t="s">
        <v>116</v>
      </c>
    </row>
    <row r="184" spans="2:65" s="11" customFormat="1" ht="22.8" customHeight="1">
      <c r="B184" s="114"/>
      <c r="D184" s="115" t="s">
        <v>72</v>
      </c>
      <c r="E184" s="124" t="s">
        <v>254</v>
      </c>
      <c r="F184" s="124" t="s">
        <v>255</v>
      </c>
      <c r="I184" s="117"/>
      <c r="J184" s="125">
        <f>BK184</f>
        <v>0</v>
      </c>
      <c r="L184" s="114"/>
      <c r="M184" s="119"/>
      <c r="P184" s="120">
        <f>SUM(P185:P189)</f>
        <v>0</v>
      </c>
      <c r="R184" s="120">
        <f>SUM(R185:R189)</f>
        <v>0</v>
      </c>
      <c r="T184" s="121">
        <f>SUM(T185:T189)</f>
        <v>0</v>
      </c>
      <c r="AR184" s="115" t="s">
        <v>78</v>
      </c>
      <c r="AT184" s="122" t="s">
        <v>72</v>
      </c>
      <c r="AU184" s="122" t="s">
        <v>78</v>
      </c>
      <c r="AY184" s="115" t="s">
        <v>116</v>
      </c>
      <c r="BK184" s="123">
        <f>SUM(BK185:BK189)</f>
        <v>0</v>
      </c>
    </row>
    <row r="185" spans="2:65" s="1" customFormat="1" ht="21.75" customHeight="1">
      <c r="B185" s="126"/>
      <c r="C185" s="127" t="s">
        <v>256</v>
      </c>
      <c r="D185" s="127" t="s">
        <v>118</v>
      </c>
      <c r="E185" s="128" t="s">
        <v>257</v>
      </c>
      <c r="F185" s="129" t="s">
        <v>258</v>
      </c>
      <c r="G185" s="130" t="s">
        <v>179</v>
      </c>
      <c r="H185" s="131">
        <v>12.144</v>
      </c>
      <c r="I185" s="132"/>
      <c r="J185" s="133">
        <f>ROUND(I185*H185,2)</f>
        <v>0</v>
      </c>
      <c r="K185" s="129" t="s">
        <v>122</v>
      </c>
      <c r="L185" s="31"/>
      <c r="M185" s="134" t="s">
        <v>1</v>
      </c>
      <c r="N185" s="135" t="s">
        <v>38</v>
      </c>
      <c r="P185" s="136">
        <f>O185*H185</f>
        <v>0</v>
      </c>
      <c r="Q185" s="136">
        <v>0</v>
      </c>
      <c r="R185" s="136">
        <f>Q185*H185</f>
        <v>0</v>
      </c>
      <c r="S185" s="136">
        <v>0</v>
      </c>
      <c r="T185" s="137">
        <f>S185*H185</f>
        <v>0</v>
      </c>
      <c r="AR185" s="138" t="s">
        <v>123</v>
      </c>
      <c r="AT185" s="138" t="s">
        <v>118</v>
      </c>
      <c r="AU185" s="138" t="s">
        <v>80</v>
      </c>
      <c r="AY185" s="16" t="s">
        <v>116</v>
      </c>
      <c r="BE185" s="139">
        <f>IF(N185="základní",J185,0)</f>
        <v>0</v>
      </c>
      <c r="BF185" s="139">
        <f>IF(N185="snížená",J185,0)</f>
        <v>0</v>
      </c>
      <c r="BG185" s="139">
        <f>IF(N185="zákl. přenesená",J185,0)</f>
        <v>0</v>
      </c>
      <c r="BH185" s="139">
        <f>IF(N185="sníž. přenesená",J185,0)</f>
        <v>0</v>
      </c>
      <c r="BI185" s="139">
        <f>IF(N185="nulová",J185,0)</f>
        <v>0</v>
      </c>
      <c r="BJ185" s="16" t="s">
        <v>78</v>
      </c>
      <c r="BK185" s="139">
        <f>ROUND(I185*H185,2)</f>
        <v>0</v>
      </c>
      <c r="BL185" s="16" t="s">
        <v>123</v>
      </c>
      <c r="BM185" s="138" t="s">
        <v>259</v>
      </c>
    </row>
    <row r="186" spans="2:65" s="1" customFormat="1" ht="24.15" customHeight="1">
      <c r="B186" s="126"/>
      <c r="C186" s="127" t="s">
        <v>260</v>
      </c>
      <c r="D186" s="127" t="s">
        <v>118</v>
      </c>
      <c r="E186" s="128" t="s">
        <v>261</v>
      </c>
      <c r="F186" s="129" t="s">
        <v>262</v>
      </c>
      <c r="G186" s="130" t="s">
        <v>179</v>
      </c>
      <c r="H186" s="131">
        <v>230.73599999999999</v>
      </c>
      <c r="I186" s="132"/>
      <c r="J186" s="133">
        <f>ROUND(I186*H186,2)</f>
        <v>0</v>
      </c>
      <c r="K186" s="129" t="s">
        <v>122</v>
      </c>
      <c r="L186" s="31"/>
      <c r="M186" s="134" t="s">
        <v>1</v>
      </c>
      <c r="N186" s="135" t="s">
        <v>38</v>
      </c>
      <c r="P186" s="136">
        <f>O186*H186</f>
        <v>0</v>
      </c>
      <c r="Q186" s="136">
        <v>0</v>
      </c>
      <c r="R186" s="136">
        <f>Q186*H186</f>
        <v>0</v>
      </c>
      <c r="S186" s="136">
        <v>0</v>
      </c>
      <c r="T186" s="137">
        <f>S186*H186</f>
        <v>0</v>
      </c>
      <c r="AR186" s="138" t="s">
        <v>123</v>
      </c>
      <c r="AT186" s="138" t="s">
        <v>118</v>
      </c>
      <c r="AU186" s="138" t="s">
        <v>80</v>
      </c>
      <c r="AY186" s="16" t="s">
        <v>116</v>
      </c>
      <c r="BE186" s="139">
        <f>IF(N186="základní",J186,0)</f>
        <v>0</v>
      </c>
      <c r="BF186" s="139">
        <f>IF(N186="snížená",J186,0)</f>
        <v>0</v>
      </c>
      <c r="BG186" s="139">
        <f>IF(N186="zákl. přenesená",J186,0)</f>
        <v>0</v>
      </c>
      <c r="BH186" s="139">
        <f>IF(N186="sníž. přenesená",J186,0)</f>
        <v>0</v>
      </c>
      <c r="BI186" s="139">
        <f>IF(N186="nulová",J186,0)</f>
        <v>0</v>
      </c>
      <c r="BJ186" s="16" t="s">
        <v>78</v>
      </c>
      <c r="BK186" s="139">
        <f>ROUND(I186*H186,2)</f>
        <v>0</v>
      </c>
      <c r="BL186" s="16" t="s">
        <v>123</v>
      </c>
      <c r="BM186" s="138" t="s">
        <v>263</v>
      </c>
    </row>
    <row r="187" spans="2:65" s="12" customFormat="1" ht="10.199999999999999">
      <c r="B187" s="140"/>
      <c r="D187" s="141" t="s">
        <v>128</v>
      </c>
      <c r="F187" s="143" t="s">
        <v>264</v>
      </c>
      <c r="H187" s="144">
        <v>230.73599999999999</v>
      </c>
      <c r="I187" s="145"/>
      <c r="L187" s="140"/>
      <c r="M187" s="146"/>
      <c r="T187" s="147"/>
      <c r="AT187" s="142" t="s">
        <v>128</v>
      </c>
      <c r="AU187" s="142" t="s">
        <v>80</v>
      </c>
      <c r="AV187" s="12" t="s">
        <v>80</v>
      </c>
      <c r="AW187" s="12" t="s">
        <v>3</v>
      </c>
      <c r="AX187" s="12" t="s">
        <v>78</v>
      </c>
      <c r="AY187" s="142" t="s">
        <v>116</v>
      </c>
    </row>
    <row r="188" spans="2:65" s="1" customFormat="1" ht="44.25" customHeight="1">
      <c r="B188" s="126"/>
      <c r="C188" s="127" t="s">
        <v>265</v>
      </c>
      <c r="D188" s="127" t="s">
        <v>118</v>
      </c>
      <c r="E188" s="128" t="s">
        <v>266</v>
      </c>
      <c r="F188" s="129" t="s">
        <v>267</v>
      </c>
      <c r="G188" s="130" t="s">
        <v>179</v>
      </c>
      <c r="H188" s="131">
        <v>8.0960000000000001</v>
      </c>
      <c r="I188" s="132"/>
      <c r="J188" s="133">
        <f>ROUND(I188*H188,2)</f>
        <v>0</v>
      </c>
      <c r="K188" s="129" t="s">
        <v>122</v>
      </c>
      <c r="L188" s="31"/>
      <c r="M188" s="134" t="s">
        <v>1</v>
      </c>
      <c r="N188" s="135" t="s">
        <v>38</v>
      </c>
      <c r="P188" s="136">
        <f>O188*H188</f>
        <v>0</v>
      </c>
      <c r="Q188" s="136">
        <v>0</v>
      </c>
      <c r="R188" s="136">
        <f>Q188*H188</f>
        <v>0</v>
      </c>
      <c r="S188" s="136">
        <v>0</v>
      </c>
      <c r="T188" s="137">
        <f>S188*H188</f>
        <v>0</v>
      </c>
      <c r="AR188" s="138" t="s">
        <v>123</v>
      </c>
      <c r="AT188" s="138" t="s">
        <v>118</v>
      </c>
      <c r="AU188" s="138" t="s">
        <v>80</v>
      </c>
      <c r="AY188" s="16" t="s">
        <v>116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6" t="s">
        <v>78</v>
      </c>
      <c r="BK188" s="139">
        <f>ROUND(I188*H188,2)</f>
        <v>0</v>
      </c>
      <c r="BL188" s="16" t="s">
        <v>123</v>
      </c>
      <c r="BM188" s="138" t="s">
        <v>268</v>
      </c>
    </row>
    <row r="189" spans="2:65" s="1" customFormat="1" ht="44.25" customHeight="1">
      <c r="B189" s="126"/>
      <c r="C189" s="127" t="s">
        <v>269</v>
      </c>
      <c r="D189" s="127" t="s">
        <v>118</v>
      </c>
      <c r="E189" s="128" t="s">
        <v>270</v>
      </c>
      <c r="F189" s="129" t="s">
        <v>271</v>
      </c>
      <c r="G189" s="130" t="s">
        <v>179</v>
      </c>
      <c r="H189" s="131">
        <v>4.048</v>
      </c>
      <c r="I189" s="132"/>
      <c r="J189" s="133">
        <f>ROUND(I189*H189,2)</f>
        <v>0</v>
      </c>
      <c r="K189" s="129" t="s">
        <v>122</v>
      </c>
      <c r="L189" s="31"/>
      <c r="M189" s="134" t="s">
        <v>1</v>
      </c>
      <c r="N189" s="135" t="s">
        <v>38</v>
      </c>
      <c r="P189" s="136">
        <f>O189*H189</f>
        <v>0</v>
      </c>
      <c r="Q189" s="136">
        <v>0</v>
      </c>
      <c r="R189" s="136">
        <f>Q189*H189</f>
        <v>0</v>
      </c>
      <c r="S189" s="136">
        <v>0</v>
      </c>
      <c r="T189" s="137">
        <f>S189*H189</f>
        <v>0</v>
      </c>
      <c r="AR189" s="138" t="s">
        <v>123</v>
      </c>
      <c r="AT189" s="138" t="s">
        <v>118</v>
      </c>
      <c r="AU189" s="138" t="s">
        <v>80</v>
      </c>
      <c r="AY189" s="16" t="s">
        <v>116</v>
      </c>
      <c r="BE189" s="139">
        <f>IF(N189="základní",J189,0)</f>
        <v>0</v>
      </c>
      <c r="BF189" s="139">
        <f>IF(N189="snížená",J189,0)</f>
        <v>0</v>
      </c>
      <c r="BG189" s="139">
        <f>IF(N189="zákl. přenesená",J189,0)</f>
        <v>0</v>
      </c>
      <c r="BH189" s="139">
        <f>IF(N189="sníž. přenesená",J189,0)</f>
        <v>0</v>
      </c>
      <c r="BI189" s="139">
        <f>IF(N189="nulová",J189,0)</f>
        <v>0</v>
      </c>
      <c r="BJ189" s="16" t="s">
        <v>78</v>
      </c>
      <c r="BK189" s="139">
        <f>ROUND(I189*H189,2)</f>
        <v>0</v>
      </c>
      <c r="BL189" s="16" t="s">
        <v>123</v>
      </c>
      <c r="BM189" s="138" t="s">
        <v>272</v>
      </c>
    </row>
    <row r="190" spans="2:65" s="11" customFormat="1" ht="22.8" customHeight="1">
      <c r="B190" s="114"/>
      <c r="D190" s="115" t="s">
        <v>72</v>
      </c>
      <c r="E190" s="124" t="s">
        <v>273</v>
      </c>
      <c r="F190" s="124" t="s">
        <v>274</v>
      </c>
      <c r="I190" s="117"/>
      <c r="J190" s="125">
        <f>BK190</f>
        <v>0</v>
      </c>
      <c r="L190" s="114"/>
      <c r="M190" s="119"/>
      <c r="P190" s="120">
        <f>P191</f>
        <v>0</v>
      </c>
      <c r="R190" s="120">
        <f>R191</f>
        <v>0</v>
      </c>
      <c r="T190" s="121">
        <f>T191</f>
        <v>0</v>
      </c>
      <c r="AR190" s="115" t="s">
        <v>78</v>
      </c>
      <c r="AT190" s="122" t="s">
        <v>72</v>
      </c>
      <c r="AU190" s="122" t="s">
        <v>78</v>
      </c>
      <c r="AY190" s="115" t="s">
        <v>116</v>
      </c>
      <c r="BK190" s="123">
        <f>BK191</f>
        <v>0</v>
      </c>
    </row>
    <row r="191" spans="2:65" s="1" customFormat="1" ht="24.15" customHeight="1">
      <c r="B191" s="126"/>
      <c r="C191" s="127" t="s">
        <v>275</v>
      </c>
      <c r="D191" s="127" t="s">
        <v>118</v>
      </c>
      <c r="E191" s="128" t="s">
        <v>276</v>
      </c>
      <c r="F191" s="129" t="s">
        <v>277</v>
      </c>
      <c r="G191" s="130" t="s">
        <v>179</v>
      </c>
      <c r="H191" s="131">
        <v>14.442</v>
      </c>
      <c r="I191" s="132"/>
      <c r="J191" s="133">
        <f>ROUND(I191*H191,2)</f>
        <v>0</v>
      </c>
      <c r="K191" s="129" t="s">
        <v>122</v>
      </c>
      <c r="L191" s="31"/>
      <c r="M191" s="134" t="s">
        <v>1</v>
      </c>
      <c r="N191" s="135" t="s">
        <v>38</v>
      </c>
      <c r="P191" s="136">
        <f>O191*H191</f>
        <v>0</v>
      </c>
      <c r="Q191" s="136">
        <v>0</v>
      </c>
      <c r="R191" s="136">
        <f>Q191*H191</f>
        <v>0</v>
      </c>
      <c r="S191" s="136">
        <v>0</v>
      </c>
      <c r="T191" s="137">
        <f>S191*H191</f>
        <v>0</v>
      </c>
      <c r="AR191" s="138" t="s">
        <v>123</v>
      </c>
      <c r="AT191" s="138" t="s">
        <v>118</v>
      </c>
      <c r="AU191" s="138" t="s">
        <v>80</v>
      </c>
      <c r="AY191" s="16" t="s">
        <v>116</v>
      </c>
      <c r="BE191" s="139">
        <f>IF(N191="základní",J191,0)</f>
        <v>0</v>
      </c>
      <c r="BF191" s="139">
        <f>IF(N191="snížená",J191,0)</f>
        <v>0</v>
      </c>
      <c r="BG191" s="139">
        <f>IF(N191="zákl. přenesená",J191,0)</f>
        <v>0</v>
      </c>
      <c r="BH191" s="139">
        <f>IF(N191="sníž. přenesená",J191,0)</f>
        <v>0</v>
      </c>
      <c r="BI191" s="139">
        <f>IF(N191="nulová",J191,0)</f>
        <v>0</v>
      </c>
      <c r="BJ191" s="16" t="s">
        <v>78</v>
      </c>
      <c r="BK191" s="139">
        <f>ROUND(I191*H191,2)</f>
        <v>0</v>
      </c>
      <c r="BL191" s="16" t="s">
        <v>123</v>
      </c>
      <c r="BM191" s="138" t="s">
        <v>278</v>
      </c>
    </row>
    <row r="192" spans="2:65" s="11" customFormat="1" ht="25.95" customHeight="1">
      <c r="B192" s="114"/>
      <c r="D192" s="115" t="s">
        <v>72</v>
      </c>
      <c r="E192" s="116" t="s">
        <v>203</v>
      </c>
      <c r="F192" s="116" t="s">
        <v>279</v>
      </c>
      <c r="I192" s="117"/>
      <c r="J192" s="118">
        <f>BK192</f>
        <v>0</v>
      </c>
      <c r="L192" s="114"/>
      <c r="M192" s="119"/>
      <c r="P192" s="120">
        <f>P193+P208</f>
        <v>0</v>
      </c>
      <c r="R192" s="120">
        <f>R193+R208</f>
        <v>5.0169999999999992E-2</v>
      </c>
      <c r="T192" s="121">
        <f>T193+T208</f>
        <v>0</v>
      </c>
      <c r="AR192" s="115" t="s">
        <v>130</v>
      </c>
      <c r="AT192" s="122" t="s">
        <v>72</v>
      </c>
      <c r="AU192" s="122" t="s">
        <v>73</v>
      </c>
      <c r="AY192" s="115" t="s">
        <v>116</v>
      </c>
      <c r="BK192" s="123">
        <f>BK193+BK208</f>
        <v>0</v>
      </c>
    </row>
    <row r="193" spans="2:65" s="11" customFormat="1" ht="22.8" customHeight="1">
      <c r="B193" s="114"/>
      <c r="D193" s="115" t="s">
        <v>72</v>
      </c>
      <c r="E193" s="124" t="s">
        <v>280</v>
      </c>
      <c r="F193" s="124" t="s">
        <v>281</v>
      </c>
      <c r="I193" s="117"/>
      <c r="J193" s="125">
        <f>BK193</f>
        <v>0</v>
      </c>
      <c r="L193" s="114"/>
      <c r="M193" s="119"/>
      <c r="P193" s="120">
        <f>SUM(P194:P207)</f>
        <v>0</v>
      </c>
      <c r="R193" s="120">
        <f>SUM(R194:R207)</f>
        <v>5.0169999999999992E-2</v>
      </c>
      <c r="T193" s="121">
        <f>SUM(T194:T207)</f>
        <v>0</v>
      </c>
      <c r="AR193" s="115" t="s">
        <v>130</v>
      </c>
      <c r="AT193" s="122" t="s">
        <v>72</v>
      </c>
      <c r="AU193" s="122" t="s">
        <v>78</v>
      </c>
      <c r="AY193" s="115" t="s">
        <v>116</v>
      </c>
      <c r="BK193" s="123">
        <f>SUM(BK194:BK207)</f>
        <v>0</v>
      </c>
    </row>
    <row r="194" spans="2:65" s="1" customFormat="1" ht="37.799999999999997" customHeight="1">
      <c r="B194" s="126"/>
      <c r="C194" s="127" t="s">
        <v>282</v>
      </c>
      <c r="D194" s="127" t="s">
        <v>118</v>
      </c>
      <c r="E194" s="128" t="s">
        <v>283</v>
      </c>
      <c r="F194" s="129" t="s">
        <v>284</v>
      </c>
      <c r="G194" s="130" t="s">
        <v>285</v>
      </c>
      <c r="H194" s="131">
        <v>2</v>
      </c>
      <c r="I194" s="132"/>
      <c r="J194" s="133">
        <f t="shared" ref="J194:J207" si="0">ROUND(I194*H194,2)</f>
        <v>0</v>
      </c>
      <c r="K194" s="129" t="s">
        <v>122</v>
      </c>
      <c r="L194" s="31"/>
      <c r="M194" s="134" t="s">
        <v>1</v>
      </c>
      <c r="N194" s="135" t="s">
        <v>38</v>
      </c>
      <c r="P194" s="136">
        <f t="shared" ref="P194:P207" si="1">O194*H194</f>
        <v>0</v>
      </c>
      <c r="Q194" s="136">
        <v>0</v>
      </c>
      <c r="R194" s="136">
        <f t="shared" ref="R194:R207" si="2">Q194*H194</f>
        <v>0</v>
      </c>
      <c r="S194" s="136">
        <v>0</v>
      </c>
      <c r="T194" s="137">
        <f t="shared" ref="T194:T207" si="3">S194*H194</f>
        <v>0</v>
      </c>
      <c r="AR194" s="138" t="s">
        <v>286</v>
      </c>
      <c r="AT194" s="138" t="s">
        <v>118</v>
      </c>
      <c r="AU194" s="138" t="s">
        <v>80</v>
      </c>
      <c r="AY194" s="16" t="s">
        <v>116</v>
      </c>
      <c r="BE194" s="139">
        <f t="shared" ref="BE194:BE207" si="4">IF(N194="základní",J194,0)</f>
        <v>0</v>
      </c>
      <c r="BF194" s="139">
        <f t="shared" ref="BF194:BF207" si="5">IF(N194="snížená",J194,0)</f>
        <v>0</v>
      </c>
      <c r="BG194" s="139">
        <f t="shared" ref="BG194:BG207" si="6">IF(N194="zákl. přenesená",J194,0)</f>
        <v>0</v>
      </c>
      <c r="BH194" s="139">
        <f t="shared" ref="BH194:BH207" si="7">IF(N194="sníž. přenesená",J194,0)</f>
        <v>0</v>
      </c>
      <c r="BI194" s="139">
        <f t="shared" ref="BI194:BI207" si="8">IF(N194="nulová",J194,0)</f>
        <v>0</v>
      </c>
      <c r="BJ194" s="16" t="s">
        <v>78</v>
      </c>
      <c r="BK194" s="139">
        <f t="shared" ref="BK194:BK207" si="9">ROUND(I194*H194,2)</f>
        <v>0</v>
      </c>
      <c r="BL194" s="16" t="s">
        <v>286</v>
      </c>
      <c r="BM194" s="138" t="s">
        <v>287</v>
      </c>
    </row>
    <row r="195" spans="2:65" s="1" customFormat="1" ht="24.15" customHeight="1">
      <c r="B195" s="126"/>
      <c r="C195" s="161" t="s">
        <v>288</v>
      </c>
      <c r="D195" s="161" t="s">
        <v>203</v>
      </c>
      <c r="E195" s="162" t="s">
        <v>289</v>
      </c>
      <c r="F195" s="163" t="s">
        <v>290</v>
      </c>
      <c r="G195" s="164" t="s">
        <v>285</v>
      </c>
      <c r="H195" s="165">
        <v>2</v>
      </c>
      <c r="I195" s="166"/>
      <c r="J195" s="167">
        <f t="shared" si="0"/>
        <v>0</v>
      </c>
      <c r="K195" s="163" t="s">
        <v>1</v>
      </c>
      <c r="L195" s="168"/>
      <c r="M195" s="169" t="s">
        <v>1</v>
      </c>
      <c r="N195" s="170" t="s">
        <v>38</v>
      </c>
      <c r="P195" s="136">
        <f t="shared" si="1"/>
        <v>0</v>
      </c>
      <c r="Q195" s="136">
        <v>2E-3</v>
      </c>
      <c r="R195" s="136">
        <f t="shared" si="2"/>
        <v>4.0000000000000001E-3</v>
      </c>
      <c r="S195" s="136">
        <v>0</v>
      </c>
      <c r="T195" s="137">
        <f t="shared" si="3"/>
        <v>0</v>
      </c>
      <c r="AR195" s="138" t="s">
        <v>291</v>
      </c>
      <c r="AT195" s="138" t="s">
        <v>203</v>
      </c>
      <c r="AU195" s="138" t="s">
        <v>80</v>
      </c>
      <c r="AY195" s="16" t="s">
        <v>116</v>
      </c>
      <c r="BE195" s="139">
        <f t="shared" si="4"/>
        <v>0</v>
      </c>
      <c r="BF195" s="139">
        <f t="shared" si="5"/>
        <v>0</v>
      </c>
      <c r="BG195" s="139">
        <f t="shared" si="6"/>
        <v>0</v>
      </c>
      <c r="BH195" s="139">
        <f t="shared" si="7"/>
        <v>0</v>
      </c>
      <c r="BI195" s="139">
        <f t="shared" si="8"/>
        <v>0</v>
      </c>
      <c r="BJ195" s="16" t="s">
        <v>78</v>
      </c>
      <c r="BK195" s="139">
        <f t="shared" si="9"/>
        <v>0</v>
      </c>
      <c r="BL195" s="16" t="s">
        <v>291</v>
      </c>
      <c r="BM195" s="138" t="s">
        <v>292</v>
      </c>
    </row>
    <row r="196" spans="2:65" s="1" customFormat="1" ht="24.15" customHeight="1">
      <c r="B196" s="126"/>
      <c r="C196" s="127" t="s">
        <v>293</v>
      </c>
      <c r="D196" s="127" t="s">
        <v>118</v>
      </c>
      <c r="E196" s="128" t="s">
        <v>294</v>
      </c>
      <c r="F196" s="129" t="s">
        <v>295</v>
      </c>
      <c r="G196" s="130" t="s">
        <v>296</v>
      </c>
      <c r="H196" s="131">
        <v>1</v>
      </c>
      <c r="I196" s="132"/>
      <c r="J196" s="133">
        <f t="shared" si="0"/>
        <v>0</v>
      </c>
      <c r="K196" s="129" t="s">
        <v>1</v>
      </c>
      <c r="L196" s="31"/>
      <c r="M196" s="134" t="s">
        <v>1</v>
      </c>
      <c r="N196" s="135" t="s">
        <v>38</v>
      </c>
      <c r="P196" s="136">
        <f t="shared" si="1"/>
        <v>0</v>
      </c>
      <c r="Q196" s="136">
        <v>0</v>
      </c>
      <c r="R196" s="136">
        <f t="shared" si="2"/>
        <v>0</v>
      </c>
      <c r="S196" s="136">
        <v>0</v>
      </c>
      <c r="T196" s="137">
        <f t="shared" si="3"/>
        <v>0</v>
      </c>
      <c r="AR196" s="138" t="s">
        <v>286</v>
      </c>
      <c r="AT196" s="138" t="s">
        <v>118</v>
      </c>
      <c r="AU196" s="138" t="s">
        <v>80</v>
      </c>
      <c r="AY196" s="16" t="s">
        <v>116</v>
      </c>
      <c r="BE196" s="139">
        <f t="shared" si="4"/>
        <v>0</v>
      </c>
      <c r="BF196" s="139">
        <f t="shared" si="5"/>
        <v>0</v>
      </c>
      <c r="BG196" s="139">
        <f t="shared" si="6"/>
        <v>0</v>
      </c>
      <c r="BH196" s="139">
        <f t="shared" si="7"/>
        <v>0</v>
      </c>
      <c r="BI196" s="139">
        <f t="shared" si="8"/>
        <v>0</v>
      </c>
      <c r="BJ196" s="16" t="s">
        <v>78</v>
      </c>
      <c r="BK196" s="139">
        <f t="shared" si="9"/>
        <v>0</v>
      </c>
      <c r="BL196" s="16" t="s">
        <v>286</v>
      </c>
      <c r="BM196" s="138" t="s">
        <v>297</v>
      </c>
    </row>
    <row r="197" spans="2:65" s="1" customFormat="1" ht="33" customHeight="1">
      <c r="B197" s="126"/>
      <c r="C197" s="127" t="s">
        <v>298</v>
      </c>
      <c r="D197" s="127" t="s">
        <v>118</v>
      </c>
      <c r="E197" s="128" t="s">
        <v>299</v>
      </c>
      <c r="F197" s="129" t="s">
        <v>300</v>
      </c>
      <c r="G197" s="130" t="s">
        <v>133</v>
      </c>
      <c r="H197" s="131">
        <v>3</v>
      </c>
      <c r="I197" s="132"/>
      <c r="J197" s="133">
        <f t="shared" si="0"/>
        <v>0</v>
      </c>
      <c r="K197" s="129" t="s">
        <v>122</v>
      </c>
      <c r="L197" s="31"/>
      <c r="M197" s="134" t="s">
        <v>1</v>
      </c>
      <c r="N197" s="135" t="s">
        <v>38</v>
      </c>
      <c r="P197" s="136">
        <f t="shared" si="1"/>
        <v>0</v>
      </c>
      <c r="Q197" s="136">
        <v>0</v>
      </c>
      <c r="R197" s="136">
        <f t="shared" si="2"/>
        <v>0</v>
      </c>
      <c r="S197" s="136">
        <v>0</v>
      </c>
      <c r="T197" s="137">
        <f t="shared" si="3"/>
        <v>0</v>
      </c>
      <c r="AR197" s="138" t="s">
        <v>286</v>
      </c>
      <c r="AT197" s="138" t="s">
        <v>118</v>
      </c>
      <c r="AU197" s="138" t="s">
        <v>80</v>
      </c>
      <c r="AY197" s="16" t="s">
        <v>116</v>
      </c>
      <c r="BE197" s="139">
        <f t="shared" si="4"/>
        <v>0</v>
      </c>
      <c r="BF197" s="139">
        <f t="shared" si="5"/>
        <v>0</v>
      </c>
      <c r="BG197" s="139">
        <f t="shared" si="6"/>
        <v>0</v>
      </c>
      <c r="BH197" s="139">
        <f t="shared" si="7"/>
        <v>0</v>
      </c>
      <c r="BI197" s="139">
        <f t="shared" si="8"/>
        <v>0</v>
      </c>
      <c r="BJ197" s="16" t="s">
        <v>78</v>
      </c>
      <c r="BK197" s="139">
        <f t="shared" si="9"/>
        <v>0</v>
      </c>
      <c r="BL197" s="16" t="s">
        <v>286</v>
      </c>
      <c r="BM197" s="138" t="s">
        <v>301</v>
      </c>
    </row>
    <row r="198" spans="2:65" s="1" customFormat="1" ht="24.15" customHeight="1">
      <c r="B198" s="126"/>
      <c r="C198" s="161" t="s">
        <v>302</v>
      </c>
      <c r="D198" s="161" t="s">
        <v>203</v>
      </c>
      <c r="E198" s="162" t="s">
        <v>303</v>
      </c>
      <c r="F198" s="163" t="s">
        <v>304</v>
      </c>
      <c r="G198" s="164" t="s">
        <v>133</v>
      </c>
      <c r="H198" s="165">
        <v>3</v>
      </c>
      <c r="I198" s="166"/>
      <c r="J198" s="167">
        <f t="shared" si="0"/>
        <v>0</v>
      </c>
      <c r="K198" s="163" t="s">
        <v>122</v>
      </c>
      <c r="L198" s="168"/>
      <c r="M198" s="169" t="s">
        <v>1</v>
      </c>
      <c r="N198" s="170" t="s">
        <v>38</v>
      </c>
      <c r="P198" s="136">
        <f t="shared" si="1"/>
        <v>0</v>
      </c>
      <c r="Q198" s="136">
        <v>2.7999999999999998E-4</v>
      </c>
      <c r="R198" s="136">
        <f t="shared" si="2"/>
        <v>8.3999999999999993E-4</v>
      </c>
      <c r="S198" s="136">
        <v>0</v>
      </c>
      <c r="T198" s="137">
        <f t="shared" si="3"/>
        <v>0</v>
      </c>
      <c r="AR198" s="138" t="s">
        <v>291</v>
      </c>
      <c r="AT198" s="138" t="s">
        <v>203</v>
      </c>
      <c r="AU198" s="138" t="s">
        <v>80</v>
      </c>
      <c r="AY198" s="16" t="s">
        <v>116</v>
      </c>
      <c r="BE198" s="139">
        <f t="shared" si="4"/>
        <v>0</v>
      </c>
      <c r="BF198" s="139">
        <f t="shared" si="5"/>
        <v>0</v>
      </c>
      <c r="BG198" s="139">
        <f t="shared" si="6"/>
        <v>0</v>
      </c>
      <c r="BH198" s="139">
        <f t="shared" si="7"/>
        <v>0</v>
      </c>
      <c r="BI198" s="139">
        <f t="shared" si="8"/>
        <v>0</v>
      </c>
      <c r="BJ198" s="16" t="s">
        <v>78</v>
      </c>
      <c r="BK198" s="139">
        <f t="shared" si="9"/>
        <v>0</v>
      </c>
      <c r="BL198" s="16" t="s">
        <v>291</v>
      </c>
      <c r="BM198" s="138" t="s">
        <v>305</v>
      </c>
    </row>
    <row r="199" spans="2:65" s="1" customFormat="1" ht="33" customHeight="1">
      <c r="B199" s="126"/>
      <c r="C199" s="127" t="s">
        <v>306</v>
      </c>
      <c r="D199" s="127" t="s">
        <v>118</v>
      </c>
      <c r="E199" s="128" t="s">
        <v>307</v>
      </c>
      <c r="F199" s="129" t="s">
        <v>308</v>
      </c>
      <c r="G199" s="130" t="s">
        <v>133</v>
      </c>
      <c r="H199" s="131">
        <v>20</v>
      </c>
      <c r="I199" s="132"/>
      <c r="J199" s="133">
        <f t="shared" si="0"/>
        <v>0</v>
      </c>
      <c r="K199" s="129" t="s">
        <v>122</v>
      </c>
      <c r="L199" s="31"/>
      <c r="M199" s="134" t="s">
        <v>1</v>
      </c>
      <c r="N199" s="135" t="s">
        <v>38</v>
      </c>
      <c r="P199" s="136">
        <f t="shared" si="1"/>
        <v>0</v>
      </c>
      <c r="Q199" s="136">
        <v>0</v>
      </c>
      <c r="R199" s="136">
        <f t="shared" si="2"/>
        <v>0</v>
      </c>
      <c r="S199" s="136">
        <v>0</v>
      </c>
      <c r="T199" s="137">
        <f t="shared" si="3"/>
        <v>0</v>
      </c>
      <c r="AR199" s="138" t="s">
        <v>286</v>
      </c>
      <c r="AT199" s="138" t="s">
        <v>118</v>
      </c>
      <c r="AU199" s="138" t="s">
        <v>80</v>
      </c>
      <c r="AY199" s="16" t="s">
        <v>116</v>
      </c>
      <c r="BE199" s="139">
        <f t="shared" si="4"/>
        <v>0</v>
      </c>
      <c r="BF199" s="139">
        <f t="shared" si="5"/>
        <v>0</v>
      </c>
      <c r="BG199" s="139">
        <f t="shared" si="6"/>
        <v>0</v>
      </c>
      <c r="BH199" s="139">
        <f t="shared" si="7"/>
        <v>0</v>
      </c>
      <c r="BI199" s="139">
        <f t="shared" si="8"/>
        <v>0</v>
      </c>
      <c r="BJ199" s="16" t="s">
        <v>78</v>
      </c>
      <c r="BK199" s="139">
        <f t="shared" si="9"/>
        <v>0</v>
      </c>
      <c r="BL199" s="16" t="s">
        <v>286</v>
      </c>
      <c r="BM199" s="138" t="s">
        <v>309</v>
      </c>
    </row>
    <row r="200" spans="2:65" s="1" customFormat="1" ht="24.15" customHeight="1">
      <c r="B200" s="126"/>
      <c r="C200" s="161" t="s">
        <v>310</v>
      </c>
      <c r="D200" s="161" t="s">
        <v>203</v>
      </c>
      <c r="E200" s="162" t="s">
        <v>311</v>
      </c>
      <c r="F200" s="163" t="s">
        <v>312</v>
      </c>
      <c r="G200" s="164" t="s">
        <v>133</v>
      </c>
      <c r="H200" s="165">
        <v>20</v>
      </c>
      <c r="I200" s="166"/>
      <c r="J200" s="167">
        <f t="shared" si="0"/>
        <v>0</v>
      </c>
      <c r="K200" s="163" t="s">
        <v>122</v>
      </c>
      <c r="L200" s="168"/>
      <c r="M200" s="169" t="s">
        <v>1</v>
      </c>
      <c r="N200" s="170" t="s">
        <v>38</v>
      </c>
      <c r="P200" s="136">
        <f t="shared" si="1"/>
        <v>0</v>
      </c>
      <c r="Q200" s="136">
        <v>2.0999999999999999E-3</v>
      </c>
      <c r="R200" s="136">
        <f t="shared" si="2"/>
        <v>4.1999999999999996E-2</v>
      </c>
      <c r="S200" s="136">
        <v>0</v>
      </c>
      <c r="T200" s="137">
        <f t="shared" si="3"/>
        <v>0</v>
      </c>
      <c r="AR200" s="138" t="s">
        <v>291</v>
      </c>
      <c r="AT200" s="138" t="s">
        <v>203</v>
      </c>
      <c r="AU200" s="138" t="s">
        <v>80</v>
      </c>
      <c r="AY200" s="16" t="s">
        <v>116</v>
      </c>
      <c r="BE200" s="139">
        <f t="shared" si="4"/>
        <v>0</v>
      </c>
      <c r="BF200" s="139">
        <f t="shared" si="5"/>
        <v>0</v>
      </c>
      <c r="BG200" s="139">
        <f t="shared" si="6"/>
        <v>0</v>
      </c>
      <c r="BH200" s="139">
        <f t="shared" si="7"/>
        <v>0</v>
      </c>
      <c r="BI200" s="139">
        <f t="shared" si="8"/>
        <v>0</v>
      </c>
      <c r="BJ200" s="16" t="s">
        <v>78</v>
      </c>
      <c r="BK200" s="139">
        <f t="shared" si="9"/>
        <v>0</v>
      </c>
      <c r="BL200" s="16" t="s">
        <v>291</v>
      </c>
      <c r="BM200" s="138" t="s">
        <v>313</v>
      </c>
    </row>
    <row r="201" spans="2:65" s="1" customFormat="1" ht="33" customHeight="1">
      <c r="B201" s="126"/>
      <c r="C201" s="127" t="s">
        <v>314</v>
      </c>
      <c r="D201" s="127" t="s">
        <v>118</v>
      </c>
      <c r="E201" s="128" t="s">
        <v>315</v>
      </c>
      <c r="F201" s="129" t="s">
        <v>316</v>
      </c>
      <c r="G201" s="130" t="s">
        <v>285</v>
      </c>
      <c r="H201" s="131">
        <v>3</v>
      </c>
      <c r="I201" s="132"/>
      <c r="J201" s="133">
        <f t="shared" si="0"/>
        <v>0</v>
      </c>
      <c r="K201" s="129" t="s">
        <v>122</v>
      </c>
      <c r="L201" s="31"/>
      <c r="M201" s="134" t="s">
        <v>1</v>
      </c>
      <c r="N201" s="135" t="s">
        <v>38</v>
      </c>
      <c r="P201" s="136">
        <f t="shared" si="1"/>
        <v>0</v>
      </c>
      <c r="Q201" s="136">
        <v>0</v>
      </c>
      <c r="R201" s="136">
        <f t="shared" si="2"/>
        <v>0</v>
      </c>
      <c r="S201" s="136">
        <v>0</v>
      </c>
      <c r="T201" s="137">
        <f t="shared" si="3"/>
        <v>0</v>
      </c>
      <c r="AR201" s="138" t="s">
        <v>286</v>
      </c>
      <c r="AT201" s="138" t="s">
        <v>118</v>
      </c>
      <c r="AU201" s="138" t="s">
        <v>80</v>
      </c>
      <c r="AY201" s="16" t="s">
        <v>116</v>
      </c>
      <c r="BE201" s="139">
        <f t="shared" si="4"/>
        <v>0</v>
      </c>
      <c r="BF201" s="139">
        <f t="shared" si="5"/>
        <v>0</v>
      </c>
      <c r="BG201" s="139">
        <f t="shared" si="6"/>
        <v>0</v>
      </c>
      <c r="BH201" s="139">
        <f t="shared" si="7"/>
        <v>0</v>
      </c>
      <c r="BI201" s="139">
        <f t="shared" si="8"/>
        <v>0</v>
      </c>
      <c r="BJ201" s="16" t="s">
        <v>78</v>
      </c>
      <c r="BK201" s="139">
        <f t="shared" si="9"/>
        <v>0</v>
      </c>
      <c r="BL201" s="16" t="s">
        <v>286</v>
      </c>
      <c r="BM201" s="138" t="s">
        <v>317</v>
      </c>
    </row>
    <row r="202" spans="2:65" s="1" customFormat="1" ht="16.5" customHeight="1">
      <c r="B202" s="126"/>
      <c r="C202" s="161" t="s">
        <v>318</v>
      </c>
      <c r="D202" s="161" t="s">
        <v>203</v>
      </c>
      <c r="E202" s="162" t="s">
        <v>319</v>
      </c>
      <c r="F202" s="163" t="s">
        <v>320</v>
      </c>
      <c r="G202" s="164" t="s">
        <v>285</v>
      </c>
      <c r="H202" s="165">
        <v>3</v>
      </c>
      <c r="I202" s="166"/>
      <c r="J202" s="167">
        <f t="shared" si="0"/>
        <v>0</v>
      </c>
      <c r="K202" s="163" t="s">
        <v>122</v>
      </c>
      <c r="L202" s="168"/>
      <c r="M202" s="169" t="s">
        <v>1</v>
      </c>
      <c r="N202" s="170" t="s">
        <v>38</v>
      </c>
      <c r="P202" s="136">
        <f t="shared" si="1"/>
        <v>0</v>
      </c>
      <c r="Q202" s="136">
        <v>1E-4</v>
      </c>
      <c r="R202" s="136">
        <f t="shared" si="2"/>
        <v>3.0000000000000003E-4</v>
      </c>
      <c r="S202" s="136">
        <v>0</v>
      </c>
      <c r="T202" s="137">
        <f t="shared" si="3"/>
        <v>0</v>
      </c>
      <c r="AR202" s="138" t="s">
        <v>291</v>
      </c>
      <c r="AT202" s="138" t="s">
        <v>203</v>
      </c>
      <c r="AU202" s="138" t="s">
        <v>80</v>
      </c>
      <c r="AY202" s="16" t="s">
        <v>116</v>
      </c>
      <c r="BE202" s="139">
        <f t="shared" si="4"/>
        <v>0</v>
      </c>
      <c r="BF202" s="139">
        <f t="shared" si="5"/>
        <v>0</v>
      </c>
      <c r="BG202" s="139">
        <f t="shared" si="6"/>
        <v>0</v>
      </c>
      <c r="BH202" s="139">
        <f t="shared" si="7"/>
        <v>0</v>
      </c>
      <c r="BI202" s="139">
        <f t="shared" si="8"/>
        <v>0</v>
      </c>
      <c r="BJ202" s="16" t="s">
        <v>78</v>
      </c>
      <c r="BK202" s="139">
        <f t="shared" si="9"/>
        <v>0</v>
      </c>
      <c r="BL202" s="16" t="s">
        <v>291</v>
      </c>
      <c r="BM202" s="138" t="s">
        <v>321</v>
      </c>
    </row>
    <row r="203" spans="2:65" s="1" customFormat="1" ht="33" customHeight="1">
      <c r="B203" s="126"/>
      <c r="C203" s="127" t="s">
        <v>322</v>
      </c>
      <c r="D203" s="127" t="s">
        <v>118</v>
      </c>
      <c r="E203" s="128" t="s">
        <v>323</v>
      </c>
      <c r="F203" s="129" t="s">
        <v>324</v>
      </c>
      <c r="G203" s="130" t="s">
        <v>285</v>
      </c>
      <c r="H203" s="131">
        <v>3</v>
      </c>
      <c r="I203" s="132"/>
      <c r="J203" s="133">
        <f t="shared" si="0"/>
        <v>0</v>
      </c>
      <c r="K203" s="129" t="s">
        <v>122</v>
      </c>
      <c r="L203" s="31"/>
      <c r="M203" s="134" t="s">
        <v>1</v>
      </c>
      <c r="N203" s="135" t="s">
        <v>38</v>
      </c>
      <c r="P203" s="136">
        <f t="shared" si="1"/>
        <v>0</v>
      </c>
      <c r="Q203" s="136">
        <v>0</v>
      </c>
      <c r="R203" s="136">
        <f t="shared" si="2"/>
        <v>0</v>
      </c>
      <c r="S203" s="136">
        <v>0</v>
      </c>
      <c r="T203" s="137">
        <f t="shared" si="3"/>
        <v>0</v>
      </c>
      <c r="AR203" s="138" t="s">
        <v>286</v>
      </c>
      <c r="AT203" s="138" t="s">
        <v>118</v>
      </c>
      <c r="AU203" s="138" t="s">
        <v>80</v>
      </c>
      <c r="AY203" s="16" t="s">
        <v>116</v>
      </c>
      <c r="BE203" s="139">
        <f t="shared" si="4"/>
        <v>0</v>
      </c>
      <c r="BF203" s="139">
        <f t="shared" si="5"/>
        <v>0</v>
      </c>
      <c r="BG203" s="139">
        <f t="shared" si="6"/>
        <v>0</v>
      </c>
      <c r="BH203" s="139">
        <f t="shared" si="7"/>
        <v>0</v>
      </c>
      <c r="BI203" s="139">
        <f t="shared" si="8"/>
        <v>0</v>
      </c>
      <c r="BJ203" s="16" t="s">
        <v>78</v>
      </c>
      <c r="BK203" s="139">
        <f t="shared" si="9"/>
        <v>0</v>
      </c>
      <c r="BL203" s="16" t="s">
        <v>286</v>
      </c>
      <c r="BM203" s="138" t="s">
        <v>325</v>
      </c>
    </row>
    <row r="204" spans="2:65" s="1" customFormat="1" ht="16.5" customHeight="1">
      <c r="B204" s="126"/>
      <c r="C204" s="161" t="s">
        <v>326</v>
      </c>
      <c r="D204" s="161" t="s">
        <v>203</v>
      </c>
      <c r="E204" s="162" t="s">
        <v>327</v>
      </c>
      <c r="F204" s="163" t="s">
        <v>328</v>
      </c>
      <c r="G204" s="164" t="s">
        <v>285</v>
      </c>
      <c r="H204" s="165">
        <v>3</v>
      </c>
      <c r="I204" s="166"/>
      <c r="J204" s="167">
        <f t="shared" si="0"/>
        <v>0</v>
      </c>
      <c r="K204" s="163" t="s">
        <v>1</v>
      </c>
      <c r="L204" s="168"/>
      <c r="M204" s="169" t="s">
        <v>1</v>
      </c>
      <c r="N204" s="170" t="s">
        <v>38</v>
      </c>
      <c r="P204" s="136">
        <f t="shared" si="1"/>
        <v>0</v>
      </c>
      <c r="Q204" s="136">
        <v>1.01E-3</v>
      </c>
      <c r="R204" s="136">
        <f t="shared" si="2"/>
        <v>3.0300000000000001E-3</v>
      </c>
      <c r="S204" s="136">
        <v>0</v>
      </c>
      <c r="T204" s="137">
        <f t="shared" si="3"/>
        <v>0</v>
      </c>
      <c r="AR204" s="138" t="s">
        <v>291</v>
      </c>
      <c r="AT204" s="138" t="s">
        <v>203</v>
      </c>
      <c r="AU204" s="138" t="s">
        <v>80</v>
      </c>
      <c r="AY204" s="16" t="s">
        <v>116</v>
      </c>
      <c r="BE204" s="139">
        <f t="shared" si="4"/>
        <v>0</v>
      </c>
      <c r="BF204" s="139">
        <f t="shared" si="5"/>
        <v>0</v>
      </c>
      <c r="BG204" s="139">
        <f t="shared" si="6"/>
        <v>0</v>
      </c>
      <c r="BH204" s="139">
        <f t="shared" si="7"/>
        <v>0</v>
      </c>
      <c r="BI204" s="139">
        <f t="shared" si="8"/>
        <v>0</v>
      </c>
      <c r="BJ204" s="16" t="s">
        <v>78</v>
      </c>
      <c r="BK204" s="139">
        <f t="shared" si="9"/>
        <v>0</v>
      </c>
      <c r="BL204" s="16" t="s">
        <v>291</v>
      </c>
      <c r="BM204" s="138" t="s">
        <v>329</v>
      </c>
    </row>
    <row r="205" spans="2:65" s="1" customFormat="1" ht="24.15" customHeight="1">
      <c r="B205" s="126"/>
      <c r="C205" s="127" t="s">
        <v>330</v>
      </c>
      <c r="D205" s="127" t="s">
        <v>118</v>
      </c>
      <c r="E205" s="128" t="s">
        <v>331</v>
      </c>
      <c r="F205" s="129" t="s">
        <v>332</v>
      </c>
      <c r="G205" s="130" t="s">
        <v>333</v>
      </c>
      <c r="H205" s="131">
        <v>2</v>
      </c>
      <c r="I205" s="132"/>
      <c r="J205" s="133">
        <f t="shared" si="0"/>
        <v>0</v>
      </c>
      <c r="K205" s="129" t="s">
        <v>122</v>
      </c>
      <c r="L205" s="31"/>
      <c r="M205" s="134" t="s">
        <v>1</v>
      </c>
      <c r="N205" s="135" t="s">
        <v>38</v>
      </c>
      <c r="P205" s="136">
        <f t="shared" si="1"/>
        <v>0</v>
      </c>
      <c r="Q205" s="136">
        <v>0</v>
      </c>
      <c r="R205" s="136">
        <f t="shared" si="2"/>
        <v>0</v>
      </c>
      <c r="S205" s="136">
        <v>0</v>
      </c>
      <c r="T205" s="137">
        <f t="shared" si="3"/>
        <v>0</v>
      </c>
      <c r="AR205" s="138" t="s">
        <v>286</v>
      </c>
      <c r="AT205" s="138" t="s">
        <v>118</v>
      </c>
      <c r="AU205" s="138" t="s">
        <v>80</v>
      </c>
      <c r="AY205" s="16" t="s">
        <v>116</v>
      </c>
      <c r="BE205" s="139">
        <f t="shared" si="4"/>
        <v>0</v>
      </c>
      <c r="BF205" s="139">
        <f t="shared" si="5"/>
        <v>0</v>
      </c>
      <c r="BG205" s="139">
        <f t="shared" si="6"/>
        <v>0</v>
      </c>
      <c r="BH205" s="139">
        <f t="shared" si="7"/>
        <v>0</v>
      </c>
      <c r="BI205" s="139">
        <f t="shared" si="8"/>
        <v>0</v>
      </c>
      <c r="BJ205" s="16" t="s">
        <v>78</v>
      </c>
      <c r="BK205" s="139">
        <f t="shared" si="9"/>
        <v>0</v>
      </c>
      <c r="BL205" s="16" t="s">
        <v>286</v>
      </c>
      <c r="BM205" s="138" t="s">
        <v>334</v>
      </c>
    </row>
    <row r="206" spans="2:65" s="1" customFormat="1" ht="21.75" customHeight="1">
      <c r="B206" s="126"/>
      <c r="C206" s="127" t="s">
        <v>335</v>
      </c>
      <c r="D206" s="127" t="s">
        <v>118</v>
      </c>
      <c r="E206" s="128" t="s">
        <v>336</v>
      </c>
      <c r="F206" s="129" t="s">
        <v>337</v>
      </c>
      <c r="G206" s="130" t="s">
        <v>133</v>
      </c>
      <c r="H206" s="131">
        <v>3</v>
      </c>
      <c r="I206" s="132"/>
      <c r="J206" s="133">
        <f t="shared" si="0"/>
        <v>0</v>
      </c>
      <c r="K206" s="129" t="s">
        <v>122</v>
      </c>
      <c r="L206" s="31"/>
      <c r="M206" s="134" t="s">
        <v>1</v>
      </c>
      <c r="N206" s="135" t="s">
        <v>38</v>
      </c>
      <c r="P206" s="136">
        <f t="shared" si="1"/>
        <v>0</v>
      </c>
      <c r="Q206" s="136">
        <v>0</v>
      </c>
      <c r="R206" s="136">
        <f t="shared" si="2"/>
        <v>0</v>
      </c>
      <c r="S206" s="136">
        <v>0</v>
      </c>
      <c r="T206" s="137">
        <f t="shared" si="3"/>
        <v>0</v>
      </c>
      <c r="AR206" s="138" t="s">
        <v>286</v>
      </c>
      <c r="AT206" s="138" t="s">
        <v>118</v>
      </c>
      <c r="AU206" s="138" t="s">
        <v>80</v>
      </c>
      <c r="AY206" s="16" t="s">
        <v>116</v>
      </c>
      <c r="BE206" s="139">
        <f t="shared" si="4"/>
        <v>0</v>
      </c>
      <c r="BF206" s="139">
        <f t="shared" si="5"/>
        <v>0</v>
      </c>
      <c r="BG206" s="139">
        <f t="shared" si="6"/>
        <v>0</v>
      </c>
      <c r="BH206" s="139">
        <f t="shared" si="7"/>
        <v>0</v>
      </c>
      <c r="BI206" s="139">
        <f t="shared" si="8"/>
        <v>0</v>
      </c>
      <c r="BJ206" s="16" t="s">
        <v>78</v>
      </c>
      <c r="BK206" s="139">
        <f t="shared" si="9"/>
        <v>0</v>
      </c>
      <c r="BL206" s="16" t="s">
        <v>286</v>
      </c>
      <c r="BM206" s="138" t="s">
        <v>338</v>
      </c>
    </row>
    <row r="207" spans="2:65" s="1" customFormat="1" ht="21.75" customHeight="1">
      <c r="B207" s="126"/>
      <c r="C207" s="127" t="s">
        <v>339</v>
      </c>
      <c r="D207" s="127" t="s">
        <v>118</v>
      </c>
      <c r="E207" s="128" t="s">
        <v>340</v>
      </c>
      <c r="F207" s="129" t="s">
        <v>341</v>
      </c>
      <c r="G207" s="130" t="s">
        <v>133</v>
      </c>
      <c r="H207" s="131">
        <v>20</v>
      </c>
      <c r="I207" s="132"/>
      <c r="J207" s="133">
        <f t="shared" si="0"/>
        <v>0</v>
      </c>
      <c r="K207" s="129" t="s">
        <v>122</v>
      </c>
      <c r="L207" s="31"/>
      <c r="M207" s="134" t="s">
        <v>1</v>
      </c>
      <c r="N207" s="135" t="s">
        <v>38</v>
      </c>
      <c r="P207" s="136">
        <f t="shared" si="1"/>
        <v>0</v>
      </c>
      <c r="Q207" s="136">
        <v>0</v>
      </c>
      <c r="R207" s="136">
        <f t="shared" si="2"/>
        <v>0</v>
      </c>
      <c r="S207" s="136">
        <v>0</v>
      </c>
      <c r="T207" s="137">
        <f t="shared" si="3"/>
        <v>0</v>
      </c>
      <c r="AR207" s="138" t="s">
        <v>286</v>
      </c>
      <c r="AT207" s="138" t="s">
        <v>118</v>
      </c>
      <c r="AU207" s="138" t="s">
        <v>80</v>
      </c>
      <c r="AY207" s="16" t="s">
        <v>116</v>
      </c>
      <c r="BE207" s="139">
        <f t="shared" si="4"/>
        <v>0</v>
      </c>
      <c r="BF207" s="139">
        <f t="shared" si="5"/>
        <v>0</v>
      </c>
      <c r="BG207" s="139">
        <f t="shared" si="6"/>
        <v>0</v>
      </c>
      <c r="BH207" s="139">
        <f t="shared" si="7"/>
        <v>0</v>
      </c>
      <c r="BI207" s="139">
        <f t="shared" si="8"/>
        <v>0</v>
      </c>
      <c r="BJ207" s="16" t="s">
        <v>78</v>
      </c>
      <c r="BK207" s="139">
        <f t="shared" si="9"/>
        <v>0</v>
      </c>
      <c r="BL207" s="16" t="s">
        <v>286</v>
      </c>
      <c r="BM207" s="138" t="s">
        <v>342</v>
      </c>
    </row>
    <row r="208" spans="2:65" s="11" customFormat="1" ht="22.8" customHeight="1">
      <c r="B208" s="114"/>
      <c r="D208" s="115" t="s">
        <v>72</v>
      </c>
      <c r="E208" s="124" t="s">
        <v>343</v>
      </c>
      <c r="F208" s="124" t="s">
        <v>344</v>
      </c>
      <c r="I208" s="117"/>
      <c r="J208" s="125">
        <f>BK208</f>
        <v>0</v>
      </c>
      <c r="L208" s="114"/>
      <c r="M208" s="119"/>
      <c r="P208" s="120">
        <f>P209</f>
        <v>0</v>
      </c>
      <c r="R208" s="120">
        <f>R209</f>
        <v>0</v>
      </c>
      <c r="T208" s="121">
        <f>T209</f>
        <v>0</v>
      </c>
      <c r="AR208" s="115" t="s">
        <v>130</v>
      </c>
      <c r="AT208" s="122" t="s">
        <v>72</v>
      </c>
      <c r="AU208" s="122" t="s">
        <v>78</v>
      </c>
      <c r="AY208" s="115" t="s">
        <v>116</v>
      </c>
      <c r="BK208" s="123">
        <f>BK209</f>
        <v>0</v>
      </c>
    </row>
    <row r="209" spans="2:65" s="1" customFormat="1" ht="16.5" customHeight="1">
      <c r="B209" s="126"/>
      <c r="C209" s="127" t="s">
        <v>345</v>
      </c>
      <c r="D209" s="127" t="s">
        <v>118</v>
      </c>
      <c r="E209" s="128" t="s">
        <v>346</v>
      </c>
      <c r="F209" s="129" t="s">
        <v>347</v>
      </c>
      <c r="G209" s="130" t="s">
        <v>333</v>
      </c>
      <c r="H209" s="131">
        <v>1</v>
      </c>
      <c r="I209" s="132"/>
      <c r="J209" s="133">
        <f>ROUND(I209*H209,2)</f>
        <v>0</v>
      </c>
      <c r="K209" s="129" t="s">
        <v>1</v>
      </c>
      <c r="L209" s="31"/>
      <c r="M209" s="134" t="s">
        <v>1</v>
      </c>
      <c r="N209" s="135" t="s">
        <v>38</v>
      </c>
      <c r="P209" s="136">
        <f>O209*H209</f>
        <v>0</v>
      </c>
      <c r="Q209" s="136">
        <v>0</v>
      </c>
      <c r="R209" s="136">
        <f>Q209*H209</f>
        <v>0</v>
      </c>
      <c r="S209" s="136">
        <v>0</v>
      </c>
      <c r="T209" s="137">
        <f>S209*H209</f>
        <v>0</v>
      </c>
      <c r="AR209" s="138" t="s">
        <v>286</v>
      </c>
      <c r="AT209" s="138" t="s">
        <v>118</v>
      </c>
      <c r="AU209" s="138" t="s">
        <v>80</v>
      </c>
      <c r="AY209" s="16" t="s">
        <v>116</v>
      </c>
      <c r="BE209" s="139">
        <f>IF(N209="základní",J209,0)</f>
        <v>0</v>
      </c>
      <c r="BF209" s="139">
        <f>IF(N209="snížená",J209,0)</f>
        <v>0</v>
      </c>
      <c r="BG209" s="139">
        <f>IF(N209="zákl. přenesená",J209,0)</f>
        <v>0</v>
      </c>
      <c r="BH209" s="139">
        <f>IF(N209="sníž. přenesená",J209,0)</f>
        <v>0</v>
      </c>
      <c r="BI209" s="139">
        <f>IF(N209="nulová",J209,0)</f>
        <v>0</v>
      </c>
      <c r="BJ209" s="16" t="s">
        <v>78</v>
      </c>
      <c r="BK209" s="139">
        <f>ROUND(I209*H209,2)</f>
        <v>0</v>
      </c>
      <c r="BL209" s="16" t="s">
        <v>286</v>
      </c>
      <c r="BM209" s="138" t="s">
        <v>348</v>
      </c>
    </row>
    <row r="210" spans="2:65" s="11" customFormat="1" ht="25.95" customHeight="1">
      <c r="B210" s="114"/>
      <c r="D210" s="115" t="s">
        <v>72</v>
      </c>
      <c r="E210" s="116" t="s">
        <v>349</v>
      </c>
      <c r="F210" s="116" t="s">
        <v>350</v>
      </c>
      <c r="I210" s="117"/>
      <c r="J210" s="118">
        <f>BK210</f>
        <v>0</v>
      </c>
      <c r="L210" s="114"/>
      <c r="M210" s="119"/>
      <c r="P210" s="120">
        <f>P211+P213</f>
        <v>0</v>
      </c>
      <c r="R210" s="120">
        <f>R211+R213</f>
        <v>0</v>
      </c>
      <c r="T210" s="121">
        <f>T211+T213</f>
        <v>0</v>
      </c>
      <c r="AR210" s="115" t="s">
        <v>139</v>
      </c>
      <c r="AT210" s="122" t="s">
        <v>72</v>
      </c>
      <c r="AU210" s="122" t="s">
        <v>73</v>
      </c>
      <c r="AY210" s="115" t="s">
        <v>116</v>
      </c>
      <c r="BK210" s="123">
        <f>BK211+BK213</f>
        <v>0</v>
      </c>
    </row>
    <row r="211" spans="2:65" s="11" customFormat="1" ht="22.8" customHeight="1">
      <c r="B211" s="114"/>
      <c r="D211" s="115" t="s">
        <v>72</v>
      </c>
      <c r="E211" s="124" t="s">
        <v>351</v>
      </c>
      <c r="F211" s="124" t="s">
        <v>352</v>
      </c>
      <c r="I211" s="117"/>
      <c r="J211" s="125">
        <f>BK211</f>
        <v>0</v>
      </c>
      <c r="L211" s="114"/>
      <c r="M211" s="119"/>
      <c r="P211" s="120">
        <f>P212</f>
        <v>0</v>
      </c>
      <c r="R211" s="120">
        <f>R212</f>
        <v>0</v>
      </c>
      <c r="T211" s="121">
        <f>T212</f>
        <v>0</v>
      </c>
      <c r="AR211" s="115" t="s">
        <v>139</v>
      </c>
      <c r="AT211" s="122" t="s">
        <v>72</v>
      </c>
      <c r="AU211" s="122" t="s">
        <v>78</v>
      </c>
      <c r="AY211" s="115" t="s">
        <v>116</v>
      </c>
      <c r="BK211" s="123">
        <f>BK212</f>
        <v>0</v>
      </c>
    </row>
    <row r="212" spans="2:65" s="1" customFormat="1" ht="16.5" customHeight="1">
      <c r="B212" s="126"/>
      <c r="C212" s="127" t="s">
        <v>353</v>
      </c>
      <c r="D212" s="127" t="s">
        <v>118</v>
      </c>
      <c r="E212" s="128" t="s">
        <v>354</v>
      </c>
      <c r="F212" s="129" t="s">
        <v>355</v>
      </c>
      <c r="G212" s="130" t="s">
        <v>296</v>
      </c>
      <c r="H212" s="131">
        <v>1</v>
      </c>
      <c r="I212" s="132"/>
      <c r="J212" s="133">
        <f>ROUND(I212*H212,2)</f>
        <v>0</v>
      </c>
      <c r="K212" s="129" t="s">
        <v>122</v>
      </c>
      <c r="L212" s="31"/>
      <c r="M212" s="134" t="s">
        <v>1</v>
      </c>
      <c r="N212" s="135" t="s">
        <v>38</v>
      </c>
      <c r="P212" s="136">
        <f>O212*H212</f>
        <v>0</v>
      </c>
      <c r="Q212" s="136">
        <v>0</v>
      </c>
      <c r="R212" s="136">
        <f>Q212*H212</f>
        <v>0</v>
      </c>
      <c r="S212" s="136">
        <v>0</v>
      </c>
      <c r="T212" s="137">
        <f>S212*H212</f>
        <v>0</v>
      </c>
      <c r="AR212" s="138" t="s">
        <v>356</v>
      </c>
      <c r="AT212" s="138" t="s">
        <v>118</v>
      </c>
      <c r="AU212" s="138" t="s">
        <v>80</v>
      </c>
      <c r="AY212" s="16" t="s">
        <v>116</v>
      </c>
      <c r="BE212" s="139">
        <f>IF(N212="základní",J212,0)</f>
        <v>0</v>
      </c>
      <c r="BF212" s="139">
        <f>IF(N212="snížená",J212,0)</f>
        <v>0</v>
      </c>
      <c r="BG212" s="139">
        <f>IF(N212="zákl. přenesená",J212,0)</f>
        <v>0</v>
      </c>
      <c r="BH212" s="139">
        <f>IF(N212="sníž. přenesená",J212,0)</f>
        <v>0</v>
      </c>
      <c r="BI212" s="139">
        <f>IF(N212="nulová",J212,0)</f>
        <v>0</v>
      </c>
      <c r="BJ212" s="16" t="s">
        <v>78</v>
      </c>
      <c r="BK212" s="139">
        <f>ROUND(I212*H212,2)</f>
        <v>0</v>
      </c>
      <c r="BL212" s="16" t="s">
        <v>356</v>
      </c>
      <c r="BM212" s="138" t="s">
        <v>357</v>
      </c>
    </row>
    <row r="213" spans="2:65" s="11" customFormat="1" ht="22.8" customHeight="1">
      <c r="B213" s="114"/>
      <c r="D213" s="115" t="s">
        <v>72</v>
      </c>
      <c r="E213" s="124" t="s">
        <v>358</v>
      </c>
      <c r="F213" s="124" t="s">
        <v>359</v>
      </c>
      <c r="I213" s="117"/>
      <c r="J213" s="125">
        <f>BK213</f>
        <v>0</v>
      </c>
      <c r="L213" s="114"/>
      <c r="M213" s="119"/>
      <c r="P213" s="120">
        <f>SUM(P214:P215)</f>
        <v>0</v>
      </c>
      <c r="R213" s="120">
        <f>SUM(R214:R215)</f>
        <v>0</v>
      </c>
      <c r="T213" s="121">
        <f>SUM(T214:T215)</f>
        <v>0</v>
      </c>
      <c r="AR213" s="115" t="s">
        <v>139</v>
      </c>
      <c r="AT213" s="122" t="s">
        <v>72</v>
      </c>
      <c r="AU213" s="122" t="s">
        <v>78</v>
      </c>
      <c r="AY213" s="115" t="s">
        <v>116</v>
      </c>
      <c r="BK213" s="123">
        <f>SUM(BK214:BK215)</f>
        <v>0</v>
      </c>
    </row>
    <row r="214" spans="2:65" s="1" customFormat="1" ht="16.5" customHeight="1">
      <c r="B214" s="126"/>
      <c r="C214" s="127" t="s">
        <v>360</v>
      </c>
      <c r="D214" s="127" t="s">
        <v>118</v>
      </c>
      <c r="E214" s="128" t="s">
        <v>361</v>
      </c>
      <c r="F214" s="129" t="s">
        <v>359</v>
      </c>
      <c r="G214" s="130" t="s">
        <v>296</v>
      </c>
      <c r="H214" s="131">
        <v>1</v>
      </c>
      <c r="I214" s="132"/>
      <c r="J214" s="133">
        <f>ROUND(I214*H214,2)</f>
        <v>0</v>
      </c>
      <c r="K214" s="129" t="s">
        <v>122</v>
      </c>
      <c r="L214" s="31"/>
      <c r="M214" s="134" t="s">
        <v>1</v>
      </c>
      <c r="N214" s="135" t="s">
        <v>38</v>
      </c>
      <c r="P214" s="136">
        <f>O214*H214</f>
        <v>0</v>
      </c>
      <c r="Q214" s="136">
        <v>0</v>
      </c>
      <c r="R214" s="136">
        <f>Q214*H214</f>
        <v>0</v>
      </c>
      <c r="S214" s="136">
        <v>0</v>
      </c>
      <c r="T214" s="137">
        <f>S214*H214</f>
        <v>0</v>
      </c>
      <c r="AR214" s="138" t="s">
        <v>356</v>
      </c>
      <c r="AT214" s="138" t="s">
        <v>118</v>
      </c>
      <c r="AU214" s="138" t="s">
        <v>80</v>
      </c>
      <c r="AY214" s="16" t="s">
        <v>116</v>
      </c>
      <c r="BE214" s="139">
        <f>IF(N214="základní",J214,0)</f>
        <v>0</v>
      </c>
      <c r="BF214" s="139">
        <f>IF(N214="snížená",J214,0)</f>
        <v>0</v>
      </c>
      <c r="BG214" s="139">
        <f>IF(N214="zákl. přenesená",J214,0)</f>
        <v>0</v>
      </c>
      <c r="BH214" s="139">
        <f>IF(N214="sníž. přenesená",J214,0)</f>
        <v>0</v>
      </c>
      <c r="BI214" s="139">
        <f>IF(N214="nulová",J214,0)</f>
        <v>0</v>
      </c>
      <c r="BJ214" s="16" t="s">
        <v>78</v>
      </c>
      <c r="BK214" s="139">
        <f>ROUND(I214*H214,2)</f>
        <v>0</v>
      </c>
      <c r="BL214" s="16" t="s">
        <v>356</v>
      </c>
      <c r="BM214" s="138" t="s">
        <v>362</v>
      </c>
    </row>
    <row r="215" spans="2:65" s="1" customFormat="1" ht="16.5" customHeight="1">
      <c r="B215" s="126"/>
      <c r="C215" s="127" t="s">
        <v>363</v>
      </c>
      <c r="D215" s="127" t="s">
        <v>118</v>
      </c>
      <c r="E215" s="128" t="s">
        <v>364</v>
      </c>
      <c r="F215" s="129" t="s">
        <v>365</v>
      </c>
      <c r="G215" s="130" t="s">
        <v>296</v>
      </c>
      <c r="H215" s="131">
        <v>1</v>
      </c>
      <c r="I215" s="132"/>
      <c r="J215" s="133">
        <f>ROUND(I215*H215,2)</f>
        <v>0</v>
      </c>
      <c r="K215" s="129" t="s">
        <v>122</v>
      </c>
      <c r="L215" s="31"/>
      <c r="M215" s="171" t="s">
        <v>1</v>
      </c>
      <c r="N215" s="172" t="s">
        <v>38</v>
      </c>
      <c r="O215" s="173"/>
      <c r="P215" s="174">
        <f>O215*H215</f>
        <v>0</v>
      </c>
      <c r="Q215" s="174">
        <v>0</v>
      </c>
      <c r="R215" s="174">
        <f>Q215*H215</f>
        <v>0</v>
      </c>
      <c r="S215" s="174">
        <v>0</v>
      </c>
      <c r="T215" s="175">
        <f>S215*H215</f>
        <v>0</v>
      </c>
      <c r="AR215" s="138" t="s">
        <v>356</v>
      </c>
      <c r="AT215" s="138" t="s">
        <v>118</v>
      </c>
      <c r="AU215" s="138" t="s">
        <v>80</v>
      </c>
      <c r="AY215" s="16" t="s">
        <v>116</v>
      </c>
      <c r="BE215" s="139">
        <f>IF(N215="základní",J215,0)</f>
        <v>0</v>
      </c>
      <c r="BF215" s="139">
        <f>IF(N215="snížená",J215,0)</f>
        <v>0</v>
      </c>
      <c r="BG215" s="139">
        <f>IF(N215="zákl. přenesená",J215,0)</f>
        <v>0</v>
      </c>
      <c r="BH215" s="139">
        <f>IF(N215="sníž. přenesená",J215,0)</f>
        <v>0</v>
      </c>
      <c r="BI215" s="139">
        <f>IF(N215="nulová",J215,0)</f>
        <v>0</v>
      </c>
      <c r="BJ215" s="16" t="s">
        <v>78</v>
      </c>
      <c r="BK215" s="139">
        <f>ROUND(I215*H215,2)</f>
        <v>0</v>
      </c>
      <c r="BL215" s="16" t="s">
        <v>356</v>
      </c>
      <c r="BM215" s="138" t="s">
        <v>366</v>
      </c>
    </row>
    <row r="216" spans="2:65" s="1" customFormat="1" ht="6.9" customHeight="1">
      <c r="B216" s="43"/>
      <c r="C216" s="44"/>
      <c r="D216" s="44"/>
      <c r="E216" s="44"/>
      <c r="F216" s="44"/>
      <c r="G216" s="44"/>
      <c r="H216" s="44"/>
      <c r="I216" s="44"/>
      <c r="J216" s="44"/>
      <c r="K216" s="44"/>
      <c r="L216" s="31"/>
    </row>
  </sheetData>
  <autoFilter ref="C125:K215" xr:uid="{00000000-0009-0000-0000-000001000000}"/>
  <mergeCells count="6">
    <mergeCell ref="L2:V2"/>
    <mergeCell ref="E7:H7"/>
    <mergeCell ref="E16:H16"/>
    <mergeCell ref="E25:H25"/>
    <mergeCell ref="E85:H85"/>
    <mergeCell ref="E118:H11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Položky</vt:lpstr>
      <vt:lpstr>Položky!Názvy_tisku</vt:lpstr>
      <vt:lpstr>'Rekapitulace stavby'!Názvy_tisku</vt:lpstr>
      <vt:lpstr>Položky!Oblast_tisku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Fajfr</dc:creator>
  <cp:lastModifiedBy>Pavel Vanduch</cp:lastModifiedBy>
  <dcterms:created xsi:type="dcterms:W3CDTF">2025-05-30T08:03:39Z</dcterms:created>
  <dcterms:modified xsi:type="dcterms:W3CDTF">2025-05-30T21:04:38Z</dcterms:modified>
</cp:coreProperties>
</file>