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a.koricanska\Nextcloud\VZMR\VYBEROVA_RIZENI_2026\E-zak do 9. mil\5597_2026_Revitalizace_vnějšího_pláště_historické_části_budovy_BD\"/>
    </mc:Choice>
  </mc:AlternateContent>
  <bookViews>
    <workbookView xWindow="0" yWindow="0" windowWidth="28800" windowHeight="11715"/>
  </bookViews>
  <sheets>
    <sheet name="Rekapitulace stavby" sheetId="1" r:id="rId1"/>
    <sheet name="D.1.1 - Bourací práce" sheetId="2" r:id="rId2"/>
    <sheet name="D.1.2 - Řešení požadavků ..." sheetId="3" r:id="rId3"/>
    <sheet name="D.3 - Požadavky na konstr..." sheetId="4" r:id="rId4"/>
    <sheet name="SO 01 - Sanace" sheetId="5" r:id="rId5"/>
    <sheet name="VRN - Vedlejší rozpočtové..." sheetId="6" r:id="rId6"/>
    <sheet name="Pokyny pro vyplnění" sheetId="7" r:id="rId7"/>
  </sheets>
  <definedNames>
    <definedName name="_xlnm._FilterDatabase" localSheetId="1" hidden="1">'D.1.1 - Bourací práce'!$C$93:$K$265</definedName>
    <definedName name="_xlnm._FilterDatabase" localSheetId="2" hidden="1">'D.1.2 - Řešení požadavků ...'!$C$101:$K$400</definedName>
    <definedName name="_xlnm._FilterDatabase" localSheetId="3" hidden="1">'D.3 - Požadavky na konstr...'!$C$83:$K$119</definedName>
    <definedName name="_xlnm._FilterDatabase" localSheetId="4" hidden="1">'SO 01 - Sanace'!$C$84:$K$138</definedName>
    <definedName name="_xlnm._FilterDatabase" localSheetId="5" hidden="1">'VRN - Vedlejší rozpočtové...'!$C$86:$K$137</definedName>
    <definedName name="_xlnm.Print_Titles" localSheetId="1">'D.1.1 - Bourací práce'!$93:$93</definedName>
    <definedName name="_xlnm.Print_Titles" localSheetId="2">'D.1.2 - Řešení požadavků ...'!$101:$101</definedName>
    <definedName name="_xlnm.Print_Titles" localSheetId="3">'D.3 - Požadavky na konstr...'!$83:$83</definedName>
    <definedName name="_xlnm.Print_Titles" localSheetId="0">'Rekapitulace stavby'!$52:$52</definedName>
    <definedName name="_xlnm.Print_Titles" localSheetId="4">'SO 01 - Sanace'!$84:$84</definedName>
    <definedName name="_xlnm.Print_Titles" localSheetId="5">'VRN - Vedlejší rozpočtové...'!$86:$86</definedName>
    <definedName name="_xlnm.Print_Area" localSheetId="1">'D.1.1 - Bourací práce'!$C$4:$J$41,'D.1.1 - Bourací práce'!$C$47:$J$73,'D.1.1 - Bourací práce'!$C$79:$K$265</definedName>
    <definedName name="_xlnm.Print_Area" localSheetId="2">'D.1.2 - Řešení požadavků ...'!$C$4:$J$41,'D.1.2 - Řešení požadavků ...'!$C$47:$J$81,'D.1.2 - Řešení požadavků ...'!$C$87:$K$400</definedName>
    <definedName name="_xlnm.Print_Area" localSheetId="3">'D.3 - Požadavky na konstr...'!$C$4:$J$39,'D.3 - Požadavky na konstr...'!$C$45:$J$65,'D.3 - Požadavky na konstr...'!$C$71:$K$119</definedName>
    <definedName name="_xlnm.Print_Area" localSheetId="6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stavby'!$C$42:$AQ$61</definedName>
    <definedName name="_xlnm.Print_Area" localSheetId="4">'SO 01 - Sanace'!$C$4:$J$39,'SO 01 - Sanace'!$C$45:$J$66,'SO 01 - Sanace'!$C$72:$K$138</definedName>
    <definedName name="_xlnm.Print_Area" localSheetId="5">'VRN - Vedlejší rozpočtové...'!$C$4:$J$39,'VRN - Vedlejší rozpočtové...'!$C$45:$J$68,'VRN - Vedlejší rozpočtové...'!$C$74:$K$137</definedName>
  </definedNames>
  <calcPr calcId="152511"/>
</workbook>
</file>

<file path=xl/calcChain.xml><?xml version="1.0" encoding="utf-8"?>
<calcChain xmlns="http://schemas.openxmlformats.org/spreadsheetml/2006/main">
  <c r="J37" i="6" l="1"/>
  <c r="J36" i="6"/>
  <c r="AY60" i="1" s="1"/>
  <c r="J35" i="6"/>
  <c r="AX60" i="1" s="1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0" i="6"/>
  <c r="BH130" i="6"/>
  <c r="BG130" i="6"/>
  <c r="BF130" i="6"/>
  <c r="T130" i="6"/>
  <c r="R130" i="6"/>
  <c r="P130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2" i="6"/>
  <c r="BH122" i="6"/>
  <c r="BG122" i="6"/>
  <c r="BF122" i="6"/>
  <c r="T122" i="6"/>
  <c r="R122" i="6"/>
  <c r="P122" i="6"/>
  <c r="BI120" i="6"/>
  <c r="BH120" i="6"/>
  <c r="BG120" i="6"/>
  <c r="BF120" i="6"/>
  <c r="T120" i="6"/>
  <c r="R120" i="6"/>
  <c r="P120" i="6"/>
  <c r="BI118" i="6"/>
  <c r="BH118" i="6"/>
  <c r="BG118" i="6"/>
  <c r="BF118" i="6"/>
  <c r="T118" i="6"/>
  <c r="R118" i="6"/>
  <c r="P118" i="6"/>
  <c r="BI116" i="6"/>
  <c r="BH116" i="6"/>
  <c r="BG116" i="6"/>
  <c r="BF116" i="6"/>
  <c r="T116" i="6"/>
  <c r="T115" i="6"/>
  <c r="R116" i="6"/>
  <c r="R115" i="6" s="1"/>
  <c r="P116" i="6"/>
  <c r="P115" i="6"/>
  <c r="BI114" i="6"/>
  <c r="BH114" i="6"/>
  <c r="BG114" i="6"/>
  <c r="BF114" i="6"/>
  <c r="T114" i="6"/>
  <c r="R114" i="6"/>
  <c r="P114" i="6"/>
  <c r="BI113" i="6"/>
  <c r="BH113" i="6"/>
  <c r="BG113" i="6"/>
  <c r="BF113" i="6"/>
  <c r="T113" i="6"/>
  <c r="R113" i="6"/>
  <c r="P113" i="6"/>
  <c r="BI111" i="6"/>
  <c r="BH111" i="6"/>
  <c r="BG111" i="6"/>
  <c r="BF111" i="6"/>
  <c r="T111" i="6"/>
  <c r="R111" i="6"/>
  <c r="P111" i="6"/>
  <c r="BI110" i="6"/>
  <c r="BH110" i="6"/>
  <c r="BG110" i="6"/>
  <c r="BF110" i="6"/>
  <c r="T110" i="6"/>
  <c r="R110" i="6"/>
  <c r="P110" i="6"/>
  <c r="BI109" i="6"/>
  <c r="BH109" i="6"/>
  <c r="BG109" i="6"/>
  <c r="BF109" i="6"/>
  <c r="T109" i="6"/>
  <c r="R109" i="6"/>
  <c r="P109" i="6"/>
  <c r="BI107" i="6"/>
  <c r="BH107" i="6"/>
  <c r="BG107" i="6"/>
  <c r="BF107" i="6"/>
  <c r="T107" i="6"/>
  <c r="R107" i="6"/>
  <c r="P107" i="6"/>
  <c r="BI102" i="6"/>
  <c r="BH102" i="6"/>
  <c r="BG102" i="6"/>
  <c r="BF102" i="6"/>
  <c r="T102" i="6"/>
  <c r="T101" i="6"/>
  <c r="R102" i="6"/>
  <c r="R101" i="6" s="1"/>
  <c r="P102" i="6"/>
  <c r="P101" i="6"/>
  <c r="BI99" i="6"/>
  <c r="BH99" i="6"/>
  <c r="BG99" i="6"/>
  <c r="BF99" i="6"/>
  <c r="T99" i="6"/>
  <c r="R99" i="6"/>
  <c r="P99" i="6"/>
  <c r="BI96" i="6"/>
  <c r="BH96" i="6"/>
  <c r="BG96" i="6"/>
  <c r="BF96" i="6"/>
  <c r="T96" i="6"/>
  <c r="R96" i="6"/>
  <c r="P96" i="6"/>
  <c r="BI95" i="6"/>
  <c r="BH95" i="6"/>
  <c r="BG95" i="6"/>
  <c r="BF95" i="6"/>
  <c r="T95" i="6"/>
  <c r="R95" i="6"/>
  <c r="P95" i="6"/>
  <c r="BI94" i="6"/>
  <c r="BH94" i="6"/>
  <c r="BG94" i="6"/>
  <c r="BF94" i="6"/>
  <c r="T94" i="6"/>
  <c r="R94" i="6"/>
  <c r="P94" i="6"/>
  <c r="BI92" i="6"/>
  <c r="BH92" i="6"/>
  <c r="BG92" i="6"/>
  <c r="BF92" i="6"/>
  <c r="T92" i="6"/>
  <c r="R92" i="6"/>
  <c r="P92" i="6"/>
  <c r="BI90" i="6"/>
  <c r="BH90" i="6"/>
  <c r="BG90" i="6"/>
  <c r="BF90" i="6"/>
  <c r="T90" i="6"/>
  <c r="R90" i="6"/>
  <c r="P90" i="6"/>
  <c r="J84" i="6"/>
  <c r="J83" i="6"/>
  <c r="F83" i="6"/>
  <c r="F81" i="6"/>
  <c r="E79" i="6"/>
  <c r="J55" i="6"/>
  <c r="J54" i="6"/>
  <c r="F54" i="6"/>
  <c r="F52" i="6"/>
  <c r="E50" i="6"/>
  <c r="J18" i="6"/>
  <c r="E18" i="6"/>
  <c r="F55" i="6" s="1"/>
  <c r="J17" i="6"/>
  <c r="J12" i="6"/>
  <c r="J81" i="6" s="1"/>
  <c r="E7" i="6"/>
  <c r="E77" i="6"/>
  <c r="J37" i="5"/>
  <c r="J36" i="5"/>
  <c r="AY59" i="1"/>
  <c r="J35" i="5"/>
  <c r="AX59" i="1" s="1"/>
  <c r="BI137" i="5"/>
  <c r="BH137" i="5"/>
  <c r="BG137" i="5"/>
  <c r="BF137" i="5"/>
  <c r="T137" i="5"/>
  <c r="R137" i="5"/>
  <c r="P137" i="5"/>
  <c r="BI135" i="5"/>
  <c r="BH135" i="5"/>
  <c r="BG135" i="5"/>
  <c r="BF135" i="5"/>
  <c r="T135" i="5"/>
  <c r="R135" i="5"/>
  <c r="P135" i="5"/>
  <c r="BI133" i="5"/>
  <c r="BH133" i="5"/>
  <c r="BG133" i="5"/>
  <c r="BF133" i="5"/>
  <c r="T133" i="5"/>
  <c r="R133" i="5"/>
  <c r="P133" i="5"/>
  <c r="BI131" i="5"/>
  <c r="BH131" i="5"/>
  <c r="BG131" i="5"/>
  <c r="BF131" i="5"/>
  <c r="T131" i="5"/>
  <c r="R131" i="5"/>
  <c r="P131" i="5"/>
  <c r="BI129" i="5"/>
  <c r="BH129" i="5"/>
  <c r="BG129" i="5"/>
  <c r="BF129" i="5"/>
  <c r="T129" i="5"/>
  <c r="R129" i="5"/>
  <c r="P129" i="5"/>
  <c r="BI127" i="5"/>
  <c r="BH127" i="5"/>
  <c r="BG127" i="5"/>
  <c r="BF127" i="5"/>
  <c r="T127" i="5"/>
  <c r="R127" i="5"/>
  <c r="P127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2" i="5"/>
  <c r="BH122" i="5"/>
  <c r="BG122" i="5"/>
  <c r="BF122" i="5"/>
  <c r="T122" i="5"/>
  <c r="R122" i="5"/>
  <c r="P122" i="5"/>
  <c r="BI120" i="5"/>
  <c r="BH120" i="5"/>
  <c r="BG120" i="5"/>
  <c r="BF120" i="5"/>
  <c r="T120" i="5"/>
  <c r="R120" i="5"/>
  <c r="P120" i="5"/>
  <c r="BI118" i="5"/>
  <c r="BH118" i="5"/>
  <c r="BG118" i="5"/>
  <c r="BF118" i="5"/>
  <c r="T118" i="5"/>
  <c r="R118" i="5"/>
  <c r="P118" i="5"/>
  <c r="BI117" i="5"/>
  <c r="BH117" i="5"/>
  <c r="BG117" i="5"/>
  <c r="BF117" i="5"/>
  <c r="T117" i="5"/>
  <c r="R117" i="5"/>
  <c r="P117" i="5"/>
  <c r="BI114" i="5"/>
  <c r="BH114" i="5"/>
  <c r="BG114" i="5"/>
  <c r="BF114" i="5"/>
  <c r="T114" i="5"/>
  <c r="R114" i="5"/>
  <c r="P114" i="5"/>
  <c r="BI112" i="5"/>
  <c r="BH112" i="5"/>
  <c r="BG112" i="5"/>
  <c r="BF112" i="5"/>
  <c r="T112" i="5"/>
  <c r="R112" i="5"/>
  <c r="P112" i="5"/>
  <c r="BI110" i="5"/>
  <c r="BH110" i="5"/>
  <c r="BG110" i="5"/>
  <c r="BF110" i="5"/>
  <c r="T110" i="5"/>
  <c r="R110" i="5"/>
  <c r="P110" i="5"/>
  <c r="BI108" i="5"/>
  <c r="BH108" i="5"/>
  <c r="BG108" i="5"/>
  <c r="BF108" i="5"/>
  <c r="T108" i="5"/>
  <c r="R108" i="5"/>
  <c r="P108" i="5"/>
  <c r="BI106" i="5"/>
  <c r="BH106" i="5"/>
  <c r="BG106" i="5"/>
  <c r="BF106" i="5"/>
  <c r="T106" i="5"/>
  <c r="R106" i="5"/>
  <c r="P106" i="5"/>
  <c r="BI104" i="5"/>
  <c r="BH104" i="5"/>
  <c r="BG104" i="5"/>
  <c r="BF104" i="5"/>
  <c r="T104" i="5"/>
  <c r="R104" i="5"/>
  <c r="P104" i="5"/>
  <c r="BI102" i="5"/>
  <c r="BH102" i="5"/>
  <c r="BG102" i="5"/>
  <c r="BF102" i="5"/>
  <c r="T102" i="5"/>
  <c r="R102" i="5"/>
  <c r="P102" i="5"/>
  <c r="BI100" i="5"/>
  <c r="BH100" i="5"/>
  <c r="BG100" i="5"/>
  <c r="BF100" i="5"/>
  <c r="T100" i="5"/>
  <c r="R100" i="5"/>
  <c r="P100" i="5"/>
  <c r="BI98" i="5"/>
  <c r="BH98" i="5"/>
  <c r="BG98" i="5"/>
  <c r="BF98" i="5"/>
  <c r="T98" i="5"/>
  <c r="R98" i="5"/>
  <c r="P98" i="5"/>
  <c r="BI95" i="5"/>
  <c r="BH95" i="5"/>
  <c r="BG95" i="5"/>
  <c r="BF95" i="5"/>
  <c r="T95" i="5"/>
  <c r="T94" i="5"/>
  <c r="R95" i="5"/>
  <c r="R94" i="5"/>
  <c r="P95" i="5"/>
  <c r="P94" i="5"/>
  <c r="BI93" i="5"/>
  <c r="BH93" i="5"/>
  <c r="BG93" i="5"/>
  <c r="BF93" i="5"/>
  <c r="T93" i="5"/>
  <c r="R93" i="5"/>
  <c r="P93" i="5"/>
  <c r="BI91" i="5"/>
  <c r="BH91" i="5"/>
  <c r="BG91" i="5"/>
  <c r="BF91" i="5"/>
  <c r="T91" i="5"/>
  <c r="R91" i="5"/>
  <c r="P91" i="5"/>
  <c r="BI89" i="5"/>
  <c r="BH89" i="5"/>
  <c r="BG89" i="5"/>
  <c r="BF89" i="5"/>
  <c r="T89" i="5"/>
  <c r="R89" i="5"/>
  <c r="P89" i="5"/>
  <c r="BI87" i="5"/>
  <c r="BH87" i="5"/>
  <c r="BG87" i="5"/>
  <c r="BF87" i="5"/>
  <c r="T87" i="5"/>
  <c r="R87" i="5"/>
  <c r="P87" i="5"/>
  <c r="J82" i="5"/>
  <c r="J81" i="5"/>
  <c r="F81" i="5"/>
  <c r="F79" i="5"/>
  <c r="E77" i="5"/>
  <c r="J55" i="5"/>
  <c r="J54" i="5"/>
  <c r="F54" i="5"/>
  <c r="F52" i="5"/>
  <c r="E50" i="5"/>
  <c r="J18" i="5"/>
  <c r="E18" i="5"/>
  <c r="F82" i="5" s="1"/>
  <c r="J17" i="5"/>
  <c r="J12" i="5"/>
  <c r="J52" i="5" s="1"/>
  <c r="E7" i="5"/>
  <c r="E75" i="5"/>
  <c r="J37" i="4"/>
  <c r="J36" i="4"/>
  <c r="AY58" i="1"/>
  <c r="J35" i="4"/>
  <c r="AX58" i="1" s="1"/>
  <c r="BI118" i="4"/>
  <c r="BH118" i="4"/>
  <c r="BG118" i="4"/>
  <c r="BF118" i="4"/>
  <c r="T118" i="4"/>
  <c r="T117" i="4"/>
  <c r="R118" i="4"/>
  <c r="R117" i="4" s="1"/>
  <c r="P118" i="4"/>
  <c r="P117" i="4"/>
  <c r="BI115" i="4"/>
  <c r="BH115" i="4"/>
  <c r="BG115" i="4"/>
  <c r="BF115" i="4"/>
  <c r="T115" i="4"/>
  <c r="R115" i="4"/>
  <c r="P115" i="4"/>
  <c r="BI112" i="4"/>
  <c r="BH112" i="4"/>
  <c r="BG112" i="4"/>
  <c r="BF112" i="4"/>
  <c r="T112" i="4"/>
  <c r="R112" i="4"/>
  <c r="P112" i="4"/>
  <c r="BI110" i="4"/>
  <c r="BH110" i="4"/>
  <c r="BG110" i="4"/>
  <c r="BF110" i="4"/>
  <c r="T110" i="4"/>
  <c r="R110" i="4"/>
  <c r="P110" i="4"/>
  <c r="BI106" i="4"/>
  <c r="BH106" i="4"/>
  <c r="BG106" i="4"/>
  <c r="BF106" i="4"/>
  <c r="T106" i="4"/>
  <c r="R106" i="4"/>
  <c r="P106" i="4"/>
  <c r="BI104" i="4"/>
  <c r="BH104" i="4"/>
  <c r="BG104" i="4"/>
  <c r="BF104" i="4"/>
  <c r="T104" i="4"/>
  <c r="R104" i="4"/>
  <c r="P104" i="4"/>
  <c r="BI102" i="4"/>
  <c r="BH102" i="4"/>
  <c r="BG102" i="4"/>
  <c r="BF102" i="4"/>
  <c r="T102" i="4"/>
  <c r="R102" i="4"/>
  <c r="P102" i="4"/>
  <c r="BI100" i="4"/>
  <c r="BH100" i="4"/>
  <c r="BG100" i="4"/>
  <c r="BF100" i="4"/>
  <c r="T100" i="4"/>
  <c r="R100" i="4"/>
  <c r="P100" i="4"/>
  <c r="BI98" i="4"/>
  <c r="BH98" i="4"/>
  <c r="BG98" i="4"/>
  <c r="BF98" i="4"/>
  <c r="T98" i="4"/>
  <c r="R98" i="4"/>
  <c r="P98" i="4"/>
  <c r="BI96" i="4"/>
  <c r="BH96" i="4"/>
  <c r="BG96" i="4"/>
  <c r="BF96" i="4"/>
  <c r="T96" i="4"/>
  <c r="R96" i="4"/>
  <c r="P96" i="4"/>
  <c r="BI93" i="4"/>
  <c r="BH93" i="4"/>
  <c r="BG93" i="4"/>
  <c r="BF93" i="4"/>
  <c r="T93" i="4"/>
  <c r="R93" i="4"/>
  <c r="P93" i="4"/>
  <c r="BI90" i="4"/>
  <c r="BH90" i="4"/>
  <c r="BG90" i="4"/>
  <c r="BF90" i="4"/>
  <c r="T90" i="4"/>
  <c r="R90" i="4"/>
  <c r="P90" i="4"/>
  <c r="BI87" i="4"/>
  <c r="BH87" i="4"/>
  <c r="BG87" i="4"/>
  <c r="BF87" i="4"/>
  <c r="T87" i="4"/>
  <c r="T86" i="4" s="1"/>
  <c r="R87" i="4"/>
  <c r="R86" i="4"/>
  <c r="P87" i="4"/>
  <c r="P86" i="4" s="1"/>
  <c r="J81" i="4"/>
  <c r="J80" i="4"/>
  <c r="F80" i="4"/>
  <c r="F78" i="4"/>
  <c r="E76" i="4"/>
  <c r="J55" i="4"/>
  <c r="J54" i="4"/>
  <c r="F54" i="4"/>
  <c r="F52" i="4"/>
  <c r="E50" i="4"/>
  <c r="J18" i="4"/>
  <c r="E18" i="4"/>
  <c r="F81" i="4"/>
  <c r="J17" i="4"/>
  <c r="J12" i="4"/>
  <c r="J78" i="4" s="1"/>
  <c r="E7" i="4"/>
  <c r="E48" i="4" s="1"/>
  <c r="J39" i="3"/>
  <c r="J38" i="3"/>
  <c r="AY57" i="1"/>
  <c r="J37" i="3"/>
  <c r="AX57" i="1" s="1"/>
  <c r="BI398" i="3"/>
  <c r="BH398" i="3"/>
  <c r="BG398" i="3"/>
  <c r="BF398" i="3"/>
  <c r="T398" i="3"/>
  <c r="R398" i="3"/>
  <c r="P398" i="3"/>
  <c r="BI395" i="3"/>
  <c r="BH395" i="3"/>
  <c r="BG395" i="3"/>
  <c r="BF395" i="3"/>
  <c r="T395" i="3"/>
  <c r="R395" i="3"/>
  <c r="P395" i="3"/>
  <c r="BI392" i="3"/>
  <c r="BH392" i="3"/>
  <c r="BG392" i="3"/>
  <c r="BF392" i="3"/>
  <c r="T392" i="3"/>
  <c r="R392" i="3"/>
  <c r="P392" i="3"/>
  <c r="BI387" i="3"/>
  <c r="BH387" i="3"/>
  <c r="BG387" i="3"/>
  <c r="BF387" i="3"/>
  <c r="T387" i="3"/>
  <c r="R387" i="3"/>
  <c r="P387" i="3"/>
  <c r="BI384" i="3"/>
  <c r="BH384" i="3"/>
  <c r="BG384" i="3"/>
  <c r="BF384" i="3"/>
  <c r="T384" i="3"/>
  <c r="R384" i="3"/>
  <c r="P384" i="3"/>
  <c r="BI383" i="3"/>
  <c r="BH383" i="3"/>
  <c r="BG383" i="3"/>
  <c r="BF383" i="3"/>
  <c r="T383" i="3"/>
  <c r="R383" i="3"/>
  <c r="P383" i="3"/>
  <c r="BI381" i="3"/>
  <c r="BH381" i="3"/>
  <c r="BG381" i="3"/>
  <c r="BF381" i="3"/>
  <c r="T381" i="3"/>
  <c r="R381" i="3"/>
  <c r="P381" i="3"/>
  <c r="BI378" i="3"/>
  <c r="BH378" i="3"/>
  <c r="BG378" i="3"/>
  <c r="BF378" i="3"/>
  <c r="T378" i="3"/>
  <c r="R378" i="3"/>
  <c r="P378" i="3"/>
  <c r="BI377" i="3"/>
  <c r="BH377" i="3"/>
  <c r="BG377" i="3"/>
  <c r="BF377" i="3"/>
  <c r="T377" i="3"/>
  <c r="R377" i="3"/>
  <c r="P377" i="3"/>
  <c r="BI376" i="3"/>
  <c r="BH376" i="3"/>
  <c r="BG376" i="3"/>
  <c r="BF376" i="3"/>
  <c r="T376" i="3"/>
  <c r="R376" i="3"/>
  <c r="P376" i="3"/>
  <c r="BI371" i="3"/>
  <c r="BH371" i="3"/>
  <c r="BG371" i="3"/>
  <c r="BF371" i="3"/>
  <c r="T371" i="3"/>
  <c r="R371" i="3"/>
  <c r="P371" i="3"/>
  <c r="BI368" i="3"/>
  <c r="BH368" i="3"/>
  <c r="BG368" i="3"/>
  <c r="BF368" i="3"/>
  <c r="T368" i="3"/>
  <c r="R368" i="3"/>
  <c r="P368" i="3"/>
  <c r="BI365" i="3"/>
  <c r="BH365" i="3"/>
  <c r="BG365" i="3"/>
  <c r="BF365" i="3"/>
  <c r="T365" i="3"/>
  <c r="R365" i="3"/>
  <c r="P365" i="3"/>
  <c r="BI362" i="3"/>
  <c r="BH362" i="3"/>
  <c r="BG362" i="3"/>
  <c r="BF362" i="3"/>
  <c r="T362" i="3"/>
  <c r="R362" i="3"/>
  <c r="P362" i="3"/>
  <c r="BI360" i="3"/>
  <c r="BH360" i="3"/>
  <c r="BG360" i="3"/>
  <c r="BF360" i="3"/>
  <c r="T360" i="3"/>
  <c r="R360" i="3"/>
  <c r="P360" i="3"/>
  <c r="BI357" i="3"/>
  <c r="BH357" i="3"/>
  <c r="BG357" i="3"/>
  <c r="BF357" i="3"/>
  <c r="T357" i="3"/>
  <c r="R357" i="3"/>
  <c r="P357" i="3"/>
  <c r="BI354" i="3"/>
  <c r="BH354" i="3"/>
  <c r="BG354" i="3"/>
  <c r="BF354" i="3"/>
  <c r="T354" i="3"/>
  <c r="R354" i="3"/>
  <c r="P354" i="3"/>
  <c r="BI351" i="3"/>
  <c r="BH351" i="3"/>
  <c r="BG351" i="3"/>
  <c r="BF351" i="3"/>
  <c r="T351" i="3"/>
  <c r="R351" i="3"/>
  <c r="P351" i="3"/>
  <c r="BI346" i="3"/>
  <c r="BH346" i="3"/>
  <c r="BG346" i="3"/>
  <c r="BF346" i="3"/>
  <c r="T346" i="3"/>
  <c r="R346" i="3"/>
  <c r="P346" i="3"/>
  <c r="BI341" i="3"/>
  <c r="BH341" i="3"/>
  <c r="BG341" i="3"/>
  <c r="BF341" i="3"/>
  <c r="T341" i="3"/>
  <c r="R341" i="3"/>
  <c r="P341" i="3"/>
  <c r="BI335" i="3"/>
  <c r="BH335" i="3"/>
  <c r="BG335" i="3"/>
  <c r="BF335" i="3"/>
  <c r="T335" i="3"/>
  <c r="R335" i="3"/>
  <c r="P335" i="3"/>
  <c r="BI332" i="3"/>
  <c r="BH332" i="3"/>
  <c r="BG332" i="3"/>
  <c r="BF332" i="3"/>
  <c r="T332" i="3"/>
  <c r="R332" i="3"/>
  <c r="P332" i="3"/>
  <c r="BI326" i="3"/>
  <c r="BH326" i="3"/>
  <c r="BG326" i="3"/>
  <c r="BF326" i="3"/>
  <c r="T326" i="3"/>
  <c r="R326" i="3"/>
  <c r="P326" i="3"/>
  <c r="BI321" i="3"/>
  <c r="BH321" i="3"/>
  <c r="BG321" i="3"/>
  <c r="BF321" i="3"/>
  <c r="T321" i="3"/>
  <c r="R321" i="3"/>
  <c r="P321" i="3"/>
  <c r="BI316" i="3"/>
  <c r="BH316" i="3"/>
  <c r="BG316" i="3"/>
  <c r="BF316" i="3"/>
  <c r="T316" i="3"/>
  <c r="R316" i="3"/>
  <c r="P316" i="3"/>
  <c r="BI309" i="3"/>
  <c r="BH309" i="3"/>
  <c r="BG309" i="3"/>
  <c r="BF309" i="3"/>
  <c r="T309" i="3"/>
  <c r="R309" i="3"/>
  <c r="P309" i="3"/>
  <c r="BI302" i="3"/>
  <c r="BH302" i="3"/>
  <c r="BG302" i="3"/>
  <c r="BF302" i="3"/>
  <c r="T302" i="3"/>
  <c r="R302" i="3"/>
  <c r="P302" i="3"/>
  <c r="BI290" i="3"/>
  <c r="BH290" i="3"/>
  <c r="BG290" i="3"/>
  <c r="BF290" i="3"/>
  <c r="T290" i="3"/>
  <c r="R290" i="3"/>
  <c r="P290" i="3"/>
  <c r="BI288" i="3"/>
  <c r="BH288" i="3"/>
  <c r="BG288" i="3"/>
  <c r="BF288" i="3"/>
  <c r="T288" i="3"/>
  <c r="R288" i="3"/>
  <c r="P288" i="3"/>
  <c r="BI285" i="3"/>
  <c r="BH285" i="3"/>
  <c r="BG285" i="3"/>
  <c r="BF285" i="3"/>
  <c r="T285" i="3"/>
  <c r="R285" i="3"/>
  <c r="P285" i="3"/>
  <c r="BI283" i="3"/>
  <c r="BH283" i="3"/>
  <c r="BG283" i="3"/>
  <c r="BF283" i="3"/>
  <c r="T283" i="3"/>
  <c r="R283" i="3"/>
  <c r="P283" i="3"/>
  <c r="BI280" i="3"/>
  <c r="BH280" i="3"/>
  <c r="BG280" i="3"/>
  <c r="BF280" i="3"/>
  <c r="T280" i="3"/>
  <c r="R280" i="3"/>
  <c r="P280" i="3"/>
  <c r="BI278" i="3"/>
  <c r="BH278" i="3"/>
  <c r="BG278" i="3"/>
  <c r="BF278" i="3"/>
  <c r="T278" i="3"/>
  <c r="R278" i="3"/>
  <c r="P278" i="3"/>
  <c r="BI276" i="3"/>
  <c r="BH276" i="3"/>
  <c r="BG276" i="3"/>
  <c r="BF276" i="3"/>
  <c r="T276" i="3"/>
  <c r="R276" i="3"/>
  <c r="P276" i="3"/>
  <c r="BI273" i="3"/>
  <c r="BH273" i="3"/>
  <c r="BG273" i="3"/>
  <c r="BF273" i="3"/>
  <c r="T273" i="3"/>
  <c r="R273" i="3"/>
  <c r="P273" i="3"/>
  <c r="BI270" i="3"/>
  <c r="BH270" i="3"/>
  <c r="BG270" i="3"/>
  <c r="BF270" i="3"/>
  <c r="T270" i="3"/>
  <c r="R270" i="3"/>
  <c r="P270" i="3"/>
  <c r="BI267" i="3"/>
  <c r="BH267" i="3"/>
  <c r="BG267" i="3"/>
  <c r="BF267" i="3"/>
  <c r="T267" i="3"/>
  <c r="R267" i="3"/>
  <c r="P267" i="3"/>
  <c r="BI264" i="3"/>
  <c r="BH264" i="3"/>
  <c r="BG264" i="3"/>
  <c r="BF264" i="3"/>
  <c r="T264" i="3"/>
  <c r="R264" i="3"/>
  <c r="P264" i="3"/>
  <c r="BI262" i="3"/>
  <c r="BH262" i="3"/>
  <c r="BG262" i="3"/>
  <c r="BF262" i="3"/>
  <c r="T262" i="3"/>
  <c r="R262" i="3"/>
  <c r="P262" i="3"/>
  <c r="BI259" i="3"/>
  <c r="BH259" i="3"/>
  <c r="BG259" i="3"/>
  <c r="BF259" i="3"/>
  <c r="T259" i="3"/>
  <c r="R259" i="3"/>
  <c r="P259" i="3"/>
  <c r="BI255" i="3"/>
  <c r="BH255" i="3"/>
  <c r="BG255" i="3"/>
  <c r="BF255" i="3"/>
  <c r="T255" i="3"/>
  <c r="T254" i="3"/>
  <c r="R255" i="3"/>
  <c r="R254" i="3" s="1"/>
  <c r="P255" i="3"/>
  <c r="P254" i="3"/>
  <c r="BI252" i="3"/>
  <c r="BH252" i="3"/>
  <c r="BG252" i="3"/>
  <c r="BF252" i="3"/>
  <c r="T252" i="3"/>
  <c r="R252" i="3"/>
  <c r="P252" i="3"/>
  <c r="BI249" i="3"/>
  <c r="BH249" i="3"/>
  <c r="BG249" i="3"/>
  <c r="BF249" i="3"/>
  <c r="T249" i="3"/>
  <c r="R249" i="3"/>
  <c r="P249" i="3"/>
  <c r="BI244" i="3"/>
  <c r="BH244" i="3"/>
  <c r="BG244" i="3"/>
  <c r="BF244" i="3"/>
  <c r="T244" i="3"/>
  <c r="R244" i="3"/>
  <c r="P244" i="3"/>
  <c r="BI242" i="3"/>
  <c r="BH242" i="3"/>
  <c r="BG242" i="3"/>
  <c r="BF242" i="3"/>
  <c r="T242" i="3"/>
  <c r="R242" i="3"/>
  <c r="P242" i="3"/>
  <c r="BI237" i="3"/>
  <c r="BH237" i="3"/>
  <c r="BG237" i="3"/>
  <c r="BF237" i="3"/>
  <c r="T237" i="3"/>
  <c r="R237" i="3"/>
  <c r="P237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29" i="3"/>
  <c r="BH229" i="3"/>
  <c r="BG229" i="3"/>
  <c r="BF229" i="3"/>
  <c r="T229" i="3"/>
  <c r="R229" i="3"/>
  <c r="P229" i="3"/>
  <c r="BI225" i="3"/>
  <c r="BH225" i="3"/>
  <c r="BG225" i="3"/>
  <c r="BF225" i="3"/>
  <c r="T225" i="3"/>
  <c r="R225" i="3"/>
  <c r="P225" i="3"/>
  <c r="BI222" i="3"/>
  <c r="BH222" i="3"/>
  <c r="BG222" i="3"/>
  <c r="BF222" i="3"/>
  <c r="T222" i="3"/>
  <c r="R222" i="3"/>
  <c r="P222" i="3"/>
  <c r="BI219" i="3"/>
  <c r="BH219" i="3"/>
  <c r="BG219" i="3"/>
  <c r="BF219" i="3"/>
  <c r="T219" i="3"/>
  <c r="R219" i="3"/>
  <c r="P219" i="3"/>
  <c r="BI216" i="3"/>
  <c r="BH216" i="3"/>
  <c r="BG216" i="3"/>
  <c r="BF216" i="3"/>
  <c r="T216" i="3"/>
  <c r="R216" i="3"/>
  <c r="P216" i="3"/>
  <c r="BI213" i="3"/>
  <c r="BH213" i="3"/>
  <c r="BG213" i="3"/>
  <c r="BF213" i="3"/>
  <c r="T213" i="3"/>
  <c r="R213" i="3"/>
  <c r="P213" i="3"/>
  <c r="BI210" i="3"/>
  <c r="BH210" i="3"/>
  <c r="BG210" i="3"/>
  <c r="BF210" i="3"/>
  <c r="T210" i="3"/>
  <c r="R210" i="3"/>
  <c r="P210" i="3"/>
  <c r="BI208" i="3"/>
  <c r="BH208" i="3"/>
  <c r="BG208" i="3"/>
  <c r="BF208" i="3"/>
  <c r="T208" i="3"/>
  <c r="R208" i="3"/>
  <c r="P208" i="3"/>
  <c r="BI205" i="3"/>
  <c r="BH205" i="3"/>
  <c r="BG205" i="3"/>
  <c r="BF205" i="3"/>
  <c r="T205" i="3"/>
  <c r="R205" i="3"/>
  <c r="P205" i="3"/>
  <c r="BI203" i="3"/>
  <c r="BH203" i="3"/>
  <c r="BG203" i="3"/>
  <c r="BF203" i="3"/>
  <c r="T203" i="3"/>
  <c r="R203" i="3"/>
  <c r="P203" i="3"/>
  <c r="BI198" i="3"/>
  <c r="BH198" i="3"/>
  <c r="BG198" i="3"/>
  <c r="BF198" i="3"/>
  <c r="T198" i="3"/>
  <c r="R198" i="3"/>
  <c r="P198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7" i="3"/>
  <c r="BH187" i="3"/>
  <c r="BG187" i="3"/>
  <c r="BF187" i="3"/>
  <c r="T187" i="3"/>
  <c r="R187" i="3"/>
  <c r="P187" i="3"/>
  <c r="BI182" i="3"/>
  <c r="BH182" i="3"/>
  <c r="BG182" i="3"/>
  <c r="BF182" i="3"/>
  <c r="T182" i="3"/>
  <c r="R182" i="3"/>
  <c r="P182" i="3"/>
  <c r="BI179" i="3"/>
  <c r="BH179" i="3"/>
  <c r="BG179" i="3"/>
  <c r="BF179" i="3"/>
  <c r="T179" i="3"/>
  <c r="R179" i="3"/>
  <c r="P179" i="3"/>
  <c r="BI176" i="3"/>
  <c r="BH176" i="3"/>
  <c r="BG176" i="3"/>
  <c r="BF176" i="3"/>
  <c r="T176" i="3"/>
  <c r="R176" i="3"/>
  <c r="P176" i="3"/>
  <c r="BI173" i="3"/>
  <c r="BH173" i="3"/>
  <c r="BG173" i="3"/>
  <c r="BF173" i="3"/>
  <c r="T173" i="3"/>
  <c r="R173" i="3"/>
  <c r="P173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0" i="3"/>
  <c r="BH150" i="3"/>
  <c r="BG150" i="3"/>
  <c r="BF150" i="3"/>
  <c r="T150" i="3"/>
  <c r="R150" i="3"/>
  <c r="P150" i="3"/>
  <c r="BI145" i="3"/>
  <c r="BH145" i="3"/>
  <c r="BG145" i="3"/>
  <c r="BF145" i="3"/>
  <c r="T145" i="3"/>
  <c r="R145" i="3"/>
  <c r="P145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28" i="3"/>
  <c r="BH128" i="3"/>
  <c r="BG128" i="3"/>
  <c r="BF128" i="3"/>
  <c r="T128" i="3"/>
  <c r="R128" i="3"/>
  <c r="P128" i="3"/>
  <c r="BI126" i="3"/>
  <c r="BH126" i="3"/>
  <c r="BG126" i="3"/>
  <c r="BF126" i="3"/>
  <c r="T126" i="3"/>
  <c r="R126" i="3"/>
  <c r="P126" i="3"/>
  <c r="BI124" i="3"/>
  <c r="BH124" i="3"/>
  <c r="BG124" i="3"/>
  <c r="BF124" i="3"/>
  <c r="T124" i="3"/>
  <c r="R124" i="3"/>
  <c r="P124" i="3"/>
  <c r="BI120" i="3"/>
  <c r="BH120" i="3"/>
  <c r="BG120" i="3"/>
  <c r="BF120" i="3"/>
  <c r="T120" i="3"/>
  <c r="R120" i="3"/>
  <c r="P120" i="3"/>
  <c r="BI117" i="3"/>
  <c r="BH117" i="3"/>
  <c r="BG117" i="3"/>
  <c r="BF117" i="3"/>
  <c r="T117" i="3"/>
  <c r="R117" i="3"/>
  <c r="P117" i="3"/>
  <c r="BI115" i="3"/>
  <c r="BH115" i="3"/>
  <c r="BG115" i="3"/>
  <c r="BF115" i="3"/>
  <c r="T115" i="3"/>
  <c r="R115" i="3"/>
  <c r="P115" i="3"/>
  <c r="BI112" i="3"/>
  <c r="BH112" i="3"/>
  <c r="BG112" i="3"/>
  <c r="BF112" i="3"/>
  <c r="T112" i="3"/>
  <c r="R112" i="3"/>
  <c r="P112" i="3"/>
  <c r="BI109" i="3"/>
  <c r="BH109" i="3"/>
  <c r="BG109" i="3"/>
  <c r="BF109" i="3"/>
  <c r="T109" i="3"/>
  <c r="R109" i="3"/>
  <c r="P109" i="3"/>
  <c r="BI105" i="3"/>
  <c r="BH105" i="3"/>
  <c r="BG105" i="3"/>
  <c r="BF105" i="3"/>
  <c r="T105" i="3"/>
  <c r="R105" i="3"/>
  <c r="P105" i="3"/>
  <c r="J99" i="3"/>
  <c r="J98" i="3"/>
  <c r="F98" i="3"/>
  <c r="F96" i="3"/>
  <c r="E94" i="3"/>
  <c r="J59" i="3"/>
  <c r="J58" i="3"/>
  <c r="F58" i="3"/>
  <c r="F56" i="3"/>
  <c r="E54" i="3"/>
  <c r="J20" i="3"/>
  <c r="E20" i="3"/>
  <c r="F99" i="3" s="1"/>
  <c r="J19" i="3"/>
  <c r="J14" i="3"/>
  <c r="J56" i="3" s="1"/>
  <c r="E7" i="3"/>
  <c r="E90" i="3" s="1"/>
  <c r="J39" i="2"/>
  <c r="J38" i="2"/>
  <c r="AY56" i="1" s="1"/>
  <c r="J37" i="2"/>
  <c r="AX56" i="1"/>
  <c r="BI263" i="2"/>
  <c r="BH263" i="2"/>
  <c r="BG263" i="2"/>
  <c r="BF263" i="2"/>
  <c r="T263" i="2"/>
  <c r="R263" i="2"/>
  <c r="P263" i="2"/>
  <c r="BI258" i="2"/>
  <c r="BH258" i="2"/>
  <c r="BG258" i="2"/>
  <c r="BF258" i="2"/>
  <c r="T258" i="2"/>
  <c r="R258" i="2"/>
  <c r="P258" i="2"/>
  <c r="BI255" i="2"/>
  <c r="BH255" i="2"/>
  <c r="BG255" i="2"/>
  <c r="BF255" i="2"/>
  <c r="T255" i="2"/>
  <c r="R255" i="2"/>
  <c r="P255" i="2"/>
  <c r="BI252" i="2"/>
  <c r="BH252" i="2"/>
  <c r="BG252" i="2"/>
  <c r="BF252" i="2"/>
  <c r="T252" i="2"/>
  <c r="R252" i="2"/>
  <c r="P252" i="2"/>
  <c r="BI245" i="2"/>
  <c r="BH245" i="2"/>
  <c r="BG245" i="2"/>
  <c r="BF245" i="2"/>
  <c r="T245" i="2"/>
  <c r="R245" i="2"/>
  <c r="P245" i="2"/>
  <c r="BI241" i="2"/>
  <c r="BH241" i="2"/>
  <c r="BG241" i="2"/>
  <c r="BF241" i="2"/>
  <c r="T241" i="2"/>
  <c r="R241" i="2"/>
  <c r="P241" i="2"/>
  <c r="BI236" i="2"/>
  <c r="BH236" i="2"/>
  <c r="BG236" i="2"/>
  <c r="BF236" i="2"/>
  <c r="T236" i="2"/>
  <c r="R236" i="2"/>
  <c r="P236" i="2"/>
  <c r="BI231" i="2"/>
  <c r="BH231" i="2"/>
  <c r="BG231" i="2"/>
  <c r="BF231" i="2"/>
  <c r="T231" i="2"/>
  <c r="R231" i="2"/>
  <c r="P231" i="2"/>
  <c r="BI225" i="2"/>
  <c r="BH225" i="2"/>
  <c r="BG225" i="2"/>
  <c r="BF225" i="2"/>
  <c r="T225" i="2"/>
  <c r="R225" i="2"/>
  <c r="P225" i="2"/>
  <c r="BI217" i="2"/>
  <c r="BH217" i="2"/>
  <c r="BG217" i="2"/>
  <c r="BF217" i="2"/>
  <c r="T217" i="2"/>
  <c r="R217" i="2"/>
  <c r="P217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6" i="2"/>
  <c r="BH176" i="2"/>
  <c r="BG176" i="2"/>
  <c r="BF176" i="2"/>
  <c r="T176" i="2"/>
  <c r="R176" i="2"/>
  <c r="P176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BI121" i="2"/>
  <c r="BH121" i="2"/>
  <c r="BG121" i="2"/>
  <c r="BF121" i="2"/>
  <c r="T121" i="2"/>
  <c r="R121" i="2"/>
  <c r="P121" i="2"/>
  <c r="BI118" i="2"/>
  <c r="BH118" i="2"/>
  <c r="BG118" i="2"/>
  <c r="BF118" i="2"/>
  <c r="T118" i="2"/>
  <c r="R118" i="2"/>
  <c r="P118" i="2"/>
  <c r="BI111" i="2"/>
  <c r="BH111" i="2"/>
  <c r="BG111" i="2"/>
  <c r="BF111" i="2"/>
  <c r="T111" i="2"/>
  <c r="R111" i="2"/>
  <c r="P111" i="2"/>
  <c r="BI108" i="2"/>
  <c r="BH108" i="2"/>
  <c r="BG108" i="2"/>
  <c r="BF108" i="2"/>
  <c r="T108" i="2"/>
  <c r="R108" i="2"/>
  <c r="P108" i="2"/>
  <c r="BI103" i="2"/>
  <c r="BH103" i="2"/>
  <c r="BG103" i="2"/>
  <c r="BF103" i="2"/>
  <c r="T103" i="2"/>
  <c r="R103" i="2"/>
  <c r="P103" i="2"/>
  <c r="BI100" i="2"/>
  <c r="BH100" i="2"/>
  <c r="BG100" i="2"/>
  <c r="BF100" i="2"/>
  <c r="T100" i="2"/>
  <c r="R100" i="2"/>
  <c r="P100" i="2"/>
  <c r="BI97" i="2"/>
  <c r="BH97" i="2"/>
  <c r="BG97" i="2"/>
  <c r="BF97" i="2"/>
  <c r="T97" i="2"/>
  <c r="R97" i="2"/>
  <c r="P97" i="2"/>
  <c r="J91" i="2"/>
  <c r="J90" i="2"/>
  <c r="F90" i="2"/>
  <c r="F88" i="2"/>
  <c r="E86" i="2"/>
  <c r="J59" i="2"/>
  <c r="J58" i="2"/>
  <c r="F58" i="2"/>
  <c r="F56" i="2"/>
  <c r="E54" i="2"/>
  <c r="J20" i="2"/>
  <c r="E20" i="2"/>
  <c r="F91" i="2" s="1"/>
  <c r="J19" i="2"/>
  <c r="J14" i="2"/>
  <c r="J88" i="2"/>
  <c r="E7" i="2"/>
  <c r="E50" i="2" s="1"/>
  <c r="L50" i="1"/>
  <c r="AM50" i="1"/>
  <c r="AM49" i="1"/>
  <c r="L49" i="1"/>
  <c r="AM47" i="1"/>
  <c r="L47" i="1"/>
  <c r="L45" i="1"/>
  <c r="L44" i="1"/>
  <c r="BK94" i="6"/>
  <c r="BK351" i="3"/>
  <c r="J233" i="3"/>
  <c r="BK245" i="2"/>
  <c r="BK127" i="6"/>
  <c r="J376" i="3"/>
  <c r="BK126" i="3"/>
  <c r="J360" i="3"/>
  <c r="J173" i="3"/>
  <c r="BK241" i="2"/>
  <c r="J108" i="5"/>
  <c r="BK392" i="3"/>
  <c r="J236" i="2"/>
  <c r="BK137" i="5"/>
  <c r="BK357" i="3"/>
  <c r="J263" i="2"/>
  <c r="BK129" i="5"/>
  <c r="BK232" i="3"/>
  <c r="J125" i="6"/>
  <c r="J94" i="6"/>
  <c r="J102" i="5"/>
  <c r="BK132" i="3"/>
  <c r="BK192" i="2"/>
  <c r="BK285" i="3"/>
  <c r="BK143" i="2"/>
  <c r="BK95" i="5"/>
  <c r="BK368" i="3"/>
  <c r="BK225" i="2"/>
  <c r="BK137" i="6"/>
  <c r="J104" i="5"/>
  <c r="BK278" i="3"/>
  <c r="BK124" i="6"/>
  <c r="J114" i="5"/>
  <c r="BK182" i="3"/>
  <c r="J176" i="2"/>
  <c r="BK131" i="5"/>
  <c r="J398" i="3"/>
  <c r="J309" i="3"/>
  <c r="BK198" i="3"/>
  <c r="BK149" i="2"/>
  <c r="BK283" i="3"/>
  <c r="BK179" i="3"/>
  <c r="J115" i="3"/>
  <c r="J321" i="3"/>
  <c r="J219" i="3"/>
  <c r="J118" i="6"/>
  <c r="J381" i="3"/>
  <c r="BK150" i="3"/>
  <c r="BK168" i="2"/>
  <c r="BK118" i="6"/>
  <c r="BK376" i="3"/>
  <c r="J122" i="5"/>
  <c r="BK138" i="3"/>
  <c r="J130" i="6"/>
  <c r="J90" i="6"/>
  <c r="J93" i="5"/>
  <c r="BK131" i="2"/>
  <c r="J104" i="4"/>
  <c r="J278" i="3"/>
  <c r="J176" i="3"/>
  <c r="J97" i="2"/>
  <c r="BK115" i="4"/>
  <c r="BK107" i="6"/>
  <c r="J231" i="2"/>
  <c r="J155" i="2"/>
  <c r="BK125" i="5"/>
  <c r="J302" i="3"/>
  <c r="J124" i="2"/>
  <c r="J264" i="3"/>
  <c r="BK196" i="2"/>
  <c r="J133" i="2"/>
  <c r="BK118" i="5"/>
  <c r="BK377" i="3"/>
  <c r="J252" i="3"/>
  <c r="BK252" i="2"/>
  <c r="BK147" i="2"/>
  <c r="J95" i="5"/>
  <c r="J140" i="3"/>
  <c r="J131" i="5"/>
  <c r="BK262" i="3"/>
  <c r="J213" i="3"/>
  <c r="BK194" i="2"/>
  <c r="BK193" i="3"/>
  <c r="BK105" i="3"/>
  <c r="J100" i="4"/>
  <c r="BK267" i="3"/>
  <c r="J163" i="2"/>
  <c r="J170" i="3"/>
  <c r="BK111" i="2"/>
  <c r="BK120" i="6"/>
  <c r="BK127" i="5"/>
  <c r="BK93" i="4"/>
  <c r="BK109" i="3"/>
  <c r="BK276" i="3"/>
  <c r="BK173" i="3"/>
  <c r="J134" i="6"/>
  <c r="J118" i="4"/>
  <c r="J280" i="3"/>
  <c r="BK159" i="2"/>
  <c r="BK103" i="2"/>
  <c r="J112" i="5"/>
  <c r="J149" i="2"/>
  <c r="BK96" i="6"/>
  <c r="J106" i="4"/>
  <c r="BK163" i="2"/>
  <c r="BK112" i="5"/>
  <c r="J383" i="3"/>
  <c r="BK145" i="3"/>
  <c r="BK198" i="2"/>
  <c r="BK98" i="5"/>
  <c r="J332" i="3"/>
  <c r="J161" i="3"/>
  <c r="BK112" i="3"/>
  <c r="J232" i="3"/>
  <c r="J136" i="3"/>
  <c r="BK130" i="6"/>
  <c r="BK90" i="4"/>
  <c r="J216" i="3"/>
  <c r="BK176" i="2"/>
  <c r="J116" i="6"/>
  <c r="J365" i="3"/>
  <c r="J167" i="3"/>
  <c r="J127" i="5"/>
  <c r="BK242" i="3"/>
  <c r="J128" i="6"/>
  <c r="J92" i="6"/>
  <c r="BK87" i="5"/>
  <c r="J129" i="5"/>
  <c r="J384" i="3"/>
  <c r="BK321" i="3"/>
  <c r="BK120" i="3"/>
  <c r="BK117" i="5"/>
  <c r="J255" i="3"/>
  <c r="J158" i="3"/>
  <c r="BK109" i="6"/>
  <c r="J288" i="3"/>
  <c r="BK255" i="2"/>
  <c r="BK93" i="5"/>
  <c r="J249" i="3"/>
  <c r="BK176" i="3"/>
  <c r="J194" i="2"/>
  <c r="J222" i="3"/>
  <c r="BK121" i="2"/>
  <c r="J96" i="4"/>
  <c r="BK225" i="3"/>
  <c r="BK118" i="2"/>
  <c r="BK114" i="5"/>
  <c r="BK164" i="3"/>
  <c r="BK217" i="2"/>
  <c r="BK111" i="6"/>
  <c r="J93" i="4"/>
  <c r="BK273" i="3"/>
  <c r="BK90" i="6"/>
  <c r="J371" i="3"/>
  <c r="BK249" i="3"/>
  <c r="BK110" i="5"/>
  <c r="J180" i="2"/>
  <c r="BK141" i="2"/>
  <c r="BK236" i="2"/>
  <c r="J120" i="6"/>
  <c r="J118" i="5"/>
  <c r="BK326" i="3"/>
  <c r="J198" i="2"/>
  <c r="J102" i="6"/>
  <c r="BK381" i="3"/>
  <c r="BK316" i="3"/>
  <c r="J255" i="2"/>
  <c r="BK151" i="2"/>
  <c r="BK128" i="6"/>
  <c r="BK384" i="3"/>
  <c r="BK136" i="3"/>
  <c r="BK108" i="5"/>
  <c r="BK332" i="3"/>
  <c r="J242" i="3"/>
  <c r="J138" i="3"/>
  <c r="J192" i="2"/>
  <c r="BK371" i="3"/>
  <c r="BK187" i="3"/>
  <c r="BK117" i="3"/>
  <c r="J196" i="2"/>
  <c r="AS55" i="1"/>
  <c r="J244" i="3"/>
  <c r="J193" i="3"/>
  <c r="BK207" i="2"/>
  <c r="J122" i="6"/>
  <c r="BK167" i="3"/>
  <c r="J105" i="3"/>
  <c r="J188" i="2"/>
  <c r="J110" i="5"/>
  <c r="BK360" i="3"/>
  <c r="BK270" i="3"/>
  <c r="BK108" i="2"/>
  <c r="BK124" i="5"/>
  <c r="J87" i="4"/>
  <c r="J357" i="3"/>
  <c r="BK125" i="6"/>
  <c r="J133" i="5"/>
  <c r="BK100" i="2"/>
  <c r="J135" i="5"/>
  <c r="BK118" i="4"/>
  <c r="BK165" i="2"/>
  <c r="J114" i="6"/>
  <c r="BK280" i="3"/>
  <c r="J120" i="3"/>
  <c r="J165" i="2"/>
  <c r="BK126" i="2"/>
  <c r="BK378" i="3"/>
  <c r="BK128" i="3"/>
  <c r="J106" i="5"/>
  <c r="J259" i="3"/>
  <c r="J210" i="3"/>
  <c r="BK263" i="2"/>
  <c r="BK133" i="5"/>
  <c r="J145" i="3"/>
  <c r="BK180" i="2"/>
  <c r="J137" i="6"/>
  <c r="J346" i="3"/>
  <c r="BK258" i="2"/>
  <c r="BK229" i="3"/>
  <c r="J132" i="3"/>
  <c r="J133" i="6"/>
  <c r="J110" i="6"/>
  <c r="BK106" i="5"/>
  <c r="J225" i="3"/>
  <c r="J136" i="6"/>
  <c r="BK87" i="4"/>
  <c r="BK259" i="3"/>
  <c r="J103" i="2"/>
  <c r="BK158" i="3"/>
  <c r="BK346" i="3"/>
  <c r="BK203" i="3"/>
  <c r="J252" i="2"/>
  <c r="BK161" i="3"/>
  <c r="BK132" i="6"/>
  <c r="J89" i="5"/>
  <c r="J276" i="3"/>
  <c r="J179" i="3"/>
  <c r="J87" i="5"/>
  <c r="J316" i="3"/>
  <c r="BK124" i="3"/>
  <c r="J98" i="4"/>
  <c r="J208" i="3"/>
  <c r="BK116" i="6"/>
  <c r="BK104" i="5"/>
  <c r="J150" i="3"/>
  <c r="J204" i="2"/>
  <c r="J115" i="4"/>
  <c r="BK186" i="2"/>
  <c r="BK122" i="5"/>
  <c r="J377" i="3"/>
  <c r="J273" i="3"/>
  <c r="J96" i="6"/>
  <c r="BK140" i="3"/>
  <c r="BK136" i="6"/>
  <c r="J91" i="5"/>
  <c r="J143" i="2"/>
  <c r="BK113" i="6"/>
  <c r="J112" i="4"/>
  <c r="BK190" i="3"/>
  <c r="J95" i="6"/>
  <c r="BK365" i="3"/>
  <c r="BK205" i="3"/>
  <c r="J200" i="2"/>
  <c r="BK341" i="3"/>
  <c r="J205" i="3"/>
  <c r="J117" i="3"/>
  <c r="BK98" i="4"/>
  <c r="J142" i="3"/>
  <c r="J102" i="4"/>
  <c r="J378" i="3"/>
  <c r="J182" i="3"/>
  <c r="J112" i="3"/>
  <c r="J111" i="2"/>
  <c r="BK387" i="3"/>
  <c r="J203" i="3"/>
  <c r="BK233" i="3"/>
  <c r="J124" i="3"/>
  <c r="BK126" i="6"/>
  <c r="BK102" i="6"/>
  <c r="J100" i="5"/>
  <c r="J207" i="2"/>
  <c r="BK92" i="6"/>
  <c r="BK102" i="4"/>
  <c r="J341" i="3"/>
  <c r="BK255" i="3"/>
  <c r="J100" i="2"/>
  <c r="BK383" i="3"/>
  <c r="J285" i="3"/>
  <c r="J109" i="6"/>
  <c r="BK100" i="5"/>
  <c r="J182" i="2"/>
  <c r="BK133" i="2"/>
  <c r="BK309" i="3"/>
  <c r="J126" i="2"/>
  <c r="BK95" i="6"/>
  <c r="J351" i="3"/>
  <c r="BK204" i="2"/>
  <c r="J110" i="4"/>
  <c r="BK354" i="3"/>
  <c r="BK208" i="3"/>
  <c r="J225" i="2"/>
  <c r="BK134" i="6"/>
  <c r="BK398" i="3"/>
  <c r="BK110" i="6"/>
  <c r="BK290" i="3"/>
  <c r="BK216" i="3"/>
  <c r="J258" i="2"/>
  <c r="J137" i="5"/>
  <c r="J387" i="3"/>
  <c r="BK115" i="3"/>
  <c r="J159" i="2"/>
  <c r="J392" i="3"/>
  <c r="BK210" i="3"/>
  <c r="J217" i="2"/>
  <c r="BK302" i="3"/>
  <c r="BK97" i="2"/>
  <c r="BK99" i="6"/>
  <c r="BK104" i="4"/>
  <c r="J134" i="3"/>
  <c r="BK89" i="5"/>
  <c r="J267" i="3"/>
  <c r="BK188" i="2"/>
  <c r="BK133" i="6"/>
  <c r="BK112" i="4"/>
  <c r="BK288" i="3"/>
  <c r="J111" i="6"/>
  <c r="J127" i="6"/>
  <c r="J326" i="3"/>
  <c r="J131" i="2"/>
  <c r="J99" i="6"/>
  <c r="BK110" i="4"/>
  <c r="J262" i="3"/>
  <c r="J126" i="6"/>
  <c r="BK237" i="3"/>
  <c r="J270" i="3"/>
  <c r="J241" i="2"/>
  <c r="BK222" i="3"/>
  <c r="BK157" i="2"/>
  <c r="J124" i="6"/>
  <c r="J124" i="5"/>
  <c r="BK96" i="4"/>
  <c r="J117" i="5"/>
  <c r="J354" i="3"/>
  <c r="BK264" i="3"/>
  <c r="J168" i="2"/>
  <c r="J98" i="5"/>
  <c r="J362" i="3"/>
  <c r="BK142" i="3"/>
  <c r="J157" i="2"/>
  <c r="J108" i="2"/>
  <c r="BK120" i="5"/>
  <c r="J151" i="2"/>
  <c r="BK135" i="5"/>
  <c r="J90" i="4"/>
  <c r="J229" i="3"/>
  <c r="BK182" i="2"/>
  <c r="J368" i="3"/>
  <c r="J237" i="3"/>
  <c r="BK231" i="2"/>
  <c r="BK124" i="2"/>
  <c r="J290" i="3"/>
  <c r="BK219" i="3"/>
  <c r="BK134" i="3"/>
  <c r="J245" i="2"/>
  <c r="BK91" i="5"/>
  <c r="BK244" i="3"/>
  <c r="J164" i="3"/>
  <c r="BK102" i="5"/>
  <c r="BK395" i="3"/>
  <c r="J190" i="3"/>
  <c r="J109" i="3"/>
  <c r="BK155" i="2"/>
  <c r="BK362" i="3"/>
  <c r="BK170" i="3"/>
  <c r="J113" i="6"/>
  <c r="BK252" i="3"/>
  <c r="J198" i="3"/>
  <c r="BK114" i="6"/>
  <c r="J125" i="5"/>
  <c r="BK100" i="4"/>
  <c r="J126" i="3"/>
  <c r="BK200" i="2"/>
  <c r="J107" i="6"/>
  <c r="BK106" i="4"/>
  <c r="BK213" i="3"/>
  <c r="J118" i="2"/>
  <c r="BK122" i="6"/>
  <c r="J395" i="3"/>
  <c r="J283" i="3"/>
  <c r="J128" i="3"/>
  <c r="J121" i="2"/>
  <c r="J132" i="6"/>
  <c r="J335" i="3"/>
  <c r="J147" i="2"/>
  <c r="J120" i="5"/>
  <c r="BK335" i="3"/>
  <c r="J187" i="3"/>
  <c r="J186" i="2"/>
  <c r="J141" i="2"/>
  <c r="BK130" i="2" l="1"/>
  <c r="J130" i="2" s="1"/>
  <c r="J66" i="2" s="1"/>
  <c r="P179" i="2"/>
  <c r="T244" i="2"/>
  <c r="T181" i="3"/>
  <c r="R228" i="3"/>
  <c r="R258" i="3"/>
  <c r="P89" i="4"/>
  <c r="P119" i="5"/>
  <c r="BK106" i="6"/>
  <c r="BK203" i="2"/>
  <c r="J203" i="2" s="1"/>
  <c r="J70" i="2" s="1"/>
  <c r="P257" i="2"/>
  <c r="R104" i="3"/>
  <c r="R287" i="3"/>
  <c r="P380" i="3"/>
  <c r="T394" i="3"/>
  <c r="BK97" i="5"/>
  <c r="J97" i="5" s="1"/>
  <c r="J62" i="5" s="1"/>
  <c r="R105" i="5"/>
  <c r="P89" i="6"/>
  <c r="P88" i="6" s="1"/>
  <c r="P106" i="6"/>
  <c r="T140" i="2"/>
  <c r="R244" i="2"/>
  <c r="T104" i="3"/>
  <c r="BK287" i="3"/>
  <c r="J287" i="3"/>
  <c r="J76" i="3"/>
  <c r="T370" i="3"/>
  <c r="T386" i="3"/>
  <c r="P86" i="5"/>
  <c r="T97" i="5"/>
  <c r="BK116" i="5"/>
  <c r="J116" i="5"/>
  <c r="J64" i="5"/>
  <c r="R106" i="6"/>
  <c r="BK181" i="3"/>
  <c r="J181" i="3" s="1"/>
  <c r="J67" i="3" s="1"/>
  <c r="R236" i="3"/>
  <c r="BK266" i="3"/>
  <c r="J266" i="3" s="1"/>
  <c r="J73" i="3" s="1"/>
  <c r="R103" i="4"/>
  <c r="BK105" i="5"/>
  <c r="J105" i="5" s="1"/>
  <c r="J63" i="5" s="1"/>
  <c r="T116" i="5"/>
  <c r="T89" i="6"/>
  <c r="T88" i="6" s="1"/>
  <c r="T106" i="6"/>
  <c r="R140" i="2"/>
  <c r="P144" i="3"/>
  <c r="T236" i="3"/>
  <c r="T266" i="3"/>
  <c r="R275" i="3"/>
  <c r="P279" i="3"/>
  <c r="R380" i="3"/>
  <c r="P394" i="3"/>
  <c r="BK89" i="4"/>
  <c r="J89" i="4" s="1"/>
  <c r="J62" i="4" s="1"/>
  <c r="BK89" i="6"/>
  <c r="BK117" i="6"/>
  <c r="J117" i="6" s="1"/>
  <c r="J66" i="6" s="1"/>
  <c r="R96" i="2"/>
  <c r="P203" i="2"/>
  <c r="T257" i="2"/>
  <c r="R144" i="3"/>
  <c r="BK228" i="3"/>
  <c r="J228" i="3"/>
  <c r="J68" i="3" s="1"/>
  <c r="P266" i="3"/>
  <c r="P275" i="3"/>
  <c r="R279" i="3"/>
  <c r="P370" i="3"/>
  <c r="BK394" i="3"/>
  <c r="J394" i="3"/>
  <c r="J80" i="3"/>
  <c r="BK103" i="4"/>
  <c r="J103" i="4" s="1"/>
  <c r="J63" i="4" s="1"/>
  <c r="BK119" i="5"/>
  <c r="J119" i="5" s="1"/>
  <c r="J65" i="5" s="1"/>
  <c r="R117" i="6"/>
  <c r="T130" i="2"/>
  <c r="P181" i="3"/>
  <c r="P236" i="3"/>
  <c r="R266" i="3"/>
  <c r="BK279" i="3"/>
  <c r="J279" i="3" s="1"/>
  <c r="J75" i="3" s="1"/>
  <c r="BK370" i="3"/>
  <c r="J370" i="3"/>
  <c r="J77" i="3" s="1"/>
  <c r="T380" i="3"/>
  <c r="R394" i="3"/>
  <c r="T105" i="5"/>
  <c r="T117" i="6"/>
  <c r="T96" i="2"/>
  <c r="BK179" i="2"/>
  <c r="J179" i="2"/>
  <c r="J68" i="2" s="1"/>
  <c r="BK257" i="2"/>
  <c r="J257" i="2"/>
  <c r="J72" i="2"/>
  <c r="R181" i="3"/>
  <c r="T228" i="3"/>
  <c r="T258" i="3"/>
  <c r="T89" i="4"/>
  <c r="R97" i="5"/>
  <c r="P116" i="5"/>
  <c r="BK135" i="6"/>
  <c r="J135" i="6"/>
  <c r="J67" i="6" s="1"/>
  <c r="BK140" i="2"/>
  <c r="J140" i="2"/>
  <c r="J67" i="2"/>
  <c r="R179" i="2"/>
  <c r="P244" i="2"/>
  <c r="P104" i="3"/>
  <c r="BK236" i="3"/>
  <c r="J236" i="3" s="1"/>
  <c r="J69" i="3" s="1"/>
  <c r="BK258" i="3"/>
  <c r="J258" i="3"/>
  <c r="J72" i="3" s="1"/>
  <c r="R89" i="4"/>
  <c r="R85" i="4"/>
  <c r="R84" i="4"/>
  <c r="T86" i="5"/>
  <c r="T119" i="5"/>
  <c r="P117" i="6"/>
  <c r="P96" i="2"/>
  <c r="P130" i="2"/>
  <c r="T203" i="2"/>
  <c r="T202" i="2"/>
  <c r="BK144" i="3"/>
  <c r="J144" i="3" s="1"/>
  <c r="J66" i="3" s="1"/>
  <c r="P287" i="3"/>
  <c r="BK380" i="3"/>
  <c r="J380" i="3" s="1"/>
  <c r="J78" i="3" s="1"/>
  <c r="R386" i="3"/>
  <c r="P103" i="4"/>
  <c r="R86" i="5"/>
  <c r="P105" i="5"/>
  <c r="P135" i="6"/>
  <c r="P140" i="2"/>
  <c r="T179" i="2"/>
  <c r="BK244" i="2"/>
  <c r="J244" i="2"/>
  <c r="J71" i="2"/>
  <c r="BK104" i="3"/>
  <c r="J104" i="3" s="1"/>
  <c r="J65" i="3" s="1"/>
  <c r="T287" i="3"/>
  <c r="BK386" i="3"/>
  <c r="J386" i="3" s="1"/>
  <c r="J79" i="3" s="1"/>
  <c r="BK86" i="5"/>
  <c r="J86" i="5" s="1"/>
  <c r="J60" i="5" s="1"/>
  <c r="P97" i="5"/>
  <c r="R116" i="5"/>
  <c r="R89" i="6"/>
  <c r="R88" i="6" s="1"/>
  <c r="R135" i="6"/>
  <c r="BK96" i="2"/>
  <c r="J96" i="2" s="1"/>
  <c r="J65" i="2" s="1"/>
  <c r="R130" i="2"/>
  <c r="R203" i="2"/>
  <c r="R202" i="2" s="1"/>
  <c r="R257" i="2"/>
  <c r="T144" i="3"/>
  <c r="P228" i="3"/>
  <c r="P258" i="3"/>
  <c r="BK275" i="3"/>
  <c r="J275" i="3"/>
  <c r="J74" i="3"/>
  <c r="T275" i="3"/>
  <c r="T279" i="3"/>
  <c r="R370" i="3"/>
  <c r="P386" i="3"/>
  <c r="T103" i="4"/>
  <c r="R119" i="5"/>
  <c r="T135" i="6"/>
  <c r="BE108" i="2"/>
  <c r="BE193" i="3"/>
  <c r="BE203" i="3"/>
  <c r="BE208" i="3"/>
  <c r="BE283" i="3"/>
  <c r="BK254" i="3"/>
  <c r="J254" i="3" s="1"/>
  <c r="J70" i="3" s="1"/>
  <c r="BE115" i="4"/>
  <c r="BE118" i="4"/>
  <c r="BK117" i="4"/>
  <c r="J117" i="4" s="1"/>
  <c r="J64" i="4" s="1"/>
  <c r="F55" i="5"/>
  <c r="BE122" i="5"/>
  <c r="BE133" i="5"/>
  <c r="E48" i="6"/>
  <c r="J52" i="6"/>
  <c r="BE133" i="2"/>
  <c r="BE157" i="2"/>
  <c r="E50" i="3"/>
  <c r="BE150" i="3"/>
  <c r="BE161" i="3"/>
  <c r="BE182" i="3"/>
  <c r="BE190" i="3"/>
  <c r="BE285" i="3"/>
  <c r="BE316" i="3"/>
  <c r="J52" i="4"/>
  <c r="BE100" i="4"/>
  <c r="BE106" i="4"/>
  <c r="E48" i="5"/>
  <c r="BE98" i="5"/>
  <c r="F84" i="6"/>
  <c r="BE92" i="6"/>
  <c r="BE118" i="6"/>
  <c r="BE128" i="6"/>
  <c r="BE134" i="6"/>
  <c r="BE111" i="2"/>
  <c r="BE126" i="2"/>
  <c r="BE163" i="2"/>
  <c r="BE168" i="2"/>
  <c r="BE192" i="2"/>
  <c r="BE204" i="2"/>
  <c r="BE236" i="2"/>
  <c r="F59" i="3"/>
  <c r="BE117" i="3"/>
  <c r="BE126" i="3"/>
  <c r="BE136" i="3"/>
  <c r="BE138" i="3"/>
  <c r="BE164" i="3"/>
  <c r="BE309" i="3"/>
  <c r="BE335" i="3"/>
  <c r="BE354" i="3"/>
  <c r="BE93" i="4"/>
  <c r="BE104" i="4"/>
  <c r="BE112" i="5"/>
  <c r="BE118" i="5"/>
  <c r="BE135" i="5"/>
  <c r="BE137" i="5"/>
  <c r="BE132" i="6"/>
  <c r="BE216" i="3"/>
  <c r="BE255" i="3"/>
  <c r="BE290" i="3"/>
  <c r="BE321" i="3"/>
  <c r="BE341" i="3"/>
  <c r="BE365" i="3"/>
  <c r="BE376" i="3"/>
  <c r="BE378" i="3"/>
  <c r="BE392" i="3"/>
  <c r="BE90" i="4"/>
  <c r="BE98" i="4"/>
  <c r="BE87" i="5"/>
  <c r="BE100" i="5"/>
  <c r="BE129" i="5"/>
  <c r="BE102" i="6"/>
  <c r="BE124" i="6"/>
  <c r="BK115" i="6"/>
  <c r="J115" i="6" s="1"/>
  <c r="J65" i="6" s="1"/>
  <c r="BE121" i="2"/>
  <c r="BE147" i="2"/>
  <c r="BE159" i="2"/>
  <c r="BE180" i="2"/>
  <c r="BE194" i="2"/>
  <c r="BE200" i="2"/>
  <c r="BE231" i="2"/>
  <c r="J96" i="3"/>
  <c r="BE198" i="3"/>
  <c r="BE242" i="3"/>
  <c r="BE280" i="3"/>
  <c r="BE326" i="3"/>
  <c r="BE362" i="3"/>
  <c r="J79" i="5"/>
  <c r="BE91" i="5"/>
  <c r="BE104" i="5"/>
  <c r="BE127" i="5"/>
  <c r="BE94" i="6"/>
  <c r="BE99" i="6"/>
  <c r="BE113" i="6"/>
  <c r="BE120" i="6"/>
  <c r="F59" i="2"/>
  <c r="BE118" i="2"/>
  <c r="BE165" i="2"/>
  <c r="BE182" i="2"/>
  <c r="BE196" i="2"/>
  <c r="BE225" i="2"/>
  <c r="BE140" i="3"/>
  <c r="BE170" i="3"/>
  <c r="BE210" i="3"/>
  <c r="BE229" i="3"/>
  <c r="BE278" i="3"/>
  <c r="E74" i="4"/>
  <c r="BE117" i="5"/>
  <c r="BE120" i="5"/>
  <c r="BE131" i="5"/>
  <c r="BE96" i="6"/>
  <c r="BE111" i="6"/>
  <c r="BE136" i="6"/>
  <c r="BE137" i="6"/>
  <c r="E82" i="2"/>
  <c r="BE100" i="2"/>
  <c r="BE141" i="2"/>
  <c r="BE149" i="2"/>
  <c r="BE186" i="2"/>
  <c r="BE198" i="2"/>
  <c r="BE128" i="3"/>
  <c r="BE179" i="3"/>
  <c r="BE187" i="3"/>
  <c r="BE270" i="3"/>
  <c r="BE346" i="3"/>
  <c r="BE351" i="3"/>
  <c r="BE360" i="3"/>
  <c r="F55" i="4"/>
  <c r="BE114" i="6"/>
  <c r="BE122" i="6"/>
  <c r="BE126" i="6"/>
  <c r="BE133" i="6"/>
  <c r="J56" i="2"/>
  <c r="BE124" i="2"/>
  <c r="BE155" i="2"/>
  <c r="BE241" i="2"/>
  <c r="BE245" i="2"/>
  <c r="BE252" i="2"/>
  <c r="BE109" i="3"/>
  <c r="BE115" i="3"/>
  <c r="BE176" i="3"/>
  <c r="BE237" i="3"/>
  <c r="BE262" i="3"/>
  <c r="BE273" i="3"/>
  <c r="BE377" i="3"/>
  <c r="BE381" i="3"/>
  <c r="BE102" i="4"/>
  <c r="BE112" i="4"/>
  <c r="BK86" i="4"/>
  <c r="BK85" i="4"/>
  <c r="J85" i="4" s="1"/>
  <c r="J60" i="4" s="1"/>
  <c r="BE89" i="5"/>
  <c r="BE102" i="5"/>
  <c r="BE106" i="5"/>
  <c r="BK94" i="5"/>
  <c r="J94" i="5" s="1"/>
  <c r="J61" i="5" s="1"/>
  <c r="BE90" i="6"/>
  <c r="BE125" i="6"/>
  <c r="BE103" i="2"/>
  <c r="BE131" i="2"/>
  <c r="BE143" i="2"/>
  <c r="BE188" i="2"/>
  <c r="BE217" i="2"/>
  <c r="BE158" i="3"/>
  <c r="BE219" i="3"/>
  <c r="BE252" i="3"/>
  <c r="BE259" i="3"/>
  <c r="BE264" i="3"/>
  <c r="BE288" i="3"/>
  <c r="BE332" i="3"/>
  <c r="BE368" i="3"/>
  <c r="BE383" i="3"/>
  <c r="BE384" i="3"/>
  <c r="BE398" i="3"/>
  <c r="BE110" i="4"/>
  <c r="BE95" i="5"/>
  <c r="BE110" i="5"/>
  <c r="BE125" i="5"/>
  <c r="BE95" i="6"/>
  <c r="BE97" i="2"/>
  <c r="BE151" i="2"/>
  <c r="BE176" i="2"/>
  <c r="BE207" i="2"/>
  <c r="BE112" i="3"/>
  <c r="BE120" i="3"/>
  <c r="BE134" i="3"/>
  <c r="BE167" i="3"/>
  <c r="BE205" i="3"/>
  <c r="BE225" i="3"/>
  <c r="BE233" i="3"/>
  <c r="BE249" i="3"/>
  <c r="BE267" i="3"/>
  <c r="BE276" i="3"/>
  <c r="BE302" i="3"/>
  <c r="BE93" i="5"/>
  <c r="BE114" i="5"/>
  <c r="BE124" i="5"/>
  <c r="BE116" i="6"/>
  <c r="BE127" i="6"/>
  <c r="BE255" i="2"/>
  <c r="BE258" i="2"/>
  <c r="BE263" i="2"/>
  <c r="BE132" i="3"/>
  <c r="BE142" i="3"/>
  <c r="BE145" i="3"/>
  <c r="BE213" i="3"/>
  <c r="BE222" i="3"/>
  <c r="BE244" i="3"/>
  <c r="BE371" i="3"/>
  <c r="BE87" i="4"/>
  <c r="BE96" i="4"/>
  <c r="BE108" i="5"/>
  <c r="BE107" i="6"/>
  <c r="BE109" i="6"/>
  <c r="BE105" i="3"/>
  <c r="BE124" i="3"/>
  <c r="BE173" i="3"/>
  <c r="BE232" i="3"/>
  <c r="BE357" i="3"/>
  <c r="BE387" i="3"/>
  <c r="BE395" i="3"/>
  <c r="BE110" i="6"/>
  <c r="BE130" i="6"/>
  <c r="BK101" i="6"/>
  <c r="J101" i="6" s="1"/>
  <c r="J62" i="6" s="1"/>
  <c r="F39" i="3"/>
  <c r="BD57" i="1"/>
  <c r="J36" i="3"/>
  <c r="AW57" i="1" s="1"/>
  <c r="F38" i="3"/>
  <c r="BC57" i="1" s="1"/>
  <c r="F35" i="5"/>
  <c r="BB59" i="1" s="1"/>
  <c r="J34" i="6"/>
  <c r="AW60" i="1" s="1"/>
  <c r="F36" i="2"/>
  <c r="BA56" i="1" s="1"/>
  <c r="F37" i="3"/>
  <c r="BB57" i="1" s="1"/>
  <c r="F35" i="4"/>
  <c r="BB58" i="1" s="1"/>
  <c r="J34" i="5"/>
  <c r="AW59" i="1" s="1"/>
  <c r="AS54" i="1"/>
  <c r="F37" i="6"/>
  <c r="BD60" i="1"/>
  <c r="F36" i="3"/>
  <c r="BA57" i="1"/>
  <c r="F39" i="2"/>
  <c r="BD56" i="1"/>
  <c r="F34" i="5"/>
  <c r="BA59" i="1"/>
  <c r="F34" i="6"/>
  <c r="BA60" i="1"/>
  <c r="F37" i="4"/>
  <c r="BD58" i="1"/>
  <c r="F36" i="4"/>
  <c r="BC58" i="1"/>
  <c r="F36" i="5"/>
  <c r="BC59" i="1"/>
  <c r="J34" i="4"/>
  <c r="AW58" i="1"/>
  <c r="F37" i="5"/>
  <c r="BD59" i="1" s="1"/>
  <c r="F35" i="6"/>
  <c r="BB60" i="1"/>
  <c r="F34" i="4"/>
  <c r="BA58" i="1" s="1"/>
  <c r="F36" i="6"/>
  <c r="BC60" i="1"/>
  <c r="F37" i="2"/>
  <c r="BB56" i="1" s="1"/>
  <c r="F38" i="2"/>
  <c r="BC56" i="1" s="1"/>
  <c r="J36" i="2"/>
  <c r="AW56" i="1" s="1"/>
  <c r="T85" i="4" l="1"/>
  <c r="T84" i="4" s="1"/>
  <c r="P85" i="4"/>
  <c r="P84" i="4"/>
  <c r="AU58" i="1" s="1"/>
  <c r="T105" i="6"/>
  <c r="T257" i="3"/>
  <c r="P202" i="2"/>
  <c r="T87" i="6"/>
  <c r="R85" i="5"/>
  <c r="T85" i="5"/>
  <c r="P103" i="3"/>
  <c r="T95" i="2"/>
  <c r="T94" i="2" s="1"/>
  <c r="P95" i="2"/>
  <c r="P94" i="2" s="1"/>
  <c r="AU56" i="1" s="1"/>
  <c r="BK88" i="6"/>
  <c r="J88" i="6"/>
  <c r="J60" i="6"/>
  <c r="P105" i="6"/>
  <c r="R257" i="3"/>
  <c r="P257" i="3"/>
  <c r="R95" i="2"/>
  <c r="R94" i="2" s="1"/>
  <c r="R105" i="6"/>
  <c r="R87" i="6"/>
  <c r="P85" i="5"/>
  <c r="AU59" i="1" s="1"/>
  <c r="T103" i="3"/>
  <c r="T102" i="3"/>
  <c r="P87" i="6"/>
  <c r="AU60" i="1" s="1"/>
  <c r="R103" i="3"/>
  <c r="R102" i="3"/>
  <c r="BK105" i="6"/>
  <c r="J105" i="6" s="1"/>
  <c r="J63" i="6" s="1"/>
  <c r="BK95" i="2"/>
  <c r="J95" i="2"/>
  <c r="J64" i="2" s="1"/>
  <c r="BK103" i="3"/>
  <c r="J103" i="3"/>
  <c r="J64" i="3"/>
  <c r="J86" i="4"/>
  <c r="J61" i="4" s="1"/>
  <c r="J106" i="6"/>
  <c r="J64" i="6"/>
  <c r="BK202" i="2"/>
  <c r="J202" i="2" s="1"/>
  <c r="J69" i="2" s="1"/>
  <c r="BK84" i="4"/>
  <c r="J84" i="4" s="1"/>
  <c r="J59" i="4" s="1"/>
  <c r="BK85" i="5"/>
  <c r="J85" i="5" s="1"/>
  <c r="J59" i="5" s="1"/>
  <c r="BK257" i="3"/>
  <c r="J257" i="3"/>
  <c r="J71" i="3" s="1"/>
  <c r="J89" i="6"/>
  <c r="J61" i="6" s="1"/>
  <c r="J35" i="2"/>
  <c r="AV56" i="1" s="1"/>
  <c r="AT56" i="1" s="1"/>
  <c r="F33" i="5"/>
  <c r="AZ59" i="1"/>
  <c r="J33" i="5"/>
  <c r="AV59" i="1" s="1"/>
  <c r="AT59" i="1" s="1"/>
  <c r="F33" i="4"/>
  <c r="AZ58" i="1" s="1"/>
  <c r="F35" i="2"/>
  <c r="AZ56" i="1" s="1"/>
  <c r="BC55" i="1"/>
  <c r="BC54" i="1" s="1"/>
  <c r="W32" i="1" s="1"/>
  <c r="F35" i="3"/>
  <c r="AZ57" i="1"/>
  <c r="BB55" i="1"/>
  <c r="BB54" i="1"/>
  <c r="AX54" i="1"/>
  <c r="J33" i="4"/>
  <c r="AV58" i="1" s="1"/>
  <c r="AT58" i="1" s="1"/>
  <c r="BA55" i="1"/>
  <c r="BA54" i="1"/>
  <c r="AW54" i="1" s="1"/>
  <c r="AK30" i="1" s="1"/>
  <c r="BD55" i="1"/>
  <c r="BD54" i="1"/>
  <c r="W33" i="1" s="1"/>
  <c r="J35" i="3"/>
  <c r="AV57" i="1" s="1"/>
  <c r="AT57" i="1" s="1"/>
  <c r="F33" i="6"/>
  <c r="AZ60" i="1"/>
  <c r="J33" i="6"/>
  <c r="AV60" i="1"/>
  <c r="AT60" i="1" s="1"/>
  <c r="P102" i="3" l="1"/>
  <c r="AU57" i="1"/>
  <c r="BK94" i="2"/>
  <c r="J94" i="2" s="1"/>
  <c r="J32" i="2" s="1"/>
  <c r="AG56" i="1" s="1"/>
  <c r="AN56" i="1" s="1"/>
  <c r="BK87" i="6"/>
  <c r="J87" i="6"/>
  <c r="J59" i="6"/>
  <c r="BK102" i="3"/>
  <c r="J102" i="3" s="1"/>
  <c r="J32" i="3" s="1"/>
  <c r="AG57" i="1" s="1"/>
  <c r="AN57" i="1" s="1"/>
  <c r="AY54" i="1"/>
  <c r="AZ55" i="1"/>
  <c r="AV55" i="1" s="1"/>
  <c r="W31" i="1"/>
  <c r="AW55" i="1"/>
  <c r="J30" i="4"/>
  <c r="AG58" i="1"/>
  <c r="AN58" i="1"/>
  <c r="AU55" i="1"/>
  <c r="AU54" i="1"/>
  <c r="AX55" i="1"/>
  <c r="J30" i="5"/>
  <c r="AG59" i="1" s="1"/>
  <c r="AN59" i="1" s="1"/>
  <c r="AY55" i="1"/>
  <c r="W30" i="1"/>
  <c r="J63" i="2" l="1"/>
  <c r="J41" i="3"/>
  <c r="J39" i="5"/>
  <c r="J41" i="2"/>
  <c r="J63" i="3"/>
  <c r="J39" i="4"/>
  <c r="AZ54" i="1"/>
  <c r="AV54" i="1" s="1"/>
  <c r="AK29" i="1" s="1"/>
  <c r="J30" i="6"/>
  <c r="AG60" i="1"/>
  <c r="AN60" i="1"/>
  <c r="AG55" i="1"/>
  <c r="AT55" i="1"/>
  <c r="J39" i="6" l="1"/>
  <c r="AN55" i="1"/>
  <c r="W29" i="1"/>
  <c r="AT54" i="1"/>
  <c r="AG54" i="1"/>
  <c r="AN54" i="1" l="1"/>
  <c r="AK26" i="1"/>
  <c r="AK35" i="1"/>
</calcChain>
</file>

<file path=xl/sharedStrings.xml><?xml version="1.0" encoding="utf-8"?>
<sst xmlns="http://schemas.openxmlformats.org/spreadsheetml/2006/main" count="6871" uniqueCount="1303">
  <si>
    <t>Export Komplet</t>
  </si>
  <si>
    <t>VZ</t>
  </si>
  <si>
    <t>2.0</t>
  </si>
  <si>
    <t>ZAMOK</t>
  </si>
  <si>
    <t>False</t>
  </si>
  <si>
    <t>{f3a2ab05-7b13-49e1-b108-ceaca17ab514}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</si>
  <si>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</si>
  <si>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</si>
  <si>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</si>
  <si>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</si>
  <si>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</si>
  <si>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</si>
  <si>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</si>
  <si>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</si>
  <si>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25_b_02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</si>
  <si>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</si>
  <si>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</si>
  <si>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Revitalizace vnějšího pláště historické části budovy Beskydského divadla v Novém Jičíně</t>
  </si>
  <si>
    <t>KSO:</t>
  </si>
  <si>
    <t/>
  </si>
  <si>
    <t>CC-CZ:</t>
  </si>
  <si>
    <t>Místo:</t>
  </si>
  <si>
    <t>Divadelní 873/5, 741 01</t>
  </si>
  <si>
    <t>Datum:</t>
  </si>
  <si>
    <t>30. 12. 2024</t>
  </si>
  <si>
    <t>Zadavatel:</t>
  </si>
  <si>
    <t>IČ:</t>
  </si>
  <si>
    <t>Město Nový Jičín</t>
  </si>
  <si>
    <t>DIČ:</t>
  </si>
  <si>
    <t>Účastník:</t>
  </si>
  <si>
    <t>Vyplň údaj</t>
  </si>
  <si>
    <t>Projektant:</t>
  </si>
  <si>
    <t>BENEPRO, a.s.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</si>
  <si>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</si>
  <si>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</si>
  <si>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</si>
  <si>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</si>
  <si>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</si>
  <si>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</si>
  <si>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</si>
  <si>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</si>
  <si>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</si>
  <si>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</si>
  <si>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</si>
  <si>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</si>
  <si>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</si>
  <si>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</si>
  <si>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</si>
  <si>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</si>
  <si>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</si>
  <si>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</si>
  <si>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</si>
  <si>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</si>
  <si>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</si>
  <si>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</si>
  <si>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</si>
  <si>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</si>
  <si>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</si>
  <si>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</si>
  <si>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</si>
  <si>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</si>
  <si>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</si>
  <si>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</si>
  <si>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</si>
  <si>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</si>
  <si>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</si>
  <si>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</si>
  <si>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</si>
  <si>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</si>
  <si>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</si>
  <si>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</si>
  <si>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</si>
  <si>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</si>
  <si>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</si>
  <si>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</si>
  <si>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D.1</t>
  </si>
  <si>
    <t>Požadavky na objekt a jeho stavební konstrukce</t>
  </si>
  <si>
    <t>STA</t>
  </si>
  <si>
    <t>1</t>
  </si>
  <si>
    <t>{3540fa9a-50dd-4fc3-83a3-39b99d393b95}</t>
  </si>
  <si>
    <t>2</t>
  </si>
  <si>
    <t>/</t>
  </si>
  <si>
    <t>D.1.1</t>
  </si>
  <si>
    <t>Bourací práce</t>
  </si>
  <si>
    <t>Soupis</t>
  </si>
  <si>
    <t>{d0038f45-9a22-4595-a7f6-e5ddc7013c4a}</t>
  </si>
  <si>
    <t>D.1.2</t>
  </si>
  <si>
    <t>Řešení požadavků na objekt a jeho stavební konstrukce</t>
  </si>
  <si>
    <t>{a013b429-72b8-48ab-b212-f2771a230fa3}</t>
  </si>
  <si>
    <t>D.3</t>
  </si>
  <si>
    <t>Požadavky na konstrukční řešení</t>
  </si>
  <si>
    <t>{d1c4bc73-dd1d-4617-8118-f7fe4d109966}</t>
  </si>
  <si>
    <t>SO 01</t>
  </si>
  <si>
    <t>Sanace</t>
  </si>
  <si>
    <t>{04f6e420-74f3-4850-b4e3-d2b2e67fdbb8}</t>
  </si>
  <si>
    <t>VRN</t>
  </si>
  <si>
    <t>Vedlejší rozpočtové náklady</t>
  </si>
  <si>
    <t>{18523021-d990-47da-ad46-7e17a8b5536a}</t>
  </si>
  <si>
    <t>KRYCÍ LIST SOUPISU PRACÍ</t>
  </si>
  <si>
    <t>Objekt:</t>
  </si>
  <si>
    <t>D.1 - Požadavky na objekt a jeho stavební konstrukce</t>
  </si>
  <si>
    <t>Soupis:</t>
  </si>
  <si>
    <t>D.1.1 - Bourací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</si>
  <si>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</si>
  <si>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</si>
  <si>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</si>
  <si>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</si>
  <si>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</si>
  <si>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</si>
  <si>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</si>
  <si>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</si>
  <si>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</si>
  <si>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>PSV - Práce a dodávky PSV</t>
  </si>
  <si>
    <t xml:space="preserve">    764 - Konstrukce klempířské</t>
  </si>
  <si>
    <t xml:space="preserve">    783 - Dokončovací práce - nátěry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</si>
  <si>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</si>
  <si>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</si>
  <si>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</si>
  <si>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</si>
  <si>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</si>
  <si>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</si>
  <si>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</si>
  <si>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</si>
  <si>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</si>
  <si>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</si>
  <si>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</si>
  <si>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</si>
  <si>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</si>
  <si>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</si>
  <si>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</si>
  <si>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</si>
  <si>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</si>
  <si>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</si>
  <si>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</si>
  <si>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</si>
  <si>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s odstraněním kořenů ručně průměru kmene do 100 mm jakékoliv plochy v rovině nebo ve svahu o sklonu do 1:5</t>
  </si>
  <si>
    <t>m2</t>
  </si>
  <si>
    <t>CS ÚRS 2026 01</t>
  </si>
  <si>
    <t>4</t>
  </si>
  <si>
    <t>1564452801</t>
  </si>
  <si>
    <t>Online PSC</t>
  </si>
  <si>
    <t>https://podminky.urs.cz/item/CS_URS_2026_01/111211101</t>
  </si>
  <si>
    <t>VV</t>
  </si>
  <si>
    <t>"Kácení keřů"18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</si>
  <si>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</si>
  <si>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</si>
  <si>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1320984659</t>
  </si>
  <si>
    <t>https://podminky.urs.cz/item/CS_URS_2026_01/113106121</t>
  </si>
  <si>
    <t>"Stáv. okapový chodník betonový"26,1</t>
  </si>
  <si>
    <t>3</t>
  </si>
  <si>
    <t>113106122</t>
  </si>
  <si>
    <t>Rozebrání dlažeb komunikací pro pěší s přemístěním hmot na skládku na vzdálenost do 3 m nebo s naložením na dopravní prostředek s ložem z kameniva nebo živice a s jakoukoliv výplní spár ručně z kamenných dlaždic nebo desek</t>
  </si>
  <si>
    <t>-1841587631</t>
  </si>
  <si>
    <t>https://podminky.urs.cz/item/CS_URS_2026_01/113106122</t>
  </si>
  <si>
    <t>"Vybourání části dlážděných ploch z žulových desek"16,2</t>
  </si>
  <si>
    <t>"Stáv. okapový chodník žulový"14,0</t>
  </si>
  <si>
    <t>Součet</t>
  </si>
  <si>
    <t>113107111</t>
  </si>
  <si>
    <t>Odstranění podkladů nebo krytů ručně s přemístěním hmot na skládku na vzdálenost do 3 m nebo s naložením na dopravní prostředek z kameniva těženého, o tl. vrstvy do 100 mm</t>
  </si>
  <si>
    <t>-194116927</t>
  </si>
  <si>
    <t>https://podminky.urs.cz/item/CS_URS_2026_01/113107111</t>
  </si>
  <si>
    <t>5</t>
  </si>
  <si>
    <t>113107123</t>
  </si>
  <si>
    <t>Odstranění podkladů nebo krytů ručně s přemístěním hmot na skládku na vzdálenost do 3 m nebo s naložením na dopravní prostředek z kameniva hrubého drceného, o tl. vrstvy přes 200 do 300 mm</t>
  </si>
  <si>
    <t>1369731199</t>
  </si>
  <si>
    <t>https://podminky.urs.cz/item/CS_URS_2026_01/113107123</t>
  </si>
  <si>
    <t>"Vybourání části asfaltové plochy kvůli výkopu"11,3</t>
  </si>
  <si>
    <t>6</t>
  </si>
  <si>
    <t>113107130</t>
  </si>
  <si>
    <t>Odstranění podkladů nebo krytů ručně s přemístěním hmot na skládku na vzdálenost do 3 m nebo s naložením na dopravní prostředek z betonu prostého, o tl. vrstvy do 100 mm</t>
  </si>
  <si>
    <t>-163229297</t>
  </si>
  <si>
    <t>https://podminky.urs.cz/item/CS_URS_2026_01/113107130</t>
  </si>
  <si>
    <t>7</t>
  </si>
  <si>
    <t>113107141</t>
  </si>
  <si>
    <t>Odstranění podkladů nebo krytů ručně s přemístěním hmot na skládku na vzdálenost do 3 m nebo s naložením na dopravní prostředek živičných, o tl. vrstvy do 50 mm</t>
  </si>
  <si>
    <t>2124601165</t>
  </si>
  <si>
    <t>https://podminky.urs.cz/item/CS_URS_2026_01/113107141</t>
  </si>
  <si>
    <t>8</t>
  </si>
  <si>
    <t>162301501</t>
  </si>
  <si>
    <t>Vodorovné přemístění smýcených křovin do průměru kmene 100 mm na vzdálenost do 5 000 m</t>
  </si>
  <si>
    <t>1858497729</t>
  </si>
  <si>
    <t>https://podminky.urs.cz/item/CS_URS_2026_01/162301501</t>
  </si>
  <si>
    <t>9</t>
  </si>
  <si>
    <t>162301981</t>
  </si>
  <si>
    <t>Vodorovné přemístění smýcených křovin Příplatek k ceně za každých dalších i započatých 1 000 m</t>
  </si>
  <si>
    <t>-1562950109</t>
  </si>
  <si>
    <t>https://podminky.urs.cz/item/CS_URS_2026_01/162301981</t>
  </si>
  <si>
    <t>P</t>
  </si>
  <si>
    <t>Poznámka k položce:_x000D_
Celkem 10km.</t>
  </si>
  <si>
    <t>18*5 'Přepočtené koeficientem množství</t>
  </si>
  <si>
    <t>Úpravy povrchů, podlahy a osazování výplní</t>
  </si>
  <si>
    <t>10</t>
  </si>
  <si>
    <t>625681012.D</t>
  </si>
  <si>
    <t>Demontáž ochrany proti holubům - hrotový systém</t>
  </si>
  <si>
    <t>m</t>
  </si>
  <si>
    <t>na podkladě CS ÚRS</t>
  </si>
  <si>
    <t>1637333050</t>
  </si>
  <si>
    <t>"Demontáž pásů hrotů proti holubům"53</t>
  </si>
  <si>
    <t>11</t>
  </si>
  <si>
    <t>629991011</t>
  </si>
  <si>
    <t>Zakrytí vnějších ploch před znečištěním včetně pozdějšího odkrytí výplní otvorů a svislých ploch fólií přilepenou lepící páskou</t>
  </si>
  <si>
    <t>2002789927</t>
  </si>
  <si>
    <t>https://podminky.urs.cz/item/CS_URS_2026_01/629991011</t>
  </si>
  <si>
    <t>Stavební konstrukce a prvky, které nelze demontovat.</t>
  </si>
  <si>
    <t>"Ponechané oplechování"50</t>
  </si>
  <si>
    <t>"Výplně otvorů" 200</t>
  </si>
  <si>
    <t>"Střešní krytina"180</t>
  </si>
  <si>
    <t>Ostatní konstrukce a práce, bourání</t>
  </si>
  <si>
    <t>941311112</t>
  </si>
  <si>
    <t>Lešení řadové modulové lehké pracovní s podlahami s provozním zatížením tř. 3 do 200 kg/m2 šířky tř. SW06 od 0,6 do 0,9 m výšky přes 10 do 25 m montáž</t>
  </si>
  <si>
    <t>866207726</t>
  </si>
  <si>
    <t>https://podminky.urs.cz/item/CS_URS_2026_01/941311112</t>
  </si>
  <si>
    <t>13</t>
  </si>
  <si>
    <t>941311212</t>
  </si>
  <si>
    <t>Lešení řadové modulové lehké pracovní s podlahami s provozním zatížením tř. 3 do 200 kg/m2 šířky tř. SW06 od 0,6 do 0,9 m výšky přes 10 do 25 m příplatek k ceně za každý den použití</t>
  </si>
  <si>
    <t>1569662935</t>
  </si>
  <si>
    <t>https://podminky.urs.cz/item/CS_URS_2026_01/941311212</t>
  </si>
  <si>
    <t>Poznámka k položce:_x000D_
60 dnů. Po celou dobu výstavby.</t>
  </si>
  <si>
    <t>2240*60 'Přepočtené koeficientem množství</t>
  </si>
  <si>
    <t>14</t>
  </si>
  <si>
    <t>941311812</t>
  </si>
  <si>
    <t>Lešení řadové modulové lehké pracovní s podlahami s provozním zatížením tř. 3 do 200 kg/m2 šířky tř. SW06 od 0,6 do 0,9 m výšky přes 10 do 25 m demontáž</t>
  </si>
  <si>
    <t>-1939132491</t>
  </si>
  <si>
    <t>https://podminky.urs.cz/item/CS_URS_2026_01/941311812</t>
  </si>
  <si>
    <t>15</t>
  </si>
  <si>
    <t>944511111</t>
  </si>
  <si>
    <t>Síť ochranná zavěšená na konstrukci lešení z textilie z umělých vláken montáž</t>
  </si>
  <si>
    <t>1619516145</t>
  </si>
  <si>
    <t>https://podminky.urs.cz/item/CS_URS_2026_01/944511111</t>
  </si>
  <si>
    <t>16</t>
  </si>
  <si>
    <t>944511211</t>
  </si>
  <si>
    <t>Síť ochranná zavěšená na konstrukci lešení z textilie z umělých vláken příplatek k ceně za každý den použití</t>
  </si>
  <si>
    <t>2003238442</t>
  </si>
  <si>
    <t>https://podminky.urs.cz/item/CS_URS_2026_01/944511211</t>
  </si>
  <si>
    <t>Poznámka k položce:_x000D_
60 dnů.Po celou dobu výstavby.</t>
  </si>
  <si>
    <t>17</t>
  </si>
  <si>
    <t>944511811</t>
  </si>
  <si>
    <t>Síť ochranná zavěšená na konstrukci lešení z textilie z umělých vláken demontáž</t>
  </si>
  <si>
    <t>237080977</t>
  </si>
  <si>
    <t>https://podminky.urs.cz/item/CS_URS_2026_01/944511811</t>
  </si>
  <si>
    <t>18</t>
  </si>
  <si>
    <t>944711112</t>
  </si>
  <si>
    <t>Stříška záchytná zřizovaná současně s lehkým nebo těžkým lešením šířky přes 1,5 do 2,0 m montáž</t>
  </si>
  <si>
    <t>955792758</t>
  </si>
  <si>
    <t>https://podminky.urs.cz/item/CS_URS_2026_01/944711112</t>
  </si>
  <si>
    <t>19</t>
  </si>
  <si>
    <t>944711212</t>
  </si>
  <si>
    <t>Stříška záchytná zřizovaná současně s lehkým nebo těžkým lešením šířky přes 1,5 do 2,0 m příplatek k ceně za každý den použití</t>
  </si>
  <si>
    <t>1558507413</t>
  </si>
  <si>
    <t>https://podminky.urs.cz/item/CS_URS_2026_01/944711212</t>
  </si>
  <si>
    <t>Poznámka k položce:_x000D_
30 dnů.Po celou dobu výstavby.</t>
  </si>
  <si>
    <t>50*30 'Přepočtené koeficientem množství</t>
  </si>
  <si>
    <t>20</t>
  </si>
  <si>
    <t>944711812</t>
  </si>
  <si>
    <t>Stříška záchytná zřizovaná současně s lehkým nebo těžkým lešením šířky přes 1,5 do 2,0 m demontáž</t>
  </si>
  <si>
    <t>1688070055</t>
  </si>
  <si>
    <t>https://podminky.urs.cz/item/CS_URS_2026_01/944711812</t>
  </si>
  <si>
    <t>978019391</t>
  </si>
  <si>
    <t>Otlučení vápenných nebo vápenocementových omítek vnějších ploch tloušťky do 20 mm, včetně vyškrabání spar a očištění zdiva stupně členitosti 3, v rozsahu přes 80 do 100 %</t>
  </si>
  <si>
    <t>-955729633</t>
  </si>
  <si>
    <t>https://podminky.urs.cz/item/CS_URS_2026_01/978019391</t>
  </si>
  <si>
    <t>"Odbourání nesoudržné omítky, očištění a odspárování zdiva do hl. cca 25 mm"239,6</t>
  </si>
  <si>
    <t>22</t>
  </si>
  <si>
    <t>978023411</t>
  </si>
  <si>
    <t>Vyškrabání cementové malty ze spár zdiva cihelného mimo komínového</t>
  </si>
  <si>
    <t>927055379</t>
  </si>
  <si>
    <t>https://podminky.urs.cz/item/CS_URS_2026_01/978023411</t>
  </si>
  <si>
    <t>"Odbourání soklové cementové omítky, očištění a odspárování zdiva do hl. cca 25 mm"10,2</t>
  </si>
  <si>
    <t>"Odbourání degradovaných pískovcových obkladů v úrovni soklu, očistění a odspárování zdiva do hl. cca 25 mm"55,4</t>
  </si>
  <si>
    <t>"S3"65,6</t>
  </si>
  <si>
    <t>"S5"52,0</t>
  </si>
  <si>
    <t>23</t>
  </si>
  <si>
    <t>978036191</t>
  </si>
  <si>
    <t>Otlučení cementových omítek vnějších ploch tloušťky do 20 mm včetně očištění povrchu, v rozsahu přes 80 do 100%</t>
  </si>
  <si>
    <t>429162337</t>
  </si>
  <si>
    <t>https://podminky.urs.cz/item/CS_URS_2026_01/978036191</t>
  </si>
  <si>
    <t>997</t>
  </si>
  <si>
    <t>Přesun sutě</t>
  </si>
  <si>
    <t>24</t>
  </si>
  <si>
    <t>997013153</t>
  </si>
  <si>
    <t>Vnitrostaveništní doprava suti a vybouraných hmot vodorovně do 50 m s naložením s omezením mechanizace pro budovy a haly výšky přes 9 do 12 m</t>
  </si>
  <si>
    <t>t</t>
  </si>
  <si>
    <t>37925373</t>
  </si>
  <si>
    <t>https://podminky.urs.cz/item/CS_URS_2026_01/997013153</t>
  </si>
  <si>
    <t>25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</si>
  <si>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</si>
  <si>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</si>
  <si>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-1161144799</t>
  </si>
  <si>
    <t>https://podminky.urs.cz/item/CS_URS_2026_01/997013219</t>
  </si>
  <si>
    <t>Poznámka k položce:_x000D_
Celkem 75m.</t>
  </si>
  <si>
    <t>74,205*25 'Přepočtené koeficientem množství</t>
  </si>
  <si>
    <t>26</t>
  </si>
  <si>
    <t>997013501</t>
  </si>
  <si>
    <t>Odvoz suti a vybouraných hmot na skládku nebo meziskládku se složením, na vzdálenost do 1 km</t>
  </si>
  <si>
    <t>154688421</t>
  </si>
  <si>
    <t>https://podminky.urs.cz/item/CS_URS_2026_01/997013501</t>
  </si>
  <si>
    <t>27</t>
  </si>
  <si>
    <t>997013509</t>
  </si>
  <si>
    <t>Odvoz suti a vybouraných hmot na skládku nebo meziskládku se složením, na vzdálenost Příplatek k ceně za každý další započatý 1 km přes 1 km</t>
  </si>
  <si>
    <t>-793833851</t>
  </si>
  <si>
    <t>https://podminky.urs.cz/item/CS_URS_2026_01/997013509</t>
  </si>
  <si>
    <t>74,205*9 'Přepočtené koeficientem množství</t>
  </si>
  <si>
    <t>28</t>
  </si>
  <si>
    <t>997013861</t>
  </si>
  <si>
    <t>Poplatek za předání stavebního odpadu recyklačnímu zařízení z prostého betonu zatříděného do Katalogu odpadů pod kódem 17 01 01</t>
  </si>
  <si>
    <t>-536811352</t>
  </si>
  <si>
    <t>https://podminky.urs.cz/item/CS_URS_2026_01/997013861</t>
  </si>
  <si>
    <t>29</t>
  </si>
  <si>
    <t>997013863</t>
  </si>
  <si>
    <t>Poplatek za předání stavebního odpadu recyklačnímu zařízení cihelného zatříděného do Katalogu odpadů pod kódem 17 01 02</t>
  </si>
  <si>
    <t>1594422445</t>
  </si>
  <si>
    <t>https://podminky.urs.cz/item/CS_URS_2026_01/997013863</t>
  </si>
  <si>
    <t>30</t>
  </si>
  <si>
    <t>997013871</t>
  </si>
  <si>
    <t>Poplatek za předání stavebního odpadu recyklačnímu zařízení směsného stavebního a demoličního zatříděného do Katalogu odpadů pod kódem 17 09 04</t>
  </si>
  <si>
    <t>1090531691</t>
  </si>
  <si>
    <t>https://podminky.urs.cz/item/CS_URS_2026_01/997013871</t>
  </si>
  <si>
    <t>31</t>
  </si>
  <si>
    <t>997013873</t>
  </si>
  <si>
    <t>Poplatek za předání stavebního odpadu recyklačnímu zařízení zeminy a kamení zatříděného do Katalogu odpadů pod kódem 17 05 04</t>
  </si>
  <si>
    <t>684334703</t>
  </si>
  <si>
    <t>https://podminky.urs.cz/item/CS_URS_2026_01/997013873</t>
  </si>
  <si>
    <t>32</t>
  </si>
  <si>
    <t>997013875</t>
  </si>
  <si>
    <t>Poplatek za předání stavebního odpadu recyklačnímu zařízení asfaltového bez obsahu dehtu zatříděného do Katalogu odpadů pod kódem 17 03 02</t>
  </si>
  <si>
    <t>-1368041721</t>
  </si>
  <si>
    <t>https://podminky.urs.cz/item/CS_URS_2026_01/997013875</t>
  </si>
  <si>
    <t>PSV</t>
  </si>
  <si>
    <t>Práce a dodávky PSV</t>
  </si>
  <si>
    <t>764</t>
  </si>
  <si>
    <t>Konstrukce klempířské</t>
  </si>
  <si>
    <t>33</t>
  </si>
  <si>
    <t>764002841</t>
  </si>
  <si>
    <t>Demontáž klempířských konstrukcí oplechování horních ploch zdí a nadezdívek do suti</t>
  </si>
  <si>
    <t>-1862874193</t>
  </si>
  <si>
    <t>https://podminky.urs.cz/item/CS_URS_2026_01/764002841</t>
  </si>
  <si>
    <t>"K24"0,7*3</t>
  </si>
  <si>
    <t>34</t>
  </si>
  <si>
    <t>764002851</t>
  </si>
  <si>
    <t>Demontáž klempířských konstrukcí oplechování parapetů do suti</t>
  </si>
  <si>
    <t>1952245989</t>
  </si>
  <si>
    <t>https://podminky.urs.cz/item/CS_URS_2026_01/764002851</t>
  </si>
  <si>
    <t>"K13"0,6*1</t>
  </si>
  <si>
    <t>"K14"1,2*1</t>
  </si>
  <si>
    <t>"K15"1,3*3</t>
  </si>
  <si>
    <t>"K16"1,1*7</t>
  </si>
  <si>
    <t>"K17"1,0*1</t>
  </si>
  <si>
    <t>"K18"1,0*2</t>
  </si>
  <si>
    <t>"K23"1,6*3</t>
  </si>
  <si>
    <t>35</t>
  </si>
  <si>
    <t>764002861</t>
  </si>
  <si>
    <t>Demontáž klempířských konstrukcí oplechování říms do suti</t>
  </si>
  <si>
    <t>-443200607</t>
  </si>
  <si>
    <t>https://podminky.urs.cz/item/CS_URS_2026_01/764002861</t>
  </si>
  <si>
    <t>"K12"169</t>
  </si>
  <si>
    <t>"K19"2,1</t>
  </si>
  <si>
    <t>"K20"45</t>
  </si>
  <si>
    <t>"K21"18,3</t>
  </si>
  <si>
    <t>"K22"5,1</t>
  </si>
  <si>
    <t>36</t>
  </si>
  <si>
    <t>764003801</t>
  </si>
  <si>
    <t>Demontáž klempířských konstrukcí lemování trub, konzol, držáků, ventilačních nástavců a ostatních kusových prvků do suti</t>
  </si>
  <si>
    <t>kus</t>
  </si>
  <si>
    <t>-1236605313</t>
  </si>
  <si>
    <t>https://podminky.urs.cz/item/CS_URS_2026_01/764003801</t>
  </si>
  <si>
    <t>"K08"8</t>
  </si>
  <si>
    <t>"K10"62</t>
  </si>
  <si>
    <t>"K11"3</t>
  </si>
  <si>
    <t>37</t>
  </si>
  <si>
    <t>764004801</t>
  </si>
  <si>
    <t>Demontáž klempířských konstrukcí žlabu podokapního do suti</t>
  </si>
  <si>
    <t>-1356336838</t>
  </si>
  <si>
    <t>https://podminky.urs.cz/item/CS_URS_2026_01/764004801</t>
  </si>
  <si>
    <t>"K1"30</t>
  </si>
  <si>
    <t>"K2"140</t>
  </si>
  <si>
    <t>38</t>
  </si>
  <si>
    <t>764004841</t>
  </si>
  <si>
    <t>Demontáž klempířských konstrukcí háku do suti</t>
  </si>
  <si>
    <t>-523447208</t>
  </si>
  <si>
    <t>https://podminky.urs.cz/item/CS_URS_2026_01/764004841</t>
  </si>
  <si>
    <t>"K05"31</t>
  </si>
  <si>
    <t>"K06"141</t>
  </si>
  <si>
    <t>39</t>
  </si>
  <si>
    <t>764004861</t>
  </si>
  <si>
    <t>Demontáž klempířských konstrukcí svodu do suti</t>
  </si>
  <si>
    <t>543037503</t>
  </si>
  <si>
    <t>https://podminky.urs.cz/item/CS_URS_2026_01/764004861</t>
  </si>
  <si>
    <t>"K09"102</t>
  </si>
  <si>
    <t>783</t>
  </si>
  <si>
    <t>Dokončovací práce - nátěry</t>
  </si>
  <si>
    <t>40</t>
  </si>
  <si>
    <t>783801203</t>
  </si>
  <si>
    <t>Příprava podkladu omítek před provedením nátěru okartáčování</t>
  </si>
  <si>
    <t>759416394</t>
  </si>
  <si>
    <t>https://podminky.urs.cz/item/CS_URS_2026_01/783801203</t>
  </si>
  <si>
    <t>"S2"239,6</t>
  </si>
  <si>
    <t>"S4"36,2</t>
  </si>
  <si>
    <t>41</t>
  </si>
  <si>
    <t>783806809</t>
  </si>
  <si>
    <t>Odstranění nátěrů z omítek okartáčováním</t>
  </si>
  <si>
    <t>-1692981044</t>
  </si>
  <si>
    <t>https://podminky.urs.cz/item/CS_URS_2026_01/783806809</t>
  </si>
  <si>
    <t>"Mechanické odstranění stávajícího disperzního nátěru"1412</t>
  </si>
  <si>
    <t>42</t>
  </si>
  <si>
    <t>783806811</t>
  </si>
  <si>
    <t>Odstranění nátěrů z omítek oškrábáním</t>
  </si>
  <si>
    <t>1675785764</t>
  </si>
  <si>
    <t>https://podminky.urs.cz/item/CS_URS_2026_01/783806811</t>
  </si>
  <si>
    <t>HZS</t>
  </si>
  <si>
    <t>Hodinové zúčtovací sazby</t>
  </si>
  <si>
    <t>43</t>
  </si>
  <si>
    <t>HZS1292</t>
  </si>
  <si>
    <t>Hodinové zúčtovací sazby profesí HSV zemní a pomocné práce stavební dělník</t>
  </si>
  <si>
    <t>hod</t>
  </si>
  <si>
    <t>512</t>
  </si>
  <si>
    <t>1039923523</t>
  </si>
  <si>
    <t>https://podminky.urs.cz/item/CS_URS_2026_01/HZS1292</t>
  </si>
  <si>
    <t>"Demontáž fasádních prvků, pro zpětnou montáž (držáky vlajek, informační štítky, větrací mřížky)"4</t>
  </si>
  <si>
    <t>"Nepředvídané práce"20</t>
  </si>
  <si>
    <t>44</t>
  </si>
  <si>
    <t>HZS2231</t>
  </si>
  <si>
    <t>Hodinové zúčtovací sazby profesí PSV provádění stavebních instalací elektrikář</t>
  </si>
  <si>
    <t>123217617</t>
  </si>
  <si>
    <t>https://podminky.urs.cz/item/CS_URS_2026_01/HZS2231</t>
  </si>
  <si>
    <t>"Demontáž fasádních prvků, pro zpětnou montáž (venkovní svítidla, bezpečnostní kamery, tepelná čidla)"6</t>
  </si>
  <si>
    <t>D.1.2 - Řešení požadavků na objekt a jeho stavební konstrukce</t>
  </si>
  <si>
    <t xml:space="preserve">    5 - Komunikace pozemní</t>
  </si>
  <si>
    <t xml:space="preserve">    8 - Vedení trubní dálková a přípojná</t>
  </si>
  <si>
    <t xml:space="preserve">    998 - Přesun hmot</t>
  </si>
  <si>
    <t xml:space="preserve">    711 - Izolace proti vodě, vlhkosti a plynům</t>
  </si>
  <si>
    <t xml:space="preserve">    715 - Izolace proti chemickým vlivům</t>
  </si>
  <si>
    <t xml:space="preserve">    742 - Elektroinstalace - slaboproud</t>
  </si>
  <si>
    <t xml:space="preserve">    762 - Konstrukce tesařské</t>
  </si>
  <si>
    <t xml:space="preserve">    767 - Konstrukce zámečnické</t>
  </si>
  <si>
    <t xml:space="preserve">    782 - Dokončovací práce - obklady z kamene</t>
  </si>
  <si>
    <t>111151121</t>
  </si>
  <si>
    <t>Pokosení trávníku při souvislé ploše do 1000 m2 parkového v rovině nebo svahu do 1:5</t>
  </si>
  <si>
    <t>547731741</t>
  </si>
  <si>
    <t>https://podminky.urs.cz/item/CS_URS_2026_01/111151121</t>
  </si>
  <si>
    <t>Poznámka k položce:_x000D_
Zatravnění terénu (první pokos osetých ploch).</t>
  </si>
  <si>
    <t>"odhumusování + ohumusování + zatravnění"180</t>
  </si>
  <si>
    <t>132212121</t>
  </si>
  <si>
    <t>Hloubení zapažených rýh šířky do 800 mm ručně s urovnáním dna do předepsaného profilu a spádu v hornině třídy těžitelnosti I skupiny 3 soudržných</t>
  </si>
  <si>
    <t>m3</t>
  </si>
  <si>
    <t>-1195127289</t>
  </si>
  <si>
    <t>https://podminky.urs.cz/item/CS_URS_2026_01/132212121</t>
  </si>
  <si>
    <t>"výkopy pro S5"81</t>
  </si>
  <si>
    <t>151811142</t>
  </si>
  <si>
    <t>Zřízení pažicích boxů pro pažení a rozepření stěn rýh podzemního vedení hloubka výkopu přes 4 do 6 m, šířka přes 1,2 do 2,5 m</t>
  </si>
  <si>
    <t>-917500167</t>
  </si>
  <si>
    <t>https://podminky.urs.cz/item/CS_URS_2026_01/151811142</t>
  </si>
  <si>
    <t>"výkopy pro S5"16,31*2*2,07</t>
  </si>
  <si>
    <t>151811242</t>
  </si>
  <si>
    <t>Odstranění pažicích boxů pro pažení a rozepření stěn rýh podzemního vedení hloubka výkopu přes 4 do 6 m, šířka přes 1,2 do 2,5 m</t>
  </si>
  <si>
    <t>-72343179</t>
  </si>
  <si>
    <t>https://podminky.urs.cz/item/CS_URS_2026_01/151811242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</si>
  <si>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</si>
  <si>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</si>
  <si>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658893457</t>
  </si>
  <si>
    <t>https://podminky.urs.cz/item/CS_URS_2026_01/162751117</t>
  </si>
  <si>
    <t>Poznámka k položce:_x000D_
Odvoz na meziskládku.</t>
  </si>
  <si>
    <t>167151111</t>
  </si>
  <si>
    <t>Nakládání, skládání a překládání neulehlého výkopku nebo sypaniny strojně nakládání, množství přes 100 m3, z hornin třídy těžitelnosti I, skupiny 1 až 3</t>
  </si>
  <si>
    <t>-1244206773</t>
  </si>
  <si>
    <t>https://podminky.urs.cz/item/CS_URS_2026_01/167151111</t>
  </si>
  <si>
    <t>Poznámka k položce:_x000D_
Odvoz na meziskládku._x000D_
Odvoz na zpětný zasyp.</t>
  </si>
  <si>
    <t>48*2 'Přepočtené koeficientem množství</t>
  </si>
  <si>
    <t>167151121</t>
  </si>
  <si>
    <t>Nakládání, skládání a překládání neulehlého výkopku nebo sypaniny strojně skládání nebo překládání, z hornin třídy těžitelnosti I, skupiny 1 až 3</t>
  </si>
  <si>
    <t>1415551304</t>
  </si>
  <si>
    <t>https://podminky.urs.cz/item/CS_URS_2026_01/167151121</t>
  </si>
  <si>
    <t>171201201</t>
  </si>
  <si>
    <t>Uložení sypaniny na skládky nebo meziskládky bez hutnění s upravením uložené sypaniny do předepsaného tvaru</t>
  </si>
  <si>
    <t>1200808176</t>
  </si>
  <si>
    <t>https://podminky.urs.cz/item/CS_URS_2026_01/171201201</t>
  </si>
  <si>
    <t>174151101</t>
  </si>
  <si>
    <t>Zásyp sypaninou z jakékoliv horniny strojně s uložením výkopku ve vrstvách se zhutněním jam, šachet, rýh nebo kolem objektů v těchto vykopávkách</t>
  </si>
  <si>
    <t>-1570089080</t>
  </si>
  <si>
    <t>https://podminky.urs.cz/item/CS_URS_2026_01/174151101</t>
  </si>
  <si>
    <t>Hutněný zásyp ve vrstvách.</t>
  </si>
  <si>
    <t>"Zpětný zásyp horninou"48</t>
  </si>
  <si>
    <t>181411121</t>
  </si>
  <si>
    <t>Založení trávníku na půdě předem připravené plochy do 1000 m2 výsevem včetně utažení lučního v rovině nebo na svahu do 1:5</t>
  </si>
  <si>
    <t>1190707439</t>
  </si>
  <si>
    <t>https://podminky.urs.cz/item/CS_URS_2026_01/181411121</t>
  </si>
  <si>
    <t>M</t>
  </si>
  <si>
    <t>00572100</t>
  </si>
  <si>
    <t>osivo jetelotráva intenzivní víceletá</t>
  </si>
  <si>
    <t>kg</t>
  </si>
  <si>
    <t>1461142275</t>
  </si>
  <si>
    <t>180*0,05 'Přepočtené koeficientem množství</t>
  </si>
  <si>
    <t>182303111</t>
  </si>
  <si>
    <t>Doplnění zeminy nebo substrátu na travnatých plochách tloušťky do 50 mm v rovině nebo na svahu do 1:5</t>
  </si>
  <si>
    <t>1989464526</t>
  </si>
  <si>
    <t>https://podminky.urs.cz/item/CS_URS_2026_01/182303111</t>
  </si>
  <si>
    <t>10371500</t>
  </si>
  <si>
    <t>substrát pro trávníky VL</t>
  </si>
  <si>
    <t>1192136670</t>
  </si>
  <si>
    <t>180*0,051 'Přepočtené koeficientem množství</t>
  </si>
  <si>
    <t>185803111</t>
  </si>
  <si>
    <t>Ošetření trávníku jednorázové v rovině nebo na svahu do 1:5</t>
  </si>
  <si>
    <t>881404172</t>
  </si>
  <si>
    <t>https://podminky.urs.cz/item/CS_URS_2026_01/185803111</t>
  </si>
  <si>
    <t>185803211</t>
  </si>
  <si>
    <t>Uválcování trávníku v rovině nebo na svahu do 1:5</t>
  </si>
  <si>
    <t>1332061474</t>
  </si>
  <si>
    <t>https://podminky.urs.cz/item/CS_URS_2026_01/185803211</t>
  </si>
  <si>
    <t>Komunikace pozemní</t>
  </si>
  <si>
    <t>564201011</t>
  </si>
  <si>
    <t>Podklad nebo podsyp ze štěrkopísku ŠP s rozprostřením, vlhčením a zhutněním plochy jednotlivě do 100 m2, po zhutnění tl. 40 mm</t>
  </si>
  <si>
    <t>299261143</t>
  </si>
  <si>
    <t>https://podminky.urs.cz/item/CS_URS_2026_01/564201011</t>
  </si>
  <si>
    <t>"Plocha ze žulových desek - nová skladba"16,2</t>
  </si>
  <si>
    <t>"Okapový chodník betonový S6"26,1</t>
  </si>
  <si>
    <t>564851011</t>
  </si>
  <si>
    <t>Podklad ze štěrkodrti ŠD s rozprostřením a zhutněním plochy jednotlivě do 100 m2, po zhutnění tl. 150 mm</t>
  </si>
  <si>
    <t>160978059</t>
  </si>
  <si>
    <t>https://podminky.urs.cz/item/CS_URS_2026_01/564851011</t>
  </si>
  <si>
    <t>Poznámka k položce:_x000D_
Štěrkodrť fr. 0-63.</t>
  </si>
  <si>
    <t>"Asfaltový koberec - nová skladba"11,3</t>
  </si>
  <si>
    <t>"Okapový chodník žulový S7"14,0</t>
  </si>
  <si>
    <t>564910511</t>
  </si>
  <si>
    <t>Podklad nebo podsyp z R-materiálu s rozprostřením a zhutněním plochy jednotlivě do 100 m2, po zhutnění tl. 50 mm</t>
  </si>
  <si>
    <t>1005675004</t>
  </si>
  <si>
    <t>https://podminky.urs.cz/item/CS_URS_2026_01/564910511</t>
  </si>
  <si>
    <t>573191111</t>
  </si>
  <si>
    <t>Postřik infiltrační kationaktivní emulzí v množství 1,00 kg/m2</t>
  </si>
  <si>
    <t>1665857563</t>
  </si>
  <si>
    <t>https://podminky.urs.cz/item/CS_URS_2026_01/573191111</t>
  </si>
  <si>
    <t>573211108</t>
  </si>
  <si>
    <t>Postřik spojovací PS bez posypu kamenivem z asfaltu silničního, v množství 0,40 kg/m2</t>
  </si>
  <si>
    <t>630462524</t>
  </si>
  <si>
    <t>https://podminky.urs.cz/item/CS_URS_2026_01/573211108</t>
  </si>
  <si>
    <t>577133111</t>
  </si>
  <si>
    <t>Asfaltový beton vrstva obrusná ACO 8 z nemodifikovaného asfaltu s rozprostřením a se zhutněním ACO 8 v pruhu šířky přes 1,5 do 3 m, po zhutnění tl. 40 mm</t>
  </si>
  <si>
    <t>2113168069</t>
  </si>
  <si>
    <t>https://podminky.urs.cz/item/CS_URS_2026_01/577133111</t>
  </si>
  <si>
    <t>591111111</t>
  </si>
  <si>
    <t>Kladení dlažby z kostek s provedením lože do tl. 50 mm, s vyplněním spár, s dvojím beraněním a se smetením přebytečného materiálu na krajnici velkých z kamene, do lože z kameniva</t>
  </si>
  <si>
    <t>-19069732</t>
  </si>
  <si>
    <t>https://podminky.urs.cz/item/CS_URS_2026_01/591111111</t>
  </si>
  <si>
    <t>"Plocha ze žulových desek - nová skladba (původní materiál)"16,2</t>
  </si>
  <si>
    <t>58381008</t>
  </si>
  <si>
    <t>kostka štípaná dlažební žula velká 15/17</t>
  </si>
  <si>
    <t>1589027792</t>
  </si>
  <si>
    <t>Poznámka k položce:_x000D_
10% výměna za poškozené.</t>
  </si>
  <si>
    <t>16,2*0,1 'Přepočtené koeficientem množství</t>
  </si>
  <si>
    <t>591441111</t>
  </si>
  <si>
    <t>Kladení dlažby z mozaiky komunikací pro pěší s vyplněním spár, s dvojím beraněním a se smetením přebytečného materiálu na vzdálenost do 3 m jednobarevné, s ložem tl. do 40 mm z cementové malty</t>
  </si>
  <si>
    <t>-1498574739</t>
  </si>
  <si>
    <t>https://podminky.urs.cz/item/CS_URS_2026_01/591441111</t>
  </si>
  <si>
    <t>58381005.R01</t>
  </si>
  <si>
    <t>kostka dlažební mozaika žula 50x50x50 mm šedá</t>
  </si>
  <si>
    <t>-1926292</t>
  </si>
  <si>
    <t>14*1,02 'Přepočtené koeficientem množství</t>
  </si>
  <si>
    <t>6221211009.R01</t>
  </si>
  <si>
    <t xml:space="preserve">Sanace - propařování zdiva cihelného </t>
  </si>
  <si>
    <t>746183379</t>
  </si>
  <si>
    <t>"S5"76,1</t>
  </si>
  <si>
    <t>622131121</t>
  </si>
  <si>
    <t>Podkladní a spojovací vrstva vnějších omítaných ploch penetrace nanášená ručně stěn</t>
  </si>
  <si>
    <t>1935805434</t>
  </si>
  <si>
    <t>https://podminky.urs.cz/item/CS_URS_2026_01/622131121</t>
  </si>
  <si>
    <t>622131151</t>
  </si>
  <si>
    <t>Sanační postřik vnějších ploch nanášený ručně celoplošně stěn</t>
  </si>
  <si>
    <t>228283496</t>
  </si>
  <si>
    <t>https://podminky.urs.cz/item/CS_URS_2026_01/622131151</t>
  </si>
  <si>
    <t>622151011</t>
  </si>
  <si>
    <t>Penetrační nátěr vnějších pastovitých tenkovrstvých omítek silikátový stěn</t>
  </si>
  <si>
    <t>808168234</t>
  </si>
  <si>
    <t>https://podminky.urs.cz/item/CS_URS_2026_01/622151011</t>
  </si>
  <si>
    <t>"S1"1412</t>
  </si>
  <si>
    <t>622324411</t>
  </si>
  <si>
    <t>Omítka sanační vnějších ploch podkladní (vyrovnávací) tloušťky do 15 mm nanášená ručně stěn</t>
  </si>
  <si>
    <t>1533184510</t>
  </si>
  <si>
    <t>https://podminky.urs.cz/item/CS_URS_2026_01/622324411</t>
  </si>
  <si>
    <t>622324491</t>
  </si>
  <si>
    <t>Omítka sanační vnějších ploch podkladní (vyrovnávací) tloušťky do 15 mm Příplatek k cenám podkladní sanační omítky nanášené ručně za každých dalších i započatých 5 mm tloušťky omítky přes 15 mm stěn</t>
  </si>
  <si>
    <t>1013043940</t>
  </si>
  <si>
    <t>https://podminky.urs.cz/item/CS_URS_2026_01/622324491</t>
  </si>
  <si>
    <t>622325121</t>
  </si>
  <si>
    <t>Omítka sanační vnějších ploch jádrová tloušťky do 15 mm nanášená ručně stěn</t>
  </si>
  <si>
    <t>1851250622</t>
  </si>
  <si>
    <t>https://podminky.urs.cz/item/CS_URS_2026_01/622325121</t>
  </si>
  <si>
    <t>622325191</t>
  </si>
  <si>
    <t>Omítka sanační vnějších ploch jádrová tloušťky do 15 mm Příplatek k cenám za každých dalších i započatých 5 mm tloušťky omítky přes 15 mm stěn</t>
  </si>
  <si>
    <t>511377071</t>
  </si>
  <si>
    <t>https://podminky.urs.cz/item/CS_URS_2026_01/622325191</t>
  </si>
  <si>
    <t>622328231</t>
  </si>
  <si>
    <t>Sanační štuk vnějších ploch tloušťky do 3 mm stěn</t>
  </si>
  <si>
    <t>-631274449</t>
  </si>
  <si>
    <t>https://podminky.urs.cz/item/CS_URS_2026_01/622328231</t>
  </si>
  <si>
    <t>622631001</t>
  </si>
  <si>
    <t>Spárování vnějších ploch pohledového zdiva z cihel, spárovací maltou stěn</t>
  </si>
  <si>
    <t>-1062778501</t>
  </si>
  <si>
    <t>https://podminky.urs.cz/item/CS_URS_2026_01/622631001</t>
  </si>
  <si>
    <t>622491.R01</t>
  </si>
  <si>
    <t>Fasádní nuta na hloubku 60-70 mm, s výplní silikátovou stěrkou</t>
  </si>
  <si>
    <t>-975981043</t>
  </si>
  <si>
    <t>Poznámka k položce:_x000D_
Fasádní nuta na hloubku 60-70 mm, s výplní silikátovou stěrkou vytaženou pod profilaci na fasádě.</t>
  </si>
  <si>
    <t>"Fasádní nuta hl. 60-70mm, s výplní silikátovou stěrkou"36,1</t>
  </si>
  <si>
    <t>6223492.R01</t>
  </si>
  <si>
    <t>Doplnění profilace fasády</t>
  </si>
  <si>
    <t>294158211</t>
  </si>
  <si>
    <t>Poznámka k položce:_x000D_
Profilace fasády (římsy, bosáže, klenáky) bude řešena sanační jádrovou omítkou._x000D_
Musí být přitom dodržena max. tl. vrstvy v jednom pracovním kroku 30 mm.</t>
  </si>
  <si>
    <t>"Doplnění profilace fasády S2"239,6</t>
  </si>
  <si>
    <t>625681012</t>
  </si>
  <si>
    <t>Ochrana proti holubům hrotový systém dvouřadý, účinná šíře 15 cm</t>
  </si>
  <si>
    <t>-1272099545</t>
  </si>
  <si>
    <t>https://podminky.urs.cz/item/CS_URS_2026_01/625681012</t>
  </si>
  <si>
    <t>"O1"53</t>
  </si>
  <si>
    <t>637211134</t>
  </si>
  <si>
    <t>Okapový chodník z dlaždic betonových do kameniva s vyplněním spár drobným kamenivem, tl. dlaždic 50 mm</t>
  </si>
  <si>
    <t>-1414732522</t>
  </si>
  <si>
    <t>https://podminky.urs.cz/item/CS_URS_2026_01/637211134</t>
  </si>
  <si>
    <t>Vedení trubní dálková a přípojná</t>
  </si>
  <si>
    <t>877260341</t>
  </si>
  <si>
    <t>Montáž tvarovek na kanalizačním plastovém potrubí z PP nebo PVC-U hladkého plnostěnného lapačů střešních splavenin DN 100</t>
  </si>
  <si>
    <t>-544836929</t>
  </si>
  <si>
    <t>https://podminky.urs.cz/item/CS_URS_2026_01/877260341</t>
  </si>
  <si>
    <t>"O2"1</t>
  </si>
  <si>
    <t>56231163.R01</t>
  </si>
  <si>
    <t>lapač střešních splavenin se spodním odtokem DN 160 pro svod 100 mm, s litinovým povrchem a plastovým korpusem vpusti</t>
  </si>
  <si>
    <t>-159946779</t>
  </si>
  <si>
    <t>899623141</t>
  </si>
  <si>
    <t>Obetonování potrubí nebo zdiva stok betonem prostým v otevřeném výkopu, betonem tř. C 12/15</t>
  </si>
  <si>
    <t>-1146142078</t>
  </si>
  <si>
    <t>https://podminky.urs.cz/item/CS_URS_2026_01/899623141</t>
  </si>
  <si>
    <t>"O2"0,5</t>
  </si>
  <si>
    <t>916371211</t>
  </si>
  <si>
    <t>Osazení skrytého zahradního obrubníku jednostranným odkopáním plastového</t>
  </si>
  <si>
    <t>-1609040439</t>
  </si>
  <si>
    <t>https://podminky.urs.cz/item/CS_URS_2026_01/916371211</t>
  </si>
  <si>
    <t>"Okapový chodník betonový S6"52,2</t>
  </si>
  <si>
    <t>"Okapový chodník žulový S7"28</t>
  </si>
  <si>
    <t>27245175</t>
  </si>
  <si>
    <t>obrubník zahradní z recyklovaného materiálu 12mx125mmx4mm</t>
  </si>
  <si>
    <t>438949847</t>
  </si>
  <si>
    <t>80,2*1,02 'Přepočtené koeficientem množství</t>
  </si>
  <si>
    <t>45</t>
  </si>
  <si>
    <t>939291012</t>
  </si>
  <si>
    <t>Obetonování konstrukcí pozemních komunikací z betonu prostého bez zvláštních nároků na prostředí tř. C 16/20</t>
  </si>
  <si>
    <t>1696046031</t>
  </si>
  <si>
    <t>https://podminky.urs.cz/item/CS_URS_2026_01/939291012</t>
  </si>
  <si>
    <t>"Okapový chodník betonový S6"52,2*0,15*0,2</t>
  </si>
  <si>
    <t>"Okapový chodník žulový S7"28*0,15*0,2</t>
  </si>
  <si>
    <t>46</t>
  </si>
  <si>
    <t>985221101</t>
  </si>
  <si>
    <t>Doplnění zdiva ručně do aktivované malty cihlami</t>
  </si>
  <si>
    <t>-1943101372</t>
  </si>
  <si>
    <t>https://podminky.urs.cz/item/CS_URS_2026_01/985221101</t>
  </si>
  <si>
    <t>"Chybějící části zdiva"2</t>
  </si>
  <si>
    <t>47</t>
  </si>
  <si>
    <t>59610001</t>
  </si>
  <si>
    <t>cihla pálená plná do P15 290x140x65mm</t>
  </si>
  <si>
    <t>CS ÚRS 2024 02</t>
  </si>
  <si>
    <t>-2112486467</t>
  </si>
  <si>
    <t>2*320,25 'Přepočtené koeficientem množství</t>
  </si>
  <si>
    <t>998</t>
  </si>
  <si>
    <t>Přesun hmot</t>
  </si>
  <si>
    <t>48</t>
  </si>
  <si>
    <t>998011009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</si>
  <si>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</si>
  <si>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2012105766</t>
  </si>
  <si>
    <t>https://podminky.urs.cz/item/CS_URS_2026_01/998011009</t>
  </si>
  <si>
    <t>711</t>
  </si>
  <si>
    <t>Izolace proti vodě, vlhkosti a plynům</t>
  </si>
  <si>
    <t>49</t>
  </si>
  <si>
    <t>711161222</t>
  </si>
  <si>
    <t>Izolace proti zemní vlhkosti a beztlakové vodě nopovými fóliemi na ploše svislé S vrstva ochranná, odvětrávací a drenážní s nakašírovanou filtrační textilií výška nopu 8,0 mm, tl. fólie do 0,6 mm</t>
  </si>
  <si>
    <t>73687636</t>
  </si>
  <si>
    <t>https://podminky.urs.cz/item/CS_URS_2026_01/711161222</t>
  </si>
  <si>
    <t>"S5"126,5</t>
  </si>
  <si>
    <t>50</t>
  </si>
  <si>
    <t>711161384</t>
  </si>
  <si>
    <t>Izolace proti zemní vlhkosti a beztlakové vodě nopovými fóliemi ostatní ukončení izolace provětrávací lištou</t>
  </si>
  <si>
    <t>520842291</t>
  </si>
  <si>
    <t>https://podminky.urs.cz/item/CS_URS_2026_01/711161384</t>
  </si>
  <si>
    <t>51</t>
  </si>
  <si>
    <t>998711112</t>
  </si>
  <si>
    <t>Přesun hmot pro izolace proti vodě, vlhkosti a plynům stanovený z hmotnosti přesunovaného materiálu vodorovná dopravní vzdálenost do 50 m s omezením mechanizace v objektech výšky přes 6 do 12 m</t>
  </si>
  <si>
    <t>1156893474</t>
  </si>
  <si>
    <t>https://podminky.urs.cz/item/CS_URS_2026_01/998711112</t>
  </si>
  <si>
    <t>715</t>
  </si>
  <si>
    <t>Izolace proti chemickým vlivům</t>
  </si>
  <si>
    <t>52</t>
  </si>
  <si>
    <t>715291901</t>
  </si>
  <si>
    <t>Oprava a údržba izolací doplňkových technologických zařízení vyrovnáním narušených betonových povrchů tmely tl. do 5 mm</t>
  </si>
  <si>
    <t>1996831197</t>
  </si>
  <si>
    <t>https://podminky.urs.cz/item/CS_URS_2026_01/715291901</t>
  </si>
  <si>
    <t>"S5"118,1"dvě vrstvy"*2</t>
  </si>
  <si>
    <t>53</t>
  </si>
  <si>
    <t>23531102.R01</t>
  </si>
  <si>
    <t>pružná dvousložková, reaktivní hydroizolační stěrka pro izolaci sklepů a základů pod úrovní terénu, stěn i podlah</t>
  </si>
  <si>
    <t>525742933</t>
  </si>
  <si>
    <t>Poznámka k položce:_x000D_
Spotřeba: 4.0 mm suché vrstvy (cca. 4.4 mm mokré vrstvy): 4.8 kg/m²</t>
  </si>
  <si>
    <t>118,1*0,0048 'Přepočtené koeficientem množství</t>
  </si>
  <si>
    <t>54</t>
  </si>
  <si>
    <t>998715111</t>
  </si>
  <si>
    <t>Přesun hmot pro izolace proti chemickým vlivům stanovený z hmotnosti přesunovaného materiálu vodorovná dopravní vzdálenost do 50 m s omezením mechanizace v objektech výšky do 6 m</t>
  </si>
  <si>
    <t>-712633441</t>
  </si>
  <si>
    <t>https://podminky.urs.cz/item/CS_URS_2026_01/998715111</t>
  </si>
  <si>
    <t>742</t>
  </si>
  <si>
    <t>Elektroinstalace - slaboproud</t>
  </si>
  <si>
    <t>55</t>
  </si>
  <si>
    <t>742110506</t>
  </si>
  <si>
    <t>Montáž krabic elektroinstalačních s víčkem zapuštěných plastových odbočných univerzálních</t>
  </si>
  <si>
    <t>2114820395</t>
  </si>
  <si>
    <t>https://podminky.urs.cz/item/CS_URS_2026_01/742110506</t>
  </si>
  <si>
    <t>56</t>
  </si>
  <si>
    <t>34571524</t>
  </si>
  <si>
    <t>krabice pod omítku PVC odbočná čtvercová 125x125mm s víčkem</t>
  </si>
  <si>
    <t>-2117833476</t>
  </si>
  <si>
    <t>762</t>
  </si>
  <si>
    <t>Konstrukce tesařské</t>
  </si>
  <si>
    <t>57</t>
  </si>
  <si>
    <t>762431013</t>
  </si>
  <si>
    <t>Obložení stěn z dřevoštěpkových desek OSB přibíjených na sraz, tloušťky desky 15 mm</t>
  </si>
  <si>
    <t>-1189991744</t>
  </si>
  <si>
    <t>https://podminky.urs.cz/item/CS_URS_2026_01/762431013</t>
  </si>
  <si>
    <t>"S5"118,1</t>
  </si>
  <si>
    <t>58</t>
  </si>
  <si>
    <t>762495000</t>
  </si>
  <si>
    <t>Spojovací prostředky olištování spár, obložení stropů, střešních podhledů a stěn hřebíky, vruty</t>
  </si>
  <si>
    <t>215290313</t>
  </si>
  <si>
    <t>https://podminky.urs.cz/item/CS_URS_2026_01/762495000</t>
  </si>
  <si>
    <t>59</t>
  </si>
  <si>
    <t>998762112</t>
  </si>
  <si>
    <t>Přesun hmot pro konstrukce tesařské stanovený z hmotnosti přesunovaného materiálu vodorovná dopravní vzdálenost do 50 m s omezením mechanizace v objektech výšky přes 6 do 12 m</t>
  </si>
  <si>
    <t>1246866606</t>
  </si>
  <si>
    <t>https://podminky.urs.cz/item/CS_URS_2026_01/998762112</t>
  </si>
  <si>
    <t>60</t>
  </si>
  <si>
    <t>764000999.R01</t>
  </si>
  <si>
    <t>Patinování měděného plechu (odstín tmavě hnědé barvy)</t>
  </si>
  <si>
    <t>komplet</t>
  </si>
  <si>
    <t>-1110729143</t>
  </si>
  <si>
    <t>Poznámka k položce:_x000D_
Patinování měděných prvků K01 až K24.</t>
  </si>
  <si>
    <t>61</t>
  </si>
  <si>
    <t>764000999.R02</t>
  </si>
  <si>
    <t>Lepení měděného a nerezového podkladního plechu</t>
  </si>
  <si>
    <t>-1163836371</t>
  </si>
  <si>
    <t>"K18"1,1*2</t>
  </si>
  <si>
    <t>62</t>
  </si>
  <si>
    <t>764051413</t>
  </si>
  <si>
    <t>Podkladní plech z nerezového plechu rš 250 mm</t>
  </si>
  <si>
    <t>-659465555</t>
  </si>
  <si>
    <t>https://podminky.urs.cz/item/CS_URS_2026_01/764051413</t>
  </si>
  <si>
    <t>63</t>
  </si>
  <si>
    <t>764051414</t>
  </si>
  <si>
    <t>Podkladní plech z nerezového plechu rš 330 mm</t>
  </si>
  <si>
    <t>1787471720</t>
  </si>
  <si>
    <t>https://podminky.urs.cz/item/CS_URS_2026_01/764051414</t>
  </si>
  <si>
    <t>64</t>
  </si>
  <si>
    <t>764051415</t>
  </si>
  <si>
    <t>Podkladní plech z nerezového plechu rš 400 mm</t>
  </si>
  <si>
    <t>-268312055</t>
  </si>
  <si>
    <t>https://podminky.urs.cz/item/CS_URS_2026_01/764051415</t>
  </si>
  <si>
    <t>65</t>
  </si>
  <si>
    <t>764236403</t>
  </si>
  <si>
    <t>Oplechování parapetů z měděného plechu rovných mechanicky kotvených, bez rohů rš 250 mm</t>
  </si>
  <si>
    <t>617680045</t>
  </si>
  <si>
    <t>https://podminky.urs.cz/item/CS_URS_2026_01/764236403</t>
  </si>
  <si>
    <t>66</t>
  </si>
  <si>
    <t>764236404</t>
  </si>
  <si>
    <t>Oplechování parapetů z měděného plechu rovných mechanicky kotvených, bez rohů rš 330 mm</t>
  </si>
  <si>
    <t>-1319779958</t>
  </si>
  <si>
    <t>https://podminky.urs.cz/item/CS_URS_2026_01/764236404</t>
  </si>
  <si>
    <t>67</t>
  </si>
  <si>
    <t>764236405</t>
  </si>
  <si>
    <t>Oplechování parapetů z měděného plechu rovných mechanicky kotvených, bez rohů rš 400 mm</t>
  </si>
  <si>
    <t>-2127184967</t>
  </si>
  <si>
    <t>https://podminky.urs.cz/item/CS_URS_2026_01/764236405</t>
  </si>
  <si>
    <t>68</t>
  </si>
  <si>
    <t>764238424</t>
  </si>
  <si>
    <t>Oplechování říms a ozdobných prvků z měděného plechu rovných, bez rohů celoplošně lepené rš 330 mm</t>
  </si>
  <si>
    <t>1394388006</t>
  </si>
  <si>
    <t>https://podminky.urs.cz/item/CS_URS_2026_01/764238424</t>
  </si>
  <si>
    <t>69</t>
  </si>
  <si>
    <t>764238425</t>
  </si>
  <si>
    <t>Oplechování říms a ozdobných prvků z měděného plechu rovných, bez rohů celoplošně lepené rš 400 mm</t>
  </si>
  <si>
    <t>-1102510358</t>
  </si>
  <si>
    <t>https://podminky.urs.cz/item/CS_URS_2026_01/764238425</t>
  </si>
  <si>
    <t>"K19"2,1*1</t>
  </si>
  <si>
    <t>70</t>
  </si>
  <si>
    <t>764238427</t>
  </si>
  <si>
    <t>Oplechování říms a ozdobných prvků z měděného plechu rovných, bez rohů celoplošně lepené rš 670 mm</t>
  </si>
  <si>
    <t>1711850715</t>
  </si>
  <si>
    <t>https://podminky.urs.cz/item/CS_URS_2026_01/764238427</t>
  </si>
  <si>
    <t>71</t>
  </si>
  <si>
    <t>764531404</t>
  </si>
  <si>
    <t>Žlab podokapní z měděného plechu včetně háků a čel půlkruhový rš 330 mm</t>
  </si>
  <si>
    <t>457766020</t>
  </si>
  <si>
    <t>https://podminky.urs.cz/item/CS_URS_2026_01/764531404</t>
  </si>
  <si>
    <t>"K01"30</t>
  </si>
  <si>
    <t>72</t>
  </si>
  <si>
    <t>764531405</t>
  </si>
  <si>
    <t>Žlab podokapní z měděného plechu včetně háků a čel půlkruhový rš 400 mm</t>
  </si>
  <si>
    <t>1539619689</t>
  </si>
  <si>
    <t>https://podminky.urs.cz/item/CS_URS_2026_01/764531405</t>
  </si>
  <si>
    <t>"K02"140</t>
  </si>
  <si>
    <t>73</t>
  </si>
  <si>
    <t>764531444</t>
  </si>
  <si>
    <t>Žlab podokapní z měděného plechu kotlík oválný (trychtýřový), rš žlabu/průměr svodu 330/100 mm</t>
  </si>
  <si>
    <t>1437434252</t>
  </si>
  <si>
    <t>https://podminky.urs.cz/item/CS_URS_2026_01/764531444</t>
  </si>
  <si>
    <t>"K07"3</t>
  </si>
  <si>
    <t>74</t>
  </si>
  <si>
    <t>764531445.R01</t>
  </si>
  <si>
    <t>Žlab podokapní z měděného plechu kotlík oválný (trychtýřový), rš žlabu/průměr svodu 400/100 mm</t>
  </si>
  <si>
    <t>-1470222653</t>
  </si>
  <si>
    <t>75</t>
  </si>
  <si>
    <t>764538422</t>
  </si>
  <si>
    <t>Svod z měděného plechu včetně objímek, kolen a odskoků kruhový, průměru 100 mm</t>
  </si>
  <si>
    <t>254201917</t>
  </si>
  <si>
    <t>https://podminky.urs.cz/item/CS_URS_2026_01/764538422</t>
  </si>
  <si>
    <t>76</t>
  </si>
  <si>
    <t>764538432</t>
  </si>
  <si>
    <t>Svod z měděného plechu včetně objímek, kolen a odskoků sklápěcí výpust vody kruhového svodu, průměru 100 mm</t>
  </si>
  <si>
    <t>-1105303762</t>
  </si>
  <si>
    <t>https://podminky.urs.cz/item/CS_URS_2026_01/764538432</t>
  </si>
  <si>
    <t>77</t>
  </si>
  <si>
    <t>998764122</t>
  </si>
  <si>
    <t>Přesun hmot pro konstrukce klempířské stanovený z hmotnosti přesunovaného materiálu vodorovná dopravní vzdálenost do 50 m ruční (bez užtití mechanizace) v objektech výšky přes 6 do 12 m</t>
  </si>
  <si>
    <t>448701427</t>
  </si>
  <si>
    <t>https://podminky.urs.cz/item/CS_URS_2026_01/998764122</t>
  </si>
  <si>
    <t>767</t>
  </si>
  <si>
    <t>Konstrukce zámečnické</t>
  </si>
  <si>
    <t>78</t>
  </si>
  <si>
    <t>767995114</t>
  </si>
  <si>
    <t>Montáž ostatních atypických zámečnických konstrukcí hmotnosti přes 20 do 50 kg</t>
  </si>
  <si>
    <t>-1900805375</t>
  </si>
  <si>
    <t>https://podminky.urs.cz/item/CS_URS_2026_01/767995114</t>
  </si>
  <si>
    <t>"Z01"45</t>
  </si>
  <si>
    <t>"Z02"35</t>
  </si>
  <si>
    <t>79</t>
  </si>
  <si>
    <t>74910199.Z01</t>
  </si>
  <si>
    <t>mechanická ochrana střešních svodů do v. 1 500 mm půlkruhová, pozink. ocel, černá barva</t>
  </si>
  <si>
    <t>1125208980</t>
  </si>
  <si>
    <t>80</t>
  </si>
  <si>
    <t>74910199.Z02</t>
  </si>
  <si>
    <t>mechanická ochrana střešních svodů do v. 1 500 mm čtvrtkruhová, pozink. ocel, černá barva</t>
  </si>
  <si>
    <t>160395364</t>
  </si>
  <si>
    <t>81</t>
  </si>
  <si>
    <t>998767122</t>
  </si>
  <si>
    <t>Přesun hmot pro zámečnické konstrukce stanovený z hmotnosti přesunovaného materiálu vodorovná dopravní vzdálenost do 50 m ruční (bez užití mechanizace) v objektech výšky přes 6 do 12 m</t>
  </si>
  <si>
    <t>21364880</t>
  </si>
  <si>
    <t>https://podminky.urs.cz/item/CS_URS_2026_01/998767122</t>
  </si>
  <si>
    <t>782</t>
  </si>
  <si>
    <t>Dokončovací práce - obklady z kamene</t>
  </si>
  <si>
    <t>82</t>
  </si>
  <si>
    <t>782111113.R01</t>
  </si>
  <si>
    <t>Montáž obkladu stěn z pravoúhlých desek z měkkého kamene do malty tl přes 50 mm</t>
  </si>
  <si>
    <t>532117519</t>
  </si>
  <si>
    <t>83</t>
  </si>
  <si>
    <t>583846799.M01</t>
  </si>
  <si>
    <t>pískovec pískový obklad 1000 x 300 tl. 70 mm</t>
  </si>
  <si>
    <t>1170694909</t>
  </si>
  <si>
    <t>84</t>
  </si>
  <si>
    <t>998782111</t>
  </si>
  <si>
    <t>Přesun hmot pro obklady kamenné stanovený z hmotnosti přesunovaného materiálu vodorovná dopravní vzdálenost do 50 m s omezením mechanizace v objektech výšky do 6 m</t>
  </si>
  <si>
    <t>1103786583</t>
  </si>
  <si>
    <t>https://podminky.urs.cz/item/CS_URS_2026_01/998782111</t>
  </si>
  <si>
    <t>85</t>
  </si>
  <si>
    <t>783826635.R01</t>
  </si>
  <si>
    <t>Hydrofobizační transparentní silikonový nátěr omítek stupně členitosti 4</t>
  </si>
  <si>
    <t>-330780248</t>
  </si>
  <si>
    <t>Poznámka k položce:_x000D_
Kaapalný přípravek s účinnou vodoodpudivou silikonovou složkou (metylsilanolát)._x000D_
Nátěr bude prováděn na kamenný obklad.</t>
  </si>
  <si>
    <t>86</t>
  </si>
  <si>
    <t>783827465</t>
  </si>
  <si>
    <t>Krycí (ochranný) nátěr omítek dvojnásobný hladkých omítek hladkých, zrnitých tenkovrstvých nebo štukových stupně členitosti 4 silikonový</t>
  </si>
  <si>
    <t>-94941824</t>
  </si>
  <si>
    <t>https://podminky.urs.cz/item/CS_URS_2026_01/783827465</t>
  </si>
  <si>
    <t>87</t>
  </si>
  <si>
    <t>1418581556</t>
  </si>
  <si>
    <t>"Zpětná montáž (držáky vlajek, informační štítky, větrací mřížky)"8</t>
  </si>
  <si>
    <t>88</t>
  </si>
  <si>
    <t>636834716</t>
  </si>
  <si>
    <t>"Zpětná montáž (venkovní svítidla, bezpečnostní kamery, tepelná čidla)"12</t>
  </si>
  <si>
    <t>D.3 - Požadavky na konstrukční řešení</t>
  </si>
  <si>
    <t xml:space="preserve">    3 - Svislé a kompletní konstrukce</t>
  </si>
  <si>
    <t>Svislé a kompletní konstrukce</t>
  </si>
  <si>
    <t>311271299.R01</t>
  </si>
  <si>
    <t>Cementová zálivka z vysokopevnostní malty</t>
  </si>
  <si>
    <t>630551366</t>
  </si>
  <si>
    <t>Poznámka k položce:_x000D_
Vysokopevnostní malta,_x000D_
dvousložková směs z kopolymerové vodní disperze a směsi portlandských cementů a minerálních plniv tixotropní, nesmrštivá,_x000D_
pevnost v tahu za 28 dní 5,0 MPa,_x000D_
přídržnost k cihle min. 2,79 MPa.</t>
  </si>
  <si>
    <t>985441215.R01</t>
  </si>
  <si>
    <t>Přídavná šroubovitá nerezová výztuž pro sanaci trhlin v drážce včetně vyfrézování a zalití kotevní maltou v cihelném nebo kamenném zdivu hloubky přes 70 do 120 mm 1 táhlo průměru 12 mm</t>
  </si>
  <si>
    <t>-179862052</t>
  </si>
  <si>
    <t>Poznámka k položce:_x000D_
Pruty šroubovicového tvaru, vyrobeny válcováním a tažením za studena,_x000D_
profil prutu 12 mm,_x000D_
nerezová vysokopevnostní ocel.</t>
  </si>
  <si>
    <t>"Helikální výztuž"61,5</t>
  </si>
  <si>
    <t>985621111</t>
  </si>
  <si>
    <t>Spínání objektů lany drážka pro lano šířky do 200 mm a hloubky do 150 mm včetně vysekání, vyčištění a vyplnění drážky po vložení lana s výztuží včetně kotviček</t>
  </si>
  <si>
    <t>1838392536</t>
  </si>
  <si>
    <t>https://podminky.urs.cz/item/CS_URS_2026_01/985621111</t>
  </si>
  <si>
    <t>"Předpínací lano"14</t>
  </si>
  <si>
    <t>985621311</t>
  </si>
  <si>
    <t>Spínání objektů lany vložení a dodání lana průměru do 20 mm</t>
  </si>
  <si>
    <t>-1550422861</t>
  </si>
  <si>
    <t>https://podminky.urs.cz/item/CS_URS_2026_01/985621311</t>
  </si>
  <si>
    <t>31459101</t>
  </si>
  <si>
    <t>lano předpínací ocelové poplastované D 15,7 mm</t>
  </si>
  <si>
    <t>800649721</t>
  </si>
  <si>
    <t>Poznámka k položce:_x000D_
Ø15,7 mm, vnější Ø včetně HDPE chráničky 20 mm._x000D_
Pevnost v tahu 1860 MPa.</t>
  </si>
  <si>
    <t>985621411</t>
  </si>
  <si>
    <t>Spínání objektů lany kotevní oblast včetně vysekání, vyčištění a zapravení po vložení lana s kotevní deskou včetně kotevní sady (kotva, objímka, čelisti) rozměru do 300 x 300 x 20 mm</t>
  </si>
  <si>
    <t>375629618</t>
  </si>
  <si>
    <t>https://podminky.urs.cz/item/CS_URS_2026_01/985621411</t>
  </si>
  <si>
    <t>16240000</t>
  </si>
  <si>
    <t>kotevní objímka předpínacího lana</t>
  </si>
  <si>
    <t>2010051145</t>
  </si>
  <si>
    <t>-2041321792</t>
  </si>
  <si>
    <t>-639461925</t>
  </si>
  <si>
    <t>0,185*25 'Přepočtené koeficientem množství</t>
  </si>
  <si>
    <t>1401854747</t>
  </si>
  <si>
    <t>1016608313</t>
  </si>
  <si>
    <t>0,185*9 'Přepočtené koeficientem množství</t>
  </si>
  <si>
    <t>997013869</t>
  </si>
  <si>
    <t>Poplatek za předání stavebního odpadu recyklačnímu zařízení ze směsí nebo oddělených frakcí betonu, cihel a keramických výrobků zatříděného do Katalogu odpadů pod kódem 17 01 07</t>
  </si>
  <si>
    <t>2046703198</t>
  </si>
  <si>
    <t>https://podminky.urs.cz/item/CS_URS_2026_01/997013869</t>
  </si>
  <si>
    <t>-2014940644</t>
  </si>
  <si>
    <t>SO 01 - Sanace</t>
  </si>
  <si>
    <t>2 - Základy a zvláštní zakládání</t>
  </si>
  <si>
    <t>3 - Svislé a kompletní konstrukce</t>
  </si>
  <si>
    <t>62 - Úpravy povrchů vnější</t>
  </si>
  <si>
    <t>SA - Sanace</t>
  </si>
  <si>
    <t>711 - Izolace proti vodě</t>
  </si>
  <si>
    <t>M21 - Elektromontáže</t>
  </si>
  <si>
    <t>Základy a zvláštní zakládání</t>
  </si>
  <si>
    <t>711131311R00</t>
  </si>
  <si>
    <t>Provedení izolace nopovou fólií v ploše svisle, ochranná vrstva odvětrávací a drenážní s nakašírovanou filtrační geotextílií, výška nopku 0,8 mm,tl. fólie do 0,6 mm</t>
  </si>
  <si>
    <t>RTS 25/ I</t>
  </si>
  <si>
    <t>Poznámka k položce:_x000D_
Skladba S5 : 126,50</t>
  </si>
  <si>
    <t>711823129R00</t>
  </si>
  <si>
    <t>Montáž ukončovací lišty</t>
  </si>
  <si>
    <t>Poznámka k položce:_x000D_
Skladba S5 : 108,7</t>
  </si>
  <si>
    <t>219991111S00</t>
  </si>
  <si>
    <t>Položení plošného geodrénu pro odvod průsakových vod</t>
  </si>
  <si>
    <t>Vlastní</t>
  </si>
  <si>
    <t>Poznámka k položce:_x000D_
Srovnání terénu ve spádu, pokládka geodrénu s  přesahem min. 100mm a svislým vytažením na stěnu do úrovně -20mm pod okapový chodník. Dodávka - třírozměrný textilní drén - Drenážní kompozit z prostrorového extrudovaného drenážního jádra na obou stranách opatřeného filtrační geotextílií, plošná hmotnost min. 600g/m2, tl. Min 5,9mm, odolnost min. v zeminách s pH 4-9._x000D_
Východní strana : 21,60*1,00_x000D_
Severní strana : 29,10*1,00_x000D_
Západní strana : 34,10*1,00</t>
  </si>
  <si>
    <t>283424102R</t>
  </si>
  <si>
    <t>Lišta ukončovací černá dl. 2 m 10x50 mm</t>
  </si>
  <si>
    <t>319300114R02</t>
  </si>
  <si>
    <t>Rubová izolace nerezové desky se zpětnými zámky, svislé provedení</t>
  </si>
  <si>
    <t>Poznámka k položce:_x000D_
Včetně přesunu hmot_x000D_
Západní strana kolem světlíku terasy : 2,60*1,0</t>
  </si>
  <si>
    <t>Úpravy povrchů vnější</t>
  </si>
  <si>
    <t>610411129R00</t>
  </si>
  <si>
    <t>Nástřik roztokem na neutralizaci solí</t>
  </si>
  <si>
    <t>Poznámka k položce:_x000D_
první vrstva_x000D_
Skladba S2 : 239,6_x000D_
Skladba S3 : 65,6_x000D_
Skladba S5 : 76,1</t>
  </si>
  <si>
    <t>Poznámka k položce:_x000D_
druhá vrstva_x000D_
Odkaz na mn. položky pořadí 6 : 381,30000</t>
  </si>
  <si>
    <t>San. odsol.2</t>
  </si>
  <si>
    <t>Snížení salinity zdiva propařováním, provedení ve dvou cyklech s technologickou pazou 48 hodin</t>
  </si>
  <si>
    <t>Poznámka k položce:_x000D_
Skladba S2 : 239,6_x000D_
Skladba S3 : 65,6_x000D_
Skladba S5 : 76,1</t>
  </si>
  <si>
    <t>900      RT3</t>
  </si>
  <si>
    <t>HZS - neměřitelné práce (dořešení sanačních detailů)</t>
  </si>
  <si>
    <t>h</t>
  </si>
  <si>
    <t>SA</t>
  </si>
  <si>
    <t>281606214.T01</t>
  </si>
  <si>
    <t>Nízkotlaká dvouřadá chemická injektáž zdiva, vrty d=12 mm osově do 150 mm, řady do 80 mm na sebou horizontální izolace</t>
  </si>
  <si>
    <t>Poznámka k položce:_x000D_
bezrozpouštědlová pryskyřice na bázi silanu (obsah účinné látky min. 85 %), která vytváří horizontální zábranu proti vzlínající zemní vlhkosti. Základní vlastností injektážního materiálu je skutečnost, že voda obsažená v materiálu je jen příměsí – je obklopena účinnou složkou, spotřeba min. 2,74 l/m2_x000D_
1,75*0,60_x000D_
1,05*0,75_x000D_
1,25*2,20_x000D_
0,50*0,90_x000D_
2,35*0,60_x000D_
1,05*0,75_x000D_
1,25*2,20_x000D_
0,50*0,90_x000D_
3,85*0,60_x000D_
14,55*0,60_x000D_
7,55*0,60_x000D_
5,95*0,75_x000D_
13,40*0,75_x000D_
4,80*0,45_x000D_
18,6*0,60_x000D_
5,7*0,50_x000D_
3,0*0,50</t>
  </si>
  <si>
    <t>281606211.SA02T00</t>
  </si>
  <si>
    <t>Injektáž - vyčištění otvorů stlačeným vzduchem, d=12-18 mm</t>
  </si>
  <si>
    <t>Poznámka k položce:_x000D_
Dvouřadá horizontální izolace : 58,1875_x000D_
Jednořadé svislé přechody : 6,70_x000D_
Rubová izolace : 8,60</t>
  </si>
  <si>
    <t>281606214.T02</t>
  </si>
  <si>
    <t>Nízkotlaká jednořadá chemická injektáž zdiva, vrty d=12 mm osově 100- 120 mm, svislé přechody</t>
  </si>
  <si>
    <t>Poznámka k položce:_x000D_
bezrozpouštědlová pryskyřice na bázi silanu (obsah účinné látky min. 85 %), která vytváří horizontální zábranu proti vzlínající zemní vlhkosti. Základní vlastností injektážního materiálu je skutečnost, že voda obsažená v materiálu je jen příměsí – je obklopena účinnou složkou, spotřeba min. 1,37 l/m2_x000D_
(0,35+0,15+0,15+0,55+0,50+0,60+0,60+0,45+0,30+0,60+0,60+0,30+0,15+0,60+0,50+0,30)*1,0</t>
  </si>
  <si>
    <t>281606214.T03</t>
  </si>
  <si>
    <t>Rubová tlaková injektáž zdiva nízkovizkézními akrylátovými gely, vrty d= 12 mm přes celou tl. stěny vrty rozteč 300 x 300 mm</t>
  </si>
  <si>
    <t>Poznámka k položce:_x000D_
Akrylátové gely jsou tvořeny makromolekulami složených z dlouhých řetězců molekul, což způsobuje vizkozně-elastické vlastnosti, výsledným produktem pro proběhlé polymeraci je trvale pružný gel. Spotřeba materiálu je  okolo 40 l/m2_x000D_
2,4*2,50_x000D_
2,6*1,00</t>
  </si>
  <si>
    <t>R 28101</t>
  </si>
  <si>
    <t>Zapravení vrtů po provedené injektáži, zamazání vodotěsnou maltou</t>
  </si>
  <si>
    <t>Poznámka k položce:_x000D_
Včetně přesunu hmot_x000D_
Dvouřadá horizontální izolace : 58,1875_x000D_
Jednořadé svislé přechody : 6,70_x000D_
Rubová izolace : 8,60</t>
  </si>
  <si>
    <t>Izolace proti vodě</t>
  </si>
  <si>
    <t>998711203R00</t>
  </si>
  <si>
    <t>Přesun hmot pro izolace proti vodě, výšky do 60 m</t>
  </si>
  <si>
    <t>%</t>
  </si>
  <si>
    <t>M21</t>
  </si>
  <si>
    <t>Elektromontáže</t>
  </si>
  <si>
    <t>319201316R00</t>
  </si>
  <si>
    <t>Vyrovnání zdiva pod kladnou pásovou elektrodu</t>
  </si>
  <si>
    <t>Poznámka k položce:_x000D_
51,60*0,35</t>
  </si>
  <si>
    <t>602011118RT1</t>
  </si>
  <si>
    <t>Krycí omítka vápenná kladné pásové elektrody s příměší grafitu, ručně tloušťka vrstvy 10 mm</t>
  </si>
  <si>
    <t>900      R02</t>
  </si>
  <si>
    <t>HZS vytýčení systému drátové elektroosmózy, kladných a záporných pólů, průvrtů</t>
  </si>
  <si>
    <t>R - EL. 1001</t>
  </si>
  <si>
    <t>D+M aktivní (mírné-drátové) elektroosmózy - řídící jednotka systému elektroosmózy</t>
  </si>
  <si>
    <t>ks</t>
  </si>
  <si>
    <t>Poznámka k položce:_x000D_
Dodávka, montáž a uvedení do provozu řídící jednotky systému mírné drátové elektroosmózy. Výstupní hodnoty ŘJ -  napětí max. 6V s účinnou efektivní hodnotou 2,8V, záznam údajů (průtok proudu v mA, počítadlo provozních hodin), vč. napojení na stávající el. rozvadeč, kabeláž vedena v bílé elektrikářské liště</t>
  </si>
  <si>
    <t>R - EL. 1002</t>
  </si>
  <si>
    <t>D+M aktivní (mírné-drátové) elektroosmózy - provedení kladné pásové elektrody ( ANODY )</t>
  </si>
  <si>
    <t>bm</t>
  </si>
  <si>
    <t>Poznámka k položce:_x000D_
Síťová elektroda (anoda + pól) -  pás ze skelných vláken potažených vodivým plastem vysoký 25-30cm, kontaktní vodič titan stříbro (3:4). Instalace na zdivo zbavené stávajících omítek vč. spárování, po předchozím podrovnáním maltou vápenné báze ( standard Knauf MV 1 )_x000D_
19,0+6,0+26,6</t>
  </si>
  <si>
    <t>R - EL. 1003</t>
  </si>
  <si>
    <t>D+M aktivní (mírné-drátové) elektroosmózy - provedení záporné tyčové elektrody ( KATODY )</t>
  </si>
  <si>
    <t>Poznámka k položce:_x000D_
Zemní elektroda (katoda -pól) - tyčové elektrody na bázi grafitu v délce 450-650 mm  průměru min 20 mm, osová rozteč do 4,5 m ( není li projektem stanoveno jinak ), provozované napětí 1,4V. Položka zahrnuje, instalaci katody do vývrtu a její zalití kontaktním lakem na bázi grafitu, vč. dodávky laku. Vývrt ( hl.1,0m/1ks ) není součástí položky a je oceněn v oddíle prorážení otvorů.</t>
  </si>
  <si>
    <t>R - EL. 1004</t>
  </si>
  <si>
    <t>D+M aktivní (mírné-drátové) elektroosmózy - propojovací vedení systému</t>
  </si>
  <si>
    <t>Poznámka k položce:_x000D_
vč. dodávky systémových vodičů a těsněných spojů_x000D_
1,5+1,1</t>
  </si>
  <si>
    <t>R - EL. 1005</t>
  </si>
  <si>
    <t>Vybudování kontrolních bodů systému mírné drátové elektroosmózy</t>
  </si>
  <si>
    <t>Poznámka k položce:_x000D_
Zřízení  vývodu katodového a anodového okruhu s vyvedením přes svorkovnici uloženou v podomítkové krabičce, vč. dodávky a usazení el. krabičky a souvisejících propojovacích vedení a těsněných spojů.</t>
  </si>
  <si>
    <t>R - EL. 1006</t>
  </si>
  <si>
    <t>Kontrolní bod pevné sítě měřičských bodů pro sledování vývoje a změn vlhkosti zdiva, při odvlhčování systémem mírné (drátové) elektroosmózy</t>
  </si>
  <si>
    <t>Poznámka k položce:_x000D_
Cena za 1 pozici ve 3 výškových úrovních, součástí zhotovení je provedení zaměření výchozí vlhkosti se záznamem v protokolu. Přesné umístění bude konzultováno při realizaci</t>
  </si>
  <si>
    <t>Poznámka k položce:_x000D_
21,5*0,35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</si>
  <si>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</si>
  <si>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</si>
  <si>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</si>
  <si>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</si>
  <si>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</si>
  <si>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>119002121</t>
  </si>
  <si>
    <t>Pomocné konstrukce při zabezpečení výkopu vodorovné pochozí přechodová lávka délky do 2 m včetně zábradlí zřízení</t>
  </si>
  <si>
    <t>801799815</t>
  </si>
  <si>
    <t>https://podminky.urs.cz/item/CS_URS_2026_01/119002121</t>
  </si>
  <si>
    <t>119002122</t>
  </si>
  <si>
    <t>Pomocné konstrukce při zabezpečení výkopu vodorovné pochozí přechodová lávka délky do 2 m včetně zábradlí odstranění</t>
  </si>
  <si>
    <t>591276640</t>
  </si>
  <si>
    <t>https://podminky.urs.cz/item/CS_URS_2026_01/119002122</t>
  </si>
  <si>
    <t>119003299.R01</t>
  </si>
  <si>
    <t>Pomocné konstrukce při zabezpečení výkopu svislé ocelové mobilní oplocení - uzavíratelný a uzamykatelný vjezd na staveniště zřízení</t>
  </si>
  <si>
    <t>894667541</t>
  </si>
  <si>
    <t>119003399.R01</t>
  </si>
  <si>
    <t>Pomocné konstrukce při zabezpečení výkopu svislé ocelové mobilní oplocen - uzavíratelný a uzamykatelný vjezd na staveniště odstranění</t>
  </si>
  <si>
    <t>577195481</t>
  </si>
  <si>
    <t>119003227</t>
  </si>
  <si>
    <t>Pomocné konstrukce při zabezpečení výkopu svislé ocelové mobilní oplocení, výšky přes 1,5 do 2,2 m panely vyplněné dráty zřízení</t>
  </si>
  <si>
    <t>685633346</t>
  </si>
  <si>
    <t>https://podminky.urs.cz/item/CS_URS_2026_01/119003227</t>
  </si>
  <si>
    <t>Poznámka k položce:_x000D_
Včetně bezpečnostních tabulek.</t>
  </si>
  <si>
    <t>119003228</t>
  </si>
  <si>
    <t>Pomocné konstrukce při zabezpečení výkopu svislé ocelové mobilní oplocení, výšky přes 1,5 do 2,2 m panely vyplněné dráty odstranění</t>
  </si>
  <si>
    <t>511976467</t>
  </si>
  <si>
    <t>https://podminky.urs.cz/item/CS_URS_2026_01/119003228</t>
  </si>
  <si>
    <t>938908411</t>
  </si>
  <si>
    <t>Čištění vozovek splachováním vodou povrchu podkladu nebo krytu živičného, betonového nebo dlážděného</t>
  </si>
  <si>
    <t>881964500</t>
  </si>
  <si>
    <t>https://podminky.urs.cz/item/CS_URS_2026_01/938908411</t>
  </si>
  <si>
    <t>Poznámka k položce:_x000D_
Průběžné čištění komunikace.</t>
  </si>
  <si>
    <t>VRN1</t>
  </si>
  <si>
    <t>Průzkumné, zeměměřičské a projektové práce</t>
  </si>
  <si>
    <t>011503002</t>
  </si>
  <si>
    <t>Vytyčení trasy inženýrských sítí</t>
  </si>
  <si>
    <t>1024</t>
  </si>
  <si>
    <t>267367550</t>
  </si>
  <si>
    <t>Poznámka k položce:_x000D_
Geodetické vytýčení inženýrských sítí.</t>
  </si>
  <si>
    <t>011503003</t>
  </si>
  <si>
    <t>Vytyčení stavby včetně fotodokumentace</t>
  </si>
  <si>
    <t>268491630</t>
  </si>
  <si>
    <t>013254000.1</t>
  </si>
  <si>
    <t>Zaměření skutečného provedení stavby</t>
  </si>
  <si>
    <t>-1385833386</t>
  </si>
  <si>
    <t>013254001</t>
  </si>
  <si>
    <t>Dokumentace skutečného provedení stavby</t>
  </si>
  <si>
    <t>673435512</t>
  </si>
  <si>
    <t>Poznámka k položce:_x000D_
Ve formátech a rozsahu dle SoD.</t>
  </si>
  <si>
    <t>013274000</t>
  </si>
  <si>
    <t>Pasportizace stavby před zahájením stavby dle požadavků investora</t>
  </si>
  <si>
    <t>1690322716</t>
  </si>
  <si>
    <t>013344001</t>
  </si>
  <si>
    <t>Statický výpočet pro volbu hodnoty předpětí</t>
  </si>
  <si>
    <t>-1163045111</t>
  </si>
  <si>
    <t>VRN2</t>
  </si>
  <si>
    <t>Příprava staveniště</t>
  </si>
  <si>
    <t>024003007</t>
  </si>
  <si>
    <t>Administrativní činnost pro zajištění záborů pozemků, uzavírek komunikací a dopravních opatření</t>
  </si>
  <si>
    <t>1267321408</t>
  </si>
  <si>
    <t>VRN3</t>
  </si>
  <si>
    <t>Zařízení staveniště</t>
  </si>
  <si>
    <t>012.1</t>
  </si>
  <si>
    <t>Dočasné dopravní značení a zajištění příkazu trvalého DZ</t>
  </si>
  <si>
    <t>1210737465</t>
  </si>
  <si>
    <t>Poznámka k položce:_x000D_
Zřízení a instalace dočasného dopravního značení včetně případné aktualizace  projektu (dočasného dopravního značení). Součástí prací je zajištění provozu zařízení pro dočasné značení po dobu stavby a následná likvidace dočasného dopravního značení._x000D_
Včetně průběžného čištění značení po dobu realizace stavby.</t>
  </si>
  <si>
    <t>032103000</t>
  </si>
  <si>
    <t>Náklady na stavební buňky</t>
  </si>
  <si>
    <t>-5972057</t>
  </si>
  <si>
    <t>Poznámka k položce:_x000D_
montáž, pronájem po celou dobu výstavby, demontáž</t>
  </si>
  <si>
    <t>032103000.1</t>
  </si>
  <si>
    <t>Náklady na stavební buňky - chemické WC</t>
  </si>
  <si>
    <t>-841801664</t>
  </si>
  <si>
    <t>032503000</t>
  </si>
  <si>
    <t>Skládky na staveništi</t>
  </si>
  <si>
    <t>-1777855798</t>
  </si>
  <si>
    <t>032503000.01</t>
  </si>
  <si>
    <t>Uskladnění dočasně demontovaných prvků pro zpětnou montáž</t>
  </si>
  <si>
    <t>1289214694</t>
  </si>
  <si>
    <t>032903000</t>
  </si>
  <si>
    <t>Náklady na provoz a údržbu vybavení staveniště</t>
  </si>
  <si>
    <t>-236834050</t>
  </si>
  <si>
    <t>033203000</t>
  </si>
  <si>
    <t>Náklady na veškeré energie související s realizací stavby</t>
  </si>
  <si>
    <t>-1402519935</t>
  </si>
  <si>
    <t>034503000</t>
  </si>
  <si>
    <t>Informační tabule na staveništi s údaji o stavbě (1,5 x 1,0 m)</t>
  </si>
  <si>
    <t>-1062488152</t>
  </si>
  <si>
    <t>Poznámka k položce:_x000D_
Dle grafického návrhu investora</t>
  </si>
  <si>
    <t>034503000.2</t>
  </si>
  <si>
    <t>Bilboard po dobu realizace díla</t>
  </si>
  <si>
    <t>-1017483936</t>
  </si>
  <si>
    <t>039103000</t>
  </si>
  <si>
    <t>Rozebrání, bourání a odvoz zařízení staveniště</t>
  </si>
  <si>
    <t>1528976617</t>
  </si>
  <si>
    <t>039103001</t>
  </si>
  <si>
    <t>Zábory cizích pozemků (veřejných i soukromých)</t>
  </si>
  <si>
    <t>1396393204</t>
  </si>
  <si>
    <t>039103003</t>
  </si>
  <si>
    <t>Dočasné zajištění podzemních sítí proti poškození</t>
  </si>
  <si>
    <t>-1578909824</t>
  </si>
  <si>
    <t>VRN4</t>
  </si>
  <si>
    <t>Inženýrská činnost</t>
  </si>
  <si>
    <t>043194000.R06</t>
  </si>
  <si>
    <t>Dílenská dokumentace zámečnických výrobků</t>
  </si>
  <si>
    <t>33799247</t>
  </si>
  <si>
    <t>045303000</t>
  </si>
  <si>
    <t>Koordinační a kompletační činnost dodavatele</t>
  </si>
  <si>
    <t>1497753192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</si>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</sst>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40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4" fontId="26" fillId="0" borderId="0" xfId="0" applyNumberFormat="1" applyFont="1" applyAlignment="1" applyProtection="1">
      <alignment horizontal="righ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941311812" TargetMode="External"/><Relationship Id="rId18" Type="http://schemas.openxmlformats.org/officeDocument/2006/relationships/hyperlink" Target="https://podminky.urs.cz/item/CS_URS_2026_01/944711212" TargetMode="External"/><Relationship Id="rId26" Type="http://schemas.openxmlformats.org/officeDocument/2006/relationships/hyperlink" Target="https://podminky.urs.cz/item/CS_URS_2026_01/997013509" TargetMode="External"/><Relationship Id="rId39" Type="http://schemas.openxmlformats.org/officeDocument/2006/relationships/hyperlink" Target="https://podminky.urs.cz/item/CS_URS_2026_01/783801203" TargetMode="External"/><Relationship Id="rId21" Type="http://schemas.openxmlformats.org/officeDocument/2006/relationships/hyperlink" Target="https://podminky.urs.cz/item/CS_URS_2026_01/978023411" TargetMode="External"/><Relationship Id="rId34" Type="http://schemas.openxmlformats.org/officeDocument/2006/relationships/hyperlink" Target="https://podminky.urs.cz/item/CS_URS_2026_01/764002861" TargetMode="External"/><Relationship Id="rId42" Type="http://schemas.openxmlformats.org/officeDocument/2006/relationships/hyperlink" Target="https://podminky.urs.cz/item/CS_URS_2026_01/HZS1292" TargetMode="External"/><Relationship Id="rId7" Type="http://schemas.openxmlformats.org/officeDocument/2006/relationships/hyperlink" Target="https://podminky.urs.cz/item/CS_URS_2026_01/113107141" TargetMode="External"/><Relationship Id="rId2" Type="http://schemas.openxmlformats.org/officeDocument/2006/relationships/hyperlink" Target="https://podminky.urs.cz/item/CS_URS_2026_01/113106121" TargetMode="External"/><Relationship Id="rId16" Type="http://schemas.openxmlformats.org/officeDocument/2006/relationships/hyperlink" Target="https://podminky.urs.cz/item/CS_URS_2026_01/944511811" TargetMode="External"/><Relationship Id="rId20" Type="http://schemas.openxmlformats.org/officeDocument/2006/relationships/hyperlink" Target="https://podminky.urs.cz/item/CS_URS_2026_01/978019391" TargetMode="External"/><Relationship Id="rId29" Type="http://schemas.openxmlformats.org/officeDocument/2006/relationships/hyperlink" Target="https://podminky.urs.cz/item/CS_URS_2026_01/997013871" TargetMode="External"/><Relationship Id="rId41" Type="http://schemas.openxmlformats.org/officeDocument/2006/relationships/hyperlink" Target="https://podminky.urs.cz/item/CS_URS_2026_01/783806811" TargetMode="External"/><Relationship Id="rId1" Type="http://schemas.openxmlformats.org/officeDocument/2006/relationships/hyperlink" Target="https://podminky.urs.cz/item/CS_URS_2026_01/111211101" TargetMode="External"/><Relationship Id="rId6" Type="http://schemas.openxmlformats.org/officeDocument/2006/relationships/hyperlink" Target="https://podminky.urs.cz/item/CS_URS_2026_01/113107130" TargetMode="External"/><Relationship Id="rId11" Type="http://schemas.openxmlformats.org/officeDocument/2006/relationships/hyperlink" Target="https://podminky.urs.cz/item/CS_URS_2026_01/941311112" TargetMode="External"/><Relationship Id="rId24" Type="http://schemas.openxmlformats.org/officeDocument/2006/relationships/hyperlink" Target="https://podminky.urs.cz/item/CS_URS_2026_01/997013219" TargetMode="External"/><Relationship Id="rId32" Type="http://schemas.openxmlformats.org/officeDocument/2006/relationships/hyperlink" Target="https://podminky.urs.cz/item/CS_URS_2026_01/764002841" TargetMode="External"/><Relationship Id="rId37" Type="http://schemas.openxmlformats.org/officeDocument/2006/relationships/hyperlink" Target="https://podminky.urs.cz/item/CS_URS_2026_01/764004841" TargetMode="External"/><Relationship Id="rId40" Type="http://schemas.openxmlformats.org/officeDocument/2006/relationships/hyperlink" Target="https://podminky.urs.cz/item/CS_URS_2026_01/783806809" TargetMode="External"/><Relationship Id="rId5" Type="http://schemas.openxmlformats.org/officeDocument/2006/relationships/hyperlink" Target="https://podminky.urs.cz/item/CS_URS_2026_01/113107123" TargetMode="External"/><Relationship Id="rId15" Type="http://schemas.openxmlformats.org/officeDocument/2006/relationships/hyperlink" Target="https://podminky.urs.cz/item/CS_URS_2026_01/944511211" TargetMode="External"/><Relationship Id="rId23" Type="http://schemas.openxmlformats.org/officeDocument/2006/relationships/hyperlink" Target="https://podminky.urs.cz/item/CS_URS_2026_01/997013153" TargetMode="External"/><Relationship Id="rId28" Type="http://schemas.openxmlformats.org/officeDocument/2006/relationships/hyperlink" Target="https://podminky.urs.cz/item/CS_URS_2026_01/997013863" TargetMode="External"/><Relationship Id="rId36" Type="http://schemas.openxmlformats.org/officeDocument/2006/relationships/hyperlink" Target="https://podminky.urs.cz/item/CS_URS_2026_01/764004801" TargetMode="External"/><Relationship Id="rId10" Type="http://schemas.openxmlformats.org/officeDocument/2006/relationships/hyperlink" Target="https://podminky.urs.cz/item/CS_URS_2026_01/629991011" TargetMode="External"/><Relationship Id="rId19" Type="http://schemas.openxmlformats.org/officeDocument/2006/relationships/hyperlink" Target="https://podminky.urs.cz/item/CS_URS_2026_01/944711812" TargetMode="External"/><Relationship Id="rId31" Type="http://schemas.openxmlformats.org/officeDocument/2006/relationships/hyperlink" Target="https://podminky.urs.cz/item/CS_URS_2026_01/997013875" TargetMode="External"/><Relationship Id="rId44" Type="http://schemas.openxmlformats.org/officeDocument/2006/relationships/drawing" Target="../drawings/drawing2.xml"/><Relationship Id="rId4" Type="http://schemas.openxmlformats.org/officeDocument/2006/relationships/hyperlink" Target="https://podminky.urs.cz/item/CS_URS_2026_01/113107111" TargetMode="External"/><Relationship Id="rId9" Type="http://schemas.openxmlformats.org/officeDocument/2006/relationships/hyperlink" Target="https://podminky.urs.cz/item/CS_URS_2026_01/162301981" TargetMode="External"/><Relationship Id="rId14" Type="http://schemas.openxmlformats.org/officeDocument/2006/relationships/hyperlink" Target="https://podminky.urs.cz/item/CS_URS_2026_01/944511111" TargetMode="External"/><Relationship Id="rId22" Type="http://schemas.openxmlformats.org/officeDocument/2006/relationships/hyperlink" Target="https://podminky.urs.cz/item/CS_URS_2026_01/978036191" TargetMode="External"/><Relationship Id="rId27" Type="http://schemas.openxmlformats.org/officeDocument/2006/relationships/hyperlink" Target="https://podminky.urs.cz/item/CS_URS_2026_01/997013861" TargetMode="External"/><Relationship Id="rId30" Type="http://schemas.openxmlformats.org/officeDocument/2006/relationships/hyperlink" Target="https://podminky.urs.cz/item/CS_URS_2026_01/997013873" TargetMode="External"/><Relationship Id="rId35" Type="http://schemas.openxmlformats.org/officeDocument/2006/relationships/hyperlink" Target="https://podminky.urs.cz/item/CS_URS_2026_01/764003801" TargetMode="External"/><Relationship Id="rId43" Type="http://schemas.openxmlformats.org/officeDocument/2006/relationships/hyperlink" Target="https://podminky.urs.cz/item/CS_URS_2026_01/HZS2231" TargetMode="External"/><Relationship Id="rId8" Type="http://schemas.openxmlformats.org/officeDocument/2006/relationships/hyperlink" Target="https://podminky.urs.cz/item/CS_URS_2026_01/162301501" TargetMode="External"/><Relationship Id="rId3" Type="http://schemas.openxmlformats.org/officeDocument/2006/relationships/hyperlink" Target="https://podminky.urs.cz/item/CS_URS_2026_01/113106122" TargetMode="External"/><Relationship Id="rId12" Type="http://schemas.openxmlformats.org/officeDocument/2006/relationships/hyperlink" Target="https://podminky.urs.cz/item/CS_URS_2026_01/941311212" TargetMode="External"/><Relationship Id="rId17" Type="http://schemas.openxmlformats.org/officeDocument/2006/relationships/hyperlink" Target="https://podminky.urs.cz/item/CS_URS_2026_01/944711112" TargetMode="External"/><Relationship Id="rId25" Type="http://schemas.openxmlformats.org/officeDocument/2006/relationships/hyperlink" Target="https://podminky.urs.cz/item/CS_URS_2026_01/997013501" TargetMode="External"/><Relationship Id="rId33" Type="http://schemas.openxmlformats.org/officeDocument/2006/relationships/hyperlink" Target="https://podminky.urs.cz/item/CS_URS_2026_01/764002851" TargetMode="External"/><Relationship Id="rId38" Type="http://schemas.openxmlformats.org/officeDocument/2006/relationships/hyperlink" Target="https://podminky.urs.cz/item/CS_URS_2026_01/764004861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6_01/622324491" TargetMode="External"/><Relationship Id="rId21" Type="http://schemas.openxmlformats.org/officeDocument/2006/relationships/hyperlink" Target="https://podminky.urs.cz/item/CS_URS_2026_01/591441111" TargetMode="External"/><Relationship Id="rId42" Type="http://schemas.openxmlformats.org/officeDocument/2006/relationships/hyperlink" Target="https://podminky.urs.cz/item/CS_URS_2026_01/715291901" TargetMode="External"/><Relationship Id="rId47" Type="http://schemas.openxmlformats.org/officeDocument/2006/relationships/hyperlink" Target="https://podminky.urs.cz/item/CS_URS_2026_01/998762112" TargetMode="External"/><Relationship Id="rId63" Type="http://schemas.openxmlformats.org/officeDocument/2006/relationships/hyperlink" Target="https://podminky.urs.cz/item/CS_URS_2026_01/767995114" TargetMode="External"/><Relationship Id="rId68" Type="http://schemas.openxmlformats.org/officeDocument/2006/relationships/hyperlink" Target="https://podminky.urs.cz/item/CS_URS_2026_01/HZS2231" TargetMode="External"/><Relationship Id="rId7" Type="http://schemas.openxmlformats.org/officeDocument/2006/relationships/hyperlink" Target="https://podminky.urs.cz/item/CS_URS_2026_01/167151121" TargetMode="External"/><Relationship Id="rId2" Type="http://schemas.openxmlformats.org/officeDocument/2006/relationships/hyperlink" Target="https://podminky.urs.cz/item/CS_URS_2026_01/132212121" TargetMode="External"/><Relationship Id="rId16" Type="http://schemas.openxmlformats.org/officeDocument/2006/relationships/hyperlink" Target="https://podminky.urs.cz/item/CS_URS_2026_01/564910511" TargetMode="External"/><Relationship Id="rId29" Type="http://schemas.openxmlformats.org/officeDocument/2006/relationships/hyperlink" Target="https://podminky.urs.cz/item/CS_URS_2026_01/622328231" TargetMode="External"/><Relationship Id="rId11" Type="http://schemas.openxmlformats.org/officeDocument/2006/relationships/hyperlink" Target="https://podminky.urs.cz/item/CS_URS_2026_01/182303111" TargetMode="External"/><Relationship Id="rId24" Type="http://schemas.openxmlformats.org/officeDocument/2006/relationships/hyperlink" Target="https://podminky.urs.cz/item/CS_URS_2026_01/622151011" TargetMode="External"/><Relationship Id="rId32" Type="http://schemas.openxmlformats.org/officeDocument/2006/relationships/hyperlink" Target="https://podminky.urs.cz/item/CS_URS_2026_01/637211134" TargetMode="External"/><Relationship Id="rId37" Type="http://schemas.openxmlformats.org/officeDocument/2006/relationships/hyperlink" Target="https://podminky.urs.cz/item/CS_URS_2026_01/985221101" TargetMode="External"/><Relationship Id="rId40" Type="http://schemas.openxmlformats.org/officeDocument/2006/relationships/hyperlink" Target="https://podminky.urs.cz/item/CS_URS_2026_01/711161384" TargetMode="External"/><Relationship Id="rId45" Type="http://schemas.openxmlformats.org/officeDocument/2006/relationships/hyperlink" Target="https://podminky.urs.cz/item/CS_URS_2026_01/762431013" TargetMode="External"/><Relationship Id="rId53" Type="http://schemas.openxmlformats.org/officeDocument/2006/relationships/hyperlink" Target="https://podminky.urs.cz/item/CS_URS_2026_01/764236405" TargetMode="External"/><Relationship Id="rId58" Type="http://schemas.openxmlformats.org/officeDocument/2006/relationships/hyperlink" Target="https://podminky.urs.cz/item/CS_URS_2026_01/764531405" TargetMode="External"/><Relationship Id="rId66" Type="http://schemas.openxmlformats.org/officeDocument/2006/relationships/hyperlink" Target="https://podminky.urs.cz/item/CS_URS_2026_01/783827465" TargetMode="External"/><Relationship Id="rId5" Type="http://schemas.openxmlformats.org/officeDocument/2006/relationships/hyperlink" Target="https://podminky.urs.cz/item/CS_URS_2026_01/162751117" TargetMode="External"/><Relationship Id="rId61" Type="http://schemas.openxmlformats.org/officeDocument/2006/relationships/hyperlink" Target="https://podminky.urs.cz/item/CS_URS_2026_01/764538432" TargetMode="External"/><Relationship Id="rId19" Type="http://schemas.openxmlformats.org/officeDocument/2006/relationships/hyperlink" Target="https://podminky.urs.cz/item/CS_URS_2026_01/577133111" TargetMode="External"/><Relationship Id="rId14" Type="http://schemas.openxmlformats.org/officeDocument/2006/relationships/hyperlink" Target="https://podminky.urs.cz/item/CS_URS_2026_01/564201011" TargetMode="External"/><Relationship Id="rId22" Type="http://schemas.openxmlformats.org/officeDocument/2006/relationships/hyperlink" Target="https://podminky.urs.cz/item/CS_URS_2026_01/622131121" TargetMode="External"/><Relationship Id="rId27" Type="http://schemas.openxmlformats.org/officeDocument/2006/relationships/hyperlink" Target="https://podminky.urs.cz/item/CS_URS_2026_01/622325121" TargetMode="External"/><Relationship Id="rId30" Type="http://schemas.openxmlformats.org/officeDocument/2006/relationships/hyperlink" Target="https://podminky.urs.cz/item/CS_URS_2026_01/622631001" TargetMode="External"/><Relationship Id="rId35" Type="http://schemas.openxmlformats.org/officeDocument/2006/relationships/hyperlink" Target="https://podminky.urs.cz/item/CS_URS_2026_01/916371211" TargetMode="External"/><Relationship Id="rId43" Type="http://schemas.openxmlformats.org/officeDocument/2006/relationships/hyperlink" Target="https://podminky.urs.cz/item/CS_URS_2026_01/998715111" TargetMode="External"/><Relationship Id="rId48" Type="http://schemas.openxmlformats.org/officeDocument/2006/relationships/hyperlink" Target="https://podminky.urs.cz/item/CS_URS_2026_01/764051413" TargetMode="External"/><Relationship Id="rId56" Type="http://schemas.openxmlformats.org/officeDocument/2006/relationships/hyperlink" Target="https://podminky.urs.cz/item/CS_URS_2026_01/764238427" TargetMode="External"/><Relationship Id="rId64" Type="http://schemas.openxmlformats.org/officeDocument/2006/relationships/hyperlink" Target="https://podminky.urs.cz/item/CS_URS_2026_01/998767122" TargetMode="External"/><Relationship Id="rId69" Type="http://schemas.openxmlformats.org/officeDocument/2006/relationships/drawing" Target="../drawings/drawing3.xml"/><Relationship Id="rId8" Type="http://schemas.openxmlformats.org/officeDocument/2006/relationships/hyperlink" Target="https://podminky.urs.cz/item/CS_URS_2026_01/171201201" TargetMode="External"/><Relationship Id="rId51" Type="http://schemas.openxmlformats.org/officeDocument/2006/relationships/hyperlink" Target="https://podminky.urs.cz/item/CS_URS_2026_01/764236403" TargetMode="External"/><Relationship Id="rId3" Type="http://schemas.openxmlformats.org/officeDocument/2006/relationships/hyperlink" Target="https://podminky.urs.cz/item/CS_URS_2026_01/151811142" TargetMode="External"/><Relationship Id="rId12" Type="http://schemas.openxmlformats.org/officeDocument/2006/relationships/hyperlink" Target="https://podminky.urs.cz/item/CS_URS_2026_01/185803111" TargetMode="External"/><Relationship Id="rId17" Type="http://schemas.openxmlformats.org/officeDocument/2006/relationships/hyperlink" Target="https://podminky.urs.cz/item/CS_URS_2026_01/573191111" TargetMode="External"/><Relationship Id="rId25" Type="http://schemas.openxmlformats.org/officeDocument/2006/relationships/hyperlink" Target="https://podminky.urs.cz/item/CS_URS_2026_01/622324411" TargetMode="External"/><Relationship Id="rId33" Type="http://schemas.openxmlformats.org/officeDocument/2006/relationships/hyperlink" Target="https://podminky.urs.cz/item/CS_URS_2026_01/877260341" TargetMode="External"/><Relationship Id="rId38" Type="http://schemas.openxmlformats.org/officeDocument/2006/relationships/hyperlink" Target="https://podminky.urs.cz/item/CS_URS_2026_01/998011009" TargetMode="External"/><Relationship Id="rId46" Type="http://schemas.openxmlformats.org/officeDocument/2006/relationships/hyperlink" Target="https://podminky.urs.cz/item/CS_URS_2026_01/762495000" TargetMode="External"/><Relationship Id="rId59" Type="http://schemas.openxmlformats.org/officeDocument/2006/relationships/hyperlink" Target="https://podminky.urs.cz/item/CS_URS_2026_01/764531444" TargetMode="External"/><Relationship Id="rId67" Type="http://schemas.openxmlformats.org/officeDocument/2006/relationships/hyperlink" Target="https://podminky.urs.cz/item/CS_URS_2026_01/HZS1292" TargetMode="External"/><Relationship Id="rId20" Type="http://schemas.openxmlformats.org/officeDocument/2006/relationships/hyperlink" Target="https://podminky.urs.cz/item/CS_URS_2026_01/591111111" TargetMode="External"/><Relationship Id="rId41" Type="http://schemas.openxmlformats.org/officeDocument/2006/relationships/hyperlink" Target="https://podminky.urs.cz/item/CS_URS_2026_01/998711112" TargetMode="External"/><Relationship Id="rId54" Type="http://schemas.openxmlformats.org/officeDocument/2006/relationships/hyperlink" Target="https://podminky.urs.cz/item/CS_URS_2026_01/764238424" TargetMode="External"/><Relationship Id="rId62" Type="http://schemas.openxmlformats.org/officeDocument/2006/relationships/hyperlink" Target="https://podminky.urs.cz/item/CS_URS_2026_01/998764122" TargetMode="External"/><Relationship Id="rId1" Type="http://schemas.openxmlformats.org/officeDocument/2006/relationships/hyperlink" Target="https://podminky.urs.cz/item/CS_URS_2026_01/111151121" TargetMode="External"/><Relationship Id="rId6" Type="http://schemas.openxmlformats.org/officeDocument/2006/relationships/hyperlink" Target="https://podminky.urs.cz/item/CS_URS_2026_01/167151111" TargetMode="External"/><Relationship Id="rId15" Type="http://schemas.openxmlformats.org/officeDocument/2006/relationships/hyperlink" Target="https://podminky.urs.cz/item/CS_URS_2026_01/564851011" TargetMode="External"/><Relationship Id="rId23" Type="http://schemas.openxmlformats.org/officeDocument/2006/relationships/hyperlink" Target="https://podminky.urs.cz/item/CS_URS_2026_01/622131151" TargetMode="External"/><Relationship Id="rId28" Type="http://schemas.openxmlformats.org/officeDocument/2006/relationships/hyperlink" Target="https://podminky.urs.cz/item/CS_URS_2026_01/622325191" TargetMode="External"/><Relationship Id="rId36" Type="http://schemas.openxmlformats.org/officeDocument/2006/relationships/hyperlink" Target="https://podminky.urs.cz/item/CS_URS_2026_01/939291012" TargetMode="External"/><Relationship Id="rId49" Type="http://schemas.openxmlformats.org/officeDocument/2006/relationships/hyperlink" Target="https://podminky.urs.cz/item/CS_URS_2026_01/764051414" TargetMode="External"/><Relationship Id="rId57" Type="http://schemas.openxmlformats.org/officeDocument/2006/relationships/hyperlink" Target="https://podminky.urs.cz/item/CS_URS_2026_01/764531404" TargetMode="External"/><Relationship Id="rId10" Type="http://schemas.openxmlformats.org/officeDocument/2006/relationships/hyperlink" Target="https://podminky.urs.cz/item/CS_URS_2026_01/181411121" TargetMode="External"/><Relationship Id="rId31" Type="http://schemas.openxmlformats.org/officeDocument/2006/relationships/hyperlink" Target="https://podminky.urs.cz/item/CS_URS_2026_01/625681012" TargetMode="External"/><Relationship Id="rId44" Type="http://schemas.openxmlformats.org/officeDocument/2006/relationships/hyperlink" Target="https://podminky.urs.cz/item/CS_URS_2026_01/742110506" TargetMode="External"/><Relationship Id="rId52" Type="http://schemas.openxmlformats.org/officeDocument/2006/relationships/hyperlink" Target="https://podminky.urs.cz/item/CS_URS_2026_01/764236404" TargetMode="External"/><Relationship Id="rId60" Type="http://schemas.openxmlformats.org/officeDocument/2006/relationships/hyperlink" Target="https://podminky.urs.cz/item/CS_URS_2026_01/764538422" TargetMode="External"/><Relationship Id="rId65" Type="http://schemas.openxmlformats.org/officeDocument/2006/relationships/hyperlink" Target="https://podminky.urs.cz/item/CS_URS_2026_01/998782111" TargetMode="External"/><Relationship Id="rId4" Type="http://schemas.openxmlformats.org/officeDocument/2006/relationships/hyperlink" Target="https://podminky.urs.cz/item/CS_URS_2026_01/151811242" TargetMode="External"/><Relationship Id="rId9" Type="http://schemas.openxmlformats.org/officeDocument/2006/relationships/hyperlink" Target="https://podminky.urs.cz/item/CS_URS_2026_01/174151101" TargetMode="External"/><Relationship Id="rId13" Type="http://schemas.openxmlformats.org/officeDocument/2006/relationships/hyperlink" Target="https://podminky.urs.cz/item/CS_URS_2026_01/185803211" TargetMode="External"/><Relationship Id="rId18" Type="http://schemas.openxmlformats.org/officeDocument/2006/relationships/hyperlink" Target="https://podminky.urs.cz/item/CS_URS_2026_01/573211108" TargetMode="External"/><Relationship Id="rId39" Type="http://schemas.openxmlformats.org/officeDocument/2006/relationships/hyperlink" Target="https://podminky.urs.cz/item/CS_URS_2026_01/711161222" TargetMode="External"/><Relationship Id="rId34" Type="http://schemas.openxmlformats.org/officeDocument/2006/relationships/hyperlink" Target="https://podminky.urs.cz/item/CS_URS_2026_01/899623141" TargetMode="External"/><Relationship Id="rId50" Type="http://schemas.openxmlformats.org/officeDocument/2006/relationships/hyperlink" Target="https://podminky.urs.cz/item/CS_URS_2026_01/764051415" TargetMode="External"/><Relationship Id="rId55" Type="http://schemas.openxmlformats.org/officeDocument/2006/relationships/hyperlink" Target="https://podminky.urs.cz/item/CS_URS_2026_01/764238425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997013869" TargetMode="External"/><Relationship Id="rId3" Type="http://schemas.openxmlformats.org/officeDocument/2006/relationships/hyperlink" Target="https://podminky.urs.cz/item/CS_URS_2026_01/985621411" TargetMode="External"/><Relationship Id="rId7" Type="http://schemas.openxmlformats.org/officeDocument/2006/relationships/hyperlink" Target="https://podminky.urs.cz/item/CS_URS_2026_01/997013509" TargetMode="External"/><Relationship Id="rId2" Type="http://schemas.openxmlformats.org/officeDocument/2006/relationships/hyperlink" Target="https://podminky.urs.cz/item/CS_URS_2026_01/985621311" TargetMode="External"/><Relationship Id="rId1" Type="http://schemas.openxmlformats.org/officeDocument/2006/relationships/hyperlink" Target="https://podminky.urs.cz/item/CS_URS_2026_01/985621111" TargetMode="External"/><Relationship Id="rId6" Type="http://schemas.openxmlformats.org/officeDocument/2006/relationships/hyperlink" Target="https://podminky.urs.cz/item/CS_URS_2026_01/997013501" TargetMode="External"/><Relationship Id="rId5" Type="http://schemas.openxmlformats.org/officeDocument/2006/relationships/hyperlink" Target="https://podminky.urs.cz/item/CS_URS_2026_01/997013219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s://podminky.urs.cz/item/CS_URS_2026_01/997013153" TargetMode="External"/><Relationship Id="rId9" Type="http://schemas.openxmlformats.org/officeDocument/2006/relationships/hyperlink" Target="https://podminky.urs.cz/item/CS_URS_2026_01/99801100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6_01/119003227" TargetMode="External"/><Relationship Id="rId2" Type="http://schemas.openxmlformats.org/officeDocument/2006/relationships/hyperlink" Target="https://podminky.urs.cz/item/CS_URS_2026_01/119002122" TargetMode="External"/><Relationship Id="rId1" Type="http://schemas.openxmlformats.org/officeDocument/2006/relationships/hyperlink" Target="https://podminky.urs.cz/item/CS_URS_2026_01/119002121" TargetMode="External"/><Relationship Id="rId6" Type="http://schemas.openxmlformats.org/officeDocument/2006/relationships/drawing" Target="../drawings/drawing6.xml"/><Relationship Id="rId5" Type="http://schemas.openxmlformats.org/officeDocument/2006/relationships/hyperlink" Target="https://podminky.urs.cz/item/CS_URS_2026_01/938908411" TargetMode="External"/><Relationship Id="rId4" Type="http://schemas.openxmlformats.org/officeDocument/2006/relationships/hyperlink" Target="https://podminky.urs.cz/item/CS_URS_2026_01/119003228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2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84"/>
      <c r="AS2" s="384"/>
      <c r="AT2" s="384"/>
      <c r="AU2" s="384"/>
      <c r="AV2" s="384"/>
      <c r="AW2" s="384"/>
      <c r="AX2" s="384"/>
      <c r="AY2" s="384"/>
      <c r="AZ2" s="384"/>
      <c r="BA2" s="384"/>
      <c r="BB2" s="384"/>
      <c r="BC2" s="384"/>
      <c r="BD2" s="384"/>
      <c r="BE2" s="384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68" t="s">
        <v>14</v>
      </c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69"/>
      <c r="AG5" s="369"/>
      <c r="AH5" s="369"/>
      <c r="AI5" s="369"/>
      <c r="AJ5" s="369"/>
      <c r="AK5" s="369"/>
      <c r="AL5" s="369"/>
      <c r="AM5" s="369"/>
      <c r="AN5" s="369"/>
      <c r="AO5" s="369"/>
      <c r="AP5" s="24"/>
      <c r="AQ5" s="24"/>
      <c r="AR5" s="22"/>
      <c r="BE5" s="365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70" t="s">
        <v>17</v>
      </c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  <c r="W6" s="369"/>
      <c r="X6" s="369"/>
      <c r="Y6" s="369"/>
      <c r="Z6" s="369"/>
      <c r="AA6" s="369"/>
      <c r="AB6" s="369"/>
      <c r="AC6" s="369"/>
      <c r="AD6" s="369"/>
      <c r="AE6" s="369"/>
      <c r="AF6" s="369"/>
      <c r="AG6" s="369"/>
      <c r="AH6" s="369"/>
      <c r="AI6" s="369"/>
      <c r="AJ6" s="369"/>
      <c r="AK6" s="369"/>
      <c r="AL6" s="369"/>
      <c r="AM6" s="369"/>
      <c r="AN6" s="369"/>
      <c r="AO6" s="369"/>
      <c r="AP6" s="24"/>
      <c r="AQ6" s="24"/>
      <c r="AR6" s="22"/>
      <c r="BE6" s="366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66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66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66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66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66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66"/>
      <c r="BS12" s="19" t="s">
        <v>6</v>
      </c>
    </row>
    <row r="13" spans="1:74" s="1" customFormat="1" ht="12" customHeight="1">
      <c r="B13" s="23"/>
      <c r="C13" s="24"/>
      <c r="D13" s="31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30</v>
      </c>
      <c r="AO13" s="24"/>
      <c r="AP13" s="24"/>
      <c r="AQ13" s="24"/>
      <c r="AR13" s="22"/>
      <c r="BE13" s="366"/>
      <c r="BS13" s="19" t="s">
        <v>6</v>
      </c>
    </row>
    <row r="14" spans="1:74" ht="12.75">
      <c r="B14" s="23"/>
      <c r="C14" s="24"/>
      <c r="D14" s="24"/>
      <c r="E14" s="371" t="s">
        <v>30</v>
      </c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  <c r="U14" s="372"/>
      <c r="V14" s="372"/>
      <c r="W14" s="372"/>
      <c r="X14" s="372"/>
      <c r="Y14" s="372"/>
      <c r="Z14" s="372"/>
      <c r="AA14" s="372"/>
      <c r="AB14" s="372"/>
      <c r="AC14" s="372"/>
      <c r="AD14" s="372"/>
      <c r="AE14" s="372"/>
      <c r="AF14" s="372"/>
      <c r="AG14" s="372"/>
      <c r="AH14" s="372"/>
      <c r="AI14" s="372"/>
      <c r="AJ14" s="372"/>
      <c r="AK14" s="31" t="s">
        <v>28</v>
      </c>
      <c r="AL14" s="24"/>
      <c r="AM14" s="24"/>
      <c r="AN14" s="33" t="s">
        <v>30</v>
      </c>
      <c r="AO14" s="24"/>
      <c r="AP14" s="24"/>
      <c r="AQ14" s="24"/>
      <c r="AR14" s="22"/>
      <c r="BE14" s="366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66"/>
      <c r="BS15" s="19" t="s">
        <v>4</v>
      </c>
    </row>
    <row r="16" spans="1:74" s="1" customFormat="1" ht="12" customHeight="1">
      <c r="B16" s="23"/>
      <c r="C16" s="24"/>
      <c r="D16" s="31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66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66"/>
      <c r="BS17" s="19" t="s">
        <v>33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66"/>
      <c r="BS18" s="19" t="s">
        <v>6</v>
      </c>
    </row>
    <row r="19" spans="1:71" s="1" customFormat="1" ht="12" customHeight="1">
      <c r="B19" s="23"/>
      <c r="C19" s="24"/>
      <c r="D19" s="31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66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66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66"/>
    </row>
    <row r="22" spans="1:71" s="1" customFormat="1" ht="12" customHeight="1">
      <c r="B22" s="23"/>
      <c r="C22" s="24"/>
      <c r="D22" s="31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66"/>
    </row>
    <row r="23" spans="1:71" s="1" customFormat="1" ht="47.25" customHeight="1">
      <c r="B23" s="23"/>
      <c r="C23" s="24"/>
      <c r="D23" s="24"/>
      <c r="E23" s="373" t="s">
        <v>36</v>
      </c>
      <c r="F23" s="373"/>
      <c r="G23" s="373"/>
      <c r="H23" s="373"/>
      <c r="I23" s="373"/>
      <c r="J23" s="373"/>
      <c r="K23" s="373"/>
      <c r="L23" s="373"/>
      <c r="M23" s="373"/>
      <c r="N23" s="373"/>
      <c r="O23" s="373"/>
      <c r="P23" s="373"/>
      <c r="Q23" s="373"/>
      <c r="R23" s="373"/>
      <c r="S23" s="373"/>
      <c r="T23" s="373"/>
      <c r="U23" s="373"/>
      <c r="V23" s="373"/>
      <c r="W23" s="373"/>
      <c r="X23" s="373"/>
      <c r="Y23" s="373"/>
      <c r="Z23" s="373"/>
      <c r="AA23" s="373"/>
      <c r="AB23" s="373"/>
      <c r="AC23" s="373"/>
      <c r="AD23" s="373"/>
      <c r="AE23" s="373"/>
      <c r="AF23" s="373"/>
      <c r="AG23" s="373"/>
      <c r="AH23" s="373"/>
      <c r="AI23" s="373"/>
      <c r="AJ23" s="373"/>
      <c r="AK23" s="373"/>
      <c r="AL23" s="373"/>
      <c r="AM23" s="373"/>
      <c r="AN23" s="373"/>
      <c r="AO23" s="24"/>
      <c r="AP23" s="24"/>
      <c r="AQ23" s="24"/>
      <c r="AR23" s="22"/>
      <c r="BE23" s="366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66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66"/>
    </row>
    <row r="26" spans="1:71" s="2" customFormat="1" ht="25.9" customHeight="1">
      <c r="A26" s="36"/>
      <c r="B26" s="37"/>
      <c r="C26" s="38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4">
        <f>ROUND(AG54,2)</f>
        <v>0</v>
      </c>
      <c r="AL26" s="375"/>
      <c r="AM26" s="375"/>
      <c r="AN26" s="375"/>
      <c r="AO26" s="375"/>
      <c r="AP26" s="38"/>
      <c r="AQ26" s="38"/>
      <c r="AR26" s="41"/>
      <c r="BE26" s="366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66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76" t="s">
        <v>38</v>
      </c>
      <c r="M28" s="376"/>
      <c r="N28" s="376"/>
      <c r="O28" s="376"/>
      <c r="P28" s="376"/>
      <c r="Q28" s="38"/>
      <c r="R28" s="38"/>
      <c r="S28" s="38"/>
      <c r="T28" s="38"/>
      <c r="U28" s="38"/>
      <c r="V28" s="38"/>
      <c r="W28" s="376" t="s">
        <v>39</v>
      </c>
      <c r="X28" s="376"/>
      <c r="Y28" s="376"/>
      <c r="Z28" s="376"/>
      <c r="AA28" s="376"/>
      <c r="AB28" s="376"/>
      <c r="AC28" s="376"/>
      <c r="AD28" s="376"/>
      <c r="AE28" s="376"/>
      <c r="AF28" s="38"/>
      <c r="AG28" s="38"/>
      <c r="AH28" s="38"/>
      <c r="AI28" s="38"/>
      <c r="AJ28" s="38"/>
      <c r="AK28" s="376" t="s">
        <v>40</v>
      </c>
      <c r="AL28" s="376"/>
      <c r="AM28" s="376"/>
      <c r="AN28" s="376"/>
      <c r="AO28" s="376"/>
      <c r="AP28" s="38"/>
      <c r="AQ28" s="38"/>
      <c r="AR28" s="41"/>
      <c r="BE28" s="366"/>
    </row>
    <row r="29" spans="1:71" s="3" customFormat="1" ht="14.45" customHeight="1">
      <c r="B29" s="42"/>
      <c r="C29" s="43"/>
      <c r="D29" s="31" t="s">
        <v>41</v>
      </c>
      <c r="E29" s="43"/>
      <c r="F29" s="31" t="s">
        <v>42</v>
      </c>
      <c r="G29" s="43"/>
      <c r="H29" s="43"/>
      <c r="I29" s="43"/>
      <c r="J29" s="43"/>
      <c r="K29" s="43"/>
      <c r="L29" s="379">
        <v>0.21</v>
      </c>
      <c r="M29" s="378"/>
      <c r="N29" s="378"/>
      <c r="O29" s="378"/>
      <c r="P29" s="378"/>
      <c r="Q29" s="43"/>
      <c r="R29" s="43"/>
      <c r="S29" s="43"/>
      <c r="T29" s="43"/>
      <c r="U29" s="43"/>
      <c r="V29" s="43"/>
      <c r="W29" s="377">
        <f>ROUND(AZ54, 2)</f>
        <v>0</v>
      </c>
      <c r="X29" s="378"/>
      <c r="Y29" s="378"/>
      <c r="Z29" s="378"/>
      <c r="AA29" s="378"/>
      <c r="AB29" s="378"/>
      <c r="AC29" s="378"/>
      <c r="AD29" s="378"/>
      <c r="AE29" s="378"/>
      <c r="AF29" s="43"/>
      <c r="AG29" s="43"/>
      <c r="AH29" s="43"/>
      <c r="AI29" s="43"/>
      <c r="AJ29" s="43"/>
      <c r="AK29" s="377">
        <f>ROUND(AV54, 2)</f>
        <v>0</v>
      </c>
      <c r="AL29" s="378"/>
      <c r="AM29" s="378"/>
      <c r="AN29" s="378"/>
      <c r="AO29" s="378"/>
      <c r="AP29" s="43"/>
      <c r="AQ29" s="43"/>
      <c r="AR29" s="44"/>
      <c r="BE29" s="367"/>
    </row>
    <row r="30" spans="1:71" s="3" customFormat="1" ht="14.45" customHeight="1">
      <c r="B30" s="42"/>
      <c r="C30" s="43"/>
      <c r="D30" s="43"/>
      <c r="E30" s="43"/>
      <c r="F30" s="31" t="s">
        <v>43</v>
      </c>
      <c r="G30" s="43"/>
      <c r="H30" s="43"/>
      <c r="I30" s="43"/>
      <c r="J30" s="43"/>
      <c r="K30" s="43"/>
      <c r="L30" s="379">
        <v>0.12</v>
      </c>
      <c r="M30" s="378"/>
      <c r="N30" s="378"/>
      <c r="O30" s="378"/>
      <c r="P30" s="378"/>
      <c r="Q30" s="43"/>
      <c r="R30" s="43"/>
      <c r="S30" s="43"/>
      <c r="T30" s="43"/>
      <c r="U30" s="43"/>
      <c r="V30" s="43"/>
      <c r="W30" s="377">
        <f>ROUND(BA54, 2)</f>
        <v>0</v>
      </c>
      <c r="X30" s="378"/>
      <c r="Y30" s="378"/>
      <c r="Z30" s="378"/>
      <c r="AA30" s="378"/>
      <c r="AB30" s="378"/>
      <c r="AC30" s="378"/>
      <c r="AD30" s="378"/>
      <c r="AE30" s="378"/>
      <c r="AF30" s="43"/>
      <c r="AG30" s="43"/>
      <c r="AH30" s="43"/>
      <c r="AI30" s="43"/>
      <c r="AJ30" s="43"/>
      <c r="AK30" s="377">
        <f>ROUND(AW54, 2)</f>
        <v>0</v>
      </c>
      <c r="AL30" s="378"/>
      <c r="AM30" s="378"/>
      <c r="AN30" s="378"/>
      <c r="AO30" s="378"/>
      <c r="AP30" s="43"/>
      <c r="AQ30" s="43"/>
      <c r="AR30" s="44"/>
      <c r="BE30" s="367"/>
    </row>
    <row r="31" spans="1:71" s="3" customFormat="1" ht="14.45" hidden="1" customHeight="1">
      <c r="B31" s="42"/>
      <c r="C31" s="43"/>
      <c r="D31" s="43"/>
      <c r="E31" s="43"/>
      <c r="F31" s="31" t="s">
        <v>44</v>
      </c>
      <c r="G31" s="43"/>
      <c r="H31" s="43"/>
      <c r="I31" s="43"/>
      <c r="J31" s="43"/>
      <c r="K31" s="43"/>
      <c r="L31" s="379">
        <v>0.21</v>
      </c>
      <c r="M31" s="378"/>
      <c r="N31" s="378"/>
      <c r="O31" s="378"/>
      <c r="P31" s="378"/>
      <c r="Q31" s="43"/>
      <c r="R31" s="43"/>
      <c r="S31" s="43"/>
      <c r="T31" s="43"/>
      <c r="U31" s="43"/>
      <c r="V31" s="43"/>
      <c r="W31" s="377">
        <f>ROUND(BB54, 2)</f>
        <v>0</v>
      </c>
      <c r="X31" s="378"/>
      <c r="Y31" s="378"/>
      <c r="Z31" s="378"/>
      <c r="AA31" s="378"/>
      <c r="AB31" s="378"/>
      <c r="AC31" s="378"/>
      <c r="AD31" s="378"/>
      <c r="AE31" s="378"/>
      <c r="AF31" s="43"/>
      <c r="AG31" s="43"/>
      <c r="AH31" s="43"/>
      <c r="AI31" s="43"/>
      <c r="AJ31" s="43"/>
      <c r="AK31" s="377">
        <v>0</v>
      </c>
      <c r="AL31" s="378"/>
      <c r="AM31" s="378"/>
      <c r="AN31" s="378"/>
      <c r="AO31" s="378"/>
      <c r="AP31" s="43"/>
      <c r="AQ31" s="43"/>
      <c r="AR31" s="44"/>
      <c r="BE31" s="367"/>
    </row>
    <row r="32" spans="1:71" s="3" customFormat="1" ht="14.45" hidden="1" customHeight="1">
      <c r="B32" s="42"/>
      <c r="C32" s="43"/>
      <c r="D32" s="43"/>
      <c r="E32" s="43"/>
      <c r="F32" s="31" t="s">
        <v>45</v>
      </c>
      <c r="G32" s="43"/>
      <c r="H32" s="43"/>
      <c r="I32" s="43"/>
      <c r="J32" s="43"/>
      <c r="K32" s="43"/>
      <c r="L32" s="379">
        <v>0.12</v>
      </c>
      <c r="M32" s="378"/>
      <c r="N32" s="378"/>
      <c r="O32" s="378"/>
      <c r="P32" s="378"/>
      <c r="Q32" s="43"/>
      <c r="R32" s="43"/>
      <c r="S32" s="43"/>
      <c r="T32" s="43"/>
      <c r="U32" s="43"/>
      <c r="V32" s="43"/>
      <c r="W32" s="377">
        <f>ROUND(BC54, 2)</f>
        <v>0</v>
      </c>
      <c r="X32" s="378"/>
      <c r="Y32" s="378"/>
      <c r="Z32" s="378"/>
      <c r="AA32" s="378"/>
      <c r="AB32" s="378"/>
      <c r="AC32" s="378"/>
      <c r="AD32" s="378"/>
      <c r="AE32" s="378"/>
      <c r="AF32" s="43"/>
      <c r="AG32" s="43"/>
      <c r="AH32" s="43"/>
      <c r="AI32" s="43"/>
      <c r="AJ32" s="43"/>
      <c r="AK32" s="377">
        <v>0</v>
      </c>
      <c r="AL32" s="378"/>
      <c r="AM32" s="378"/>
      <c r="AN32" s="378"/>
      <c r="AO32" s="378"/>
      <c r="AP32" s="43"/>
      <c r="AQ32" s="43"/>
      <c r="AR32" s="44"/>
      <c r="BE32" s="367"/>
    </row>
    <row r="33" spans="1:57" s="3" customFormat="1" ht="14.45" hidden="1" customHeight="1">
      <c r="B33" s="42"/>
      <c r="C33" s="43"/>
      <c r="D33" s="43"/>
      <c r="E33" s="43"/>
      <c r="F33" s="31" t="s">
        <v>46</v>
      </c>
      <c r="G33" s="43"/>
      <c r="H33" s="43"/>
      <c r="I33" s="43"/>
      <c r="J33" s="43"/>
      <c r="K33" s="43"/>
      <c r="L33" s="379">
        <v>0</v>
      </c>
      <c r="M33" s="378"/>
      <c r="N33" s="378"/>
      <c r="O33" s="378"/>
      <c r="P33" s="378"/>
      <c r="Q33" s="43"/>
      <c r="R33" s="43"/>
      <c r="S33" s="43"/>
      <c r="T33" s="43"/>
      <c r="U33" s="43"/>
      <c r="V33" s="43"/>
      <c r="W33" s="377">
        <f>ROUND(BD54, 2)</f>
        <v>0</v>
      </c>
      <c r="X33" s="378"/>
      <c r="Y33" s="378"/>
      <c r="Z33" s="378"/>
      <c r="AA33" s="378"/>
      <c r="AB33" s="378"/>
      <c r="AC33" s="378"/>
      <c r="AD33" s="378"/>
      <c r="AE33" s="378"/>
      <c r="AF33" s="43"/>
      <c r="AG33" s="43"/>
      <c r="AH33" s="43"/>
      <c r="AI33" s="43"/>
      <c r="AJ33" s="43"/>
      <c r="AK33" s="377">
        <v>0</v>
      </c>
      <c r="AL33" s="378"/>
      <c r="AM33" s="378"/>
      <c r="AN33" s="378"/>
      <c r="AO33" s="378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47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48</v>
      </c>
      <c r="U35" s="47"/>
      <c r="V35" s="47"/>
      <c r="W35" s="47"/>
      <c r="X35" s="383" t="s">
        <v>49</v>
      </c>
      <c r="Y35" s="381"/>
      <c r="Z35" s="381"/>
      <c r="AA35" s="381"/>
      <c r="AB35" s="381"/>
      <c r="AC35" s="47"/>
      <c r="AD35" s="47"/>
      <c r="AE35" s="47"/>
      <c r="AF35" s="47"/>
      <c r="AG35" s="47"/>
      <c r="AH35" s="47"/>
      <c r="AI35" s="47"/>
      <c r="AJ35" s="47"/>
      <c r="AK35" s="380">
        <f>SUM(AK26:AK33)</f>
        <v>0</v>
      </c>
      <c r="AL35" s="381"/>
      <c r="AM35" s="381"/>
      <c r="AN35" s="381"/>
      <c r="AO35" s="382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50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25_b_02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41" t="str">
        <f>K6</f>
        <v>Revitalizace vnějšího pláště historické části budovy Beskydského divadla v Novém Jičíně</v>
      </c>
      <c r="M45" s="342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342"/>
      <c r="AA45" s="342"/>
      <c r="AB45" s="342"/>
      <c r="AC45" s="342"/>
      <c r="AD45" s="342"/>
      <c r="AE45" s="342"/>
      <c r="AF45" s="342"/>
      <c r="AG45" s="342"/>
      <c r="AH45" s="342"/>
      <c r="AI45" s="342"/>
      <c r="AJ45" s="342"/>
      <c r="AK45" s="342"/>
      <c r="AL45" s="342"/>
      <c r="AM45" s="342"/>
      <c r="AN45" s="342"/>
      <c r="AO45" s="342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Divadelní 873/5, 741 01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43" t="str">
        <f>IF(AN8= "","",AN8)</f>
        <v>30. 12. 2024</v>
      </c>
      <c r="AN47" s="343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Město Nový Jičín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31</v>
      </c>
      <c r="AJ49" s="38"/>
      <c r="AK49" s="38"/>
      <c r="AL49" s="38"/>
      <c r="AM49" s="350" t="str">
        <f>IF(E17="","",E17)</f>
        <v>BENEPRO, a.s.</v>
      </c>
      <c r="AN49" s="351"/>
      <c r="AO49" s="351"/>
      <c r="AP49" s="351"/>
      <c r="AQ49" s="38"/>
      <c r="AR49" s="41"/>
      <c r="AS49" s="344" t="s">
        <v>51</v>
      </c>
      <c r="AT49" s="345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29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34</v>
      </c>
      <c r="AJ50" s="38"/>
      <c r="AK50" s="38"/>
      <c r="AL50" s="38"/>
      <c r="AM50" s="350" t="str">
        <f>IF(E20="","",E20)</f>
        <v>BENEPRO, a.s.</v>
      </c>
      <c r="AN50" s="351"/>
      <c r="AO50" s="351"/>
      <c r="AP50" s="351"/>
      <c r="AQ50" s="38"/>
      <c r="AR50" s="41"/>
      <c r="AS50" s="346"/>
      <c r="AT50" s="347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48"/>
      <c r="AT51" s="349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52" t="s">
        <v>52</v>
      </c>
      <c r="D52" s="353"/>
      <c r="E52" s="353"/>
      <c r="F52" s="353"/>
      <c r="G52" s="353"/>
      <c r="H52" s="68"/>
      <c r="I52" s="355" t="s">
        <v>53</v>
      </c>
      <c r="J52" s="353"/>
      <c r="K52" s="353"/>
      <c r="L52" s="353"/>
      <c r="M52" s="353"/>
      <c r="N52" s="353"/>
      <c r="O52" s="353"/>
      <c r="P52" s="353"/>
      <c r="Q52" s="353"/>
      <c r="R52" s="353"/>
      <c r="S52" s="353"/>
      <c r="T52" s="353"/>
      <c r="U52" s="353"/>
      <c r="V52" s="353"/>
      <c r="W52" s="353"/>
      <c r="X52" s="353"/>
      <c r="Y52" s="353"/>
      <c r="Z52" s="353"/>
      <c r="AA52" s="353"/>
      <c r="AB52" s="353"/>
      <c r="AC52" s="353"/>
      <c r="AD52" s="353"/>
      <c r="AE52" s="353"/>
      <c r="AF52" s="353"/>
      <c r="AG52" s="354" t="s">
        <v>54</v>
      </c>
      <c r="AH52" s="353"/>
      <c r="AI52" s="353"/>
      <c r="AJ52" s="353"/>
      <c r="AK52" s="353"/>
      <c r="AL52" s="353"/>
      <c r="AM52" s="353"/>
      <c r="AN52" s="355" t="s">
        <v>55</v>
      </c>
      <c r="AO52" s="353"/>
      <c r="AP52" s="353"/>
      <c r="AQ52" s="69" t="s">
        <v>56</v>
      </c>
      <c r="AR52" s="41"/>
      <c r="AS52" s="70" t="s">
        <v>57</v>
      </c>
      <c r="AT52" s="71" t="s">
        <v>58</v>
      </c>
      <c r="AU52" s="71" t="s">
        <v>59</v>
      </c>
      <c r="AV52" s="71" t="s">
        <v>60</v>
      </c>
      <c r="AW52" s="71" t="s">
        <v>61</v>
      </c>
      <c r="AX52" s="71" t="s">
        <v>62</v>
      </c>
      <c r="AY52" s="71" t="s">
        <v>63</v>
      </c>
      <c r="AZ52" s="71" t="s">
        <v>64</v>
      </c>
      <c r="BA52" s="71" t="s">
        <v>65</v>
      </c>
      <c r="BB52" s="71" t="s">
        <v>66</v>
      </c>
      <c r="BC52" s="71" t="s">
        <v>67</v>
      </c>
      <c r="BD52" s="72" t="s">
        <v>68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69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63">
        <f>ROUND(AG55+SUM(AG58:AG60),2)</f>
        <v>0</v>
      </c>
      <c r="AH54" s="363"/>
      <c r="AI54" s="363"/>
      <c r="AJ54" s="363"/>
      <c r="AK54" s="363"/>
      <c r="AL54" s="363"/>
      <c r="AM54" s="363"/>
      <c r="AN54" s="364">
        <f t="shared" ref="AN54:AN60" si="0">SUM(AG54,AT54)</f>
        <v>0</v>
      </c>
      <c r="AO54" s="364"/>
      <c r="AP54" s="364"/>
      <c r="AQ54" s="80" t="s">
        <v>19</v>
      </c>
      <c r="AR54" s="81"/>
      <c r="AS54" s="82">
        <f>ROUND(AS55+SUM(AS58:AS60),2)</f>
        <v>0</v>
      </c>
      <c r="AT54" s="83">
        <f t="shared" ref="AT54:AT60" si="1">ROUND(SUM(AV54:AW54),2)</f>
        <v>0</v>
      </c>
      <c r="AU54" s="84">
        <f>ROUND(AU55+SUM(AU58:AU60),5)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ROUND(AZ55+SUM(AZ58:AZ60),2)</f>
        <v>0</v>
      </c>
      <c r="BA54" s="83">
        <f>ROUND(BA55+SUM(BA58:BA60),2)</f>
        <v>0</v>
      </c>
      <c r="BB54" s="83">
        <f>ROUND(BB55+SUM(BB58:BB60),2)</f>
        <v>0</v>
      </c>
      <c r="BC54" s="83">
        <f>ROUND(BC55+SUM(BC58:BC60),2)</f>
        <v>0</v>
      </c>
      <c r="BD54" s="85">
        <f>ROUND(BD55+SUM(BD58:BD60),2)</f>
        <v>0</v>
      </c>
      <c r="BS54" s="86" t="s">
        <v>70</v>
      </c>
      <c r="BT54" s="86" t="s">
        <v>71</v>
      </c>
      <c r="BU54" s="87" t="s">
        <v>72</v>
      </c>
      <c r="BV54" s="86" t="s">
        <v>73</v>
      </c>
      <c r="BW54" s="86" t="s">
        <v>5</v>
      </c>
      <c r="BX54" s="86" t="s">
        <v>74</v>
      </c>
      <c r="CL54" s="86" t="s">
        <v>19</v>
      </c>
    </row>
    <row r="55" spans="1:91" s="7" customFormat="1" ht="24.75" customHeight="1">
      <c r="B55" s="88"/>
      <c r="C55" s="89"/>
      <c r="D55" s="359" t="s">
        <v>75</v>
      </c>
      <c r="E55" s="359"/>
      <c r="F55" s="359"/>
      <c r="G55" s="359"/>
      <c r="H55" s="359"/>
      <c r="I55" s="90"/>
      <c r="J55" s="359" t="s">
        <v>76</v>
      </c>
      <c r="K55" s="359"/>
      <c r="L55" s="359"/>
      <c r="M55" s="359"/>
      <c r="N55" s="359"/>
      <c r="O55" s="359"/>
      <c r="P55" s="359"/>
      <c r="Q55" s="359"/>
      <c r="R55" s="359"/>
      <c r="S55" s="359"/>
      <c r="T55" s="359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6">
        <f>ROUND(SUM(AG56:AG57),2)</f>
        <v>0</v>
      </c>
      <c r="AH55" s="357"/>
      <c r="AI55" s="357"/>
      <c r="AJ55" s="357"/>
      <c r="AK55" s="357"/>
      <c r="AL55" s="357"/>
      <c r="AM55" s="357"/>
      <c r="AN55" s="358">
        <f t="shared" si="0"/>
        <v>0</v>
      </c>
      <c r="AO55" s="357"/>
      <c r="AP55" s="357"/>
      <c r="AQ55" s="91" t="s">
        <v>77</v>
      </c>
      <c r="AR55" s="92"/>
      <c r="AS55" s="93">
        <f>ROUND(SUM(AS56:AS57),2)</f>
        <v>0</v>
      </c>
      <c r="AT55" s="94">
        <f t="shared" si="1"/>
        <v>0</v>
      </c>
      <c r="AU55" s="95">
        <f>ROUND(SUM(AU56:AU57),5)</f>
        <v>0</v>
      </c>
      <c r="AV55" s="94">
        <f>ROUND(AZ55*L29,2)</f>
        <v>0</v>
      </c>
      <c r="AW55" s="94">
        <f>ROUND(BA55*L30,2)</f>
        <v>0</v>
      </c>
      <c r="AX55" s="94">
        <f>ROUND(BB55*L29,2)</f>
        <v>0</v>
      </c>
      <c r="AY55" s="94">
        <f>ROUND(BC55*L30,2)</f>
        <v>0</v>
      </c>
      <c r="AZ55" s="94">
        <f>ROUND(SUM(AZ56:AZ57),2)</f>
        <v>0</v>
      </c>
      <c r="BA55" s="94">
        <f>ROUND(SUM(BA56:BA57),2)</f>
        <v>0</v>
      </c>
      <c r="BB55" s="94">
        <f>ROUND(SUM(BB56:BB57),2)</f>
        <v>0</v>
      </c>
      <c r="BC55" s="94">
        <f>ROUND(SUM(BC56:BC57),2)</f>
        <v>0</v>
      </c>
      <c r="BD55" s="96">
        <f>ROUND(SUM(BD56:BD57),2)</f>
        <v>0</v>
      </c>
      <c r="BS55" s="97" t="s">
        <v>70</v>
      </c>
      <c r="BT55" s="97" t="s">
        <v>78</v>
      </c>
      <c r="BU55" s="97" t="s">
        <v>72</v>
      </c>
      <c r="BV55" s="97" t="s">
        <v>73</v>
      </c>
      <c r="BW55" s="97" t="s">
        <v>79</v>
      </c>
      <c r="BX55" s="97" t="s">
        <v>5</v>
      </c>
      <c r="CL55" s="97" t="s">
        <v>19</v>
      </c>
      <c r="CM55" s="97" t="s">
        <v>80</v>
      </c>
    </row>
    <row r="56" spans="1:91" s="4" customFormat="1" ht="16.5" customHeight="1">
      <c r="A56" s="98" t="s">
        <v>81</v>
      </c>
      <c r="B56" s="53"/>
      <c r="C56" s="99"/>
      <c r="D56" s="99"/>
      <c r="E56" s="362" t="s">
        <v>82</v>
      </c>
      <c r="F56" s="362"/>
      <c r="G56" s="362"/>
      <c r="H56" s="362"/>
      <c r="I56" s="362"/>
      <c r="J56" s="99"/>
      <c r="K56" s="362" t="s">
        <v>83</v>
      </c>
      <c r="L56" s="362"/>
      <c r="M56" s="362"/>
      <c r="N56" s="362"/>
      <c r="O56" s="362"/>
      <c r="P56" s="362"/>
      <c r="Q56" s="362"/>
      <c r="R56" s="362"/>
      <c r="S56" s="362"/>
      <c r="T56" s="362"/>
      <c r="U56" s="362"/>
      <c r="V56" s="362"/>
      <c r="W56" s="362"/>
      <c r="X56" s="362"/>
      <c r="Y56" s="362"/>
      <c r="Z56" s="362"/>
      <c r="AA56" s="362"/>
      <c r="AB56" s="362"/>
      <c r="AC56" s="362"/>
      <c r="AD56" s="362"/>
      <c r="AE56" s="362"/>
      <c r="AF56" s="362"/>
      <c r="AG56" s="360">
        <f>'D.1.1 - Bourací práce'!J32</f>
        <v>0</v>
      </c>
      <c r="AH56" s="361"/>
      <c r="AI56" s="361"/>
      <c r="AJ56" s="361"/>
      <c r="AK56" s="361"/>
      <c r="AL56" s="361"/>
      <c r="AM56" s="361"/>
      <c r="AN56" s="360">
        <f t="shared" si="0"/>
        <v>0</v>
      </c>
      <c r="AO56" s="361"/>
      <c r="AP56" s="361"/>
      <c r="AQ56" s="100" t="s">
        <v>84</v>
      </c>
      <c r="AR56" s="55"/>
      <c r="AS56" s="101">
        <v>0</v>
      </c>
      <c r="AT56" s="102">
        <f t="shared" si="1"/>
        <v>0</v>
      </c>
      <c r="AU56" s="103">
        <f>'D.1.1 - Bourací práce'!P94</f>
        <v>0</v>
      </c>
      <c r="AV56" s="102">
        <f>'D.1.1 - Bourací práce'!J35</f>
        <v>0</v>
      </c>
      <c r="AW56" s="102">
        <f>'D.1.1 - Bourací práce'!J36</f>
        <v>0</v>
      </c>
      <c r="AX56" s="102">
        <f>'D.1.1 - Bourací práce'!J37</f>
        <v>0</v>
      </c>
      <c r="AY56" s="102">
        <f>'D.1.1 - Bourací práce'!J38</f>
        <v>0</v>
      </c>
      <c r="AZ56" s="102">
        <f>'D.1.1 - Bourací práce'!F35</f>
        <v>0</v>
      </c>
      <c r="BA56" s="102">
        <f>'D.1.1 - Bourací práce'!F36</f>
        <v>0</v>
      </c>
      <c r="BB56" s="102">
        <f>'D.1.1 - Bourací práce'!F37</f>
        <v>0</v>
      </c>
      <c r="BC56" s="102">
        <f>'D.1.1 - Bourací práce'!F38</f>
        <v>0</v>
      </c>
      <c r="BD56" s="104">
        <f>'D.1.1 - Bourací práce'!F39</f>
        <v>0</v>
      </c>
      <c r="BT56" s="105" t="s">
        <v>80</v>
      </c>
      <c r="BV56" s="105" t="s">
        <v>73</v>
      </c>
      <c r="BW56" s="105" t="s">
        <v>85</v>
      </c>
      <c r="BX56" s="105" t="s">
        <v>79</v>
      </c>
      <c r="CL56" s="105" t="s">
        <v>19</v>
      </c>
    </row>
    <row r="57" spans="1:91" s="4" customFormat="1" ht="23.25" customHeight="1">
      <c r="A57" s="98" t="s">
        <v>81</v>
      </c>
      <c r="B57" s="53"/>
      <c r="C57" s="99"/>
      <c r="D57" s="99"/>
      <c r="E57" s="362" t="s">
        <v>86</v>
      </c>
      <c r="F57" s="362"/>
      <c r="G57" s="362"/>
      <c r="H57" s="362"/>
      <c r="I57" s="362"/>
      <c r="J57" s="99"/>
      <c r="K57" s="362" t="s">
        <v>87</v>
      </c>
      <c r="L57" s="362"/>
      <c r="M57" s="362"/>
      <c r="N57" s="362"/>
      <c r="O57" s="362"/>
      <c r="P57" s="362"/>
      <c r="Q57" s="362"/>
      <c r="R57" s="362"/>
      <c r="S57" s="362"/>
      <c r="T57" s="362"/>
      <c r="U57" s="362"/>
      <c r="V57" s="362"/>
      <c r="W57" s="362"/>
      <c r="X57" s="362"/>
      <c r="Y57" s="362"/>
      <c r="Z57" s="362"/>
      <c r="AA57" s="362"/>
      <c r="AB57" s="362"/>
      <c r="AC57" s="362"/>
      <c r="AD57" s="362"/>
      <c r="AE57" s="362"/>
      <c r="AF57" s="362"/>
      <c r="AG57" s="360">
        <f>'D.1.2 - Řešení požadavků ...'!J32</f>
        <v>0</v>
      </c>
      <c r="AH57" s="361"/>
      <c r="AI57" s="361"/>
      <c r="AJ57" s="361"/>
      <c r="AK57" s="361"/>
      <c r="AL57" s="361"/>
      <c r="AM57" s="361"/>
      <c r="AN57" s="360">
        <f t="shared" si="0"/>
        <v>0</v>
      </c>
      <c r="AO57" s="361"/>
      <c r="AP57" s="361"/>
      <c r="AQ57" s="100" t="s">
        <v>84</v>
      </c>
      <c r="AR57" s="55"/>
      <c r="AS57" s="101">
        <v>0</v>
      </c>
      <c r="AT57" s="102">
        <f t="shared" si="1"/>
        <v>0</v>
      </c>
      <c r="AU57" s="103">
        <f>'D.1.2 - Řešení požadavků ...'!P102</f>
        <v>0</v>
      </c>
      <c r="AV57" s="102">
        <f>'D.1.2 - Řešení požadavků ...'!J35</f>
        <v>0</v>
      </c>
      <c r="AW57" s="102">
        <f>'D.1.2 - Řešení požadavků ...'!J36</f>
        <v>0</v>
      </c>
      <c r="AX57" s="102">
        <f>'D.1.2 - Řešení požadavků ...'!J37</f>
        <v>0</v>
      </c>
      <c r="AY57" s="102">
        <f>'D.1.2 - Řešení požadavků ...'!J38</f>
        <v>0</v>
      </c>
      <c r="AZ57" s="102">
        <f>'D.1.2 - Řešení požadavků ...'!F35</f>
        <v>0</v>
      </c>
      <c r="BA57" s="102">
        <f>'D.1.2 - Řešení požadavků ...'!F36</f>
        <v>0</v>
      </c>
      <c r="BB57" s="102">
        <f>'D.1.2 - Řešení požadavků ...'!F37</f>
        <v>0</v>
      </c>
      <c r="BC57" s="102">
        <f>'D.1.2 - Řešení požadavků ...'!F38</f>
        <v>0</v>
      </c>
      <c r="BD57" s="104">
        <f>'D.1.2 - Řešení požadavků ...'!F39</f>
        <v>0</v>
      </c>
      <c r="BT57" s="105" t="s">
        <v>80</v>
      </c>
      <c r="BV57" s="105" t="s">
        <v>73</v>
      </c>
      <c r="BW57" s="105" t="s">
        <v>88</v>
      </c>
      <c r="BX57" s="105" t="s">
        <v>79</v>
      </c>
      <c r="CL57" s="105" t="s">
        <v>19</v>
      </c>
    </row>
    <row r="58" spans="1:91" s="7" customFormat="1" ht="16.5" customHeight="1">
      <c r="A58" s="98" t="s">
        <v>81</v>
      </c>
      <c r="B58" s="88"/>
      <c r="C58" s="89"/>
      <c r="D58" s="359" t="s">
        <v>89</v>
      </c>
      <c r="E58" s="359"/>
      <c r="F58" s="359"/>
      <c r="G58" s="359"/>
      <c r="H58" s="359"/>
      <c r="I58" s="90"/>
      <c r="J58" s="359" t="s">
        <v>90</v>
      </c>
      <c r="K58" s="359"/>
      <c r="L58" s="359"/>
      <c r="M58" s="359"/>
      <c r="N58" s="359"/>
      <c r="O58" s="359"/>
      <c r="P58" s="359"/>
      <c r="Q58" s="359"/>
      <c r="R58" s="359"/>
      <c r="S58" s="359"/>
      <c r="T58" s="359"/>
      <c r="U58" s="359"/>
      <c r="V58" s="359"/>
      <c r="W58" s="359"/>
      <c r="X58" s="359"/>
      <c r="Y58" s="359"/>
      <c r="Z58" s="359"/>
      <c r="AA58" s="359"/>
      <c r="AB58" s="359"/>
      <c r="AC58" s="359"/>
      <c r="AD58" s="359"/>
      <c r="AE58" s="359"/>
      <c r="AF58" s="359"/>
      <c r="AG58" s="358">
        <f>'D.3 - Požadavky na konstr...'!J30</f>
        <v>0</v>
      </c>
      <c r="AH58" s="357"/>
      <c r="AI58" s="357"/>
      <c r="AJ58" s="357"/>
      <c r="AK58" s="357"/>
      <c r="AL58" s="357"/>
      <c r="AM58" s="357"/>
      <c r="AN58" s="358">
        <f t="shared" si="0"/>
        <v>0</v>
      </c>
      <c r="AO58" s="357"/>
      <c r="AP58" s="357"/>
      <c r="AQ58" s="91" t="s">
        <v>77</v>
      </c>
      <c r="AR58" s="92"/>
      <c r="AS58" s="93">
        <v>0</v>
      </c>
      <c r="AT58" s="94">
        <f t="shared" si="1"/>
        <v>0</v>
      </c>
      <c r="AU58" s="95">
        <f>'D.3 - Požadavky na konstr...'!P84</f>
        <v>0</v>
      </c>
      <c r="AV58" s="94">
        <f>'D.3 - Požadavky na konstr...'!J33</f>
        <v>0</v>
      </c>
      <c r="AW58" s="94">
        <f>'D.3 - Požadavky na konstr...'!J34</f>
        <v>0</v>
      </c>
      <c r="AX58" s="94">
        <f>'D.3 - Požadavky na konstr...'!J35</f>
        <v>0</v>
      </c>
      <c r="AY58" s="94">
        <f>'D.3 - Požadavky na konstr...'!J36</f>
        <v>0</v>
      </c>
      <c r="AZ58" s="94">
        <f>'D.3 - Požadavky na konstr...'!F33</f>
        <v>0</v>
      </c>
      <c r="BA58" s="94">
        <f>'D.3 - Požadavky na konstr...'!F34</f>
        <v>0</v>
      </c>
      <c r="BB58" s="94">
        <f>'D.3 - Požadavky na konstr...'!F35</f>
        <v>0</v>
      </c>
      <c r="BC58" s="94">
        <f>'D.3 - Požadavky na konstr...'!F36</f>
        <v>0</v>
      </c>
      <c r="BD58" s="96">
        <f>'D.3 - Požadavky na konstr...'!F37</f>
        <v>0</v>
      </c>
      <c r="BT58" s="97" t="s">
        <v>78</v>
      </c>
      <c r="BV58" s="97" t="s">
        <v>73</v>
      </c>
      <c r="BW58" s="97" t="s">
        <v>91</v>
      </c>
      <c r="BX58" s="97" t="s">
        <v>5</v>
      </c>
      <c r="CL58" s="97" t="s">
        <v>19</v>
      </c>
      <c r="CM58" s="97" t="s">
        <v>80</v>
      </c>
    </row>
    <row r="59" spans="1:91" s="7" customFormat="1" ht="16.5" customHeight="1">
      <c r="A59" s="98" t="s">
        <v>81</v>
      </c>
      <c r="B59" s="88"/>
      <c r="C59" s="89"/>
      <c r="D59" s="359" t="s">
        <v>92</v>
      </c>
      <c r="E59" s="359"/>
      <c r="F59" s="359"/>
      <c r="G59" s="359"/>
      <c r="H59" s="359"/>
      <c r="I59" s="90"/>
      <c r="J59" s="359" t="s">
        <v>93</v>
      </c>
      <c r="K59" s="359"/>
      <c r="L59" s="359"/>
      <c r="M59" s="359"/>
      <c r="N59" s="359"/>
      <c r="O59" s="359"/>
      <c r="P59" s="359"/>
      <c r="Q59" s="359"/>
      <c r="R59" s="359"/>
      <c r="S59" s="359"/>
      <c r="T59" s="359"/>
      <c r="U59" s="359"/>
      <c r="V59" s="359"/>
      <c r="W59" s="359"/>
      <c r="X59" s="359"/>
      <c r="Y59" s="359"/>
      <c r="Z59" s="359"/>
      <c r="AA59" s="359"/>
      <c r="AB59" s="359"/>
      <c r="AC59" s="359"/>
      <c r="AD59" s="359"/>
      <c r="AE59" s="359"/>
      <c r="AF59" s="359"/>
      <c r="AG59" s="358">
        <f>'SO 01 - Sanace'!J30</f>
        <v>0</v>
      </c>
      <c r="AH59" s="357"/>
      <c r="AI59" s="357"/>
      <c r="AJ59" s="357"/>
      <c r="AK59" s="357"/>
      <c r="AL59" s="357"/>
      <c r="AM59" s="357"/>
      <c r="AN59" s="358">
        <f t="shared" si="0"/>
        <v>0</v>
      </c>
      <c r="AO59" s="357"/>
      <c r="AP59" s="357"/>
      <c r="AQ59" s="91" t="s">
        <v>77</v>
      </c>
      <c r="AR59" s="92"/>
      <c r="AS59" s="93">
        <v>0</v>
      </c>
      <c r="AT59" s="94">
        <f t="shared" si="1"/>
        <v>0</v>
      </c>
      <c r="AU59" s="95">
        <f>'SO 01 - Sanace'!P85</f>
        <v>0</v>
      </c>
      <c r="AV59" s="94">
        <f>'SO 01 - Sanace'!J33</f>
        <v>0</v>
      </c>
      <c r="AW59" s="94">
        <f>'SO 01 - Sanace'!J34</f>
        <v>0</v>
      </c>
      <c r="AX59" s="94">
        <f>'SO 01 - Sanace'!J35</f>
        <v>0</v>
      </c>
      <c r="AY59" s="94">
        <f>'SO 01 - Sanace'!J36</f>
        <v>0</v>
      </c>
      <c r="AZ59" s="94">
        <f>'SO 01 - Sanace'!F33</f>
        <v>0</v>
      </c>
      <c r="BA59" s="94">
        <f>'SO 01 - Sanace'!F34</f>
        <v>0</v>
      </c>
      <c r="BB59" s="94">
        <f>'SO 01 - Sanace'!F35</f>
        <v>0</v>
      </c>
      <c r="BC59" s="94">
        <f>'SO 01 - Sanace'!F36</f>
        <v>0</v>
      </c>
      <c r="BD59" s="96">
        <f>'SO 01 - Sanace'!F37</f>
        <v>0</v>
      </c>
      <c r="BT59" s="97" t="s">
        <v>78</v>
      </c>
      <c r="BV59" s="97" t="s">
        <v>73</v>
      </c>
      <c r="BW59" s="97" t="s">
        <v>94</v>
      </c>
      <c r="BX59" s="97" t="s">
        <v>5</v>
      </c>
      <c r="CL59" s="97" t="s">
        <v>19</v>
      </c>
      <c r="CM59" s="97" t="s">
        <v>80</v>
      </c>
    </row>
    <row r="60" spans="1:91" s="7" customFormat="1" ht="16.5" customHeight="1">
      <c r="A60" s="98" t="s">
        <v>81</v>
      </c>
      <c r="B60" s="88"/>
      <c r="C60" s="89"/>
      <c r="D60" s="359" t="s">
        <v>95</v>
      </c>
      <c r="E60" s="359"/>
      <c r="F60" s="359"/>
      <c r="G60" s="359"/>
      <c r="H60" s="359"/>
      <c r="I60" s="90"/>
      <c r="J60" s="359" t="s">
        <v>96</v>
      </c>
      <c r="K60" s="359"/>
      <c r="L60" s="359"/>
      <c r="M60" s="359"/>
      <c r="N60" s="359"/>
      <c r="O60" s="359"/>
      <c r="P60" s="359"/>
      <c r="Q60" s="359"/>
      <c r="R60" s="359"/>
      <c r="S60" s="359"/>
      <c r="T60" s="359"/>
      <c r="U60" s="359"/>
      <c r="V60" s="359"/>
      <c r="W60" s="359"/>
      <c r="X60" s="359"/>
      <c r="Y60" s="359"/>
      <c r="Z60" s="359"/>
      <c r="AA60" s="359"/>
      <c r="AB60" s="359"/>
      <c r="AC60" s="359"/>
      <c r="AD60" s="359"/>
      <c r="AE60" s="359"/>
      <c r="AF60" s="359"/>
      <c r="AG60" s="358">
        <f>'VRN - Vedlejší rozpočtové...'!J30</f>
        <v>0</v>
      </c>
      <c r="AH60" s="357"/>
      <c r="AI60" s="357"/>
      <c r="AJ60" s="357"/>
      <c r="AK60" s="357"/>
      <c r="AL60" s="357"/>
      <c r="AM60" s="357"/>
      <c r="AN60" s="358">
        <f t="shared" si="0"/>
        <v>0</v>
      </c>
      <c r="AO60" s="357"/>
      <c r="AP60" s="357"/>
      <c r="AQ60" s="91" t="s">
        <v>77</v>
      </c>
      <c r="AR60" s="92"/>
      <c r="AS60" s="106">
        <v>0</v>
      </c>
      <c r="AT60" s="107">
        <f t="shared" si="1"/>
        <v>0</v>
      </c>
      <c r="AU60" s="108">
        <f>'VRN - Vedlejší rozpočtové...'!P87</f>
        <v>0</v>
      </c>
      <c r="AV60" s="107">
        <f>'VRN - Vedlejší rozpočtové...'!J33</f>
        <v>0</v>
      </c>
      <c r="AW60" s="107">
        <f>'VRN - Vedlejší rozpočtové...'!J34</f>
        <v>0</v>
      </c>
      <c r="AX60" s="107">
        <f>'VRN - Vedlejší rozpočtové...'!J35</f>
        <v>0</v>
      </c>
      <c r="AY60" s="107">
        <f>'VRN - Vedlejší rozpočtové...'!J36</f>
        <v>0</v>
      </c>
      <c r="AZ60" s="107">
        <f>'VRN - Vedlejší rozpočtové...'!F33</f>
        <v>0</v>
      </c>
      <c r="BA60" s="107">
        <f>'VRN - Vedlejší rozpočtové...'!F34</f>
        <v>0</v>
      </c>
      <c r="BB60" s="107">
        <f>'VRN - Vedlejší rozpočtové...'!F35</f>
        <v>0</v>
      </c>
      <c r="BC60" s="107">
        <f>'VRN - Vedlejší rozpočtové...'!F36</f>
        <v>0</v>
      </c>
      <c r="BD60" s="109">
        <f>'VRN - Vedlejší rozpočtové...'!F37</f>
        <v>0</v>
      </c>
      <c r="BT60" s="97" t="s">
        <v>78</v>
      </c>
      <c r="BV60" s="97" t="s">
        <v>73</v>
      </c>
      <c r="BW60" s="97" t="s">
        <v>97</v>
      </c>
      <c r="BX60" s="97" t="s">
        <v>5</v>
      </c>
      <c r="CL60" s="97" t="s">
        <v>19</v>
      </c>
      <c r="CM60" s="97" t="s">
        <v>80</v>
      </c>
    </row>
    <row r="61" spans="1:91" s="2" customFormat="1" ht="30" customHeight="1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41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91" s="2" customFormat="1" ht="6.95" customHeight="1">
      <c r="A62" s="36"/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41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</sheetData>
  <sheetProtection algorithmName="SHA-512" hashValue="fdssp159kGMyZW9LAUXR42I80RUqCINv5dcivWEoYD59lxIYNZgiI5I7LJpuUM7INcVqrja3dGLwPce9jiCkfQ==" saltValue="082mUKvN48r+cucv4gZTC/UYAvv76Bn2OcbKiHNGTa6jgi1LIYpiXyPKT+8EcqEotOwbcLV1a7VwA1oou6MK3g==" spinCount="100000" sheet="1" objects="1" scenarios="1" formatColumns="0" formatRows="0"/>
  <mergeCells count="62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60:AP60"/>
    <mergeCell ref="AG60:AM60"/>
    <mergeCell ref="D60:H60"/>
    <mergeCell ref="J60:AF60"/>
    <mergeCell ref="AG54:AM54"/>
    <mergeCell ref="AN54:AP54"/>
    <mergeCell ref="AG58:AM58"/>
    <mergeCell ref="AN58:AP58"/>
    <mergeCell ref="D58:H58"/>
    <mergeCell ref="J58:AF58"/>
    <mergeCell ref="AN59:AP59"/>
    <mergeCell ref="AG59:AM59"/>
    <mergeCell ref="D59:H59"/>
    <mergeCell ref="J59:AF59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L45:AO45"/>
    <mergeCell ref="AM47:AN47"/>
    <mergeCell ref="AS49:AT51"/>
    <mergeCell ref="AM49:AP49"/>
    <mergeCell ref="AM50:AP50"/>
  </mergeCells>
  <hyperlinks>
    <hyperlink ref="A56" location="'D.1.1 - Bourací práce'!C2" display="/"/>
    <hyperlink ref="A57" location="'D.1.2 - Řešení požadavků ...'!C2" display="/"/>
    <hyperlink ref="A58" location="'D.3 - Požadavky na konstr...'!C2" display="/"/>
    <hyperlink ref="A59" location="'SO 01 - Sanace'!C2" display="/"/>
    <hyperlink ref="A60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AT2" s="19" t="s">
        <v>85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80</v>
      </c>
    </row>
    <row r="4" spans="1:46" s="1" customFormat="1" ht="24.95" customHeight="1">
      <c r="B4" s="22"/>
      <c r="D4" s="112" t="s">
        <v>98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5" t="str">
        <f>'Rekapitulace stavby'!K6</f>
        <v>Revitalizace vnějšího pláště historické části budovy Beskydského divadla v Novém Jičíně</v>
      </c>
      <c r="F7" s="386"/>
      <c r="G7" s="386"/>
      <c r="H7" s="386"/>
      <c r="L7" s="22"/>
    </row>
    <row r="8" spans="1:46" s="1" customFormat="1" ht="12" customHeight="1">
      <c r="B8" s="22"/>
      <c r="D8" s="114" t="s">
        <v>99</v>
      </c>
      <c r="L8" s="22"/>
    </row>
    <row r="9" spans="1:46" s="2" customFormat="1" ht="16.5" customHeight="1">
      <c r="A9" s="36"/>
      <c r="B9" s="41"/>
      <c r="C9" s="36"/>
      <c r="D9" s="36"/>
      <c r="E9" s="385" t="s">
        <v>100</v>
      </c>
      <c r="F9" s="387"/>
      <c r="G9" s="387"/>
      <c r="H9" s="387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101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88" t="s">
        <v>102</v>
      </c>
      <c r="F11" s="387"/>
      <c r="G11" s="387"/>
      <c r="H11" s="387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 t="str">
        <f>'Rekapitulace stavby'!AN8</f>
        <v>30. 12. 2024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">
        <v>19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27</v>
      </c>
      <c r="F17" s="36"/>
      <c r="G17" s="36"/>
      <c r="H17" s="36"/>
      <c r="I17" s="114" t="s">
        <v>28</v>
      </c>
      <c r="J17" s="105" t="s">
        <v>19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29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89" t="str">
        <f>'Rekapitulace stavby'!E14</f>
        <v>Vyplň údaj</v>
      </c>
      <c r="F20" s="390"/>
      <c r="G20" s="390"/>
      <c r="H20" s="390"/>
      <c r="I20" s="114" t="s">
        <v>28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31</v>
      </c>
      <c r="E22" s="36"/>
      <c r="F22" s="36"/>
      <c r="G22" s="36"/>
      <c r="H22" s="36"/>
      <c r="I22" s="114" t="s">
        <v>26</v>
      </c>
      <c r="J22" s="105" t="s">
        <v>19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32</v>
      </c>
      <c r="F23" s="36"/>
      <c r="G23" s="36"/>
      <c r="H23" s="36"/>
      <c r="I23" s="114" t="s">
        <v>28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34</v>
      </c>
      <c r="E25" s="36"/>
      <c r="F25" s="36"/>
      <c r="G25" s="36"/>
      <c r="H25" s="36"/>
      <c r="I25" s="114" t="s">
        <v>26</v>
      </c>
      <c r="J25" s="105" t="s">
        <v>19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32</v>
      </c>
      <c r="F26" s="36"/>
      <c r="G26" s="36"/>
      <c r="H26" s="36"/>
      <c r="I26" s="114" t="s">
        <v>28</v>
      </c>
      <c r="J26" s="105" t="s">
        <v>19</v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35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71.25" customHeight="1">
      <c r="A29" s="117"/>
      <c r="B29" s="118"/>
      <c r="C29" s="117"/>
      <c r="D29" s="117"/>
      <c r="E29" s="391" t="s">
        <v>36</v>
      </c>
      <c r="F29" s="391"/>
      <c r="G29" s="391"/>
      <c r="H29" s="391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37</v>
      </c>
      <c r="E32" s="36"/>
      <c r="F32" s="36"/>
      <c r="G32" s="36"/>
      <c r="H32" s="36"/>
      <c r="I32" s="36"/>
      <c r="J32" s="122">
        <f>ROUND(J94,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3" t="s">
        <v>39</v>
      </c>
      <c r="G34" s="36"/>
      <c r="H34" s="36"/>
      <c r="I34" s="123" t="s">
        <v>38</v>
      </c>
      <c r="J34" s="123" t="s">
        <v>40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4" t="s">
        <v>41</v>
      </c>
      <c r="E35" s="114" t="s">
        <v>42</v>
      </c>
      <c r="F35" s="125">
        <f>ROUND((SUM(BE94:BE265)),  2)</f>
        <v>0</v>
      </c>
      <c r="G35" s="36"/>
      <c r="H35" s="36"/>
      <c r="I35" s="126">
        <v>0.21</v>
      </c>
      <c r="J35" s="125">
        <f>ROUND(((SUM(BE94:BE265))*I35),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4" t="s">
        <v>43</v>
      </c>
      <c r="F36" s="125">
        <f>ROUND((SUM(BF94:BF265)),  2)</f>
        <v>0</v>
      </c>
      <c r="G36" s="36"/>
      <c r="H36" s="36"/>
      <c r="I36" s="126">
        <v>0.12</v>
      </c>
      <c r="J36" s="125">
        <f>ROUND(((SUM(BF94:BF265))*I36),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44</v>
      </c>
      <c r="F37" s="125">
        <f>ROUND((SUM(BG94:BG265)),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4" t="s">
        <v>45</v>
      </c>
      <c r="F38" s="125">
        <f>ROUND((SUM(BH94:BH265)),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46</v>
      </c>
      <c r="F39" s="125">
        <f>ROUND((SUM(BI94:BI265)),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47</v>
      </c>
      <c r="E41" s="129"/>
      <c r="F41" s="129"/>
      <c r="G41" s="130" t="s">
        <v>48</v>
      </c>
      <c r="H41" s="131" t="s">
        <v>49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103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6.25" customHeight="1">
      <c r="A50" s="36"/>
      <c r="B50" s="37"/>
      <c r="C50" s="38"/>
      <c r="D50" s="38"/>
      <c r="E50" s="392" t="str">
        <f>E7</f>
        <v>Revitalizace vnějšího pláště historické části budovy Beskydského divadla v Novém Jičíně</v>
      </c>
      <c r="F50" s="393"/>
      <c r="G50" s="393"/>
      <c r="H50" s="393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99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392" t="s">
        <v>100</v>
      </c>
      <c r="F52" s="394"/>
      <c r="G52" s="394"/>
      <c r="H52" s="394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101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41" t="str">
        <f>E11</f>
        <v>D.1.1 - Bourací práce</v>
      </c>
      <c r="F54" s="394"/>
      <c r="G54" s="394"/>
      <c r="H54" s="394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Divadelní 873/5, 741 01</v>
      </c>
      <c r="G56" s="38"/>
      <c r="H56" s="38"/>
      <c r="I56" s="31" t="s">
        <v>23</v>
      </c>
      <c r="J56" s="61" t="str">
        <f>IF(J14="","",J14)</f>
        <v>30. 12. 2024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2" customHeight="1">
      <c r="A58" s="36"/>
      <c r="B58" s="37"/>
      <c r="C58" s="31" t="s">
        <v>25</v>
      </c>
      <c r="D58" s="38"/>
      <c r="E58" s="38"/>
      <c r="F58" s="29" t="str">
        <f>E17</f>
        <v>Město Nový Jičín</v>
      </c>
      <c r="G58" s="38"/>
      <c r="H58" s="38"/>
      <c r="I58" s="31" t="s">
        <v>31</v>
      </c>
      <c r="J58" s="34" t="str">
        <f>E23</f>
        <v>BENEPRO, a.s.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2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BENEPRO, a.s.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104</v>
      </c>
      <c r="D61" s="139"/>
      <c r="E61" s="139"/>
      <c r="F61" s="139"/>
      <c r="G61" s="139"/>
      <c r="H61" s="139"/>
      <c r="I61" s="139"/>
      <c r="J61" s="140" t="s">
        <v>105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1" t="s">
        <v>69</v>
      </c>
      <c r="D63" s="38"/>
      <c r="E63" s="38"/>
      <c r="F63" s="38"/>
      <c r="G63" s="38"/>
      <c r="H63" s="38"/>
      <c r="I63" s="38"/>
      <c r="J63" s="79">
        <f>J94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106</v>
      </c>
    </row>
    <row r="64" spans="1:47" s="9" customFormat="1" ht="24.95" customHeight="1">
      <c r="B64" s="142"/>
      <c r="C64" s="143"/>
      <c r="D64" s="144" t="s">
        <v>107</v>
      </c>
      <c r="E64" s="145"/>
      <c r="F64" s="145"/>
      <c r="G64" s="145"/>
      <c r="H64" s="145"/>
      <c r="I64" s="145"/>
      <c r="J64" s="146">
        <f>J95</f>
        <v>0</v>
      </c>
      <c r="K64" s="143"/>
      <c r="L64" s="147"/>
    </row>
    <row r="65" spans="1:31" s="10" customFormat="1" ht="19.899999999999999" customHeight="1">
      <c r="B65" s="148"/>
      <c r="C65" s="99"/>
      <c r="D65" s="149" t="s">
        <v>108</v>
      </c>
      <c r="E65" s="150"/>
      <c r="F65" s="150"/>
      <c r="G65" s="150"/>
      <c r="H65" s="150"/>
      <c r="I65" s="150"/>
      <c r="J65" s="151">
        <f>J96</f>
        <v>0</v>
      </c>
      <c r="K65" s="99"/>
      <c r="L65" s="152"/>
    </row>
    <row r="66" spans="1:31" s="10" customFormat="1" ht="19.899999999999999" customHeight="1">
      <c r="B66" s="148"/>
      <c r="C66" s="99"/>
      <c r="D66" s="149" t="s">
        <v>109</v>
      </c>
      <c r="E66" s="150"/>
      <c r="F66" s="150"/>
      <c r="G66" s="150"/>
      <c r="H66" s="150"/>
      <c r="I66" s="150"/>
      <c r="J66" s="151">
        <f>J130</f>
        <v>0</v>
      </c>
      <c r="K66" s="99"/>
      <c r="L66" s="152"/>
    </row>
    <row r="67" spans="1:31" s="10" customFormat="1" ht="19.899999999999999" customHeight="1">
      <c r="B67" s="148"/>
      <c r="C67" s="99"/>
      <c r="D67" s="149" t="s">
        <v>110</v>
      </c>
      <c r="E67" s="150"/>
      <c r="F67" s="150"/>
      <c r="G67" s="150"/>
      <c r="H67" s="150"/>
      <c r="I67" s="150"/>
      <c r="J67" s="151">
        <f>J140</f>
        <v>0</v>
      </c>
      <c r="K67" s="99"/>
      <c r="L67" s="152"/>
    </row>
    <row r="68" spans="1:31" s="10" customFormat="1" ht="19.899999999999999" customHeight="1">
      <c r="B68" s="148"/>
      <c r="C68" s="99"/>
      <c r="D68" s="149" t="s">
        <v>111</v>
      </c>
      <c r="E68" s="150"/>
      <c r="F68" s="150"/>
      <c r="G68" s="150"/>
      <c r="H68" s="150"/>
      <c r="I68" s="150"/>
      <c r="J68" s="151">
        <f>J179</f>
        <v>0</v>
      </c>
      <c r="K68" s="99"/>
      <c r="L68" s="152"/>
    </row>
    <row r="69" spans="1:31" s="9" customFormat="1" ht="24.95" customHeight="1">
      <c r="B69" s="142"/>
      <c r="C69" s="143"/>
      <c r="D69" s="144" t="s">
        <v>112</v>
      </c>
      <c r="E69" s="145"/>
      <c r="F69" s="145"/>
      <c r="G69" s="145"/>
      <c r="H69" s="145"/>
      <c r="I69" s="145"/>
      <c r="J69" s="146">
        <f>J202</f>
        <v>0</v>
      </c>
      <c r="K69" s="143"/>
      <c r="L69" s="147"/>
    </row>
    <row r="70" spans="1:31" s="10" customFormat="1" ht="19.899999999999999" customHeight="1">
      <c r="B70" s="148"/>
      <c r="C70" s="99"/>
      <c r="D70" s="149" t="s">
        <v>113</v>
      </c>
      <c r="E70" s="150"/>
      <c r="F70" s="150"/>
      <c r="G70" s="150"/>
      <c r="H70" s="150"/>
      <c r="I70" s="150"/>
      <c r="J70" s="151">
        <f>J203</f>
        <v>0</v>
      </c>
      <c r="K70" s="99"/>
      <c r="L70" s="152"/>
    </row>
    <row r="71" spans="1:31" s="10" customFormat="1" ht="19.899999999999999" customHeight="1">
      <c r="B71" s="148"/>
      <c r="C71" s="99"/>
      <c r="D71" s="149" t="s">
        <v>114</v>
      </c>
      <c r="E71" s="150"/>
      <c r="F71" s="150"/>
      <c r="G71" s="150"/>
      <c r="H71" s="150"/>
      <c r="I71" s="150"/>
      <c r="J71" s="151">
        <f>J244</f>
        <v>0</v>
      </c>
      <c r="K71" s="99"/>
      <c r="L71" s="152"/>
    </row>
    <row r="72" spans="1:31" s="9" customFormat="1" ht="24.95" customHeight="1">
      <c r="B72" s="142"/>
      <c r="C72" s="143"/>
      <c r="D72" s="144" t="s">
        <v>115</v>
      </c>
      <c r="E72" s="145"/>
      <c r="F72" s="145"/>
      <c r="G72" s="145"/>
      <c r="H72" s="145"/>
      <c r="I72" s="145"/>
      <c r="J72" s="146">
        <f>J257</f>
        <v>0</v>
      </c>
      <c r="K72" s="143"/>
      <c r="L72" s="147"/>
    </row>
    <row r="73" spans="1:31" s="2" customFormat="1" ht="21.7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49"/>
      <c r="C74" s="50"/>
      <c r="D74" s="50"/>
      <c r="E74" s="50"/>
      <c r="F74" s="50"/>
      <c r="G74" s="50"/>
      <c r="H74" s="50"/>
      <c r="I74" s="50"/>
      <c r="J74" s="50"/>
      <c r="K74" s="50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8" spans="1:31" s="2" customFormat="1" ht="6.95" customHeight="1">
      <c r="A78" s="36"/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24.95" customHeight="1">
      <c r="A79" s="36"/>
      <c r="B79" s="37"/>
      <c r="C79" s="25" t="s">
        <v>116</v>
      </c>
      <c r="D79" s="38"/>
      <c r="E79" s="38"/>
      <c r="F79" s="38"/>
      <c r="G79" s="38"/>
      <c r="H79" s="38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3" s="2" customFormat="1" ht="12" customHeight="1">
      <c r="A81" s="36"/>
      <c r="B81" s="37"/>
      <c r="C81" s="31" t="s">
        <v>16</v>
      </c>
      <c r="D81" s="38"/>
      <c r="E81" s="38"/>
      <c r="F81" s="38"/>
      <c r="G81" s="38"/>
      <c r="H81" s="38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3" s="2" customFormat="1" ht="26.25" customHeight="1">
      <c r="A82" s="36"/>
      <c r="B82" s="37"/>
      <c r="C82" s="38"/>
      <c r="D82" s="38"/>
      <c r="E82" s="392" t="str">
        <f>E7</f>
        <v>Revitalizace vnějšího pláště historické části budovy Beskydského divadla v Novém Jičíně</v>
      </c>
      <c r="F82" s="393"/>
      <c r="G82" s="393"/>
      <c r="H82" s="393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1" customFormat="1" ht="12" customHeight="1">
      <c r="B83" s="23"/>
      <c r="C83" s="31" t="s">
        <v>99</v>
      </c>
      <c r="D83" s="24"/>
      <c r="E83" s="24"/>
      <c r="F83" s="24"/>
      <c r="G83" s="24"/>
      <c r="H83" s="24"/>
      <c r="I83" s="24"/>
      <c r="J83" s="24"/>
      <c r="K83" s="24"/>
      <c r="L83" s="22"/>
    </row>
    <row r="84" spans="1:63" s="2" customFormat="1" ht="16.5" customHeight="1">
      <c r="A84" s="36"/>
      <c r="B84" s="37"/>
      <c r="C84" s="38"/>
      <c r="D84" s="38"/>
      <c r="E84" s="392" t="s">
        <v>100</v>
      </c>
      <c r="F84" s="394"/>
      <c r="G84" s="394"/>
      <c r="H84" s="394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3" s="2" customFormat="1" ht="12" customHeight="1">
      <c r="A85" s="36"/>
      <c r="B85" s="37"/>
      <c r="C85" s="31" t="s">
        <v>101</v>
      </c>
      <c r="D85" s="38"/>
      <c r="E85" s="38"/>
      <c r="F85" s="38"/>
      <c r="G85" s="38"/>
      <c r="H85" s="38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3" s="2" customFormat="1" ht="16.5" customHeight="1">
      <c r="A86" s="36"/>
      <c r="B86" s="37"/>
      <c r="C86" s="38"/>
      <c r="D86" s="38"/>
      <c r="E86" s="341" t="str">
        <f>E11</f>
        <v>D.1.1 - Bourací práce</v>
      </c>
      <c r="F86" s="394"/>
      <c r="G86" s="394"/>
      <c r="H86" s="394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6.9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12" customHeight="1">
      <c r="A88" s="36"/>
      <c r="B88" s="37"/>
      <c r="C88" s="31" t="s">
        <v>21</v>
      </c>
      <c r="D88" s="38"/>
      <c r="E88" s="38"/>
      <c r="F88" s="29" t="str">
        <f>F14</f>
        <v>Divadelní 873/5, 741 01</v>
      </c>
      <c r="G88" s="38"/>
      <c r="H88" s="38"/>
      <c r="I88" s="31" t="s">
        <v>23</v>
      </c>
      <c r="J88" s="61" t="str">
        <f>IF(J14="","",J14)</f>
        <v>30. 12. 2024</v>
      </c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6.9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15.2" customHeight="1">
      <c r="A90" s="36"/>
      <c r="B90" s="37"/>
      <c r="C90" s="31" t="s">
        <v>25</v>
      </c>
      <c r="D90" s="38"/>
      <c r="E90" s="38"/>
      <c r="F90" s="29" t="str">
        <f>E17</f>
        <v>Město Nový Jičín</v>
      </c>
      <c r="G90" s="38"/>
      <c r="H90" s="38"/>
      <c r="I90" s="31" t="s">
        <v>31</v>
      </c>
      <c r="J90" s="34" t="str">
        <f>E23</f>
        <v>BENEPRO, a.s.</v>
      </c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15.2" customHeight="1">
      <c r="A91" s="36"/>
      <c r="B91" s="37"/>
      <c r="C91" s="31" t="s">
        <v>29</v>
      </c>
      <c r="D91" s="38"/>
      <c r="E91" s="38"/>
      <c r="F91" s="29" t="str">
        <f>IF(E20="","",E20)</f>
        <v>Vyplň údaj</v>
      </c>
      <c r="G91" s="38"/>
      <c r="H91" s="38"/>
      <c r="I91" s="31" t="s">
        <v>34</v>
      </c>
      <c r="J91" s="34" t="str">
        <f>E26</f>
        <v>BENEPRO, a.s.</v>
      </c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10.3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115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11" customFormat="1" ht="29.25" customHeight="1">
      <c r="A93" s="153"/>
      <c r="B93" s="154"/>
      <c r="C93" s="155" t="s">
        <v>117</v>
      </c>
      <c r="D93" s="156" t="s">
        <v>56</v>
      </c>
      <c r="E93" s="156" t="s">
        <v>52</v>
      </c>
      <c r="F93" s="156" t="s">
        <v>53</v>
      </c>
      <c r="G93" s="156" t="s">
        <v>118</v>
      </c>
      <c r="H93" s="156" t="s">
        <v>119</v>
      </c>
      <c r="I93" s="156" t="s">
        <v>120</v>
      </c>
      <c r="J93" s="156" t="s">
        <v>105</v>
      </c>
      <c r="K93" s="157" t="s">
        <v>121</v>
      </c>
      <c r="L93" s="158"/>
      <c r="M93" s="70" t="s">
        <v>19</v>
      </c>
      <c r="N93" s="71" t="s">
        <v>41</v>
      </c>
      <c r="O93" s="71" t="s">
        <v>122</v>
      </c>
      <c r="P93" s="71" t="s">
        <v>123</v>
      </c>
      <c r="Q93" s="71" t="s">
        <v>124</v>
      </c>
      <c r="R93" s="71" t="s">
        <v>125</v>
      </c>
      <c r="S93" s="71" t="s">
        <v>126</v>
      </c>
      <c r="T93" s="72" t="s">
        <v>127</v>
      </c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</row>
    <row r="94" spans="1:63" s="2" customFormat="1" ht="22.9" customHeight="1">
      <c r="A94" s="36"/>
      <c r="B94" s="37"/>
      <c r="C94" s="77" t="s">
        <v>128</v>
      </c>
      <c r="D94" s="38"/>
      <c r="E94" s="38"/>
      <c r="F94" s="38"/>
      <c r="G94" s="38"/>
      <c r="H94" s="38"/>
      <c r="I94" s="38"/>
      <c r="J94" s="159">
        <f>BK94</f>
        <v>0</v>
      </c>
      <c r="K94" s="38"/>
      <c r="L94" s="41"/>
      <c r="M94" s="73"/>
      <c r="N94" s="160"/>
      <c r="O94" s="74"/>
      <c r="P94" s="161">
        <f>P95+P202+P257</f>
        <v>0</v>
      </c>
      <c r="Q94" s="74"/>
      <c r="R94" s="161">
        <f>R95+R202+R257</f>
        <v>8.6E-3</v>
      </c>
      <c r="S94" s="74"/>
      <c r="T94" s="162">
        <f>T95+T202+T257</f>
        <v>74.205249999999992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70</v>
      </c>
      <c r="AU94" s="19" t="s">
        <v>106</v>
      </c>
      <c r="BK94" s="163">
        <f>BK95+BK202+BK257</f>
        <v>0</v>
      </c>
    </row>
    <row r="95" spans="1:63" s="12" customFormat="1" ht="25.9" customHeight="1">
      <c r="B95" s="164"/>
      <c r="C95" s="165"/>
      <c r="D95" s="166" t="s">
        <v>70</v>
      </c>
      <c r="E95" s="167" t="s">
        <v>129</v>
      </c>
      <c r="F95" s="167" t="s">
        <v>130</v>
      </c>
      <c r="G95" s="165"/>
      <c r="H95" s="165"/>
      <c r="I95" s="168"/>
      <c r="J95" s="169">
        <f>BK95</f>
        <v>0</v>
      </c>
      <c r="K95" s="165"/>
      <c r="L95" s="170"/>
      <c r="M95" s="171"/>
      <c r="N95" s="172"/>
      <c r="O95" s="172"/>
      <c r="P95" s="173">
        <f>P96+P130+P140+P179</f>
        <v>0</v>
      </c>
      <c r="Q95" s="172"/>
      <c r="R95" s="173">
        <f>R96+R130+R140+R179</f>
        <v>8.6E-3</v>
      </c>
      <c r="S95" s="172"/>
      <c r="T95" s="174">
        <f>T96+T130+T140+T179</f>
        <v>72.547429999999991</v>
      </c>
      <c r="AR95" s="175" t="s">
        <v>78</v>
      </c>
      <c r="AT95" s="176" t="s">
        <v>70</v>
      </c>
      <c r="AU95" s="176" t="s">
        <v>71</v>
      </c>
      <c r="AY95" s="175" t="s">
        <v>131</v>
      </c>
      <c r="BK95" s="177">
        <f>BK96+BK130+BK140+BK179</f>
        <v>0</v>
      </c>
    </row>
    <row r="96" spans="1:63" s="12" customFormat="1" ht="22.9" customHeight="1">
      <c r="B96" s="164"/>
      <c r="C96" s="165"/>
      <c r="D96" s="166" t="s">
        <v>70</v>
      </c>
      <c r="E96" s="178" t="s">
        <v>78</v>
      </c>
      <c r="F96" s="178" t="s">
        <v>132</v>
      </c>
      <c r="G96" s="165"/>
      <c r="H96" s="165"/>
      <c r="I96" s="168"/>
      <c r="J96" s="179">
        <f>BK96</f>
        <v>0</v>
      </c>
      <c r="K96" s="165"/>
      <c r="L96" s="170"/>
      <c r="M96" s="171"/>
      <c r="N96" s="172"/>
      <c r="O96" s="172"/>
      <c r="P96" s="173">
        <f>SUM(P97:P129)</f>
        <v>0</v>
      </c>
      <c r="Q96" s="172"/>
      <c r="R96" s="173">
        <f>SUM(R97:R129)</f>
        <v>0</v>
      </c>
      <c r="S96" s="172"/>
      <c r="T96" s="174">
        <f>SUM(T97:T129)</f>
        <v>50.231899999999996</v>
      </c>
      <c r="AR96" s="175" t="s">
        <v>78</v>
      </c>
      <c r="AT96" s="176" t="s">
        <v>70</v>
      </c>
      <c r="AU96" s="176" t="s">
        <v>78</v>
      </c>
      <c r="AY96" s="175" t="s">
        <v>131</v>
      </c>
      <c r="BK96" s="177">
        <f>SUM(BK97:BK129)</f>
        <v>0</v>
      </c>
    </row>
    <row r="97" spans="1:65" s="2" customFormat="1" ht="44.25" customHeight="1">
      <c r="A97" s="36"/>
      <c r="B97" s="37"/>
      <c r="C97" s="180" t="s">
        <v>78</v>
      </c>
      <c r="D97" s="180" t="s">
        <v>133</v>
      </c>
      <c r="E97" s="181" t="s">
        <v>134</v>
      </c>
      <c r="F97" s="182" t="s">
        <v>135</v>
      </c>
      <c r="G97" s="183" t="s">
        <v>136</v>
      </c>
      <c r="H97" s="184">
        <v>18</v>
      </c>
      <c r="I97" s="185"/>
      <c r="J97" s="186">
        <f>ROUND(I97*H97,2)</f>
        <v>0</v>
      </c>
      <c r="K97" s="182" t="s">
        <v>137</v>
      </c>
      <c r="L97" s="41"/>
      <c r="M97" s="187" t="s">
        <v>19</v>
      </c>
      <c r="N97" s="188" t="s">
        <v>42</v>
      </c>
      <c r="O97" s="66"/>
      <c r="P97" s="189">
        <f>O97*H97</f>
        <v>0</v>
      </c>
      <c r="Q97" s="189">
        <v>0</v>
      </c>
      <c r="R97" s="189">
        <f>Q97*H97</f>
        <v>0</v>
      </c>
      <c r="S97" s="189">
        <v>0</v>
      </c>
      <c r="T97" s="190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91" t="s">
        <v>138</v>
      </c>
      <c r="AT97" s="191" t="s">
        <v>133</v>
      </c>
      <c r="AU97" s="191" t="s">
        <v>80</v>
      </c>
      <c r="AY97" s="19" t="s">
        <v>131</v>
      </c>
      <c r="BE97" s="192">
        <f>IF(N97="základní",J97,0)</f>
        <v>0</v>
      </c>
      <c r="BF97" s="192">
        <f>IF(N97="snížená",J97,0)</f>
        <v>0</v>
      </c>
      <c r="BG97" s="192">
        <f>IF(N97="zákl. přenesená",J97,0)</f>
        <v>0</v>
      </c>
      <c r="BH97" s="192">
        <f>IF(N97="sníž. přenesená",J97,0)</f>
        <v>0</v>
      </c>
      <c r="BI97" s="192">
        <f>IF(N97="nulová",J97,0)</f>
        <v>0</v>
      </c>
      <c r="BJ97" s="19" t="s">
        <v>78</v>
      </c>
      <c r="BK97" s="192">
        <f>ROUND(I97*H97,2)</f>
        <v>0</v>
      </c>
      <c r="BL97" s="19" t="s">
        <v>138</v>
      </c>
      <c r="BM97" s="191" t="s">
        <v>139</v>
      </c>
    </row>
    <row r="98" spans="1:65" s="2" customFormat="1" ht="11.25">
      <c r="A98" s="36"/>
      <c r="B98" s="37"/>
      <c r="C98" s="38"/>
      <c r="D98" s="193" t="s">
        <v>140</v>
      </c>
      <c r="E98" s="38"/>
      <c r="F98" s="194" t="s">
        <v>141</v>
      </c>
      <c r="G98" s="38"/>
      <c r="H98" s="38"/>
      <c r="I98" s="195"/>
      <c r="J98" s="38"/>
      <c r="K98" s="38"/>
      <c r="L98" s="41"/>
      <c r="M98" s="196"/>
      <c r="N98" s="197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140</v>
      </c>
      <c r="AU98" s="19" t="s">
        <v>80</v>
      </c>
    </row>
    <row r="99" spans="1:65" s="13" customFormat="1" ht="11.25">
      <c r="B99" s="198"/>
      <c r="C99" s="199"/>
      <c r="D99" s="200" t="s">
        <v>142</v>
      </c>
      <c r="E99" s="201" t="s">
        <v>19</v>
      </c>
      <c r="F99" s="202" t="s">
        <v>143</v>
      </c>
      <c r="G99" s="199"/>
      <c r="H99" s="203">
        <v>18</v>
      </c>
      <c r="I99" s="204"/>
      <c r="J99" s="199"/>
      <c r="K99" s="199"/>
      <c r="L99" s="205"/>
      <c r="M99" s="206"/>
      <c r="N99" s="207"/>
      <c r="O99" s="207"/>
      <c r="P99" s="207"/>
      <c r="Q99" s="207"/>
      <c r="R99" s="207"/>
      <c r="S99" s="207"/>
      <c r="T99" s="208"/>
      <c r="AT99" s="209" t="s">
        <v>142</v>
      </c>
      <c r="AU99" s="209" t="s">
        <v>80</v>
      </c>
      <c r="AV99" s="13" t="s">
        <v>80</v>
      </c>
      <c r="AW99" s="13" t="s">
        <v>33</v>
      </c>
      <c r="AX99" s="13" t="s">
        <v>78</v>
      </c>
      <c r="AY99" s="209" t="s">
        <v>131</v>
      </c>
    </row>
    <row r="100" spans="1:65" s="2" customFormat="1" ht="76.349999999999994" customHeight="1">
      <c r="A100" s="36"/>
      <c r="B100" s="37"/>
      <c r="C100" s="180" t="s">
        <v>80</v>
      </c>
      <c r="D100" s="180" t="s">
        <v>133</v>
      </c>
      <c r="E100" s="181" t="s">
        <v>144</v>
      </c>
      <c r="F100" s="182" t="s">
        <v>145</v>
      </c>
      <c r="G100" s="183" t="s">
        <v>136</v>
      </c>
      <c r="H100" s="184">
        <v>26.1</v>
      </c>
      <c r="I100" s="185"/>
      <c r="J100" s="186">
        <f>ROUND(I100*H100,2)</f>
        <v>0</v>
      </c>
      <c r="K100" s="182" t="s">
        <v>137</v>
      </c>
      <c r="L100" s="41"/>
      <c r="M100" s="187" t="s">
        <v>19</v>
      </c>
      <c r="N100" s="188" t="s">
        <v>42</v>
      </c>
      <c r="O100" s="66"/>
      <c r="P100" s="189">
        <f>O100*H100</f>
        <v>0</v>
      </c>
      <c r="Q100" s="189">
        <v>0</v>
      </c>
      <c r="R100" s="189">
        <f>Q100*H100</f>
        <v>0</v>
      </c>
      <c r="S100" s="189">
        <v>0.255</v>
      </c>
      <c r="T100" s="190">
        <f>S100*H100</f>
        <v>6.6555000000000009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1" t="s">
        <v>138</v>
      </c>
      <c r="AT100" s="191" t="s">
        <v>133</v>
      </c>
      <c r="AU100" s="191" t="s">
        <v>80</v>
      </c>
      <c r="AY100" s="19" t="s">
        <v>131</v>
      </c>
      <c r="BE100" s="192">
        <f>IF(N100="základní",J100,0)</f>
        <v>0</v>
      </c>
      <c r="BF100" s="192">
        <f>IF(N100="snížená",J100,0)</f>
        <v>0</v>
      </c>
      <c r="BG100" s="192">
        <f>IF(N100="zákl. přenesená",J100,0)</f>
        <v>0</v>
      </c>
      <c r="BH100" s="192">
        <f>IF(N100="sníž. přenesená",J100,0)</f>
        <v>0</v>
      </c>
      <c r="BI100" s="192">
        <f>IF(N100="nulová",J100,0)</f>
        <v>0</v>
      </c>
      <c r="BJ100" s="19" t="s">
        <v>78</v>
      </c>
      <c r="BK100" s="192">
        <f>ROUND(I100*H100,2)</f>
        <v>0</v>
      </c>
      <c r="BL100" s="19" t="s">
        <v>138</v>
      </c>
      <c r="BM100" s="191" t="s">
        <v>146</v>
      </c>
    </row>
    <row r="101" spans="1:65" s="2" customFormat="1" ht="11.25">
      <c r="A101" s="36"/>
      <c r="B101" s="37"/>
      <c r="C101" s="38"/>
      <c r="D101" s="193" t="s">
        <v>140</v>
      </c>
      <c r="E101" s="38"/>
      <c r="F101" s="194" t="s">
        <v>147</v>
      </c>
      <c r="G101" s="38"/>
      <c r="H101" s="38"/>
      <c r="I101" s="195"/>
      <c r="J101" s="38"/>
      <c r="K101" s="38"/>
      <c r="L101" s="41"/>
      <c r="M101" s="196"/>
      <c r="N101" s="197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140</v>
      </c>
      <c r="AU101" s="19" t="s">
        <v>80</v>
      </c>
    </row>
    <row r="102" spans="1:65" s="13" customFormat="1" ht="11.25">
      <c r="B102" s="198"/>
      <c r="C102" s="199"/>
      <c r="D102" s="200" t="s">
        <v>142</v>
      </c>
      <c r="E102" s="201" t="s">
        <v>19</v>
      </c>
      <c r="F102" s="202" t="s">
        <v>148</v>
      </c>
      <c r="G102" s="199"/>
      <c r="H102" s="203">
        <v>26.1</v>
      </c>
      <c r="I102" s="204"/>
      <c r="J102" s="199"/>
      <c r="K102" s="199"/>
      <c r="L102" s="205"/>
      <c r="M102" s="206"/>
      <c r="N102" s="207"/>
      <c r="O102" s="207"/>
      <c r="P102" s="207"/>
      <c r="Q102" s="207"/>
      <c r="R102" s="207"/>
      <c r="S102" s="207"/>
      <c r="T102" s="208"/>
      <c r="AT102" s="209" t="s">
        <v>142</v>
      </c>
      <c r="AU102" s="209" t="s">
        <v>80</v>
      </c>
      <c r="AV102" s="13" t="s">
        <v>80</v>
      </c>
      <c r="AW102" s="13" t="s">
        <v>33</v>
      </c>
      <c r="AX102" s="13" t="s">
        <v>78</v>
      </c>
      <c r="AY102" s="209" t="s">
        <v>131</v>
      </c>
    </row>
    <row r="103" spans="1:65" s="2" customFormat="1" ht="66.75" customHeight="1">
      <c r="A103" s="36"/>
      <c r="B103" s="37"/>
      <c r="C103" s="180" t="s">
        <v>149</v>
      </c>
      <c r="D103" s="180" t="s">
        <v>133</v>
      </c>
      <c r="E103" s="181" t="s">
        <v>150</v>
      </c>
      <c r="F103" s="182" t="s">
        <v>151</v>
      </c>
      <c r="G103" s="183" t="s">
        <v>136</v>
      </c>
      <c r="H103" s="184">
        <v>30.2</v>
      </c>
      <c r="I103" s="185"/>
      <c r="J103" s="186">
        <f>ROUND(I103*H103,2)</f>
        <v>0</v>
      </c>
      <c r="K103" s="182" t="s">
        <v>137</v>
      </c>
      <c r="L103" s="41"/>
      <c r="M103" s="187" t="s">
        <v>19</v>
      </c>
      <c r="N103" s="188" t="s">
        <v>42</v>
      </c>
      <c r="O103" s="66"/>
      <c r="P103" s="189">
        <f>O103*H103</f>
        <v>0</v>
      </c>
      <c r="Q103" s="189">
        <v>0</v>
      </c>
      <c r="R103" s="189">
        <f>Q103*H103</f>
        <v>0</v>
      </c>
      <c r="S103" s="189">
        <v>0.23499999999999999</v>
      </c>
      <c r="T103" s="190">
        <f>S103*H103</f>
        <v>7.0969999999999995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1" t="s">
        <v>138</v>
      </c>
      <c r="AT103" s="191" t="s">
        <v>133</v>
      </c>
      <c r="AU103" s="191" t="s">
        <v>80</v>
      </c>
      <c r="AY103" s="19" t="s">
        <v>131</v>
      </c>
      <c r="BE103" s="192">
        <f>IF(N103="základní",J103,0)</f>
        <v>0</v>
      </c>
      <c r="BF103" s="192">
        <f>IF(N103="snížená",J103,0)</f>
        <v>0</v>
      </c>
      <c r="BG103" s="192">
        <f>IF(N103="zákl. přenesená",J103,0)</f>
        <v>0</v>
      </c>
      <c r="BH103" s="192">
        <f>IF(N103="sníž. přenesená",J103,0)</f>
        <v>0</v>
      </c>
      <c r="BI103" s="192">
        <f>IF(N103="nulová",J103,0)</f>
        <v>0</v>
      </c>
      <c r="BJ103" s="19" t="s">
        <v>78</v>
      </c>
      <c r="BK103" s="192">
        <f>ROUND(I103*H103,2)</f>
        <v>0</v>
      </c>
      <c r="BL103" s="19" t="s">
        <v>138</v>
      </c>
      <c r="BM103" s="191" t="s">
        <v>152</v>
      </c>
    </row>
    <row r="104" spans="1:65" s="2" customFormat="1" ht="11.25">
      <c r="A104" s="36"/>
      <c r="B104" s="37"/>
      <c r="C104" s="38"/>
      <c r="D104" s="193" t="s">
        <v>140</v>
      </c>
      <c r="E104" s="38"/>
      <c r="F104" s="194" t="s">
        <v>153</v>
      </c>
      <c r="G104" s="38"/>
      <c r="H104" s="38"/>
      <c r="I104" s="195"/>
      <c r="J104" s="38"/>
      <c r="K104" s="38"/>
      <c r="L104" s="41"/>
      <c r="M104" s="196"/>
      <c r="N104" s="197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140</v>
      </c>
      <c r="AU104" s="19" t="s">
        <v>80</v>
      </c>
    </row>
    <row r="105" spans="1:65" s="13" customFormat="1" ht="11.25">
      <c r="B105" s="198"/>
      <c r="C105" s="199"/>
      <c r="D105" s="200" t="s">
        <v>142</v>
      </c>
      <c r="E105" s="201" t="s">
        <v>19</v>
      </c>
      <c r="F105" s="202" t="s">
        <v>154</v>
      </c>
      <c r="G105" s="199"/>
      <c r="H105" s="203">
        <v>16.2</v>
      </c>
      <c r="I105" s="204"/>
      <c r="J105" s="199"/>
      <c r="K105" s="199"/>
      <c r="L105" s="205"/>
      <c r="M105" s="206"/>
      <c r="N105" s="207"/>
      <c r="O105" s="207"/>
      <c r="P105" s="207"/>
      <c r="Q105" s="207"/>
      <c r="R105" s="207"/>
      <c r="S105" s="207"/>
      <c r="T105" s="208"/>
      <c r="AT105" s="209" t="s">
        <v>142</v>
      </c>
      <c r="AU105" s="209" t="s">
        <v>80</v>
      </c>
      <c r="AV105" s="13" t="s">
        <v>80</v>
      </c>
      <c r="AW105" s="13" t="s">
        <v>33</v>
      </c>
      <c r="AX105" s="13" t="s">
        <v>71</v>
      </c>
      <c r="AY105" s="209" t="s">
        <v>131</v>
      </c>
    </row>
    <row r="106" spans="1:65" s="13" customFormat="1" ht="11.25">
      <c r="B106" s="198"/>
      <c r="C106" s="199"/>
      <c r="D106" s="200" t="s">
        <v>142</v>
      </c>
      <c r="E106" s="201" t="s">
        <v>19</v>
      </c>
      <c r="F106" s="202" t="s">
        <v>155</v>
      </c>
      <c r="G106" s="199"/>
      <c r="H106" s="203">
        <v>14</v>
      </c>
      <c r="I106" s="204"/>
      <c r="J106" s="199"/>
      <c r="K106" s="199"/>
      <c r="L106" s="205"/>
      <c r="M106" s="206"/>
      <c r="N106" s="207"/>
      <c r="O106" s="207"/>
      <c r="P106" s="207"/>
      <c r="Q106" s="207"/>
      <c r="R106" s="207"/>
      <c r="S106" s="207"/>
      <c r="T106" s="208"/>
      <c r="AT106" s="209" t="s">
        <v>142</v>
      </c>
      <c r="AU106" s="209" t="s">
        <v>80</v>
      </c>
      <c r="AV106" s="13" t="s">
        <v>80</v>
      </c>
      <c r="AW106" s="13" t="s">
        <v>33</v>
      </c>
      <c r="AX106" s="13" t="s">
        <v>71</v>
      </c>
      <c r="AY106" s="209" t="s">
        <v>131</v>
      </c>
    </row>
    <row r="107" spans="1:65" s="14" customFormat="1" ht="11.25">
      <c r="B107" s="210"/>
      <c r="C107" s="211"/>
      <c r="D107" s="200" t="s">
        <v>142</v>
      </c>
      <c r="E107" s="212" t="s">
        <v>19</v>
      </c>
      <c r="F107" s="213" t="s">
        <v>156</v>
      </c>
      <c r="G107" s="211"/>
      <c r="H107" s="214">
        <v>30.2</v>
      </c>
      <c r="I107" s="215"/>
      <c r="J107" s="211"/>
      <c r="K107" s="211"/>
      <c r="L107" s="216"/>
      <c r="M107" s="217"/>
      <c r="N107" s="218"/>
      <c r="O107" s="218"/>
      <c r="P107" s="218"/>
      <c r="Q107" s="218"/>
      <c r="R107" s="218"/>
      <c r="S107" s="218"/>
      <c r="T107" s="219"/>
      <c r="AT107" s="220" t="s">
        <v>142</v>
      </c>
      <c r="AU107" s="220" t="s">
        <v>80</v>
      </c>
      <c r="AV107" s="14" t="s">
        <v>138</v>
      </c>
      <c r="AW107" s="14" t="s">
        <v>33</v>
      </c>
      <c r="AX107" s="14" t="s">
        <v>78</v>
      </c>
      <c r="AY107" s="220" t="s">
        <v>131</v>
      </c>
    </row>
    <row r="108" spans="1:65" s="2" customFormat="1" ht="49.15" customHeight="1">
      <c r="A108" s="36"/>
      <c r="B108" s="37"/>
      <c r="C108" s="180" t="s">
        <v>138</v>
      </c>
      <c r="D108" s="180" t="s">
        <v>133</v>
      </c>
      <c r="E108" s="181" t="s">
        <v>157</v>
      </c>
      <c r="F108" s="182" t="s">
        <v>158</v>
      </c>
      <c r="G108" s="183" t="s">
        <v>136</v>
      </c>
      <c r="H108" s="184">
        <v>16.2</v>
      </c>
      <c r="I108" s="185"/>
      <c r="J108" s="186">
        <f>ROUND(I108*H108,2)</f>
        <v>0</v>
      </c>
      <c r="K108" s="182" t="s">
        <v>137</v>
      </c>
      <c r="L108" s="41"/>
      <c r="M108" s="187" t="s">
        <v>19</v>
      </c>
      <c r="N108" s="188" t="s">
        <v>42</v>
      </c>
      <c r="O108" s="66"/>
      <c r="P108" s="189">
        <f>O108*H108</f>
        <v>0</v>
      </c>
      <c r="Q108" s="189">
        <v>0</v>
      </c>
      <c r="R108" s="189">
        <f>Q108*H108</f>
        <v>0</v>
      </c>
      <c r="S108" s="189">
        <v>0.18</v>
      </c>
      <c r="T108" s="190">
        <f>S108*H108</f>
        <v>2.9159999999999999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1" t="s">
        <v>138</v>
      </c>
      <c r="AT108" s="191" t="s">
        <v>133</v>
      </c>
      <c r="AU108" s="191" t="s">
        <v>80</v>
      </c>
      <c r="AY108" s="19" t="s">
        <v>131</v>
      </c>
      <c r="BE108" s="192">
        <f>IF(N108="základní",J108,0)</f>
        <v>0</v>
      </c>
      <c r="BF108" s="192">
        <f>IF(N108="snížená",J108,0)</f>
        <v>0</v>
      </c>
      <c r="BG108" s="192">
        <f>IF(N108="zákl. přenesená",J108,0)</f>
        <v>0</v>
      </c>
      <c r="BH108" s="192">
        <f>IF(N108="sníž. přenesená",J108,0)</f>
        <v>0</v>
      </c>
      <c r="BI108" s="192">
        <f>IF(N108="nulová",J108,0)</f>
        <v>0</v>
      </c>
      <c r="BJ108" s="19" t="s">
        <v>78</v>
      </c>
      <c r="BK108" s="192">
        <f>ROUND(I108*H108,2)</f>
        <v>0</v>
      </c>
      <c r="BL108" s="19" t="s">
        <v>138</v>
      </c>
      <c r="BM108" s="191" t="s">
        <v>159</v>
      </c>
    </row>
    <row r="109" spans="1:65" s="2" customFormat="1" ht="11.25">
      <c r="A109" s="36"/>
      <c r="B109" s="37"/>
      <c r="C109" s="38"/>
      <c r="D109" s="193" t="s">
        <v>140</v>
      </c>
      <c r="E109" s="38"/>
      <c r="F109" s="194" t="s">
        <v>160</v>
      </c>
      <c r="G109" s="38"/>
      <c r="H109" s="38"/>
      <c r="I109" s="195"/>
      <c r="J109" s="38"/>
      <c r="K109" s="38"/>
      <c r="L109" s="41"/>
      <c r="M109" s="196"/>
      <c r="N109" s="197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140</v>
      </c>
      <c r="AU109" s="19" t="s">
        <v>80</v>
      </c>
    </row>
    <row r="110" spans="1:65" s="13" customFormat="1" ht="11.25">
      <c r="B110" s="198"/>
      <c r="C110" s="199"/>
      <c r="D110" s="200" t="s">
        <v>142</v>
      </c>
      <c r="E110" s="201" t="s">
        <v>19</v>
      </c>
      <c r="F110" s="202" t="s">
        <v>154</v>
      </c>
      <c r="G110" s="199"/>
      <c r="H110" s="203">
        <v>16.2</v>
      </c>
      <c r="I110" s="204"/>
      <c r="J110" s="199"/>
      <c r="K110" s="199"/>
      <c r="L110" s="205"/>
      <c r="M110" s="206"/>
      <c r="N110" s="207"/>
      <c r="O110" s="207"/>
      <c r="P110" s="207"/>
      <c r="Q110" s="207"/>
      <c r="R110" s="207"/>
      <c r="S110" s="207"/>
      <c r="T110" s="208"/>
      <c r="AT110" s="209" t="s">
        <v>142</v>
      </c>
      <c r="AU110" s="209" t="s">
        <v>80</v>
      </c>
      <c r="AV110" s="13" t="s">
        <v>80</v>
      </c>
      <c r="AW110" s="13" t="s">
        <v>33</v>
      </c>
      <c r="AX110" s="13" t="s">
        <v>78</v>
      </c>
      <c r="AY110" s="209" t="s">
        <v>131</v>
      </c>
    </row>
    <row r="111" spans="1:65" s="2" customFormat="1" ht="55.5" customHeight="1">
      <c r="A111" s="36"/>
      <c r="B111" s="37"/>
      <c r="C111" s="180" t="s">
        <v>161</v>
      </c>
      <c r="D111" s="180" t="s">
        <v>133</v>
      </c>
      <c r="E111" s="181" t="s">
        <v>162</v>
      </c>
      <c r="F111" s="182" t="s">
        <v>163</v>
      </c>
      <c r="G111" s="183" t="s">
        <v>136</v>
      </c>
      <c r="H111" s="184">
        <v>67.599999999999994</v>
      </c>
      <c r="I111" s="185"/>
      <c r="J111" s="186">
        <f>ROUND(I111*H111,2)</f>
        <v>0</v>
      </c>
      <c r="K111" s="182" t="s">
        <v>137</v>
      </c>
      <c r="L111" s="41"/>
      <c r="M111" s="187" t="s">
        <v>19</v>
      </c>
      <c r="N111" s="188" t="s">
        <v>42</v>
      </c>
      <c r="O111" s="66"/>
      <c r="P111" s="189">
        <f>O111*H111</f>
        <v>0</v>
      </c>
      <c r="Q111" s="189">
        <v>0</v>
      </c>
      <c r="R111" s="189">
        <f>Q111*H111</f>
        <v>0</v>
      </c>
      <c r="S111" s="189">
        <v>0.44</v>
      </c>
      <c r="T111" s="190">
        <f>S111*H111</f>
        <v>29.743999999999996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138</v>
      </c>
      <c r="AT111" s="191" t="s">
        <v>133</v>
      </c>
      <c r="AU111" s="191" t="s">
        <v>80</v>
      </c>
      <c r="AY111" s="19" t="s">
        <v>131</v>
      </c>
      <c r="BE111" s="192">
        <f>IF(N111="základní",J111,0)</f>
        <v>0</v>
      </c>
      <c r="BF111" s="192">
        <f>IF(N111="snížená",J111,0)</f>
        <v>0</v>
      </c>
      <c r="BG111" s="192">
        <f>IF(N111="zákl. přenesená",J111,0)</f>
        <v>0</v>
      </c>
      <c r="BH111" s="192">
        <f>IF(N111="sníž. přenesená",J111,0)</f>
        <v>0</v>
      </c>
      <c r="BI111" s="192">
        <f>IF(N111="nulová",J111,0)</f>
        <v>0</v>
      </c>
      <c r="BJ111" s="19" t="s">
        <v>78</v>
      </c>
      <c r="BK111" s="192">
        <f>ROUND(I111*H111,2)</f>
        <v>0</v>
      </c>
      <c r="BL111" s="19" t="s">
        <v>138</v>
      </c>
      <c r="BM111" s="191" t="s">
        <v>164</v>
      </c>
    </row>
    <row r="112" spans="1:65" s="2" customFormat="1" ht="11.25">
      <c r="A112" s="36"/>
      <c r="B112" s="37"/>
      <c r="C112" s="38"/>
      <c r="D112" s="193" t="s">
        <v>140</v>
      </c>
      <c r="E112" s="38"/>
      <c r="F112" s="194" t="s">
        <v>165</v>
      </c>
      <c r="G112" s="38"/>
      <c r="H112" s="38"/>
      <c r="I112" s="195"/>
      <c r="J112" s="38"/>
      <c r="K112" s="38"/>
      <c r="L112" s="41"/>
      <c r="M112" s="196"/>
      <c r="N112" s="197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140</v>
      </c>
      <c r="AU112" s="19" t="s">
        <v>80</v>
      </c>
    </row>
    <row r="113" spans="1:65" s="13" customFormat="1" ht="11.25">
      <c r="B113" s="198"/>
      <c r="C113" s="199"/>
      <c r="D113" s="200" t="s">
        <v>142</v>
      </c>
      <c r="E113" s="201" t="s">
        <v>19</v>
      </c>
      <c r="F113" s="202" t="s">
        <v>154</v>
      </c>
      <c r="G113" s="199"/>
      <c r="H113" s="203">
        <v>16.2</v>
      </c>
      <c r="I113" s="204"/>
      <c r="J113" s="199"/>
      <c r="K113" s="199"/>
      <c r="L113" s="205"/>
      <c r="M113" s="206"/>
      <c r="N113" s="207"/>
      <c r="O113" s="207"/>
      <c r="P113" s="207"/>
      <c r="Q113" s="207"/>
      <c r="R113" s="207"/>
      <c r="S113" s="207"/>
      <c r="T113" s="208"/>
      <c r="AT113" s="209" t="s">
        <v>142</v>
      </c>
      <c r="AU113" s="209" t="s">
        <v>80</v>
      </c>
      <c r="AV113" s="13" t="s">
        <v>80</v>
      </c>
      <c r="AW113" s="13" t="s">
        <v>33</v>
      </c>
      <c r="AX113" s="13" t="s">
        <v>71</v>
      </c>
      <c r="AY113" s="209" t="s">
        <v>131</v>
      </c>
    </row>
    <row r="114" spans="1:65" s="13" customFormat="1" ht="11.25">
      <c r="B114" s="198"/>
      <c r="C114" s="199"/>
      <c r="D114" s="200" t="s">
        <v>142</v>
      </c>
      <c r="E114" s="201" t="s">
        <v>19</v>
      </c>
      <c r="F114" s="202" t="s">
        <v>166</v>
      </c>
      <c r="G114" s="199"/>
      <c r="H114" s="203">
        <v>11.3</v>
      </c>
      <c r="I114" s="204"/>
      <c r="J114" s="199"/>
      <c r="K114" s="199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142</v>
      </c>
      <c r="AU114" s="209" t="s">
        <v>80</v>
      </c>
      <c r="AV114" s="13" t="s">
        <v>80</v>
      </c>
      <c r="AW114" s="13" t="s">
        <v>33</v>
      </c>
      <c r="AX114" s="13" t="s">
        <v>71</v>
      </c>
      <c r="AY114" s="209" t="s">
        <v>131</v>
      </c>
    </row>
    <row r="115" spans="1:65" s="13" customFormat="1" ht="11.25">
      <c r="B115" s="198"/>
      <c r="C115" s="199"/>
      <c r="D115" s="200" t="s">
        <v>142</v>
      </c>
      <c r="E115" s="201" t="s">
        <v>19</v>
      </c>
      <c r="F115" s="202" t="s">
        <v>148</v>
      </c>
      <c r="G115" s="199"/>
      <c r="H115" s="203">
        <v>26.1</v>
      </c>
      <c r="I115" s="204"/>
      <c r="J115" s="199"/>
      <c r="K115" s="199"/>
      <c r="L115" s="205"/>
      <c r="M115" s="206"/>
      <c r="N115" s="207"/>
      <c r="O115" s="207"/>
      <c r="P115" s="207"/>
      <c r="Q115" s="207"/>
      <c r="R115" s="207"/>
      <c r="S115" s="207"/>
      <c r="T115" s="208"/>
      <c r="AT115" s="209" t="s">
        <v>142</v>
      </c>
      <c r="AU115" s="209" t="s">
        <v>80</v>
      </c>
      <c r="AV115" s="13" t="s">
        <v>80</v>
      </c>
      <c r="AW115" s="13" t="s">
        <v>33</v>
      </c>
      <c r="AX115" s="13" t="s">
        <v>71</v>
      </c>
      <c r="AY115" s="209" t="s">
        <v>131</v>
      </c>
    </row>
    <row r="116" spans="1:65" s="13" customFormat="1" ht="11.25">
      <c r="B116" s="198"/>
      <c r="C116" s="199"/>
      <c r="D116" s="200" t="s">
        <v>142</v>
      </c>
      <c r="E116" s="201" t="s">
        <v>19</v>
      </c>
      <c r="F116" s="202" t="s">
        <v>155</v>
      </c>
      <c r="G116" s="199"/>
      <c r="H116" s="203">
        <v>14</v>
      </c>
      <c r="I116" s="204"/>
      <c r="J116" s="199"/>
      <c r="K116" s="199"/>
      <c r="L116" s="205"/>
      <c r="M116" s="206"/>
      <c r="N116" s="207"/>
      <c r="O116" s="207"/>
      <c r="P116" s="207"/>
      <c r="Q116" s="207"/>
      <c r="R116" s="207"/>
      <c r="S116" s="207"/>
      <c r="T116" s="208"/>
      <c r="AT116" s="209" t="s">
        <v>142</v>
      </c>
      <c r="AU116" s="209" t="s">
        <v>80</v>
      </c>
      <c r="AV116" s="13" t="s">
        <v>80</v>
      </c>
      <c r="AW116" s="13" t="s">
        <v>33</v>
      </c>
      <c r="AX116" s="13" t="s">
        <v>71</v>
      </c>
      <c r="AY116" s="209" t="s">
        <v>131</v>
      </c>
    </row>
    <row r="117" spans="1:65" s="14" customFormat="1" ht="11.25">
      <c r="B117" s="210"/>
      <c r="C117" s="211"/>
      <c r="D117" s="200" t="s">
        <v>142</v>
      </c>
      <c r="E117" s="212" t="s">
        <v>19</v>
      </c>
      <c r="F117" s="213" t="s">
        <v>156</v>
      </c>
      <c r="G117" s="211"/>
      <c r="H117" s="214">
        <v>67.599999999999994</v>
      </c>
      <c r="I117" s="215"/>
      <c r="J117" s="211"/>
      <c r="K117" s="211"/>
      <c r="L117" s="216"/>
      <c r="M117" s="217"/>
      <c r="N117" s="218"/>
      <c r="O117" s="218"/>
      <c r="P117" s="218"/>
      <c r="Q117" s="218"/>
      <c r="R117" s="218"/>
      <c r="S117" s="218"/>
      <c r="T117" s="219"/>
      <c r="AT117" s="220" t="s">
        <v>142</v>
      </c>
      <c r="AU117" s="220" t="s">
        <v>80</v>
      </c>
      <c r="AV117" s="14" t="s">
        <v>138</v>
      </c>
      <c r="AW117" s="14" t="s">
        <v>33</v>
      </c>
      <c r="AX117" s="14" t="s">
        <v>78</v>
      </c>
      <c r="AY117" s="220" t="s">
        <v>131</v>
      </c>
    </row>
    <row r="118" spans="1:65" s="2" customFormat="1" ht="49.15" customHeight="1">
      <c r="A118" s="36"/>
      <c r="B118" s="37"/>
      <c r="C118" s="180" t="s">
        <v>167</v>
      </c>
      <c r="D118" s="180" t="s">
        <v>133</v>
      </c>
      <c r="E118" s="181" t="s">
        <v>168</v>
      </c>
      <c r="F118" s="182" t="s">
        <v>169</v>
      </c>
      <c r="G118" s="183" t="s">
        <v>136</v>
      </c>
      <c r="H118" s="184">
        <v>11.3</v>
      </c>
      <c r="I118" s="185"/>
      <c r="J118" s="186">
        <f>ROUND(I118*H118,2)</f>
        <v>0</v>
      </c>
      <c r="K118" s="182" t="s">
        <v>137</v>
      </c>
      <c r="L118" s="41"/>
      <c r="M118" s="187" t="s">
        <v>19</v>
      </c>
      <c r="N118" s="188" t="s">
        <v>42</v>
      </c>
      <c r="O118" s="66"/>
      <c r="P118" s="189">
        <f>O118*H118</f>
        <v>0</v>
      </c>
      <c r="Q118" s="189">
        <v>0</v>
      </c>
      <c r="R118" s="189">
        <f>Q118*H118</f>
        <v>0</v>
      </c>
      <c r="S118" s="189">
        <v>0.24</v>
      </c>
      <c r="T118" s="190">
        <f>S118*H118</f>
        <v>2.7120000000000002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138</v>
      </c>
      <c r="AT118" s="191" t="s">
        <v>133</v>
      </c>
      <c r="AU118" s="191" t="s">
        <v>80</v>
      </c>
      <c r="AY118" s="19" t="s">
        <v>131</v>
      </c>
      <c r="BE118" s="192">
        <f>IF(N118="základní",J118,0)</f>
        <v>0</v>
      </c>
      <c r="BF118" s="192">
        <f>IF(N118="snížená",J118,0)</f>
        <v>0</v>
      </c>
      <c r="BG118" s="192">
        <f>IF(N118="zákl. přenesená",J118,0)</f>
        <v>0</v>
      </c>
      <c r="BH118" s="192">
        <f>IF(N118="sníž. přenesená",J118,0)</f>
        <v>0</v>
      </c>
      <c r="BI118" s="192">
        <f>IF(N118="nulová",J118,0)</f>
        <v>0</v>
      </c>
      <c r="BJ118" s="19" t="s">
        <v>78</v>
      </c>
      <c r="BK118" s="192">
        <f>ROUND(I118*H118,2)</f>
        <v>0</v>
      </c>
      <c r="BL118" s="19" t="s">
        <v>138</v>
      </c>
      <c r="BM118" s="191" t="s">
        <v>170</v>
      </c>
    </row>
    <row r="119" spans="1:65" s="2" customFormat="1" ht="11.25">
      <c r="A119" s="36"/>
      <c r="B119" s="37"/>
      <c r="C119" s="38"/>
      <c r="D119" s="193" t="s">
        <v>140</v>
      </c>
      <c r="E119" s="38"/>
      <c r="F119" s="194" t="s">
        <v>171</v>
      </c>
      <c r="G119" s="38"/>
      <c r="H119" s="38"/>
      <c r="I119" s="195"/>
      <c r="J119" s="38"/>
      <c r="K119" s="38"/>
      <c r="L119" s="41"/>
      <c r="M119" s="196"/>
      <c r="N119" s="197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140</v>
      </c>
      <c r="AU119" s="19" t="s">
        <v>80</v>
      </c>
    </row>
    <row r="120" spans="1:65" s="13" customFormat="1" ht="11.25">
      <c r="B120" s="198"/>
      <c r="C120" s="199"/>
      <c r="D120" s="200" t="s">
        <v>142</v>
      </c>
      <c r="E120" s="201" t="s">
        <v>19</v>
      </c>
      <c r="F120" s="202" t="s">
        <v>166</v>
      </c>
      <c r="G120" s="199"/>
      <c r="H120" s="203">
        <v>11.3</v>
      </c>
      <c r="I120" s="204"/>
      <c r="J120" s="199"/>
      <c r="K120" s="199"/>
      <c r="L120" s="205"/>
      <c r="M120" s="206"/>
      <c r="N120" s="207"/>
      <c r="O120" s="207"/>
      <c r="P120" s="207"/>
      <c r="Q120" s="207"/>
      <c r="R120" s="207"/>
      <c r="S120" s="207"/>
      <c r="T120" s="208"/>
      <c r="AT120" s="209" t="s">
        <v>142</v>
      </c>
      <c r="AU120" s="209" t="s">
        <v>80</v>
      </c>
      <c r="AV120" s="13" t="s">
        <v>80</v>
      </c>
      <c r="AW120" s="13" t="s">
        <v>33</v>
      </c>
      <c r="AX120" s="13" t="s">
        <v>78</v>
      </c>
      <c r="AY120" s="209" t="s">
        <v>131</v>
      </c>
    </row>
    <row r="121" spans="1:65" s="2" customFormat="1" ht="49.15" customHeight="1">
      <c r="A121" s="36"/>
      <c r="B121" s="37"/>
      <c r="C121" s="180" t="s">
        <v>172</v>
      </c>
      <c r="D121" s="180" t="s">
        <v>133</v>
      </c>
      <c r="E121" s="181" t="s">
        <v>173</v>
      </c>
      <c r="F121" s="182" t="s">
        <v>174</v>
      </c>
      <c r="G121" s="183" t="s">
        <v>136</v>
      </c>
      <c r="H121" s="184">
        <v>11.3</v>
      </c>
      <c r="I121" s="185"/>
      <c r="J121" s="186">
        <f>ROUND(I121*H121,2)</f>
        <v>0</v>
      </c>
      <c r="K121" s="182" t="s">
        <v>137</v>
      </c>
      <c r="L121" s="41"/>
      <c r="M121" s="187" t="s">
        <v>19</v>
      </c>
      <c r="N121" s="188" t="s">
        <v>42</v>
      </c>
      <c r="O121" s="66"/>
      <c r="P121" s="189">
        <f>O121*H121</f>
        <v>0</v>
      </c>
      <c r="Q121" s="189">
        <v>0</v>
      </c>
      <c r="R121" s="189">
        <f>Q121*H121</f>
        <v>0</v>
      </c>
      <c r="S121" s="189">
        <v>9.8000000000000004E-2</v>
      </c>
      <c r="T121" s="190">
        <f>S121*H121</f>
        <v>1.1074000000000002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91" t="s">
        <v>138</v>
      </c>
      <c r="AT121" s="191" t="s">
        <v>133</v>
      </c>
      <c r="AU121" s="191" t="s">
        <v>80</v>
      </c>
      <c r="AY121" s="19" t="s">
        <v>131</v>
      </c>
      <c r="BE121" s="192">
        <f>IF(N121="základní",J121,0)</f>
        <v>0</v>
      </c>
      <c r="BF121" s="192">
        <f>IF(N121="snížená",J121,0)</f>
        <v>0</v>
      </c>
      <c r="BG121" s="192">
        <f>IF(N121="zákl. přenesená",J121,0)</f>
        <v>0</v>
      </c>
      <c r="BH121" s="192">
        <f>IF(N121="sníž. přenesená",J121,0)</f>
        <v>0</v>
      </c>
      <c r="BI121" s="192">
        <f>IF(N121="nulová",J121,0)</f>
        <v>0</v>
      </c>
      <c r="BJ121" s="19" t="s">
        <v>78</v>
      </c>
      <c r="BK121" s="192">
        <f>ROUND(I121*H121,2)</f>
        <v>0</v>
      </c>
      <c r="BL121" s="19" t="s">
        <v>138</v>
      </c>
      <c r="BM121" s="191" t="s">
        <v>175</v>
      </c>
    </row>
    <row r="122" spans="1:65" s="2" customFormat="1" ht="11.25">
      <c r="A122" s="36"/>
      <c r="B122" s="37"/>
      <c r="C122" s="38"/>
      <c r="D122" s="193" t="s">
        <v>140</v>
      </c>
      <c r="E122" s="38"/>
      <c r="F122" s="194" t="s">
        <v>176</v>
      </c>
      <c r="G122" s="38"/>
      <c r="H122" s="38"/>
      <c r="I122" s="195"/>
      <c r="J122" s="38"/>
      <c r="K122" s="38"/>
      <c r="L122" s="41"/>
      <c r="M122" s="196"/>
      <c r="N122" s="197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140</v>
      </c>
      <c r="AU122" s="19" t="s">
        <v>80</v>
      </c>
    </row>
    <row r="123" spans="1:65" s="13" customFormat="1" ht="11.25">
      <c r="B123" s="198"/>
      <c r="C123" s="199"/>
      <c r="D123" s="200" t="s">
        <v>142</v>
      </c>
      <c r="E123" s="201" t="s">
        <v>19</v>
      </c>
      <c r="F123" s="202" t="s">
        <v>166</v>
      </c>
      <c r="G123" s="199"/>
      <c r="H123" s="203">
        <v>11.3</v>
      </c>
      <c r="I123" s="204"/>
      <c r="J123" s="199"/>
      <c r="K123" s="199"/>
      <c r="L123" s="205"/>
      <c r="M123" s="206"/>
      <c r="N123" s="207"/>
      <c r="O123" s="207"/>
      <c r="P123" s="207"/>
      <c r="Q123" s="207"/>
      <c r="R123" s="207"/>
      <c r="S123" s="207"/>
      <c r="T123" s="208"/>
      <c r="AT123" s="209" t="s">
        <v>142</v>
      </c>
      <c r="AU123" s="209" t="s">
        <v>80</v>
      </c>
      <c r="AV123" s="13" t="s">
        <v>80</v>
      </c>
      <c r="AW123" s="13" t="s">
        <v>33</v>
      </c>
      <c r="AX123" s="13" t="s">
        <v>78</v>
      </c>
      <c r="AY123" s="209" t="s">
        <v>131</v>
      </c>
    </row>
    <row r="124" spans="1:65" s="2" customFormat="1" ht="33" customHeight="1">
      <c r="A124" s="36"/>
      <c r="B124" s="37"/>
      <c r="C124" s="180" t="s">
        <v>177</v>
      </c>
      <c r="D124" s="180" t="s">
        <v>133</v>
      </c>
      <c r="E124" s="181" t="s">
        <v>178</v>
      </c>
      <c r="F124" s="182" t="s">
        <v>179</v>
      </c>
      <c r="G124" s="183" t="s">
        <v>136</v>
      </c>
      <c r="H124" s="184">
        <v>18</v>
      </c>
      <c r="I124" s="185"/>
      <c r="J124" s="186">
        <f>ROUND(I124*H124,2)</f>
        <v>0</v>
      </c>
      <c r="K124" s="182" t="s">
        <v>137</v>
      </c>
      <c r="L124" s="41"/>
      <c r="M124" s="187" t="s">
        <v>19</v>
      </c>
      <c r="N124" s="188" t="s">
        <v>42</v>
      </c>
      <c r="O124" s="66"/>
      <c r="P124" s="189">
        <f>O124*H124</f>
        <v>0</v>
      </c>
      <c r="Q124" s="189">
        <v>0</v>
      </c>
      <c r="R124" s="189">
        <f>Q124*H124</f>
        <v>0</v>
      </c>
      <c r="S124" s="189">
        <v>0</v>
      </c>
      <c r="T124" s="190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1" t="s">
        <v>138</v>
      </c>
      <c r="AT124" s="191" t="s">
        <v>133</v>
      </c>
      <c r="AU124" s="191" t="s">
        <v>80</v>
      </c>
      <c r="AY124" s="19" t="s">
        <v>131</v>
      </c>
      <c r="BE124" s="192">
        <f>IF(N124="základní",J124,0)</f>
        <v>0</v>
      </c>
      <c r="BF124" s="192">
        <f>IF(N124="snížená",J124,0)</f>
        <v>0</v>
      </c>
      <c r="BG124" s="192">
        <f>IF(N124="zákl. přenesená",J124,0)</f>
        <v>0</v>
      </c>
      <c r="BH124" s="192">
        <f>IF(N124="sníž. přenesená",J124,0)</f>
        <v>0</v>
      </c>
      <c r="BI124" s="192">
        <f>IF(N124="nulová",J124,0)</f>
        <v>0</v>
      </c>
      <c r="BJ124" s="19" t="s">
        <v>78</v>
      </c>
      <c r="BK124" s="192">
        <f>ROUND(I124*H124,2)</f>
        <v>0</v>
      </c>
      <c r="BL124" s="19" t="s">
        <v>138</v>
      </c>
      <c r="BM124" s="191" t="s">
        <v>180</v>
      </c>
    </row>
    <row r="125" spans="1:65" s="2" customFormat="1" ht="11.25">
      <c r="A125" s="36"/>
      <c r="B125" s="37"/>
      <c r="C125" s="38"/>
      <c r="D125" s="193" t="s">
        <v>140</v>
      </c>
      <c r="E125" s="38"/>
      <c r="F125" s="194" t="s">
        <v>181</v>
      </c>
      <c r="G125" s="38"/>
      <c r="H125" s="38"/>
      <c r="I125" s="195"/>
      <c r="J125" s="38"/>
      <c r="K125" s="38"/>
      <c r="L125" s="41"/>
      <c r="M125" s="196"/>
      <c r="N125" s="197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140</v>
      </c>
      <c r="AU125" s="19" t="s">
        <v>80</v>
      </c>
    </row>
    <row r="126" spans="1:65" s="2" customFormat="1" ht="33" customHeight="1">
      <c r="A126" s="36"/>
      <c r="B126" s="37"/>
      <c r="C126" s="180" t="s">
        <v>182</v>
      </c>
      <c r="D126" s="180" t="s">
        <v>133</v>
      </c>
      <c r="E126" s="181" t="s">
        <v>183</v>
      </c>
      <c r="F126" s="182" t="s">
        <v>184</v>
      </c>
      <c r="G126" s="183" t="s">
        <v>136</v>
      </c>
      <c r="H126" s="184">
        <v>90</v>
      </c>
      <c r="I126" s="185"/>
      <c r="J126" s="186">
        <f>ROUND(I126*H126,2)</f>
        <v>0</v>
      </c>
      <c r="K126" s="182" t="s">
        <v>137</v>
      </c>
      <c r="L126" s="41"/>
      <c r="M126" s="187" t="s">
        <v>19</v>
      </c>
      <c r="N126" s="188" t="s">
        <v>42</v>
      </c>
      <c r="O126" s="66"/>
      <c r="P126" s="189">
        <f>O126*H126</f>
        <v>0</v>
      </c>
      <c r="Q126" s="189">
        <v>0</v>
      </c>
      <c r="R126" s="189">
        <f>Q126*H126</f>
        <v>0</v>
      </c>
      <c r="S126" s="189">
        <v>0</v>
      </c>
      <c r="T126" s="19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1" t="s">
        <v>138</v>
      </c>
      <c r="AT126" s="191" t="s">
        <v>133</v>
      </c>
      <c r="AU126" s="191" t="s">
        <v>80</v>
      </c>
      <c r="AY126" s="19" t="s">
        <v>131</v>
      </c>
      <c r="BE126" s="192">
        <f>IF(N126="základní",J126,0)</f>
        <v>0</v>
      </c>
      <c r="BF126" s="192">
        <f>IF(N126="snížená",J126,0)</f>
        <v>0</v>
      </c>
      <c r="BG126" s="192">
        <f>IF(N126="zákl. přenesená",J126,0)</f>
        <v>0</v>
      </c>
      <c r="BH126" s="192">
        <f>IF(N126="sníž. přenesená",J126,0)</f>
        <v>0</v>
      </c>
      <c r="BI126" s="192">
        <f>IF(N126="nulová",J126,0)</f>
        <v>0</v>
      </c>
      <c r="BJ126" s="19" t="s">
        <v>78</v>
      </c>
      <c r="BK126" s="192">
        <f>ROUND(I126*H126,2)</f>
        <v>0</v>
      </c>
      <c r="BL126" s="19" t="s">
        <v>138</v>
      </c>
      <c r="BM126" s="191" t="s">
        <v>185</v>
      </c>
    </row>
    <row r="127" spans="1:65" s="2" customFormat="1" ht="11.25">
      <c r="A127" s="36"/>
      <c r="B127" s="37"/>
      <c r="C127" s="38"/>
      <c r="D127" s="193" t="s">
        <v>140</v>
      </c>
      <c r="E127" s="38"/>
      <c r="F127" s="194" t="s">
        <v>186</v>
      </c>
      <c r="G127" s="38"/>
      <c r="H127" s="38"/>
      <c r="I127" s="195"/>
      <c r="J127" s="38"/>
      <c r="K127" s="38"/>
      <c r="L127" s="41"/>
      <c r="M127" s="196"/>
      <c r="N127" s="197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140</v>
      </c>
      <c r="AU127" s="19" t="s">
        <v>80</v>
      </c>
    </row>
    <row r="128" spans="1:65" s="2" customFormat="1" ht="19.5">
      <c r="A128" s="36"/>
      <c r="B128" s="37"/>
      <c r="C128" s="38"/>
      <c r="D128" s="200" t="s">
        <v>187</v>
      </c>
      <c r="E128" s="38"/>
      <c r="F128" s="221" t="s">
        <v>188</v>
      </c>
      <c r="G128" s="38"/>
      <c r="H128" s="38"/>
      <c r="I128" s="195"/>
      <c r="J128" s="38"/>
      <c r="K128" s="38"/>
      <c r="L128" s="41"/>
      <c r="M128" s="196"/>
      <c r="N128" s="197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187</v>
      </c>
      <c r="AU128" s="19" t="s">
        <v>80</v>
      </c>
    </row>
    <row r="129" spans="1:65" s="13" customFormat="1" ht="11.25">
      <c r="B129" s="198"/>
      <c r="C129" s="199"/>
      <c r="D129" s="200" t="s">
        <v>142</v>
      </c>
      <c r="E129" s="199"/>
      <c r="F129" s="202" t="s">
        <v>189</v>
      </c>
      <c r="G129" s="199"/>
      <c r="H129" s="203">
        <v>90</v>
      </c>
      <c r="I129" s="204"/>
      <c r="J129" s="199"/>
      <c r="K129" s="199"/>
      <c r="L129" s="205"/>
      <c r="M129" s="206"/>
      <c r="N129" s="207"/>
      <c r="O129" s="207"/>
      <c r="P129" s="207"/>
      <c r="Q129" s="207"/>
      <c r="R129" s="207"/>
      <c r="S129" s="207"/>
      <c r="T129" s="208"/>
      <c r="AT129" s="209" t="s">
        <v>142</v>
      </c>
      <c r="AU129" s="209" t="s">
        <v>80</v>
      </c>
      <c r="AV129" s="13" t="s">
        <v>80</v>
      </c>
      <c r="AW129" s="13" t="s">
        <v>4</v>
      </c>
      <c r="AX129" s="13" t="s">
        <v>78</v>
      </c>
      <c r="AY129" s="209" t="s">
        <v>131</v>
      </c>
    </row>
    <row r="130" spans="1:65" s="12" customFormat="1" ht="22.9" customHeight="1">
      <c r="B130" s="164"/>
      <c r="C130" s="165"/>
      <c r="D130" s="166" t="s">
        <v>70</v>
      </c>
      <c r="E130" s="178" t="s">
        <v>167</v>
      </c>
      <c r="F130" s="178" t="s">
        <v>190</v>
      </c>
      <c r="G130" s="165"/>
      <c r="H130" s="165"/>
      <c r="I130" s="168"/>
      <c r="J130" s="179">
        <f>BK130</f>
        <v>0</v>
      </c>
      <c r="K130" s="165"/>
      <c r="L130" s="170"/>
      <c r="M130" s="171"/>
      <c r="N130" s="172"/>
      <c r="O130" s="172"/>
      <c r="P130" s="173">
        <f>SUM(P131:P139)</f>
        <v>0</v>
      </c>
      <c r="Q130" s="172"/>
      <c r="R130" s="173">
        <f>SUM(R131:R139)</f>
        <v>8.6E-3</v>
      </c>
      <c r="S130" s="172"/>
      <c r="T130" s="174">
        <f>SUM(T131:T139)</f>
        <v>7.2729999999999989E-2</v>
      </c>
      <c r="AR130" s="175" t="s">
        <v>78</v>
      </c>
      <c r="AT130" s="176" t="s">
        <v>70</v>
      </c>
      <c r="AU130" s="176" t="s">
        <v>78</v>
      </c>
      <c r="AY130" s="175" t="s">
        <v>131</v>
      </c>
      <c r="BK130" s="177">
        <f>SUM(BK131:BK139)</f>
        <v>0</v>
      </c>
    </row>
    <row r="131" spans="1:65" s="2" customFormat="1" ht="21.75" customHeight="1">
      <c r="A131" s="36"/>
      <c r="B131" s="37"/>
      <c r="C131" s="180" t="s">
        <v>191</v>
      </c>
      <c r="D131" s="180" t="s">
        <v>133</v>
      </c>
      <c r="E131" s="181" t="s">
        <v>192</v>
      </c>
      <c r="F131" s="182" t="s">
        <v>193</v>
      </c>
      <c r="G131" s="183" t="s">
        <v>194</v>
      </c>
      <c r="H131" s="184">
        <v>53</v>
      </c>
      <c r="I131" s="185"/>
      <c r="J131" s="186">
        <f>ROUND(I131*H131,2)</f>
        <v>0</v>
      </c>
      <c r="K131" s="182" t="s">
        <v>195</v>
      </c>
      <c r="L131" s="41"/>
      <c r="M131" s="187" t="s">
        <v>19</v>
      </c>
      <c r="N131" s="188" t="s">
        <v>42</v>
      </c>
      <c r="O131" s="66"/>
      <c r="P131" s="189">
        <f>O131*H131</f>
        <v>0</v>
      </c>
      <c r="Q131" s="189">
        <v>0</v>
      </c>
      <c r="R131" s="189">
        <f>Q131*H131</f>
        <v>0</v>
      </c>
      <c r="S131" s="189">
        <v>1.2099999999999999E-3</v>
      </c>
      <c r="T131" s="190">
        <f>S131*H131</f>
        <v>6.4129999999999993E-2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1" t="s">
        <v>138</v>
      </c>
      <c r="AT131" s="191" t="s">
        <v>133</v>
      </c>
      <c r="AU131" s="191" t="s">
        <v>80</v>
      </c>
      <c r="AY131" s="19" t="s">
        <v>131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78</v>
      </c>
      <c r="BK131" s="192">
        <f>ROUND(I131*H131,2)</f>
        <v>0</v>
      </c>
      <c r="BL131" s="19" t="s">
        <v>138</v>
      </c>
      <c r="BM131" s="191" t="s">
        <v>196</v>
      </c>
    </row>
    <row r="132" spans="1:65" s="13" customFormat="1" ht="11.25">
      <c r="B132" s="198"/>
      <c r="C132" s="199"/>
      <c r="D132" s="200" t="s">
        <v>142</v>
      </c>
      <c r="E132" s="201" t="s">
        <v>19</v>
      </c>
      <c r="F132" s="202" t="s">
        <v>197</v>
      </c>
      <c r="G132" s="199"/>
      <c r="H132" s="203">
        <v>53</v>
      </c>
      <c r="I132" s="204"/>
      <c r="J132" s="199"/>
      <c r="K132" s="199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142</v>
      </c>
      <c r="AU132" s="209" t="s">
        <v>80</v>
      </c>
      <c r="AV132" s="13" t="s">
        <v>80</v>
      </c>
      <c r="AW132" s="13" t="s">
        <v>33</v>
      </c>
      <c r="AX132" s="13" t="s">
        <v>78</v>
      </c>
      <c r="AY132" s="209" t="s">
        <v>131</v>
      </c>
    </row>
    <row r="133" spans="1:65" s="2" customFormat="1" ht="37.9" customHeight="1">
      <c r="A133" s="36"/>
      <c r="B133" s="37"/>
      <c r="C133" s="180" t="s">
        <v>198</v>
      </c>
      <c r="D133" s="180" t="s">
        <v>133</v>
      </c>
      <c r="E133" s="181" t="s">
        <v>199</v>
      </c>
      <c r="F133" s="182" t="s">
        <v>200</v>
      </c>
      <c r="G133" s="183" t="s">
        <v>136</v>
      </c>
      <c r="H133" s="184">
        <v>430</v>
      </c>
      <c r="I133" s="185"/>
      <c r="J133" s="186">
        <f>ROUND(I133*H133,2)</f>
        <v>0</v>
      </c>
      <c r="K133" s="182" t="s">
        <v>137</v>
      </c>
      <c r="L133" s="41"/>
      <c r="M133" s="187" t="s">
        <v>19</v>
      </c>
      <c r="N133" s="188" t="s">
        <v>42</v>
      </c>
      <c r="O133" s="66"/>
      <c r="P133" s="189">
        <f>O133*H133</f>
        <v>0</v>
      </c>
      <c r="Q133" s="189">
        <v>2.0000000000000002E-5</v>
      </c>
      <c r="R133" s="189">
        <f>Q133*H133</f>
        <v>8.6E-3</v>
      </c>
      <c r="S133" s="189">
        <v>2.0000000000000002E-5</v>
      </c>
      <c r="T133" s="190">
        <f>S133*H133</f>
        <v>8.6E-3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1" t="s">
        <v>138</v>
      </c>
      <c r="AT133" s="191" t="s">
        <v>133</v>
      </c>
      <c r="AU133" s="191" t="s">
        <v>80</v>
      </c>
      <c r="AY133" s="19" t="s">
        <v>131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78</v>
      </c>
      <c r="BK133" s="192">
        <f>ROUND(I133*H133,2)</f>
        <v>0</v>
      </c>
      <c r="BL133" s="19" t="s">
        <v>138</v>
      </c>
      <c r="BM133" s="191" t="s">
        <v>201</v>
      </c>
    </row>
    <row r="134" spans="1:65" s="2" customFormat="1" ht="11.25">
      <c r="A134" s="36"/>
      <c r="B134" s="37"/>
      <c r="C134" s="38"/>
      <c r="D134" s="193" t="s">
        <v>140</v>
      </c>
      <c r="E134" s="38"/>
      <c r="F134" s="194" t="s">
        <v>202</v>
      </c>
      <c r="G134" s="38"/>
      <c r="H134" s="38"/>
      <c r="I134" s="195"/>
      <c r="J134" s="38"/>
      <c r="K134" s="38"/>
      <c r="L134" s="41"/>
      <c r="M134" s="196"/>
      <c r="N134" s="197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140</v>
      </c>
      <c r="AU134" s="19" t="s">
        <v>80</v>
      </c>
    </row>
    <row r="135" spans="1:65" s="15" customFormat="1" ht="11.25">
      <c r="B135" s="222"/>
      <c r="C135" s="223"/>
      <c r="D135" s="200" t="s">
        <v>142</v>
      </c>
      <c r="E135" s="224" t="s">
        <v>19</v>
      </c>
      <c r="F135" s="225" t="s">
        <v>203</v>
      </c>
      <c r="G135" s="223"/>
      <c r="H135" s="224" t="s">
        <v>19</v>
      </c>
      <c r="I135" s="226"/>
      <c r="J135" s="223"/>
      <c r="K135" s="223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142</v>
      </c>
      <c r="AU135" s="231" t="s">
        <v>80</v>
      </c>
      <c r="AV135" s="15" t="s">
        <v>78</v>
      </c>
      <c r="AW135" s="15" t="s">
        <v>33</v>
      </c>
      <c r="AX135" s="15" t="s">
        <v>71</v>
      </c>
      <c r="AY135" s="231" t="s">
        <v>131</v>
      </c>
    </row>
    <row r="136" spans="1:65" s="13" customFormat="1" ht="11.25">
      <c r="B136" s="198"/>
      <c r="C136" s="199"/>
      <c r="D136" s="200" t="s">
        <v>142</v>
      </c>
      <c r="E136" s="201" t="s">
        <v>19</v>
      </c>
      <c r="F136" s="202" t="s">
        <v>204</v>
      </c>
      <c r="G136" s="199"/>
      <c r="H136" s="203">
        <v>50</v>
      </c>
      <c r="I136" s="204"/>
      <c r="J136" s="199"/>
      <c r="K136" s="199"/>
      <c r="L136" s="205"/>
      <c r="M136" s="206"/>
      <c r="N136" s="207"/>
      <c r="O136" s="207"/>
      <c r="P136" s="207"/>
      <c r="Q136" s="207"/>
      <c r="R136" s="207"/>
      <c r="S136" s="207"/>
      <c r="T136" s="208"/>
      <c r="AT136" s="209" t="s">
        <v>142</v>
      </c>
      <c r="AU136" s="209" t="s">
        <v>80</v>
      </c>
      <c r="AV136" s="13" t="s">
        <v>80</v>
      </c>
      <c r="AW136" s="13" t="s">
        <v>33</v>
      </c>
      <c r="AX136" s="13" t="s">
        <v>71</v>
      </c>
      <c r="AY136" s="209" t="s">
        <v>131</v>
      </c>
    </row>
    <row r="137" spans="1:65" s="13" customFormat="1" ht="11.25">
      <c r="B137" s="198"/>
      <c r="C137" s="199"/>
      <c r="D137" s="200" t="s">
        <v>142</v>
      </c>
      <c r="E137" s="201" t="s">
        <v>19</v>
      </c>
      <c r="F137" s="202" t="s">
        <v>205</v>
      </c>
      <c r="G137" s="199"/>
      <c r="H137" s="203">
        <v>200</v>
      </c>
      <c r="I137" s="204"/>
      <c r="J137" s="199"/>
      <c r="K137" s="199"/>
      <c r="L137" s="205"/>
      <c r="M137" s="206"/>
      <c r="N137" s="207"/>
      <c r="O137" s="207"/>
      <c r="P137" s="207"/>
      <c r="Q137" s="207"/>
      <c r="R137" s="207"/>
      <c r="S137" s="207"/>
      <c r="T137" s="208"/>
      <c r="AT137" s="209" t="s">
        <v>142</v>
      </c>
      <c r="AU137" s="209" t="s">
        <v>80</v>
      </c>
      <c r="AV137" s="13" t="s">
        <v>80</v>
      </c>
      <c r="AW137" s="13" t="s">
        <v>33</v>
      </c>
      <c r="AX137" s="13" t="s">
        <v>71</v>
      </c>
      <c r="AY137" s="209" t="s">
        <v>131</v>
      </c>
    </row>
    <row r="138" spans="1:65" s="13" customFormat="1" ht="11.25">
      <c r="B138" s="198"/>
      <c r="C138" s="199"/>
      <c r="D138" s="200" t="s">
        <v>142</v>
      </c>
      <c r="E138" s="201" t="s">
        <v>19</v>
      </c>
      <c r="F138" s="202" t="s">
        <v>206</v>
      </c>
      <c r="G138" s="199"/>
      <c r="H138" s="203">
        <v>180</v>
      </c>
      <c r="I138" s="204"/>
      <c r="J138" s="199"/>
      <c r="K138" s="199"/>
      <c r="L138" s="205"/>
      <c r="M138" s="206"/>
      <c r="N138" s="207"/>
      <c r="O138" s="207"/>
      <c r="P138" s="207"/>
      <c r="Q138" s="207"/>
      <c r="R138" s="207"/>
      <c r="S138" s="207"/>
      <c r="T138" s="208"/>
      <c r="AT138" s="209" t="s">
        <v>142</v>
      </c>
      <c r="AU138" s="209" t="s">
        <v>80</v>
      </c>
      <c r="AV138" s="13" t="s">
        <v>80</v>
      </c>
      <c r="AW138" s="13" t="s">
        <v>33</v>
      </c>
      <c r="AX138" s="13" t="s">
        <v>71</v>
      </c>
      <c r="AY138" s="209" t="s">
        <v>131</v>
      </c>
    </row>
    <row r="139" spans="1:65" s="14" customFormat="1" ht="11.25">
      <c r="B139" s="210"/>
      <c r="C139" s="211"/>
      <c r="D139" s="200" t="s">
        <v>142</v>
      </c>
      <c r="E139" s="212" t="s">
        <v>19</v>
      </c>
      <c r="F139" s="213" t="s">
        <v>156</v>
      </c>
      <c r="G139" s="211"/>
      <c r="H139" s="214">
        <v>430</v>
      </c>
      <c r="I139" s="215"/>
      <c r="J139" s="211"/>
      <c r="K139" s="211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142</v>
      </c>
      <c r="AU139" s="220" t="s">
        <v>80</v>
      </c>
      <c r="AV139" s="14" t="s">
        <v>138</v>
      </c>
      <c r="AW139" s="14" t="s">
        <v>33</v>
      </c>
      <c r="AX139" s="14" t="s">
        <v>78</v>
      </c>
      <c r="AY139" s="220" t="s">
        <v>131</v>
      </c>
    </row>
    <row r="140" spans="1:65" s="12" customFormat="1" ht="22.9" customHeight="1">
      <c r="B140" s="164"/>
      <c r="C140" s="165"/>
      <c r="D140" s="166" t="s">
        <v>70</v>
      </c>
      <c r="E140" s="178" t="s">
        <v>182</v>
      </c>
      <c r="F140" s="178" t="s">
        <v>207</v>
      </c>
      <c r="G140" s="165"/>
      <c r="H140" s="165"/>
      <c r="I140" s="168"/>
      <c r="J140" s="179">
        <f>BK140</f>
        <v>0</v>
      </c>
      <c r="K140" s="165"/>
      <c r="L140" s="170"/>
      <c r="M140" s="171"/>
      <c r="N140" s="172"/>
      <c r="O140" s="172"/>
      <c r="P140" s="173">
        <f>SUM(P141:P178)</f>
        <v>0</v>
      </c>
      <c r="Q140" s="172"/>
      <c r="R140" s="173">
        <f>SUM(R141:R178)</f>
        <v>0</v>
      </c>
      <c r="S140" s="172"/>
      <c r="T140" s="174">
        <f>SUM(T141:T178)</f>
        <v>22.242800000000003</v>
      </c>
      <c r="AR140" s="175" t="s">
        <v>78</v>
      </c>
      <c r="AT140" s="176" t="s">
        <v>70</v>
      </c>
      <c r="AU140" s="176" t="s">
        <v>78</v>
      </c>
      <c r="AY140" s="175" t="s">
        <v>131</v>
      </c>
      <c r="BK140" s="177">
        <f>SUM(BK141:BK178)</f>
        <v>0</v>
      </c>
    </row>
    <row r="141" spans="1:65" s="2" customFormat="1" ht="44.25" customHeight="1">
      <c r="A141" s="36"/>
      <c r="B141" s="37"/>
      <c r="C141" s="180" t="s">
        <v>8</v>
      </c>
      <c r="D141" s="180" t="s">
        <v>133</v>
      </c>
      <c r="E141" s="181" t="s">
        <v>208</v>
      </c>
      <c r="F141" s="182" t="s">
        <v>209</v>
      </c>
      <c r="G141" s="183" t="s">
        <v>136</v>
      </c>
      <c r="H141" s="184">
        <v>2240</v>
      </c>
      <c r="I141" s="185"/>
      <c r="J141" s="186">
        <f>ROUND(I141*H141,2)</f>
        <v>0</v>
      </c>
      <c r="K141" s="182" t="s">
        <v>137</v>
      </c>
      <c r="L141" s="41"/>
      <c r="M141" s="187" t="s">
        <v>19</v>
      </c>
      <c r="N141" s="188" t="s">
        <v>42</v>
      </c>
      <c r="O141" s="66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91" t="s">
        <v>138</v>
      </c>
      <c r="AT141" s="191" t="s">
        <v>133</v>
      </c>
      <c r="AU141" s="191" t="s">
        <v>80</v>
      </c>
      <c r="AY141" s="19" t="s">
        <v>131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78</v>
      </c>
      <c r="BK141" s="192">
        <f>ROUND(I141*H141,2)</f>
        <v>0</v>
      </c>
      <c r="BL141" s="19" t="s">
        <v>138</v>
      </c>
      <c r="BM141" s="191" t="s">
        <v>210</v>
      </c>
    </row>
    <row r="142" spans="1:65" s="2" customFormat="1" ht="11.25">
      <c r="A142" s="36"/>
      <c r="B142" s="37"/>
      <c r="C142" s="38"/>
      <c r="D142" s="193" t="s">
        <v>140</v>
      </c>
      <c r="E142" s="38"/>
      <c r="F142" s="194" t="s">
        <v>211</v>
      </c>
      <c r="G142" s="38"/>
      <c r="H142" s="38"/>
      <c r="I142" s="195"/>
      <c r="J142" s="38"/>
      <c r="K142" s="38"/>
      <c r="L142" s="41"/>
      <c r="M142" s="196"/>
      <c r="N142" s="197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140</v>
      </c>
      <c r="AU142" s="19" t="s">
        <v>80</v>
      </c>
    </row>
    <row r="143" spans="1:65" s="2" customFormat="1" ht="55.5" customHeight="1">
      <c r="A143" s="36"/>
      <c r="B143" s="37"/>
      <c r="C143" s="180" t="s">
        <v>212</v>
      </c>
      <c r="D143" s="180" t="s">
        <v>133</v>
      </c>
      <c r="E143" s="181" t="s">
        <v>213</v>
      </c>
      <c r="F143" s="182" t="s">
        <v>214</v>
      </c>
      <c r="G143" s="183" t="s">
        <v>136</v>
      </c>
      <c r="H143" s="184">
        <v>134400</v>
      </c>
      <c r="I143" s="185"/>
      <c r="J143" s="186">
        <f>ROUND(I143*H143,2)</f>
        <v>0</v>
      </c>
      <c r="K143" s="182" t="s">
        <v>137</v>
      </c>
      <c r="L143" s="41"/>
      <c r="M143" s="187" t="s">
        <v>19</v>
      </c>
      <c r="N143" s="188" t="s">
        <v>42</v>
      </c>
      <c r="O143" s="66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1" t="s">
        <v>138</v>
      </c>
      <c r="AT143" s="191" t="s">
        <v>133</v>
      </c>
      <c r="AU143" s="191" t="s">
        <v>80</v>
      </c>
      <c r="AY143" s="19" t="s">
        <v>131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78</v>
      </c>
      <c r="BK143" s="192">
        <f>ROUND(I143*H143,2)</f>
        <v>0</v>
      </c>
      <c r="BL143" s="19" t="s">
        <v>138</v>
      </c>
      <c r="BM143" s="191" t="s">
        <v>215</v>
      </c>
    </row>
    <row r="144" spans="1:65" s="2" customFormat="1" ht="11.25">
      <c r="A144" s="36"/>
      <c r="B144" s="37"/>
      <c r="C144" s="38"/>
      <c r="D144" s="193" t="s">
        <v>140</v>
      </c>
      <c r="E144" s="38"/>
      <c r="F144" s="194" t="s">
        <v>216</v>
      </c>
      <c r="G144" s="38"/>
      <c r="H144" s="38"/>
      <c r="I144" s="195"/>
      <c r="J144" s="38"/>
      <c r="K144" s="38"/>
      <c r="L144" s="41"/>
      <c r="M144" s="196"/>
      <c r="N144" s="197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140</v>
      </c>
      <c r="AU144" s="19" t="s">
        <v>80</v>
      </c>
    </row>
    <row r="145" spans="1:65" s="2" customFormat="1" ht="19.5">
      <c r="A145" s="36"/>
      <c r="B145" s="37"/>
      <c r="C145" s="38"/>
      <c r="D145" s="200" t="s">
        <v>187</v>
      </c>
      <c r="E145" s="38"/>
      <c r="F145" s="221" t="s">
        <v>217</v>
      </c>
      <c r="G145" s="38"/>
      <c r="H145" s="38"/>
      <c r="I145" s="195"/>
      <c r="J145" s="38"/>
      <c r="K145" s="38"/>
      <c r="L145" s="41"/>
      <c r="M145" s="196"/>
      <c r="N145" s="197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187</v>
      </c>
      <c r="AU145" s="19" t="s">
        <v>80</v>
      </c>
    </row>
    <row r="146" spans="1:65" s="13" customFormat="1" ht="11.25">
      <c r="B146" s="198"/>
      <c r="C146" s="199"/>
      <c r="D146" s="200" t="s">
        <v>142</v>
      </c>
      <c r="E146" s="199"/>
      <c r="F146" s="202" t="s">
        <v>218</v>
      </c>
      <c r="G146" s="199"/>
      <c r="H146" s="203">
        <v>134400</v>
      </c>
      <c r="I146" s="204"/>
      <c r="J146" s="199"/>
      <c r="K146" s="199"/>
      <c r="L146" s="205"/>
      <c r="M146" s="206"/>
      <c r="N146" s="207"/>
      <c r="O146" s="207"/>
      <c r="P146" s="207"/>
      <c r="Q146" s="207"/>
      <c r="R146" s="207"/>
      <c r="S146" s="207"/>
      <c r="T146" s="208"/>
      <c r="AT146" s="209" t="s">
        <v>142</v>
      </c>
      <c r="AU146" s="209" t="s">
        <v>80</v>
      </c>
      <c r="AV146" s="13" t="s">
        <v>80</v>
      </c>
      <c r="AW146" s="13" t="s">
        <v>4</v>
      </c>
      <c r="AX146" s="13" t="s">
        <v>78</v>
      </c>
      <c r="AY146" s="209" t="s">
        <v>131</v>
      </c>
    </row>
    <row r="147" spans="1:65" s="2" customFormat="1" ht="44.25" customHeight="1">
      <c r="A147" s="36"/>
      <c r="B147" s="37"/>
      <c r="C147" s="180" t="s">
        <v>219</v>
      </c>
      <c r="D147" s="180" t="s">
        <v>133</v>
      </c>
      <c r="E147" s="181" t="s">
        <v>220</v>
      </c>
      <c r="F147" s="182" t="s">
        <v>221</v>
      </c>
      <c r="G147" s="183" t="s">
        <v>136</v>
      </c>
      <c r="H147" s="184">
        <v>2240</v>
      </c>
      <c r="I147" s="185"/>
      <c r="J147" s="186">
        <f>ROUND(I147*H147,2)</f>
        <v>0</v>
      </c>
      <c r="K147" s="182" t="s">
        <v>137</v>
      </c>
      <c r="L147" s="41"/>
      <c r="M147" s="187" t="s">
        <v>19</v>
      </c>
      <c r="N147" s="188" t="s">
        <v>42</v>
      </c>
      <c r="O147" s="66"/>
      <c r="P147" s="189">
        <f>O147*H147</f>
        <v>0</v>
      </c>
      <c r="Q147" s="189">
        <v>0</v>
      </c>
      <c r="R147" s="189">
        <f>Q147*H147</f>
        <v>0</v>
      </c>
      <c r="S147" s="189">
        <v>0</v>
      </c>
      <c r="T147" s="19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91" t="s">
        <v>138</v>
      </c>
      <c r="AT147" s="191" t="s">
        <v>133</v>
      </c>
      <c r="AU147" s="191" t="s">
        <v>80</v>
      </c>
      <c r="AY147" s="19" t="s">
        <v>131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78</v>
      </c>
      <c r="BK147" s="192">
        <f>ROUND(I147*H147,2)</f>
        <v>0</v>
      </c>
      <c r="BL147" s="19" t="s">
        <v>138</v>
      </c>
      <c r="BM147" s="191" t="s">
        <v>222</v>
      </c>
    </row>
    <row r="148" spans="1:65" s="2" customFormat="1" ht="11.25">
      <c r="A148" s="36"/>
      <c r="B148" s="37"/>
      <c r="C148" s="38"/>
      <c r="D148" s="193" t="s">
        <v>140</v>
      </c>
      <c r="E148" s="38"/>
      <c r="F148" s="194" t="s">
        <v>223</v>
      </c>
      <c r="G148" s="38"/>
      <c r="H148" s="38"/>
      <c r="I148" s="195"/>
      <c r="J148" s="38"/>
      <c r="K148" s="38"/>
      <c r="L148" s="41"/>
      <c r="M148" s="196"/>
      <c r="N148" s="197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140</v>
      </c>
      <c r="AU148" s="19" t="s">
        <v>80</v>
      </c>
    </row>
    <row r="149" spans="1:65" s="2" customFormat="1" ht="24.2" customHeight="1">
      <c r="A149" s="36"/>
      <c r="B149" s="37"/>
      <c r="C149" s="180" t="s">
        <v>224</v>
      </c>
      <c r="D149" s="180" t="s">
        <v>133</v>
      </c>
      <c r="E149" s="181" t="s">
        <v>225</v>
      </c>
      <c r="F149" s="182" t="s">
        <v>226</v>
      </c>
      <c r="G149" s="183" t="s">
        <v>136</v>
      </c>
      <c r="H149" s="184">
        <v>2240</v>
      </c>
      <c r="I149" s="185"/>
      <c r="J149" s="186">
        <f>ROUND(I149*H149,2)</f>
        <v>0</v>
      </c>
      <c r="K149" s="182" t="s">
        <v>137</v>
      </c>
      <c r="L149" s="41"/>
      <c r="M149" s="187" t="s">
        <v>19</v>
      </c>
      <c r="N149" s="188" t="s">
        <v>42</v>
      </c>
      <c r="O149" s="66"/>
      <c r="P149" s="189">
        <f>O149*H149</f>
        <v>0</v>
      </c>
      <c r="Q149" s="189">
        <v>0</v>
      </c>
      <c r="R149" s="189">
        <f>Q149*H149</f>
        <v>0</v>
      </c>
      <c r="S149" s="189">
        <v>0</v>
      </c>
      <c r="T149" s="19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91" t="s">
        <v>138</v>
      </c>
      <c r="AT149" s="191" t="s">
        <v>133</v>
      </c>
      <c r="AU149" s="191" t="s">
        <v>80</v>
      </c>
      <c r="AY149" s="19" t="s">
        <v>131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78</v>
      </c>
      <c r="BK149" s="192">
        <f>ROUND(I149*H149,2)</f>
        <v>0</v>
      </c>
      <c r="BL149" s="19" t="s">
        <v>138</v>
      </c>
      <c r="BM149" s="191" t="s">
        <v>227</v>
      </c>
    </row>
    <row r="150" spans="1:65" s="2" customFormat="1" ht="11.25">
      <c r="A150" s="36"/>
      <c r="B150" s="37"/>
      <c r="C150" s="38"/>
      <c r="D150" s="193" t="s">
        <v>140</v>
      </c>
      <c r="E150" s="38"/>
      <c r="F150" s="194" t="s">
        <v>228</v>
      </c>
      <c r="G150" s="38"/>
      <c r="H150" s="38"/>
      <c r="I150" s="195"/>
      <c r="J150" s="38"/>
      <c r="K150" s="38"/>
      <c r="L150" s="41"/>
      <c r="M150" s="196"/>
      <c r="N150" s="197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9" t="s">
        <v>140</v>
      </c>
      <c r="AU150" s="19" t="s">
        <v>80</v>
      </c>
    </row>
    <row r="151" spans="1:65" s="2" customFormat="1" ht="33" customHeight="1">
      <c r="A151" s="36"/>
      <c r="B151" s="37"/>
      <c r="C151" s="180" t="s">
        <v>229</v>
      </c>
      <c r="D151" s="180" t="s">
        <v>133</v>
      </c>
      <c r="E151" s="181" t="s">
        <v>230</v>
      </c>
      <c r="F151" s="182" t="s">
        <v>231</v>
      </c>
      <c r="G151" s="183" t="s">
        <v>136</v>
      </c>
      <c r="H151" s="184">
        <v>134400</v>
      </c>
      <c r="I151" s="185"/>
      <c r="J151" s="186">
        <f>ROUND(I151*H151,2)</f>
        <v>0</v>
      </c>
      <c r="K151" s="182" t="s">
        <v>137</v>
      </c>
      <c r="L151" s="41"/>
      <c r="M151" s="187" t="s">
        <v>19</v>
      </c>
      <c r="N151" s="188" t="s">
        <v>42</v>
      </c>
      <c r="O151" s="66"/>
      <c r="P151" s="189">
        <f>O151*H151</f>
        <v>0</v>
      </c>
      <c r="Q151" s="189">
        <v>0</v>
      </c>
      <c r="R151" s="189">
        <f>Q151*H151</f>
        <v>0</v>
      </c>
      <c r="S151" s="189">
        <v>0</v>
      </c>
      <c r="T151" s="190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91" t="s">
        <v>138</v>
      </c>
      <c r="AT151" s="191" t="s">
        <v>133</v>
      </c>
      <c r="AU151" s="191" t="s">
        <v>80</v>
      </c>
      <c r="AY151" s="19" t="s">
        <v>131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78</v>
      </c>
      <c r="BK151" s="192">
        <f>ROUND(I151*H151,2)</f>
        <v>0</v>
      </c>
      <c r="BL151" s="19" t="s">
        <v>138</v>
      </c>
      <c r="BM151" s="191" t="s">
        <v>232</v>
      </c>
    </row>
    <row r="152" spans="1:65" s="2" customFormat="1" ht="11.25">
      <c r="A152" s="36"/>
      <c r="B152" s="37"/>
      <c r="C152" s="38"/>
      <c r="D152" s="193" t="s">
        <v>140</v>
      </c>
      <c r="E152" s="38"/>
      <c r="F152" s="194" t="s">
        <v>233</v>
      </c>
      <c r="G152" s="38"/>
      <c r="H152" s="38"/>
      <c r="I152" s="195"/>
      <c r="J152" s="38"/>
      <c r="K152" s="38"/>
      <c r="L152" s="41"/>
      <c r="M152" s="196"/>
      <c r="N152" s="197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140</v>
      </c>
      <c r="AU152" s="19" t="s">
        <v>80</v>
      </c>
    </row>
    <row r="153" spans="1:65" s="2" customFormat="1" ht="19.5">
      <c r="A153" s="36"/>
      <c r="B153" s="37"/>
      <c r="C153" s="38"/>
      <c r="D153" s="200" t="s">
        <v>187</v>
      </c>
      <c r="E153" s="38"/>
      <c r="F153" s="221" t="s">
        <v>234</v>
      </c>
      <c r="G153" s="38"/>
      <c r="H153" s="38"/>
      <c r="I153" s="195"/>
      <c r="J153" s="38"/>
      <c r="K153" s="38"/>
      <c r="L153" s="41"/>
      <c r="M153" s="196"/>
      <c r="N153" s="197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187</v>
      </c>
      <c r="AU153" s="19" t="s">
        <v>80</v>
      </c>
    </row>
    <row r="154" spans="1:65" s="13" customFormat="1" ht="11.25">
      <c r="B154" s="198"/>
      <c r="C154" s="199"/>
      <c r="D154" s="200" t="s">
        <v>142</v>
      </c>
      <c r="E154" s="199"/>
      <c r="F154" s="202" t="s">
        <v>218</v>
      </c>
      <c r="G154" s="199"/>
      <c r="H154" s="203">
        <v>134400</v>
      </c>
      <c r="I154" s="204"/>
      <c r="J154" s="199"/>
      <c r="K154" s="199"/>
      <c r="L154" s="205"/>
      <c r="M154" s="206"/>
      <c r="N154" s="207"/>
      <c r="O154" s="207"/>
      <c r="P154" s="207"/>
      <c r="Q154" s="207"/>
      <c r="R154" s="207"/>
      <c r="S154" s="207"/>
      <c r="T154" s="208"/>
      <c r="AT154" s="209" t="s">
        <v>142</v>
      </c>
      <c r="AU154" s="209" t="s">
        <v>80</v>
      </c>
      <c r="AV154" s="13" t="s">
        <v>80</v>
      </c>
      <c r="AW154" s="13" t="s">
        <v>4</v>
      </c>
      <c r="AX154" s="13" t="s">
        <v>78</v>
      </c>
      <c r="AY154" s="209" t="s">
        <v>131</v>
      </c>
    </row>
    <row r="155" spans="1:65" s="2" customFormat="1" ht="24.2" customHeight="1">
      <c r="A155" s="36"/>
      <c r="B155" s="37"/>
      <c r="C155" s="180" t="s">
        <v>235</v>
      </c>
      <c r="D155" s="180" t="s">
        <v>133</v>
      </c>
      <c r="E155" s="181" t="s">
        <v>236</v>
      </c>
      <c r="F155" s="182" t="s">
        <v>237</v>
      </c>
      <c r="G155" s="183" t="s">
        <v>136</v>
      </c>
      <c r="H155" s="184">
        <v>2240</v>
      </c>
      <c r="I155" s="185"/>
      <c r="J155" s="186">
        <f>ROUND(I155*H155,2)</f>
        <v>0</v>
      </c>
      <c r="K155" s="182" t="s">
        <v>137</v>
      </c>
      <c r="L155" s="41"/>
      <c r="M155" s="187" t="s">
        <v>19</v>
      </c>
      <c r="N155" s="188" t="s">
        <v>42</v>
      </c>
      <c r="O155" s="66"/>
      <c r="P155" s="189">
        <f>O155*H155</f>
        <v>0</v>
      </c>
      <c r="Q155" s="189">
        <v>0</v>
      </c>
      <c r="R155" s="189">
        <f>Q155*H155</f>
        <v>0</v>
      </c>
      <c r="S155" s="189">
        <v>0</v>
      </c>
      <c r="T155" s="190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91" t="s">
        <v>138</v>
      </c>
      <c r="AT155" s="191" t="s">
        <v>133</v>
      </c>
      <c r="AU155" s="191" t="s">
        <v>80</v>
      </c>
      <c r="AY155" s="19" t="s">
        <v>131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78</v>
      </c>
      <c r="BK155" s="192">
        <f>ROUND(I155*H155,2)</f>
        <v>0</v>
      </c>
      <c r="BL155" s="19" t="s">
        <v>138</v>
      </c>
      <c r="BM155" s="191" t="s">
        <v>238</v>
      </c>
    </row>
    <row r="156" spans="1:65" s="2" customFormat="1" ht="11.25">
      <c r="A156" s="36"/>
      <c r="B156" s="37"/>
      <c r="C156" s="38"/>
      <c r="D156" s="193" t="s">
        <v>140</v>
      </c>
      <c r="E156" s="38"/>
      <c r="F156" s="194" t="s">
        <v>239</v>
      </c>
      <c r="G156" s="38"/>
      <c r="H156" s="38"/>
      <c r="I156" s="195"/>
      <c r="J156" s="38"/>
      <c r="K156" s="38"/>
      <c r="L156" s="41"/>
      <c r="M156" s="196"/>
      <c r="N156" s="197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140</v>
      </c>
      <c r="AU156" s="19" t="s">
        <v>80</v>
      </c>
    </row>
    <row r="157" spans="1:65" s="2" customFormat="1" ht="33" customHeight="1">
      <c r="A157" s="36"/>
      <c r="B157" s="37"/>
      <c r="C157" s="180" t="s">
        <v>240</v>
      </c>
      <c r="D157" s="180" t="s">
        <v>133</v>
      </c>
      <c r="E157" s="181" t="s">
        <v>241</v>
      </c>
      <c r="F157" s="182" t="s">
        <v>242</v>
      </c>
      <c r="G157" s="183" t="s">
        <v>194</v>
      </c>
      <c r="H157" s="184">
        <v>50</v>
      </c>
      <c r="I157" s="185"/>
      <c r="J157" s="186">
        <f>ROUND(I157*H157,2)</f>
        <v>0</v>
      </c>
      <c r="K157" s="182" t="s">
        <v>137</v>
      </c>
      <c r="L157" s="41"/>
      <c r="M157" s="187" t="s">
        <v>19</v>
      </c>
      <c r="N157" s="188" t="s">
        <v>42</v>
      </c>
      <c r="O157" s="66"/>
      <c r="P157" s="189">
        <f>O157*H157</f>
        <v>0</v>
      </c>
      <c r="Q157" s="189">
        <v>0</v>
      </c>
      <c r="R157" s="189">
        <f>Q157*H157</f>
        <v>0</v>
      </c>
      <c r="S157" s="189">
        <v>0</v>
      </c>
      <c r="T157" s="190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91" t="s">
        <v>138</v>
      </c>
      <c r="AT157" s="191" t="s">
        <v>133</v>
      </c>
      <c r="AU157" s="191" t="s">
        <v>80</v>
      </c>
      <c r="AY157" s="19" t="s">
        <v>131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78</v>
      </c>
      <c r="BK157" s="192">
        <f>ROUND(I157*H157,2)</f>
        <v>0</v>
      </c>
      <c r="BL157" s="19" t="s">
        <v>138</v>
      </c>
      <c r="BM157" s="191" t="s">
        <v>243</v>
      </c>
    </row>
    <row r="158" spans="1:65" s="2" customFormat="1" ht="11.25">
      <c r="A158" s="36"/>
      <c r="B158" s="37"/>
      <c r="C158" s="38"/>
      <c r="D158" s="193" t="s">
        <v>140</v>
      </c>
      <c r="E158" s="38"/>
      <c r="F158" s="194" t="s">
        <v>244</v>
      </c>
      <c r="G158" s="38"/>
      <c r="H158" s="38"/>
      <c r="I158" s="195"/>
      <c r="J158" s="38"/>
      <c r="K158" s="38"/>
      <c r="L158" s="41"/>
      <c r="M158" s="196"/>
      <c r="N158" s="197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140</v>
      </c>
      <c r="AU158" s="19" t="s">
        <v>80</v>
      </c>
    </row>
    <row r="159" spans="1:65" s="2" customFormat="1" ht="37.9" customHeight="1">
      <c r="A159" s="36"/>
      <c r="B159" s="37"/>
      <c r="C159" s="180" t="s">
        <v>245</v>
      </c>
      <c r="D159" s="180" t="s">
        <v>133</v>
      </c>
      <c r="E159" s="181" t="s">
        <v>246</v>
      </c>
      <c r="F159" s="182" t="s">
        <v>247</v>
      </c>
      <c r="G159" s="183" t="s">
        <v>194</v>
      </c>
      <c r="H159" s="184">
        <v>1500</v>
      </c>
      <c r="I159" s="185"/>
      <c r="J159" s="186">
        <f>ROUND(I159*H159,2)</f>
        <v>0</v>
      </c>
      <c r="K159" s="182" t="s">
        <v>137</v>
      </c>
      <c r="L159" s="41"/>
      <c r="M159" s="187" t="s">
        <v>19</v>
      </c>
      <c r="N159" s="188" t="s">
        <v>42</v>
      </c>
      <c r="O159" s="66"/>
      <c r="P159" s="189">
        <f>O159*H159</f>
        <v>0</v>
      </c>
      <c r="Q159" s="189">
        <v>0</v>
      </c>
      <c r="R159" s="189">
        <f>Q159*H159</f>
        <v>0</v>
      </c>
      <c r="S159" s="189">
        <v>0</v>
      </c>
      <c r="T159" s="190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91" t="s">
        <v>138</v>
      </c>
      <c r="AT159" s="191" t="s">
        <v>133</v>
      </c>
      <c r="AU159" s="191" t="s">
        <v>80</v>
      </c>
      <c r="AY159" s="19" t="s">
        <v>131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78</v>
      </c>
      <c r="BK159" s="192">
        <f>ROUND(I159*H159,2)</f>
        <v>0</v>
      </c>
      <c r="BL159" s="19" t="s">
        <v>138</v>
      </c>
      <c r="BM159" s="191" t="s">
        <v>248</v>
      </c>
    </row>
    <row r="160" spans="1:65" s="2" customFormat="1" ht="11.25">
      <c r="A160" s="36"/>
      <c r="B160" s="37"/>
      <c r="C160" s="38"/>
      <c r="D160" s="193" t="s">
        <v>140</v>
      </c>
      <c r="E160" s="38"/>
      <c r="F160" s="194" t="s">
        <v>249</v>
      </c>
      <c r="G160" s="38"/>
      <c r="H160" s="38"/>
      <c r="I160" s="195"/>
      <c r="J160" s="38"/>
      <c r="K160" s="38"/>
      <c r="L160" s="41"/>
      <c r="M160" s="196"/>
      <c r="N160" s="197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140</v>
      </c>
      <c r="AU160" s="19" t="s">
        <v>80</v>
      </c>
    </row>
    <row r="161" spans="1:65" s="2" customFormat="1" ht="19.5">
      <c r="A161" s="36"/>
      <c r="B161" s="37"/>
      <c r="C161" s="38"/>
      <c r="D161" s="200" t="s">
        <v>187</v>
      </c>
      <c r="E161" s="38"/>
      <c r="F161" s="221" t="s">
        <v>250</v>
      </c>
      <c r="G161" s="38"/>
      <c r="H161" s="38"/>
      <c r="I161" s="195"/>
      <c r="J161" s="38"/>
      <c r="K161" s="38"/>
      <c r="L161" s="41"/>
      <c r="M161" s="196"/>
      <c r="N161" s="197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9" t="s">
        <v>187</v>
      </c>
      <c r="AU161" s="19" t="s">
        <v>80</v>
      </c>
    </row>
    <row r="162" spans="1:65" s="13" customFormat="1" ht="11.25">
      <c r="B162" s="198"/>
      <c r="C162" s="199"/>
      <c r="D162" s="200" t="s">
        <v>142</v>
      </c>
      <c r="E162" s="199"/>
      <c r="F162" s="202" t="s">
        <v>251</v>
      </c>
      <c r="G162" s="199"/>
      <c r="H162" s="203">
        <v>1500</v>
      </c>
      <c r="I162" s="204"/>
      <c r="J162" s="199"/>
      <c r="K162" s="199"/>
      <c r="L162" s="205"/>
      <c r="M162" s="206"/>
      <c r="N162" s="207"/>
      <c r="O162" s="207"/>
      <c r="P162" s="207"/>
      <c r="Q162" s="207"/>
      <c r="R162" s="207"/>
      <c r="S162" s="207"/>
      <c r="T162" s="208"/>
      <c r="AT162" s="209" t="s">
        <v>142</v>
      </c>
      <c r="AU162" s="209" t="s">
        <v>80</v>
      </c>
      <c r="AV162" s="13" t="s">
        <v>80</v>
      </c>
      <c r="AW162" s="13" t="s">
        <v>4</v>
      </c>
      <c r="AX162" s="13" t="s">
        <v>78</v>
      </c>
      <c r="AY162" s="209" t="s">
        <v>131</v>
      </c>
    </row>
    <row r="163" spans="1:65" s="2" customFormat="1" ht="33" customHeight="1">
      <c r="A163" s="36"/>
      <c r="B163" s="37"/>
      <c r="C163" s="180" t="s">
        <v>252</v>
      </c>
      <c r="D163" s="180" t="s">
        <v>133</v>
      </c>
      <c r="E163" s="181" t="s">
        <v>253</v>
      </c>
      <c r="F163" s="182" t="s">
        <v>254</v>
      </c>
      <c r="G163" s="183" t="s">
        <v>194</v>
      </c>
      <c r="H163" s="184">
        <v>50</v>
      </c>
      <c r="I163" s="185"/>
      <c r="J163" s="186">
        <f>ROUND(I163*H163,2)</f>
        <v>0</v>
      </c>
      <c r="K163" s="182" t="s">
        <v>137</v>
      </c>
      <c r="L163" s="41"/>
      <c r="M163" s="187" t="s">
        <v>19</v>
      </c>
      <c r="N163" s="188" t="s">
        <v>42</v>
      </c>
      <c r="O163" s="66"/>
      <c r="P163" s="189">
        <f>O163*H163</f>
        <v>0</v>
      </c>
      <c r="Q163" s="189">
        <v>0</v>
      </c>
      <c r="R163" s="189">
        <f>Q163*H163</f>
        <v>0</v>
      </c>
      <c r="S163" s="189">
        <v>0</v>
      </c>
      <c r="T163" s="190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91" t="s">
        <v>138</v>
      </c>
      <c r="AT163" s="191" t="s">
        <v>133</v>
      </c>
      <c r="AU163" s="191" t="s">
        <v>80</v>
      </c>
      <c r="AY163" s="19" t="s">
        <v>131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9" t="s">
        <v>78</v>
      </c>
      <c r="BK163" s="192">
        <f>ROUND(I163*H163,2)</f>
        <v>0</v>
      </c>
      <c r="BL163" s="19" t="s">
        <v>138</v>
      </c>
      <c r="BM163" s="191" t="s">
        <v>255</v>
      </c>
    </row>
    <row r="164" spans="1:65" s="2" customFormat="1" ht="11.25">
      <c r="A164" s="36"/>
      <c r="B164" s="37"/>
      <c r="C164" s="38"/>
      <c r="D164" s="193" t="s">
        <v>140</v>
      </c>
      <c r="E164" s="38"/>
      <c r="F164" s="194" t="s">
        <v>256</v>
      </c>
      <c r="G164" s="38"/>
      <c r="H164" s="38"/>
      <c r="I164" s="195"/>
      <c r="J164" s="38"/>
      <c r="K164" s="38"/>
      <c r="L164" s="41"/>
      <c r="M164" s="196"/>
      <c r="N164" s="197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9" t="s">
        <v>140</v>
      </c>
      <c r="AU164" s="19" t="s">
        <v>80</v>
      </c>
    </row>
    <row r="165" spans="1:65" s="2" customFormat="1" ht="49.15" customHeight="1">
      <c r="A165" s="36"/>
      <c r="B165" s="37"/>
      <c r="C165" s="180" t="s">
        <v>7</v>
      </c>
      <c r="D165" s="180" t="s">
        <v>133</v>
      </c>
      <c r="E165" s="181" t="s">
        <v>257</v>
      </c>
      <c r="F165" s="182" t="s">
        <v>258</v>
      </c>
      <c r="G165" s="183" t="s">
        <v>136</v>
      </c>
      <c r="H165" s="184">
        <v>239.6</v>
      </c>
      <c r="I165" s="185"/>
      <c r="J165" s="186">
        <f>ROUND(I165*H165,2)</f>
        <v>0</v>
      </c>
      <c r="K165" s="182" t="s">
        <v>137</v>
      </c>
      <c r="L165" s="41"/>
      <c r="M165" s="187" t="s">
        <v>19</v>
      </c>
      <c r="N165" s="188" t="s">
        <v>42</v>
      </c>
      <c r="O165" s="66"/>
      <c r="P165" s="189">
        <f>O165*H165</f>
        <v>0</v>
      </c>
      <c r="Q165" s="189">
        <v>0</v>
      </c>
      <c r="R165" s="189">
        <f>Q165*H165</f>
        <v>0</v>
      </c>
      <c r="S165" s="189">
        <v>6.6000000000000003E-2</v>
      </c>
      <c r="T165" s="190">
        <f>S165*H165</f>
        <v>15.813600000000001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91" t="s">
        <v>138</v>
      </c>
      <c r="AT165" s="191" t="s">
        <v>133</v>
      </c>
      <c r="AU165" s="191" t="s">
        <v>80</v>
      </c>
      <c r="AY165" s="19" t="s">
        <v>131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9" t="s">
        <v>78</v>
      </c>
      <c r="BK165" s="192">
        <f>ROUND(I165*H165,2)</f>
        <v>0</v>
      </c>
      <c r="BL165" s="19" t="s">
        <v>138</v>
      </c>
      <c r="BM165" s="191" t="s">
        <v>259</v>
      </c>
    </row>
    <row r="166" spans="1:65" s="2" customFormat="1" ht="11.25">
      <c r="A166" s="36"/>
      <c r="B166" s="37"/>
      <c r="C166" s="38"/>
      <c r="D166" s="193" t="s">
        <v>140</v>
      </c>
      <c r="E166" s="38"/>
      <c r="F166" s="194" t="s">
        <v>260</v>
      </c>
      <c r="G166" s="38"/>
      <c r="H166" s="38"/>
      <c r="I166" s="195"/>
      <c r="J166" s="38"/>
      <c r="K166" s="38"/>
      <c r="L166" s="41"/>
      <c r="M166" s="196"/>
      <c r="N166" s="197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140</v>
      </c>
      <c r="AU166" s="19" t="s">
        <v>80</v>
      </c>
    </row>
    <row r="167" spans="1:65" s="13" customFormat="1" ht="22.5">
      <c r="B167" s="198"/>
      <c r="C167" s="199"/>
      <c r="D167" s="200" t="s">
        <v>142</v>
      </c>
      <c r="E167" s="201" t="s">
        <v>19</v>
      </c>
      <c r="F167" s="202" t="s">
        <v>261</v>
      </c>
      <c r="G167" s="199"/>
      <c r="H167" s="203">
        <v>239.6</v>
      </c>
      <c r="I167" s="204"/>
      <c r="J167" s="199"/>
      <c r="K167" s="199"/>
      <c r="L167" s="205"/>
      <c r="M167" s="206"/>
      <c r="N167" s="207"/>
      <c r="O167" s="207"/>
      <c r="P167" s="207"/>
      <c r="Q167" s="207"/>
      <c r="R167" s="207"/>
      <c r="S167" s="207"/>
      <c r="T167" s="208"/>
      <c r="AT167" s="209" t="s">
        <v>142</v>
      </c>
      <c r="AU167" s="209" t="s">
        <v>80</v>
      </c>
      <c r="AV167" s="13" t="s">
        <v>80</v>
      </c>
      <c r="AW167" s="13" t="s">
        <v>33</v>
      </c>
      <c r="AX167" s="13" t="s">
        <v>78</v>
      </c>
      <c r="AY167" s="209" t="s">
        <v>131</v>
      </c>
    </row>
    <row r="168" spans="1:65" s="2" customFormat="1" ht="24.2" customHeight="1">
      <c r="A168" s="36"/>
      <c r="B168" s="37"/>
      <c r="C168" s="180" t="s">
        <v>262</v>
      </c>
      <c r="D168" s="180" t="s">
        <v>133</v>
      </c>
      <c r="E168" s="181" t="s">
        <v>263</v>
      </c>
      <c r="F168" s="182" t="s">
        <v>264</v>
      </c>
      <c r="G168" s="183" t="s">
        <v>136</v>
      </c>
      <c r="H168" s="184">
        <v>422.8</v>
      </c>
      <c r="I168" s="185"/>
      <c r="J168" s="186">
        <f>ROUND(I168*H168,2)</f>
        <v>0</v>
      </c>
      <c r="K168" s="182" t="s">
        <v>137</v>
      </c>
      <c r="L168" s="41"/>
      <c r="M168" s="187" t="s">
        <v>19</v>
      </c>
      <c r="N168" s="188" t="s">
        <v>42</v>
      </c>
      <c r="O168" s="66"/>
      <c r="P168" s="189">
        <f>O168*H168</f>
        <v>0</v>
      </c>
      <c r="Q168" s="189">
        <v>0</v>
      </c>
      <c r="R168" s="189">
        <f>Q168*H168</f>
        <v>0</v>
      </c>
      <c r="S168" s="189">
        <v>1.4E-2</v>
      </c>
      <c r="T168" s="190">
        <f>S168*H168</f>
        <v>5.9192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91" t="s">
        <v>138</v>
      </c>
      <c r="AT168" s="191" t="s">
        <v>133</v>
      </c>
      <c r="AU168" s="191" t="s">
        <v>80</v>
      </c>
      <c r="AY168" s="19" t="s">
        <v>131</v>
      </c>
      <c r="BE168" s="192">
        <f>IF(N168="základní",J168,0)</f>
        <v>0</v>
      </c>
      <c r="BF168" s="192">
        <f>IF(N168="snížená",J168,0)</f>
        <v>0</v>
      </c>
      <c r="BG168" s="192">
        <f>IF(N168="zákl. přenesená",J168,0)</f>
        <v>0</v>
      </c>
      <c r="BH168" s="192">
        <f>IF(N168="sníž. přenesená",J168,0)</f>
        <v>0</v>
      </c>
      <c r="BI168" s="192">
        <f>IF(N168="nulová",J168,0)</f>
        <v>0</v>
      </c>
      <c r="BJ168" s="19" t="s">
        <v>78</v>
      </c>
      <c r="BK168" s="192">
        <f>ROUND(I168*H168,2)</f>
        <v>0</v>
      </c>
      <c r="BL168" s="19" t="s">
        <v>138</v>
      </c>
      <c r="BM168" s="191" t="s">
        <v>265</v>
      </c>
    </row>
    <row r="169" spans="1:65" s="2" customFormat="1" ht="11.25">
      <c r="A169" s="36"/>
      <c r="B169" s="37"/>
      <c r="C169" s="38"/>
      <c r="D169" s="193" t="s">
        <v>140</v>
      </c>
      <c r="E169" s="38"/>
      <c r="F169" s="194" t="s">
        <v>266</v>
      </c>
      <c r="G169" s="38"/>
      <c r="H169" s="38"/>
      <c r="I169" s="195"/>
      <c r="J169" s="38"/>
      <c r="K169" s="38"/>
      <c r="L169" s="41"/>
      <c r="M169" s="196"/>
      <c r="N169" s="197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140</v>
      </c>
      <c r="AU169" s="19" t="s">
        <v>80</v>
      </c>
    </row>
    <row r="170" spans="1:65" s="13" customFormat="1" ht="22.5">
      <c r="B170" s="198"/>
      <c r="C170" s="199"/>
      <c r="D170" s="200" t="s">
        <v>142</v>
      </c>
      <c r="E170" s="201" t="s">
        <v>19</v>
      </c>
      <c r="F170" s="202" t="s">
        <v>261</v>
      </c>
      <c r="G170" s="199"/>
      <c r="H170" s="203">
        <v>239.6</v>
      </c>
      <c r="I170" s="204"/>
      <c r="J170" s="199"/>
      <c r="K170" s="199"/>
      <c r="L170" s="205"/>
      <c r="M170" s="206"/>
      <c r="N170" s="207"/>
      <c r="O170" s="207"/>
      <c r="P170" s="207"/>
      <c r="Q170" s="207"/>
      <c r="R170" s="207"/>
      <c r="S170" s="207"/>
      <c r="T170" s="208"/>
      <c r="AT170" s="209" t="s">
        <v>142</v>
      </c>
      <c r="AU170" s="209" t="s">
        <v>80</v>
      </c>
      <c r="AV170" s="13" t="s">
        <v>80</v>
      </c>
      <c r="AW170" s="13" t="s">
        <v>33</v>
      </c>
      <c r="AX170" s="13" t="s">
        <v>71</v>
      </c>
      <c r="AY170" s="209" t="s">
        <v>131</v>
      </c>
    </row>
    <row r="171" spans="1:65" s="13" customFormat="1" ht="22.5">
      <c r="B171" s="198"/>
      <c r="C171" s="199"/>
      <c r="D171" s="200" t="s">
        <v>142</v>
      </c>
      <c r="E171" s="201" t="s">
        <v>19</v>
      </c>
      <c r="F171" s="202" t="s">
        <v>267</v>
      </c>
      <c r="G171" s="199"/>
      <c r="H171" s="203">
        <v>10.199999999999999</v>
      </c>
      <c r="I171" s="204"/>
      <c r="J171" s="199"/>
      <c r="K171" s="199"/>
      <c r="L171" s="205"/>
      <c r="M171" s="206"/>
      <c r="N171" s="207"/>
      <c r="O171" s="207"/>
      <c r="P171" s="207"/>
      <c r="Q171" s="207"/>
      <c r="R171" s="207"/>
      <c r="S171" s="207"/>
      <c r="T171" s="208"/>
      <c r="AT171" s="209" t="s">
        <v>142</v>
      </c>
      <c r="AU171" s="209" t="s">
        <v>80</v>
      </c>
      <c r="AV171" s="13" t="s">
        <v>80</v>
      </c>
      <c r="AW171" s="13" t="s">
        <v>33</v>
      </c>
      <c r="AX171" s="13" t="s">
        <v>71</v>
      </c>
      <c r="AY171" s="209" t="s">
        <v>131</v>
      </c>
    </row>
    <row r="172" spans="1:65" s="13" customFormat="1" ht="22.5">
      <c r="B172" s="198"/>
      <c r="C172" s="199"/>
      <c r="D172" s="200" t="s">
        <v>142</v>
      </c>
      <c r="E172" s="201" t="s">
        <v>19</v>
      </c>
      <c r="F172" s="202" t="s">
        <v>268</v>
      </c>
      <c r="G172" s="199"/>
      <c r="H172" s="203">
        <v>55.4</v>
      </c>
      <c r="I172" s="204"/>
      <c r="J172" s="199"/>
      <c r="K172" s="199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142</v>
      </c>
      <c r="AU172" s="209" t="s">
        <v>80</v>
      </c>
      <c r="AV172" s="13" t="s">
        <v>80</v>
      </c>
      <c r="AW172" s="13" t="s">
        <v>33</v>
      </c>
      <c r="AX172" s="13" t="s">
        <v>71</v>
      </c>
      <c r="AY172" s="209" t="s">
        <v>131</v>
      </c>
    </row>
    <row r="173" spans="1:65" s="13" customFormat="1" ht="11.25">
      <c r="B173" s="198"/>
      <c r="C173" s="199"/>
      <c r="D173" s="200" t="s">
        <v>142</v>
      </c>
      <c r="E173" s="201" t="s">
        <v>19</v>
      </c>
      <c r="F173" s="202" t="s">
        <v>269</v>
      </c>
      <c r="G173" s="199"/>
      <c r="H173" s="203">
        <v>65.599999999999994</v>
      </c>
      <c r="I173" s="204"/>
      <c r="J173" s="199"/>
      <c r="K173" s="199"/>
      <c r="L173" s="205"/>
      <c r="M173" s="206"/>
      <c r="N173" s="207"/>
      <c r="O173" s="207"/>
      <c r="P173" s="207"/>
      <c r="Q173" s="207"/>
      <c r="R173" s="207"/>
      <c r="S173" s="207"/>
      <c r="T173" s="208"/>
      <c r="AT173" s="209" t="s">
        <v>142</v>
      </c>
      <c r="AU173" s="209" t="s">
        <v>80</v>
      </c>
      <c r="AV173" s="13" t="s">
        <v>80</v>
      </c>
      <c r="AW173" s="13" t="s">
        <v>33</v>
      </c>
      <c r="AX173" s="13" t="s">
        <v>71</v>
      </c>
      <c r="AY173" s="209" t="s">
        <v>131</v>
      </c>
    </row>
    <row r="174" spans="1:65" s="13" customFormat="1" ht="11.25">
      <c r="B174" s="198"/>
      <c r="C174" s="199"/>
      <c r="D174" s="200" t="s">
        <v>142</v>
      </c>
      <c r="E174" s="201" t="s">
        <v>19</v>
      </c>
      <c r="F174" s="202" t="s">
        <v>270</v>
      </c>
      <c r="G174" s="199"/>
      <c r="H174" s="203">
        <v>52</v>
      </c>
      <c r="I174" s="204"/>
      <c r="J174" s="199"/>
      <c r="K174" s="199"/>
      <c r="L174" s="205"/>
      <c r="M174" s="206"/>
      <c r="N174" s="207"/>
      <c r="O174" s="207"/>
      <c r="P174" s="207"/>
      <c r="Q174" s="207"/>
      <c r="R174" s="207"/>
      <c r="S174" s="207"/>
      <c r="T174" s="208"/>
      <c r="AT174" s="209" t="s">
        <v>142</v>
      </c>
      <c r="AU174" s="209" t="s">
        <v>80</v>
      </c>
      <c r="AV174" s="13" t="s">
        <v>80</v>
      </c>
      <c r="AW174" s="13" t="s">
        <v>33</v>
      </c>
      <c r="AX174" s="13" t="s">
        <v>71</v>
      </c>
      <c r="AY174" s="209" t="s">
        <v>131</v>
      </c>
    </row>
    <row r="175" spans="1:65" s="14" customFormat="1" ht="11.25">
      <c r="B175" s="210"/>
      <c r="C175" s="211"/>
      <c r="D175" s="200" t="s">
        <v>142</v>
      </c>
      <c r="E175" s="212" t="s">
        <v>19</v>
      </c>
      <c r="F175" s="213" t="s">
        <v>156</v>
      </c>
      <c r="G175" s="211"/>
      <c r="H175" s="214">
        <v>422.8</v>
      </c>
      <c r="I175" s="215"/>
      <c r="J175" s="211"/>
      <c r="K175" s="211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142</v>
      </c>
      <c r="AU175" s="220" t="s">
        <v>80</v>
      </c>
      <c r="AV175" s="14" t="s">
        <v>138</v>
      </c>
      <c r="AW175" s="14" t="s">
        <v>33</v>
      </c>
      <c r="AX175" s="14" t="s">
        <v>78</v>
      </c>
      <c r="AY175" s="220" t="s">
        <v>131</v>
      </c>
    </row>
    <row r="176" spans="1:65" s="2" customFormat="1" ht="37.9" customHeight="1">
      <c r="A176" s="36"/>
      <c r="B176" s="37"/>
      <c r="C176" s="180" t="s">
        <v>271</v>
      </c>
      <c r="D176" s="180" t="s">
        <v>133</v>
      </c>
      <c r="E176" s="181" t="s">
        <v>272</v>
      </c>
      <c r="F176" s="182" t="s">
        <v>273</v>
      </c>
      <c r="G176" s="183" t="s">
        <v>136</v>
      </c>
      <c r="H176" s="184">
        <v>10.199999999999999</v>
      </c>
      <c r="I176" s="185"/>
      <c r="J176" s="186">
        <f>ROUND(I176*H176,2)</f>
        <v>0</v>
      </c>
      <c r="K176" s="182" t="s">
        <v>137</v>
      </c>
      <c r="L176" s="41"/>
      <c r="M176" s="187" t="s">
        <v>19</v>
      </c>
      <c r="N176" s="188" t="s">
        <v>42</v>
      </c>
      <c r="O176" s="66"/>
      <c r="P176" s="189">
        <f>O176*H176</f>
        <v>0</v>
      </c>
      <c r="Q176" s="189">
        <v>0</v>
      </c>
      <c r="R176" s="189">
        <f>Q176*H176</f>
        <v>0</v>
      </c>
      <c r="S176" s="189">
        <v>0.05</v>
      </c>
      <c r="T176" s="190">
        <f>S176*H176</f>
        <v>0.51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91" t="s">
        <v>138</v>
      </c>
      <c r="AT176" s="191" t="s">
        <v>133</v>
      </c>
      <c r="AU176" s="191" t="s">
        <v>80</v>
      </c>
      <c r="AY176" s="19" t="s">
        <v>131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9" t="s">
        <v>78</v>
      </c>
      <c r="BK176" s="192">
        <f>ROUND(I176*H176,2)</f>
        <v>0</v>
      </c>
      <c r="BL176" s="19" t="s">
        <v>138</v>
      </c>
      <c r="BM176" s="191" t="s">
        <v>274</v>
      </c>
    </row>
    <row r="177" spans="1:65" s="2" customFormat="1" ht="11.25">
      <c r="A177" s="36"/>
      <c r="B177" s="37"/>
      <c r="C177" s="38"/>
      <c r="D177" s="193" t="s">
        <v>140</v>
      </c>
      <c r="E177" s="38"/>
      <c r="F177" s="194" t="s">
        <v>275</v>
      </c>
      <c r="G177" s="38"/>
      <c r="H177" s="38"/>
      <c r="I177" s="195"/>
      <c r="J177" s="38"/>
      <c r="K177" s="38"/>
      <c r="L177" s="41"/>
      <c r="M177" s="196"/>
      <c r="N177" s="197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140</v>
      </c>
      <c r="AU177" s="19" t="s">
        <v>80</v>
      </c>
    </row>
    <row r="178" spans="1:65" s="13" customFormat="1" ht="22.5">
      <c r="B178" s="198"/>
      <c r="C178" s="199"/>
      <c r="D178" s="200" t="s">
        <v>142</v>
      </c>
      <c r="E178" s="201" t="s">
        <v>19</v>
      </c>
      <c r="F178" s="202" t="s">
        <v>267</v>
      </c>
      <c r="G178" s="199"/>
      <c r="H178" s="203">
        <v>10.199999999999999</v>
      </c>
      <c r="I178" s="204"/>
      <c r="J178" s="199"/>
      <c r="K178" s="199"/>
      <c r="L178" s="205"/>
      <c r="M178" s="206"/>
      <c r="N178" s="207"/>
      <c r="O178" s="207"/>
      <c r="P178" s="207"/>
      <c r="Q178" s="207"/>
      <c r="R178" s="207"/>
      <c r="S178" s="207"/>
      <c r="T178" s="208"/>
      <c r="AT178" s="209" t="s">
        <v>142</v>
      </c>
      <c r="AU178" s="209" t="s">
        <v>80</v>
      </c>
      <c r="AV178" s="13" t="s">
        <v>80</v>
      </c>
      <c r="AW178" s="13" t="s">
        <v>33</v>
      </c>
      <c r="AX178" s="13" t="s">
        <v>78</v>
      </c>
      <c r="AY178" s="209" t="s">
        <v>131</v>
      </c>
    </row>
    <row r="179" spans="1:65" s="12" customFormat="1" ht="22.9" customHeight="1">
      <c r="B179" s="164"/>
      <c r="C179" s="165"/>
      <c r="D179" s="166" t="s">
        <v>70</v>
      </c>
      <c r="E179" s="178" t="s">
        <v>276</v>
      </c>
      <c r="F179" s="178" t="s">
        <v>277</v>
      </c>
      <c r="G179" s="165"/>
      <c r="H179" s="165"/>
      <c r="I179" s="168"/>
      <c r="J179" s="179">
        <f>BK179</f>
        <v>0</v>
      </c>
      <c r="K179" s="165"/>
      <c r="L179" s="170"/>
      <c r="M179" s="171"/>
      <c r="N179" s="172"/>
      <c r="O179" s="172"/>
      <c r="P179" s="173">
        <f>SUM(P180:P201)</f>
        <v>0</v>
      </c>
      <c r="Q179" s="172"/>
      <c r="R179" s="173">
        <f>SUM(R180:R201)</f>
        <v>0</v>
      </c>
      <c r="S179" s="172"/>
      <c r="T179" s="174">
        <f>SUM(T180:T201)</f>
        <v>0</v>
      </c>
      <c r="AR179" s="175" t="s">
        <v>78</v>
      </c>
      <c r="AT179" s="176" t="s">
        <v>70</v>
      </c>
      <c r="AU179" s="176" t="s">
        <v>78</v>
      </c>
      <c r="AY179" s="175" t="s">
        <v>131</v>
      </c>
      <c r="BK179" s="177">
        <f>SUM(BK180:BK201)</f>
        <v>0</v>
      </c>
    </row>
    <row r="180" spans="1:65" s="2" customFormat="1" ht="44.25" customHeight="1">
      <c r="A180" s="36"/>
      <c r="B180" s="37"/>
      <c r="C180" s="180" t="s">
        <v>278</v>
      </c>
      <c r="D180" s="180" t="s">
        <v>133</v>
      </c>
      <c r="E180" s="181" t="s">
        <v>279</v>
      </c>
      <c r="F180" s="182" t="s">
        <v>280</v>
      </c>
      <c r="G180" s="183" t="s">
        <v>281</v>
      </c>
      <c r="H180" s="184">
        <v>74.204999999999998</v>
      </c>
      <c r="I180" s="185"/>
      <c r="J180" s="186">
        <f>ROUND(I180*H180,2)</f>
        <v>0</v>
      </c>
      <c r="K180" s="182" t="s">
        <v>137</v>
      </c>
      <c r="L180" s="41"/>
      <c r="M180" s="187" t="s">
        <v>19</v>
      </c>
      <c r="N180" s="188" t="s">
        <v>42</v>
      </c>
      <c r="O180" s="66"/>
      <c r="P180" s="189">
        <f>O180*H180</f>
        <v>0</v>
      </c>
      <c r="Q180" s="189">
        <v>0</v>
      </c>
      <c r="R180" s="189">
        <f>Q180*H180</f>
        <v>0</v>
      </c>
      <c r="S180" s="189">
        <v>0</v>
      </c>
      <c r="T180" s="190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91" t="s">
        <v>138</v>
      </c>
      <c r="AT180" s="191" t="s">
        <v>133</v>
      </c>
      <c r="AU180" s="191" t="s">
        <v>80</v>
      </c>
      <c r="AY180" s="19" t="s">
        <v>131</v>
      </c>
      <c r="BE180" s="192">
        <f>IF(N180="základní",J180,0)</f>
        <v>0</v>
      </c>
      <c r="BF180" s="192">
        <f>IF(N180="snížená",J180,0)</f>
        <v>0</v>
      </c>
      <c r="BG180" s="192">
        <f>IF(N180="zákl. přenesená",J180,0)</f>
        <v>0</v>
      </c>
      <c r="BH180" s="192">
        <f>IF(N180="sníž. přenesená",J180,0)</f>
        <v>0</v>
      </c>
      <c r="BI180" s="192">
        <f>IF(N180="nulová",J180,0)</f>
        <v>0</v>
      </c>
      <c r="BJ180" s="19" t="s">
        <v>78</v>
      </c>
      <c r="BK180" s="192">
        <f>ROUND(I180*H180,2)</f>
        <v>0</v>
      </c>
      <c r="BL180" s="19" t="s">
        <v>138</v>
      </c>
      <c r="BM180" s="191" t="s">
        <v>282</v>
      </c>
    </row>
    <row r="181" spans="1:65" s="2" customFormat="1" ht="11.25">
      <c r="A181" s="36"/>
      <c r="B181" s="37"/>
      <c r="C181" s="38"/>
      <c r="D181" s="193" t="s">
        <v>140</v>
      </c>
      <c r="E181" s="38"/>
      <c r="F181" s="194" t="s">
        <v>283</v>
      </c>
      <c r="G181" s="38"/>
      <c r="H181" s="38"/>
      <c r="I181" s="195"/>
      <c r="J181" s="38"/>
      <c r="K181" s="38"/>
      <c r="L181" s="41"/>
      <c r="M181" s="196"/>
      <c r="N181" s="197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140</v>
      </c>
      <c r="AU181" s="19" t="s">
        <v>80</v>
      </c>
    </row>
    <row r="182" spans="1:65" s="2" customFormat="1" ht="62.65" customHeight="1">
      <c r="A182" s="36"/>
      <c r="B182" s="37"/>
      <c r="C182" s="180" t="s">
        <v>284</v>
      </c>
      <c r="D182" s="180" t="s">
        <v>133</v>
      </c>
      <c r="E182" s="181" t="s">
        <v>285</v>
      </c>
      <c r="F182" s="182" t="s">
        <v>286</v>
      </c>
      <c r="G182" s="183" t="s">
        <v>281</v>
      </c>
      <c r="H182" s="184">
        <v>1855.125</v>
      </c>
      <c r="I182" s="185"/>
      <c r="J182" s="186">
        <f>ROUND(I182*H182,2)</f>
        <v>0</v>
      </c>
      <c r="K182" s="182" t="s">
        <v>137</v>
      </c>
      <c r="L182" s="41"/>
      <c r="M182" s="187" t="s">
        <v>19</v>
      </c>
      <c r="N182" s="188" t="s">
        <v>42</v>
      </c>
      <c r="O182" s="66"/>
      <c r="P182" s="189">
        <f>O182*H182</f>
        <v>0</v>
      </c>
      <c r="Q182" s="189">
        <v>0</v>
      </c>
      <c r="R182" s="189">
        <f>Q182*H182</f>
        <v>0</v>
      </c>
      <c r="S182" s="189">
        <v>0</v>
      </c>
      <c r="T182" s="190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91" t="s">
        <v>138</v>
      </c>
      <c r="AT182" s="191" t="s">
        <v>133</v>
      </c>
      <c r="AU182" s="191" t="s">
        <v>80</v>
      </c>
      <c r="AY182" s="19" t="s">
        <v>131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78</v>
      </c>
      <c r="BK182" s="192">
        <f>ROUND(I182*H182,2)</f>
        <v>0</v>
      </c>
      <c r="BL182" s="19" t="s">
        <v>138</v>
      </c>
      <c r="BM182" s="191" t="s">
        <v>287</v>
      </c>
    </row>
    <row r="183" spans="1:65" s="2" customFormat="1" ht="11.25">
      <c r="A183" s="36"/>
      <c r="B183" s="37"/>
      <c r="C183" s="38"/>
      <c r="D183" s="193" t="s">
        <v>140</v>
      </c>
      <c r="E183" s="38"/>
      <c r="F183" s="194" t="s">
        <v>288</v>
      </c>
      <c r="G183" s="38"/>
      <c r="H183" s="38"/>
      <c r="I183" s="195"/>
      <c r="J183" s="38"/>
      <c r="K183" s="38"/>
      <c r="L183" s="41"/>
      <c r="M183" s="196"/>
      <c r="N183" s="197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140</v>
      </c>
      <c r="AU183" s="19" t="s">
        <v>80</v>
      </c>
    </row>
    <row r="184" spans="1:65" s="2" customFormat="1" ht="19.5">
      <c r="A184" s="36"/>
      <c r="B184" s="37"/>
      <c r="C184" s="38"/>
      <c r="D184" s="200" t="s">
        <v>187</v>
      </c>
      <c r="E184" s="38"/>
      <c r="F184" s="221" t="s">
        <v>289</v>
      </c>
      <c r="G184" s="38"/>
      <c r="H184" s="38"/>
      <c r="I184" s="195"/>
      <c r="J184" s="38"/>
      <c r="K184" s="38"/>
      <c r="L184" s="41"/>
      <c r="M184" s="196"/>
      <c r="N184" s="197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9" t="s">
        <v>187</v>
      </c>
      <c r="AU184" s="19" t="s">
        <v>80</v>
      </c>
    </row>
    <row r="185" spans="1:65" s="13" customFormat="1" ht="11.25">
      <c r="B185" s="198"/>
      <c r="C185" s="199"/>
      <c r="D185" s="200" t="s">
        <v>142</v>
      </c>
      <c r="E185" s="199"/>
      <c r="F185" s="202" t="s">
        <v>290</v>
      </c>
      <c r="G185" s="199"/>
      <c r="H185" s="203">
        <v>1855.125</v>
      </c>
      <c r="I185" s="204"/>
      <c r="J185" s="199"/>
      <c r="K185" s="199"/>
      <c r="L185" s="205"/>
      <c r="M185" s="206"/>
      <c r="N185" s="207"/>
      <c r="O185" s="207"/>
      <c r="P185" s="207"/>
      <c r="Q185" s="207"/>
      <c r="R185" s="207"/>
      <c r="S185" s="207"/>
      <c r="T185" s="208"/>
      <c r="AT185" s="209" t="s">
        <v>142</v>
      </c>
      <c r="AU185" s="209" t="s">
        <v>80</v>
      </c>
      <c r="AV185" s="13" t="s">
        <v>80</v>
      </c>
      <c r="AW185" s="13" t="s">
        <v>4</v>
      </c>
      <c r="AX185" s="13" t="s">
        <v>78</v>
      </c>
      <c r="AY185" s="209" t="s">
        <v>131</v>
      </c>
    </row>
    <row r="186" spans="1:65" s="2" customFormat="1" ht="33" customHeight="1">
      <c r="A186" s="36"/>
      <c r="B186" s="37"/>
      <c r="C186" s="180" t="s">
        <v>291</v>
      </c>
      <c r="D186" s="180" t="s">
        <v>133</v>
      </c>
      <c r="E186" s="181" t="s">
        <v>292</v>
      </c>
      <c r="F186" s="182" t="s">
        <v>293</v>
      </c>
      <c r="G186" s="183" t="s">
        <v>281</v>
      </c>
      <c r="H186" s="184">
        <v>74.204999999999998</v>
      </c>
      <c r="I186" s="185"/>
      <c r="J186" s="186">
        <f>ROUND(I186*H186,2)</f>
        <v>0</v>
      </c>
      <c r="K186" s="182" t="s">
        <v>137</v>
      </c>
      <c r="L186" s="41"/>
      <c r="M186" s="187" t="s">
        <v>19</v>
      </c>
      <c r="N186" s="188" t="s">
        <v>42</v>
      </c>
      <c r="O186" s="66"/>
      <c r="P186" s="189">
        <f>O186*H186</f>
        <v>0</v>
      </c>
      <c r="Q186" s="189">
        <v>0</v>
      </c>
      <c r="R186" s="189">
        <f>Q186*H186</f>
        <v>0</v>
      </c>
      <c r="S186" s="189">
        <v>0</v>
      </c>
      <c r="T186" s="190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91" t="s">
        <v>138</v>
      </c>
      <c r="AT186" s="191" t="s">
        <v>133</v>
      </c>
      <c r="AU186" s="191" t="s">
        <v>80</v>
      </c>
      <c r="AY186" s="19" t="s">
        <v>131</v>
      </c>
      <c r="BE186" s="192">
        <f>IF(N186="základní",J186,0)</f>
        <v>0</v>
      </c>
      <c r="BF186" s="192">
        <f>IF(N186="snížená",J186,0)</f>
        <v>0</v>
      </c>
      <c r="BG186" s="192">
        <f>IF(N186="zákl. přenesená",J186,0)</f>
        <v>0</v>
      </c>
      <c r="BH186" s="192">
        <f>IF(N186="sníž. přenesená",J186,0)</f>
        <v>0</v>
      </c>
      <c r="BI186" s="192">
        <f>IF(N186="nulová",J186,0)</f>
        <v>0</v>
      </c>
      <c r="BJ186" s="19" t="s">
        <v>78</v>
      </c>
      <c r="BK186" s="192">
        <f>ROUND(I186*H186,2)</f>
        <v>0</v>
      </c>
      <c r="BL186" s="19" t="s">
        <v>138</v>
      </c>
      <c r="BM186" s="191" t="s">
        <v>294</v>
      </c>
    </row>
    <row r="187" spans="1:65" s="2" customFormat="1" ht="11.25">
      <c r="A187" s="36"/>
      <c r="B187" s="37"/>
      <c r="C187" s="38"/>
      <c r="D187" s="193" t="s">
        <v>140</v>
      </c>
      <c r="E187" s="38"/>
      <c r="F187" s="194" t="s">
        <v>295</v>
      </c>
      <c r="G187" s="38"/>
      <c r="H187" s="38"/>
      <c r="I187" s="195"/>
      <c r="J187" s="38"/>
      <c r="K187" s="38"/>
      <c r="L187" s="41"/>
      <c r="M187" s="196"/>
      <c r="N187" s="197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140</v>
      </c>
      <c r="AU187" s="19" t="s">
        <v>80</v>
      </c>
    </row>
    <row r="188" spans="1:65" s="2" customFormat="1" ht="44.25" customHeight="1">
      <c r="A188" s="36"/>
      <c r="B188" s="37"/>
      <c r="C188" s="180" t="s">
        <v>296</v>
      </c>
      <c r="D188" s="180" t="s">
        <v>133</v>
      </c>
      <c r="E188" s="181" t="s">
        <v>297</v>
      </c>
      <c r="F188" s="182" t="s">
        <v>298</v>
      </c>
      <c r="G188" s="183" t="s">
        <v>281</v>
      </c>
      <c r="H188" s="184">
        <v>667.84500000000003</v>
      </c>
      <c r="I188" s="185"/>
      <c r="J188" s="186">
        <f>ROUND(I188*H188,2)</f>
        <v>0</v>
      </c>
      <c r="K188" s="182" t="s">
        <v>137</v>
      </c>
      <c r="L188" s="41"/>
      <c r="M188" s="187" t="s">
        <v>19</v>
      </c>
      <c r="N188" s="188" t="s">
        <v>42</v>
      </c>
      <c r="O188" s="66"/>
      <c r="P188" s="189">
        <f>O188*H188</f>
        <v>0</v>
      </c>
      <c r="Q188" s="189">
        <v>0</v>
      </c>
      <c r="R188" s="189">
        <f>Q188*H188</f>
        <v>0</v>
      </c>
      <c r="S188" s="189">
        <v>0</v>
      </c>
      <c r="T188" s="190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91" t="s">
        <v>138</v>
      </c>
      <c r="AT188" s="191" t="s">
        <v>133</v>
      </c>
      <c r="AU188" s="191" t="s">
        <v>80</v>
      </c>
      <c r="AY188" s="19" t="s">
        <v>131</v>
      </c>
      <c r="BE188" s="192">
        <f>IF(N188="základní",J188,0)</f>
        <v>0</v>
      </c>
      <c r="BF188" s="192">
        <f>IF(N188="snížená",J188,0)</f>
        <v>0</v>
      </c>
      <c r="BG188" s="192">
        <f>IF(N188="zákl. přenesená",J188,0)</f>
        <v>0</v>
      </c>
      <c r="BH188" s="192">
        <f>IF(N188="sníž. přenesená",J188,0)</f>
        <v>0</v>
      </c>
      <c r="BI188" s="192">
        <f>IF(N188="nulová",J188,0)</f>
        <v>0</v>
      </c>
      <c r="BJ188" s="19" t="s">
        <v>78</v>
      </c>
      <c r="BK188" s="192">
        <f>ROUND(I188*H188,2)</f>
        <v>0</v>
      </c>
      <c r="BL188" s="19" t="s">
        <v>138</v>
      </c>
      <c r="BM188" s="191" t="s">
        <v>299</v>
      </c>
    </row>
    <row r="189" spans="1:65" s="2" customFormat="1" ht="11.25">
      <c r="A189" s="36"/>
      <c r="B189" s="37"/>
      <c r="C189" s="38"/>
      <c r="D189" s="193" t="s">
        <v>140</v>
      </c>
      <c r="E189" s="38"/>
      <c r="F189" s="194" t="s">
        <v>300</v>
      </c>
      <c r="G189" s="38"/>
      <c r="H189" s="38"/>
      <c r="I189" s="195"/>
      <c r="J189" s="38"/>
      <c r="K189" s="38"/>
      <c r="L189" s="41"/>
      <c r="M189" s="196"/>
      <c r="N189" s="197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9" t="s">
        <v>140</v>
      </c>
      <c r="AU189" s="19" t="s">
        <v>80</v>
      </c>
    </row>
    <row r="190" spans="1:65" s="2" customFormat="1" ht="19.5">
      <c r="A190" s="36"/>
      <c r="B190" s="37"/>
      <c r="C190" s="38"/>
      <c r="D190" s="200" t="s">
        <v>187</v>
      </c>
      <c r="E190" s="38"/>
      <c r="F190" s="221" t="s">
        <v>188</v>
      </c>
      <c r="G190" s="38"/>
      <c r="H190" s="38"/>
      <c r="I190" s="195"/>
      <c r="J190" s="38"/>
      <c r="K190" s="38"/>
      <c r="L190" s="41"/>
      <c r="M190" s="196"/>
      <c r="N190" s="197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187</v>
      </c>
      <c r="AU190" s="19" t="s">
        <v>80</v>
      </c>
    </row>
    <row r="191" spans="1:65" s="13" customFormat="1" ht="11.25">
      <c r="B191" s="198"/>
      <c r="C191" s="199"/>
      <c r="D191" s="200" t="s">
        <v>142</v>
      </c>
      <c r="E191" s="199"/>
      <c r="F191" s="202" t="s">
        <v>301</v>
      </c>
      <c r="G191" s="199"/>
      <c r="H191" s="203">
        <v>667.84500000000003</v>
      </c>
      <c r="I191" s="204"/>
      <c r="J191" s="199"/>
      <c r="K191" s="199"/>
      <c r="L191" s="205"/>
      <c r="M191" s="206"/>
      <c r="N191" s="207"/>
      <c r="O191" s="207"/>
      <c r="P191" s="207"/>
      <c r="Q191" s="207"/>
      <c r="R191" s="207"/>
      <c r="S191" s="207"/>
      <c r="T191" s="208"/>
      <c r="AT191" s="209" t="s">
        <v>142</v>
      </c>
      <c r="AU191" s="209" t="s">
        <v>80</v>
      </c>
      <c r="AV191" s="13" t="s">
        <v>80</v>
      </c>
      <c r="AW191" s="13" t="s">
        <v>4</v>
      </c>
      <c r="AX191" s="13" t="s">
        <v>78</v>
      </c>
      <c r="AY191" s="209" t="s">
        <v>131</v>
      </c>
    </row>
    <row r="192" spans="1:65" s="2" customFormat="1" ht="44.25" customHeight="1">
      <c r="A192" s="36"/>
      <c r="B192" s="37"/>
      <c r="C192" s="180" t="s">
        <v>302</v>
      </c>
      <c r="D192" s="180" t="s">
        <v>133</v>
      </c>
      <c r="E192" s="181" t="s">
        <v>303</v>
      </c>
      <c r="F192" s="182" t="s">
        <v>304</v>
      </c>
      <c r="G192" s="183" t="s">
        <v>281</v>
      </c>
      <c r="H192" s="184">
        <v>2.7120000000000002</v>
      </c>
      <c r="I192" s="185"/>
      <c r="J192" s="186">
        <f>ROUND(I192*H192,2)</f>
        <v>0</v>
      </c>
      <c r="K192" s="182" t="s">
        <v>137</v>
      </c>
      <c r="L192" s="41"/>
      <c r="M192" s="187" t="s">
        <v>19</v>
      </c>
      <c r="N192" s="188" t="s">
        <v>42</v>
      </c>
      <c r="O192" s="66"/>
      <c r="P192" s="189">
        <f>O192*H192</f>
        <v>0</v>
      </c>
      <c r="Q192" s="189">
        <v>0</v>
      </c>
      <c r="R192" s="189">
        <f>Q192*H192</f>
        <v>0</v>
      </c>
      <c r="S192" s="189">
        <v>0</v>
      </c>
      <c r="T192" s="190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91" t="s">
        <v>138</v>
      </c>
      <c r="AT192" s="191" t="s">
        <v>133</v>
      </c>
      <c r="AU192" s="191" t="s">
        <v>80</v>
      </c>
      <c r="AY192" s="19" t="s">
        <v>131</v>
      </c>
      <c r="BE192" s="192">
        <f>IF(N192="základní",J192,0)</f>
        <v>0</v>
      </c>
      <c r="BF192" s="192">
        <f>IF(N192="snížená",J192,0)</f>
        <v>0</v>
      </c>
      <c r="BG192" s="192">
        <f>IF(N192="zákl. přenesená",J192,0)</f>
        <v>0</v>
      </c>
      <c r="BH192" s="192">
        <f>IF(N192="sníž. přenesená",J192,0)</f>
        <v>0</v>
      </c>
      <c r="BI192" s="192">
        <f>IF(N192="nulová",J192,0)</f>
        <v>0</v>
      </c>
      <c r="BJ192" s="19" t="s">
        <v>78</v>
      </c>
      <c r="BK192" s="192">
        <f>ROUND(I192*H192,2)</f>
        <v>0</v>
      </c>
      <c r="BL192" s="19" t="s">
        <v>138</v>
      </c>
      <c r="BM192" s="191" t="s">
        <v>305</v>
      </c>
    </row>
    <row r="193" spans="1:65" s="2" customFormat="1" ht="11.25">
      <c r="A193" s="36"/>
      <c r="B193" s="37"/>
      <c r="C193" s="38"/>
      <c r="D193" s="193" t="s">
        <v>140</v>
      </c>
      <c r="E193" s="38"/>
      <c r="F193" s="194" t="s">
        <v>306</v>
      </c>
      <c r="G193" s="38"/>
      <c r="H193" s="38"/>
      <c r="I193" s="195"/>
      <c r="J193" s="38"/>
      <c r="K193" s="38"/>
      <c r="L193" s="41"/>
      <c r="M193" s="196"/>
      <c r="N193" s="197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140</v>
      </c>
      <c r="AU193" s="19" t="s">
        <v>80</v>
      </c>
    </row>
    <row r="194" spans="1:65" s="2" customFormat="1" ht="37.9" customHeight="1">
      <c r="A194" s="36"/>
      <c r="B194" s="37"/>
      <c r="C194" s="180" t="s">
        <v>307</v>
      </c>
      <c r="D194" s="180" t="s">
        <v>133</v>
      </c>
      <c r="E194" s="181" t="s">
        <v>308</v>
      </c>
      <c r="F194" s="182" t="s">
        <v>309</v>
      </c>
      <c r="G194" s="183" t="s">
        <v>281</v>
      </c>
      <c r="H194" s="184">
        <v>17.3</v>
      </c>
      <c r="I194" s="185"/>
      <c r="J194" s="186">
        <f>ROUND(I194*H194,2)</f>
        <v>0</v>
      </c>
      <c r="K194" s="182" t="s">
        <v>137</v>
      </c>
      <c r="L194" s="41"/>
      <c r="M194" s="187" t="s">
        <v>19</v>
      </c>
      <c r="N194" s="188" t="s">
        <v>42</v>
      </c>
      <c r="O194" s="66"/>
      <c r="P194" s="189">
        <f>O194*H194</f>
        <v>0</v>
      </c>
      <c r="Q194" s="189">
        <v>0</v>
      </c>
      <c r="R194" s="189">
        <f>Q194*H194</f>
        <v>0</v>
      </c>
      <c r="S194" s="189">
        <v>0</v>
      </c>
      <c r="T194" s="190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91" t="s">
        <v>138</v>
      </c>
      <c r="AT194" s="191" t="s">
        <v>133</v>
      </c>
      <c r="AU194" s="191" t="s">
        <v>80</v>
      </c>
      <c r="AY194" s="19" t="s">
        <v>131</v>
      </c>
      <c r="BE194" s="192">
        <f>IF(N194="základní",J194,0)</f>
        <v>0</v>
      </c>
      <c r="BF194" s="192">
        <f>IF(N194="snížená",J194,0)</f>
        <v>0</v>
      </c>
      <c r="BG194" s="192">
        <f>IF(N194="zákl. přenesená",J194,0)</f>
        <v>0</v>
      </c>
      <c r="BH194" s="192">
        <f>IF(N194="sníž. přenesená",J194,0)</f>
        <v>0</v>
      </c>
      <c r="BI194" s="192">
        <f>IF(N194="nulová",J194,0)</f>
        <v>0</v>
      </c>
      <c r="BJ194" s="19" t="s">
        <v>78</v>
      </c>
      <c r="BK194" s="192">
        <f>ROUND(I194*H194,2)</f>
        <v>0</v>
      </c>
      <c r="BL194" s="19" t="s">
        <v>138</v>
      </c>
      <c r="BM194" s="191" t="s">
        <v>310</v>
      </c>
    </row>
    <row r="195" spans="1:65" s="2" customFormat="1" ht="11.25">
      <c r="A195" s="36"/>
      <c r="B195" s="37"/>
      <c r="C195" s="38"/>
      <c r="D195" s="193" t="s">
        <v>140</v>
      </c>
      <c r="E195" s="38"/>
      <c r="F195" s="194" t="s">
        <v>311</v>
      </c>
      <c r="G195" s="38"/>
      <c r="H195" s="38"/>
      <c r="I195" s="195"/>
      <c r="J195" s="38"/>
      <c r="K195" s="38"/>
      <c r="L195" s="41"/>
      <c r="M195" s="196"/>
      <c r="N195" s="197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140</v>
      </c>
      <c r="AU195" s="19" t="s">
        <v>80</v>
      </c>
    </row>
    <row r="196" spans="1:65" s="2" customFormat="1" ht="44.25" customHeight="1">
      <c r="A196" s="36"/>
      <c r="B196" s="37"/>
      <c r="C196" s="180" t="s">
        <v>312</v>
      </c>
      <c r="D196" s="180" t="s">
        <v>133</v>
      </c>
      <c r="E196" s="181" t="s">
        <v>313</v>
      </c>
      <c r="F196" s="182" t="s">
        <v>314</v>
      </c>
      <c r="G196" s="183" t="s">
        <v>281</v>
      </c>
      <c r="H196" s="184">
        <v>39.700000000000003</v>
      </c>
      <c r="I196" s="185"/>
      <c r="J196" s="186">
        <f>ROUND(I196*H196,2)</f>
        <v>0</v>
      </c>
      <c r="K196" s="182" t="s">
        <v>137</v>
      </c>
      <c r="L196" s="41"/>
      <c r="M196" s="187" t="s">
        <v>19</v>
      </c>
      <c r="N196" s="188" t="s">
        <v>42</v>
      </c>
      <c r="O196" s="66"/>
      <c r="P196" s="189">
        <f>O196*H196</f>
        <v>0</v>
      </c>
      <c r="Q196" s="189">
        <v>0</v>
      </c>
      <c r="R196" s="189">
        <f>Q196*H196</f>
        <v>0</v>
      </c>
      <c r="S196" s="189">
        <v>0</v>
      </c>
      <c r="T196" s="190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91" t="s">
        <v>138</v>
      </c>
      <c r="AT196" s="191" t="s">
        <v>133</v>
      </c>
      <c r="AU196" s="191" t="s">
        <v>80</v>
      </c>
      <c r="AY196" s="19" t="s">
        <v>131</v>
      </c>
      <c r="BE196" s="192">
        <f>IF(N196="základní",J196,0)</f>
        <v>0</v>
      </c>
      <c r="BF196" s="192">
        <f>IF(N196="snížená",J196,0)</f>
        <v>0</v>
      </c>
      <c r="BG196" s="192">
        <f>IF(N196="zákl. přenesená",J196,0)</f>
        <v>0</v>
      </c>
      <c r="BH196" s="192">
        <f>IF(N196="sníž. přenesená",J196,0)</f>
        <v>0</v>
      </c>
      <c r="BI196" s="192">
        <f>IF(N196="nulová",J196,0)</f>
        <v>0</v>
      </c>
      <c r="BJ196" s="19" t="s">
        <v>78</v>
      </c>
      <c r="BK196" s="192">
        <f>ROUND(I196*H196,2)</f>
        <v>0</v>
      </c>
      <c r="BL196" s="19" t="s">
        <v>138</v>
      </c>
      <c r="BM196" s="191" t="s">
        <v>315</v>
      </c>
    </row>
    <row r="197" spans="1:65" s="2" customFormat="1" ht="11.25">
      <c r="A197" s="36"/>
      <c r="B197" s="37"/>
      <c r="C197" s="38"/>
      <c r="D197" s="193" t="s">
        <v>140</v>
      </c>
      <c r="E197" s="38"/>
      <c r="F197" s="194" t="s">
        <v>316</v>
      </c>
      <c r="G197" s="38"/>
      <c r="H197" s="38"/>
      <c r="I197" s="195"/>
      <c r="J197" s="38"/>
      <c r="K197" s="38"/>
      <c r="L197" s="41"/>
      <c r="M197" s="196"/>
      <c r="N197" s="197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9" t="s">
        <v>140</v>
      </c>
      <c r="AU197" s="19" t="s">
        <v>80</v>
      </c>
    </row>
    <row r="198" spans="1:65" s="2" customFormat="1" ht="44.25" customHeight="1">
      <c r="A198" s="36"/>
      <c r="B198" s="37"/>
      <c r="C198" s="180" t="s">
        <v>317</v>
      </c>
      <c r="D198" s="180" t="s">
        <v>133</v>
      </c>
      <c r="E198" s="181" t="s">
        <v>318</v>
      </c>
      <c r="F198" s="182" t="s">
        <v>319</v>
      </c>
      <c r="G198" s="183" t="s">
        <v>281</v>
      </c>
      <c r="H198" s="184">
        <v>40.892000000000003</v>
      </c>
      <c r="I198" s="185"/>
      <c r="J198" s="186">
        <f>ROUND(I198*H198,2)</f>
        <v>0</v>
      </c>
      <c r="K198" s="182" t="s">
        <v>137</v>
      </c>
      <c r="L198" s="41"/>
      <c r="M198" s="187" t="s">
        <v>19</v>
      </c>
      <c r="N198" s="188" t="s">
        <v>42</v>
      </c>
      <c r="O198" s="66"/>
      <c r="P198" s="189">
        <f>O198*H198</f>
        <v>0</v>
      </c>
      <c r="Q198" s="189">
        <v>0</v>
      </c>
      <c r="R198" s="189">
        <f>Q198*H198</f>
        <v>0</v>
      </c>
      <c r="S198" s="189">
        <v>0</v>
      </c>
      <c r="T198" s="190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91" t="s">
        <v>138</v>
      </c>
      <c r="AT198" s="191" t="s">
        <v>133</v>
      </c>
      <c r="AU198" s="191" t="s">
        <v>80</v>
      </c>
      <c r="AY198" s="19" t="s">
        <v>131</v>
      </c>
      <c r="BE198" s="192">
        <f>IF(N198="základní",J198,0)</f>
        <v>0</v>
      </c>
      <c r="BF198" s="192">
        <f>IF(N198="snížená",J198,0)</f>
        <v>0</v>
      </c>
      <c r="BG198" s="192">
        <f>IF(N198="zákl. přenesená",J198,0)</f>
        <v>0</v>
      </c>
      <c r="BH198" s="192">
        <f>IF(N198="sníž. přenesená",J198,0)</f>
        <v>0</v>
      </c>
      <c r="BI198" s="192">
        <f>IF(N198="nulová",J198,0)</f>
        <v>0</v>
      </c>
      <c r="BJ198" s="19" t="s">
        <v>78</v>
      </c>
      <c r="BK198" s="192">
        <f>ROUND(I198*H198,2)</f>
        <v>0</v>
      </c>
      <c r="BL198" s="19" t="s">
        <v>138</v>
      </c>
      <c r="BM198" s="191" t="s">
        <v>320</v>
      </c>
    </row>
    <row r="199" spans="1:65" s="2" customFormat="1" ht="11.25">
      <c r="A199" s="36"/>
      <c r="B199" s="37"/>
      <c r="C199" s="38"/>
      <c r="D199" s="193" t="s">
        <v>140</v>
      </c>
      <c r="E199" s="38"/>
      <c r="F199" s="194" t="s">
        <v>321</v>
      </c>
      <c r="G199" s="38"/>
      <c r="H199" s="38"/>
      <c r="I199" s="195"/>
      <c r="J199" s="38"/>
      <c r="K199" s="38"/>
      <c r="L199" s="41"/>
      <c r="M199" s="196"/>
      <c r="N199" s="197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140</v>
      </c>
      <c r="AU199" s="19" t="s">
        <v>80</v>
      </c>
    </row>
    <row r="200" spans="1:65" s="2" customFormat="1" ht="44.25" customHeight="1">
      <c r="A200" s="36"/>
      <c r="B200" s="37"/>
      <c r="C200" s="180" t="s">
        <v>322</v>
      </c>
      <c r="D200" s="180" t="s">
        <v>133</v>
      </c>
      <c r="E200" s="181" t="s">
        <v>323</v>
      </c>
      <c r="F200" s="182" t="s">
        <v>324</v>
      </c>
      <c r="G200" s="183" t="s">
        <v>281</v>
      </c>
      <c r="H200" s="184">
        <v>1.107</v>
      </c>
      <c r="I200" s="185"/>
      <c r="J200" s="186">
        <f>ROUND(I200*H200,2)</f>
        <v>0</v>
      </c>
      <c r="K200" s="182" t="s">
        <v>137</v>
      </c>
      <c r="L200" s="41"/>
      <c r="M200" s="187" t="s">
        <v>19</v>
      </c>
      <c r="N200" s="188" t="s">
        <v>42</v>
      </c>
      <c r="O200" s="66"/>
      <c r="P200" s="189">
        <f>O200*H200</f>
        <v>0</v>
      </c>
      <c r="Q200" s="189">
        <v>0</v>
      </c>
      <c r="R200" s="189">
        <f>Q200*H200</f>
        <v>0</v>
      </c>
      <c r="S200" s="189">
        <v>0</v>
      </c>
      <c r="T200" s="190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91" t="s">
        <v>138</v>
      </c>
      <c r="AT200" s="191" t="s">
        <v>133</v>
      </c>
      <c r="AU200" s="191" t="s">
        <v>80</v>
      </c>
      <c r="AY200" s="19" t="s">
        <v>131</v>
      </c>
      <c r="BE200" s="192">
        <f>IF(N200="základní",J200,0)</f>
        <v>0</v>
      </c>
      <c r="BF200" s="192">
        <f>IF(N200="snížená",J200,0)</f>
        <v>0</v>
      </c>
      <c r="BG200" s="192">
        <f>IF(N200="zákl. přenesená",J200,0)</f>
        <v>0</v>
      </c>
      <c r="BH200" s="192">
        <f>IF(N200="sníž. přenesená",J200,0)</f>
        <v>0</v>
      </c>
      <c r="BI200" s="192">
        <f>IF(N200="nulová",J200,0)</f>
        <v>0</v>
      </c>
      <c r="BJ200" s="19" t="s">
        <v>78</v>
      </c>
      <c r="BK200" s="192">
        <f>ROUND(I200*H200,2)</f>
        <v>0</v>
      </c>
      <c r="BL200" s="19" t="s">
        <v>138</v>
      </c>
      <c r="BM200" s="191" t="s">
        <v>325</v>
      </c>
    </row>
    <row r="201" spans="1:65" s="2" customFormat="1" ht="11.25">
      <c r="A201" s="36"/>
      <c r="B201" s="37"/>
      <c r="C201" s="38"/>
      <c r="D201" s="193" t="s">
        <v>140</v>
      </c>
      <c r="E201" s="38"/>
      <c r="F201" s="194" t="s">
        <v>326</v>
      </c>
      <c r="G201" s="38"/>
      <c r="H201" s="38"/>
      <c r="I201" s="195"/>
      <c r="J201" s="38"/>
      <c r="K201" s="38"/>
      <c r="L201" s="41"/>
      <c r="M201" s="196"/>
      <c r="N201" s="197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9" t="s">
        <v>140</v>
      </c>
      <c r="AU201" s="19" t="s">
        <v>80</v>
      </c>
    </row>
    <row r="202" spans="1:65" s="12" customFormat="1" ht="25.9" customHeight="1">
      <c r="B202" s="164"/>
      <c r="C202" s="165"/>
      <c r="D202" s="166" t="s">
        <v>70</v>
      </c>
      <c r="E202" s="167" t="s">
        <v>327</v>
      </c>
      <c r="F202" s="167" t="s">
        <v>328</v>
      </c>
      <c r="G202" s="165"/>
      <c r="H202" s="165"/>
      <c r="I202" s="168"/>
      <c r="J202" s="169">
        <f>BK202</f>
        <v>0</v>
      </c>
      <c r="K202" s="165"/>
      <c r="L202" s="170"/>
      <c r="M202" s="171"/>
      <c r="N202" s="172"/>
      <c r="O202" s="172"/>
      <c r="P202" s="173">
        <f>P203+P244</f>
        <v>0</v>
      </c>
      <c r="Q202" s="172"/>
      <c r="R202" s="173">
        <f>R203+R244</f>
        <v>0</v>
      </c>
      <c r="S202" s="172"/>
      <c r="T202" s="174">
        <f>T203+T244</f>
        <v>1.6578200000000001</v>
      </c>
      <c r="AR202" s="175" t="s">
        <v>80</v>
      </c>
      <c r="AT202" s="176" t="s">
        <v>70</v>
      </c>
      <c r="AU202" s="176" t="s">
        <v>71</v>
      </c>
      <c r="AY202" s="175" t="s">
        <v>131</v>
      </c>
      <c r="BK202" s="177">
        <f>BK203+BK244</f>
        <v>0</v>
      </c>
    </row>
    <row r="203" spans="1:65" s="12" customFormat="1" ht="22.9" customHeight="1">
      <c r="B203" s="164"/>
      <c r="C203" s="165"/>
      <c r="D203" s="166" t="s">
        <v>70</v>
      </c>
      <c r="E203" s="178" t="s">
        <v>329</v>
      </c>
      <c r="F203" s="178" t="s">
        <v>330</v>
      </c>
      <c r="G203" s="165"/>
      <c r="H203" s="165"/>
      <c r="I203" s="168"/>
      <c r="J203" s="179">
        <f>BK203</f>
        <v>0</v>
      </c>
      <c r="K203" s="165"/>
      <c r="L203" s="170"/>
      <c r="M203" s="171"/>
      <c r="N203" s="172"/>
      <c r="O203" s="172"/>
      <c r="P203" s="173">
        <f>SUM(P204:P243)</f>
        <v>0</v>
      </c>
      <c r="Q203" s="172"/>
      <c r="R203" s="173">
        <f>SUM(R204:R243)</f>
        <v>0</v>
      </c>
      <c r="S203" s="172"/>
      <c r="T203" s="174">
        <f>SUM(T204:T243)</f>
        <v>1.6578200000000001</v>
      </c>
      <c r="AR203" s="175" t="s">
        <v>80</v>
      </c>
      <c r="AT203" s="176" t="s">
        <v>70</v>
      </c>
      <c r="AU203" s="176" t="s">
        <v>78</v>
      </c>
      <c r="AY203" s="175" t="s">
        <v>131</v>
      </c>
      <c r="BK203" s="177">
        <f>SUM(BK204:BK243)</f>
        <v>0</v>
      </c>
    </row>
    <row r="204" spans="1:65" s="2" customFormat="1" ht="24.2" customHeight="1">
      <c r="A204" s="36"/>
      <c r="B204" s="37"/>
      <c r="C204" s="180" t="s">
        <v>331</v>
      </c>
      <c r="D204" s="180" t="s">
        <v>133</v>
      </c>
      <c r="E204" s="181" t="s">
        <v>332</v>
      </c>
      <c r="F204" s="182" t="s">
        <v>333</v>
      </c>
      <c r="G204" s="183" t="s">
        <v>194</v>
      </c>
      <c r="H204" s="184">
        <v>2.1</v>
      </c>
      <c r="I204" s="185"/>
      <c r="J204" s="186">
        <f>ROUND(I204*H204,2)</f>
        <v>0</v>
      </c>
      <c r="K204" s="182" t="s">
        <v>137</v>
      </c>
      <c r="L204" s="41"/>
      <c r="M204" s="187" t="s">
        <v>19</v>
      </c>
      <c r="N204" s="188" t="s">
        <v>42</v>
      </c>
      <c r="O204" s="66"/>
      <c r="P204" s="189">
        <f>O204*H204</f>
        <v>0</v>
      </c>
      <c r="Q204" s="189">
        <v>0</v>
      </c>
      <c r="R204" s="189">
        <f>Q204*H204</f>
        <v>0</v>
      </c>
      <c r="S204" s="189">
        <v>1.91E-3</v>
      </c>
      <c r="T204" s="190">
        <f>S204*H204</f>
        <v>4.0109999999999998E-3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91" t="s">
        <v>229</v>
      </c>
      <c r="AT204" s="191" t="s">
        <v>133</v>
      </c>
      <c r="AU204" s="191" t="s">
        <v>80</v>
      </c>
      <c r="AY204" s="19" t="s">
        <v>131</v>
      </c>
      <c r="BE204" s="192">
        <f>IF(N204="základní",J204,0)</f>
        <v>0</v>
      </c>
      <c r="BF204" s="192">
        <f>IF(N204="snížená",J204,0)</f>
        <v>0</v>
      </c>
      <c r="BG204" s="192">
        <f>IF(N204="zákl. přenesená",J204,0)</f>
        <v>0</v>
      </c>
      <c r="BH204" s="192">
        <f>IF(N204="sníž. přenesená",J204,0)</f>
        <v>0</v>
      </c>
      <c r="BI204" s="192">
        <f>IF(N204="nulová",J204,0)</f>
        <v>0</v>
      </c>
      <c r="BJ204" s="19" t="s">
        <v>78</v>
      </c>
      <c r="BK204" s="192">
        <f>ROUND(I204*H204,2)</f>
        <v>0</v>
      </c>
      <c r="BL204" s="19" t="s">
        <v>229</v>
      </c>
      <c r="BM204" s="191" t="s">
        <v>334</v>
      </c>
    </row>
    <row r="205" spans="1:65" s="2" customFormat="1" ht="11.25">
      <c r="A205" s="36"/>
      <c r="B205" s="37"/>
      <c r="C205" s="38"/>
      <c r="D205" s="193" t="s">
        <v>140</v>
      </c>
      <c r="E205" s="38"/>
      <c r="F205" s="194" t="s">
        <v>335</v>
      </c>
      <c r="G205" s="38"/>
      <c r="H205" s="38"/>
      <c r="I205" s="195"/>
      <c r="J205" s="38"/>
      <c r="K205" s="38"/>
      <c r="L205" s="41"/>
      <c r="M205" s="196"/>
      <c r="N205" s="197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9" t="s">
        <v>140</v>
      </c>
      <c r="AU205" s="19" t="s">
        <v>80</v>
      </c>
    </row>
    <row r="206" spans="1:65" s="13" customFormat="1" ht="11.25">
      <c r="B206" s="198"/>
      <c r="C206" s="199"/>
      <c r="D206" s="200" t="s">
        <v>142</v>
      </c>
      <c r="E206" s="201" t="s">
        <v>19</v>
      </c>
      <c r="F206" s="202" t="s">
        <v>336</v>
      </c>
      <c r="G206" s="199"/>
      <c r="H206" s="203">
        <v>2.1</v>
      </c>
      <c r="I206" s="204"/>
      <c r="J206" s="199"/>
      <c r="K206" s="199"/>
      <c r="L206" s="205"/>
      <c r="M206" s="206"/>
      <c r="N206" s="207"/>
      <c r="O206" s="207"/>
      <c r="P206" s="207"/>
      <c r="Q206" s="207"/>
      <c r="R206" s="207"/>
      <c r="S206" s="207"/>
      <c r="T206" s="208"/>
      <c r="AT206" s="209" t="s">
        <v>142</v>
      </c>
      <c r="AU206" s="209" t="s">
        <v>80</v>
      </c>
      <c r="AV206" s="13" t="s">
        <v>80</v>
      </c>
      <c r="AW206" s="13" t="s">
        <v>33</v>
      </c>
      <c r="AX206" s="13" t="s">
        <v>78</v>
      </c>
      <c r="AY206" s="209" t="s">
        <v>131</v>
      </c>
    </row>
    <row r="207" spans="1:65" s="2" customFormat="1" ht="24.2" customHeight="1">
      <c r="A207" s="36"/>
      <c r="B207" s="37"/>
      <c r="C207" s="180" t="s">
        <v>337</v>
      </c>
      <c r="D207" s="180" t="s">
        <v>133</v>
      </c>
      <c r="E207" s="181" t="s">
        <v>338</v>
      </c>
      <c r="F207" s="182" t="s">
        <v>339</v>
      </c>
      <c r="G207" s="183" t="s">
        <v>194</v>
      </c>
      <c r="H207" s="184">
        <v>21.2</v>
      </c>
      <c r="I207" s="185"/>
      <c r="J207" s="186">
        <f>ROUND(I207*H207,2)</f>
        <v>0</v>
      </c>
      <c r="K207" s="182" t="s">
        <v>137</v>
      </c>
      <c r="L207" s="41"/>
      <c r="M207" s="187" t="s">
        <v>19</v>
      </c>
      <c r="N207" s="188" t="s">
        <v>42</v>
      </c>
      <c r="O207" s="66"/>
      <c r="P207" s="189">
        <f>O207*H207</f>
        <v>0</v>
      </c>
      <c r="Q207" s="189">
        <v>0</v>
      </c>
      <c r="R207" s="189">
        <f>Q207*H207</f>
        <v>0</v>
      </c>
      <c r="S207" s="189">
        <v>1.67E-3</v>
      </c>
      <c r="T207" s="190">
        <f>S207*H207</f>
        <v>3.5403999999999998E-2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91" t="s">
        <v>229</v>
      </c>
      <c r="AT207" s="191" t="s">
        <v>133</v>
      </c>
      <c r="AU207" s="191" t="s">
        <v>80</v>
      </c>
      <c r="AY207" s="19" t="s">
        <v>131</v>
      </c>
      <c r="BE207" s="192">
        <f>IF(N207="základní",J207,0)</f>
        <v>0</v>
      </c>
      <c r="BF207" s="192">
        <f>IF(N207="snížená",J207,0)</f>
        <v>0</v>
      </c>
      <c r="BG207" s="192">
        <f>IF(N207="zákl. přenesená",J207,0)</f>
        <v>0</v>
      </c>
      <c r="BH207" s="192">
        <f>IF(N207="sníž. přenesená",J207,0)</f>
        <v>0</v>
      </c>
      <c r="BI207" s="192">
        <f>IF(N207="nulová",J207,0)</f>
        <v>0</v>
      </c>
      <c r="BJ207" s="19" t="s">
        <v>78</v>
      </c>
      <c r="BK207" s="192">
        <f>ROUND(I207*H207,2)</f>
        <v>0</v>
      </c>
      <c r="BL207" s="19" t="s">
        <v>229</v>
      </c>
      <c r="BM207" s="191" t="s">
        <v>340</v>
      </c>
    </row>
    <row r="208" spans="1:65" s="2" customFormat="1" ht="11.25">
      <c r="A208" s="36"/>
      <c r="B208" s="37"/>
      <c r="C208" s="38"/>
      <c r="D208" s="193" t="s">
        <v>140</v>
      </c>
      <c r="E208" s="38"/>
      <c r="F208" s="194" t="s">
        <v>341</v>
      </c>
      <c r="G208" s="38"/>
      <c r="H208" s="38"/>
      <c r="I208" s="195"/>
      <c r="J208" s="38"/>
      <c r="K208" s="38"/>
      <c r="L208" s="41"/>
      <c r="M208" s="196"/>
      <c r="N208" s="197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140</v>
      </c>
      <c r="AU208" s="19" t="s">
        <v>80</v>
      </c>
    </row>
    <row r="209" spans="1:65" s="13" customFormat="1" ht="11.25">
      <c r="B209" s="198"/>
      <c r="C209" s="199"/>
      <c r="D209" s="200" t="s">
        <v>142</v>
      </c>
      <c r="E209" s="201" t="s">
        <v>19</v>
      </c>
      <c r="F209" s="202" t="s">
        <v>342</v>
      </c>
      <c r="G209" s="199"/>
      <c r="H209" s="203">
        <v>0.6</v>
      </c>
      <c r="I209" s="204"/>
      <c r="J209" s="199"/>
      <c r="K209" s="199"/>
      <c r="L209" s="205"/>
      <c r="M209" s="206"/>
      <c r="N209" s="207"/>
      <c r="O209" s="207"/>
      <c r="P209" s="207"/>
      <c r="Q209" s="207"/>
      <c r="R209" s="207"/>
      <c r="S209" s="207"/>
      <c r="T209" s="208"/>
      <c r="AT209" s="209" t="s">
        <v>142</v>
      </c>
      <c r="AU209" s="209" t="s">
        <v>80</v>
      </c>
      <c r="AV209" s="13" t="s">
        <v>80</v>
      </c>
      <c r="AW209" s="13" t="s">
        <v>33</v>
      </c>
      <c r="AX209" s="13" t="s">
        <v>71</v>
      </c>
      <c r="AY209" s="209" t="s">
        <v>131</v>
      </c>
    </row>
    <row r="210" spans="1:65" s="13" customFormat="1" ht="11.25">
      <c r="B210" s="198"/>
      <c r="C210" s="199"/>
      <c r="D210" s="200" t="s">
        <v>142</v>
      </c>
      <c r="E210" s="201" t="s">
        <v>19</v>
      </c>
      <c r="F210" s="202" t="s">
        <v>343</v>
      </c>
      <c r="G210" s="199"/>
      <c r="H210" s="203">
        <v>1.2</v>
      </c>
      <c r="I210" s="204"/>
      <c r="J210" s="199"/>
      <c r="K210" s="199"/>
      <c r="L210" s="205"/>
      <c r="M210" s="206"/>
      <c r="N210" s="207"/>
      <c r="O210" s="207"/>
      <c r="P210" s="207"/>
      <c r="Q210" s="207"/>
      <c r="R210" s="207"/>
      <c r="S210" s="207"/>
      <c r="T210" s="208"/>
      <c r="AT210" s="209" t="s">
        <v>142</v>
      </c>
      <c r="AU210" s="209" t="s">
        <v>80</v>
      </c>
      <c r="AV210" s="13" t="s">
        <v>80</v>
      </c>
      <c r="AW210" s="13" t="s">
        <v>33</v>
      </c>
      <c r="AX210" s="13" t="s">
        <v>71</v>
      </c>
      <c r="AY210" s="209" t="s">
        <v>131</v>
      </c>
    </row>
    <row r="211" spans="1:65" s="13" customFormat="1" ht="11.25">
      <c r="B211" s="198"/>
      <c r="C211" s="199"/>
      <c r="D211" s="200" t="s">
        <v>142</v>
      </c>
      <c r="E211" s="201" t="s">
        <v>19</v>
      </c>
      <c r="F211" s="202" t="s">
        <v>344</v>
      </c>
      <c r="G211" s="199"/>
      <c r="H211" s="203">
        <v>3.9</v>
      </c>
      <c r="I211" s="204"/>
      <c r="J211" s="199"/>
      <c r="K211" s="199"/>
      <c r="L211" s="205"/>
      <c r="M211" s="206"/>
      <c r="N211" s="207"/>
      <c r="O211" s="207"/>
      <c r="P211" s="207"/>
      <c r="Q211" s="207"/>
      <c r="R211" s="207"/>
      <c r="S211" s="207"/>
      <c r="T211" s="208"/>
      <c r="AT211" s="209" t="s">
        <v>142</v>
      </c>
      <c r="AU211" s="209" t="s">
        <v>80</v>
      </c>
      <c r="AV211" s="13" t="s">
        <v>80</v>
      </c>
      <c r="AW211" s="13" t="s">
        <v>33</v>
      </c>
      <c r="AX211" s="13" t="s">
        <v>71</v>
      </c>
      <c r="AY211" s="209" t="s">
        <v>131</v>
      </c>
    </row>
    <row r="212" spans="1:65" s="13" customFormat="1" ht="11.25">
      <c r="B212" s="198"/>
      <c r="C212" s="199"/>
      <c r="D212" s="200" t="s">
        <v>142</v>
      </c>
      <c r="E212" s="201" t="s">
        <v>19</v>
      </c>
      <c r="F212" s="202" t="s">
        <v>345</v>
      </c>
      <c r="G212" s="199"/>
      <c r="H212" s="203">
        <v>7.7</v>
      </c>
      <c r="I212" s="204"/>
      <c r="J212" s="199"/>
      <c r="K212" s="199"/>
      <c r="L212" s="205"/>
      <c r="M212" s="206"/>
      <c r="N212" s="207"/>
      <c r="O212" s="207"/>
      <c r="P212" s="207"/>
      <c r="Q212" s="207"/>
      <c r="R212" s="207"/>
      <c r="S212" s="207"/>
      <c r="T212" s="208"/>
      <c r="AT212" s="209" t="s">
        <v>142</v>
      </c>
      <c r="AU212" s="209" t="s">
        <v>80</v>
      </c>
      <c r="AV212" s="13" t="s">
        <v>80</v>
      </c>
      <c r="AW212" s="13" t="s">
        <v>33</v>
      </c>
      <c r="AX212" s="13" t="s">
        <v>71</v>
      </c>
      <c r="AY212" s="209" t="s">
        <v>131</v>
      </c>
    </row>
    <row r="213" spans="1:65" s="13" customFormat="1" ht="11.25">
      <c r="B213" s="198"/>
      <c r="C213" s="199"/>
      <c r="D213" s="200" t="s">
        <v>142</v>
      </c>
      <c r="E213" s="201" t="s">
        <v>19</v>
      </c>
      <c r="F213" s="202" t="s">
        <v>346</v>
      </c>
      <c r="G213" s="199"/>
      <c r="H213" s="203">
        <v>1</v>
      </c>
      <c r="I213" s="204"/>
      <c r="J213" s="199"/>
      <c r="K213" s="199"/>
      <c r="L213" s="205"/>
      <c r="M213" s="206"/>
      <c r="N213" s="207"/>
      <c r="O213" s="207"/>
      <c r="P213" s="207"/>
      <c r="Q213" s="207"/>
      <c r="R213" s="207"/>
      <c r="S213" s="207"/>
      <c r="T213" s="208"/>
      <c r="AT213" s="209" t="s">
        <v>142</v>
      </c>
      <c r="AU213" s="209" t="s">
        <v>80</v>
      </c>
      <c r="AV213" s="13" t="s">
        <v>80</v>
      </c>
      <c r="AW213" s="13" t="s">
        <v>33</v>
      </c>
      <c r="AX213" s="13" t="s">
        <v>71</v>
      </c>
      <c r="AY213" s="209" t="s">
        <v>131</v>
      </c>
    </row>
    <row r="214" spans="1:65" s="13" customFormat="1" ht="11.25">
      <c r="B214" s="198"/>
      <c r="C214" s="199"/>
      <c r="D214" s="200" t="s">
        <v>142</v>
      </c>
      <c r="E214" s="201" t="s">
        <v>19</v>
      </c>
      <c r="F214" s="202" t="s">
        <v>347</v>
      </c>
      <c r="G214" s="199"/>
      <c r="H214" s="203">
        <v>2</v>
      </c>
      <c r="I214" s="204"/>
      <c r="J214" s="199"/>
      <c r="K214" s="199"/>
      <c r="L214" s="205"/>
      <c r="M214" s="206"/>
      <c r="N214" s="207"/>
      <c r="O214" s="207"/>
      <c r="P214" s="207"/>
      <c r="Q214" s="207"/>
      <c r="R214" s="207"/>
      <c r="S214" s="207"/>
      <c r="T214" s="208"/>
      <c r="AT214" s="209" t="s">
        <v>142</v>
      </c>
      <c r="AU214" s="209" t="s">
        <v>80</v>
      </c>
      <c r="AV214" s="13" t="s">
        <v>80</v>
      </c>
      <c r="AW214" s="13" t="s">
        <v>33</v>
      </c>
      <c r="AX214" s="13" t="s">
        <v>71</v>
      </c>
      <c r="AY214" s="209" t="s">
        <v>131</v>
      </c>
    </row>
    <row r="215" spans="1:65" s="13" customFormat="1" ht="11.25">
      <c r="B215" s="198"/>
      <c r="C215" s="199"/>
      <c r="D215" s="200" t="s">
        <v>142</v>
      </c>
      <c r="E215" s="201" t="s">
        <v>19</v>
      </c>
      <c r="F215" s="202" t="s">
        <v>348</v>
      </c>
      <c r="G215" s="199"/>
      <c r="H215" s="203">
        <v>4.8</v>
      </c>
      <c r="I215" s="204"/>
      <c r="J215" s="199"/>
      <c r="K215" s="199"/>
      <c r="L215" s="205"/>
      <c r="M215" s="206"/>
      <c r="N215" s="207"/>
      <c r="O215" s="207"/>
      <c r="P215" s="207"/>
      <c r="Q215" s="207"/>
      <c r="R215" s="207"/>
      <c r="S215" s="207"/>
      <c r="T215" s="208"/>
      <c r="AT215" s="209" t="s">
        <v>142</v>
      </c>
      <c r="AU215" s="209" t="s">
        <v>80</v>
      </c>
      <c r="AV215" s="13" t="s">
        <v>80</v>
      </c>
      <c r="AW215" s="13" t="s">
        <v>33</v>
      </c>
      <c r="AX215" s="13" t="s">
        <v>71</v>
      </c>
      <c r="AY215" s="209" t="s">
        <v>131</v>
      </c>
    </row>
    <row r="216" spans="1:65" s="14" customFormat="1" ht="11.25">
      <c r="B216" s="210"/>
      <c r="C216" s="211"/>
      <c r="D216" s="200" t="s">
        <v>142</v>
      </c>
      <c r="E216" s="212" t="s">
        <v>19</v>
      </c>
      <c r="F216" s="213" t="s">
        <v>156</v>
      </c>
      <c r="G216" s="211"/>
      <c r="H216" s="214">
        <v>21.2</v>
      </c>
      <c r="I216" s="215"/>
      <c r="J216" s="211"/>
      <c r="K216" s="211"/>
      <c r="L216" s="216"/>
      <c r="M216" s="217"/>
      <c r="N216" s="218"/>
      <c r="O216" s="218"/>
      <c r="P216" s="218"/>
      <c r="Q216" s="218"/>
      <c r="R216" s="218"/>
      <c r="S216" s="218"/>
      <c r="T216" s="219"/>
      <c r="AT216" s="220" t="s">
        <v>142</v>
      </c>
      <c r="AU216" s="220" t="s">
        <v>80</v>
      </c>
      <c r="AV216" s="14" t="s">
        <v>138</v>
      </c>
      <c r="AW216" s="14" t="s">
        <v>33</v>
      </c>
      <c r="AX216" s="14" t="s">
        <v>78</v>
      </c>
      <c r="AY216" s="220" t="s">
        <v>131</v>
      </c>
    </row>
    <row r="217" spans="1:65" s="2" customFormat="1" ht="24.2" customHeight="1">
      <c r="A217" s="36"/>
      <c r="B217" s="37"/>
      <c r="C217" s="180" t="s">
        <v>349</v>
      </c>
      <c r="D217" s="180" t="s">
        <v>133</v>
      </c>
      <c r="E217" s="181" t="s">
        <v>350</v>
      </c>
      <c r="F217" s="182" t="s">
        <v>351</v>
      </c>
      <c r="G217" s="183" t="s">
        <v>194</v>
      </c>
      <c r="H217" s="184">
        <v>239.5</v>
      </c>
      <c r="I217" s="185"/>
      <c r="J217" s="186">
        <f>ROUND(I217*H217,2)</f>
        <v>0</v>
      </c>
      <c r="K217" s="182" t="s">
        <v>137</v>
      </c>
      <c r="L217" s="41"/>
      <c r="M217" s="187" t="s">
        <v>19</v>
      </c>
      <c r="N217" s="188" t="s">
        <v>42</v>
      </c>
      <c r="O217" s="66"/>
      <c r="P217" s="189">
        <f>O217*H217</f>
        <v>0</v>
      </c>
      <c r="Q217" s="189">
        <v>0</v>
      </c>
      <c r="R217" s="189">
        <f>Q217*H217</f>
        <v>0</v>
      </c>
      <c r="S217" s="189">
        <v>2.2300000000000002E-3</v>
      </c>
      <c r="T217" s="190">
        <f>S217*H217</f>
        <v>0.53408500000000003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91" t="s">
        <v>229</v>
      </c>
      <c r="AT217" s="191" t="s">
        <v>133</v>
      </c>
      <c r="AU217" s="191" t="s">
        <v>80</v>
      </c>
      <c r="AY217" s="19" t="s">
        <v>131</v>
      </c>
      <c r="BE217" s="192">
        <f>IF(N217="základní",J217,0)</f>
        <v>0</v>
      </c>
      <c r="BF217" s="192">
        <f>IF(N217="snížená",J217,0)</f>
        <v>0</v>
      </c>
      <c r="BG217" s="192">
        <f>IF(N217="zákl. přenesená",J217,0)</f>
        <v>0</v>
      </c>
      <c r="BH217" s="192">
        <f>IF(N217="sníž. přenesená",J217,0)</f>
        <v>0</v>
      </c>
      <c r="BI217" s="192">
        <f>IF(N217="nulová",J217,0)</f>
        <v>0</v>
      </c>
      <c r="BJ217" s="19" t="s">
        <v>78</v>
      </c>
      <c r="BK217" s="192">
        <f>ROUND(I217*H217,2)</f>
        <v>0</v>
      </c>
      <c r="BL217" s="19" t="s">
        <v>229</v>
      </c>
      <c r="BM217" s="191" t="s">
        <v>352</v>
      </c>
    </row>
    <row r="218" spans="1:65" s="2" customFormat="1" ht="11.25">
      <c r="A218" s="36"/>
      <c r="B218" s="37"/>
      <c r="C218" s="38"/>
      <c r="D218" s="193" t="s">
        <v>140</v>
      </c>
      <c r="E218" s="38"/>
      <c r="F218" s="194" t="s">
        <v>353</v>
      </c>
      <c r="G218" s="38"/>
      <c r="H218" s="38"/>
      <c r="I218" s="195"/>
      <c r="J218" s="38"/>
      <c r="K218" s="38"/>
      <c r="L218" s="41"/>
      <c r="M218" s="196"/>
      <c r="N218" s="197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140</v>
      </c>
      <c r="AU218" s="19" t="s">
        <v>80</v>
      </c>
    </row>
    <row r="219" spans="1:65" s="13" customFormat="1" ht="11.25">
      <c r="B219" s="198"/>
      <c r="C219" s="199"/>
      <c r="D219" s="200" t="s">
        <v>142</v>
      </c>
      <c r="E219" s="201" t="s">
        <v>19</v>
      </c>
      <c r="F219" s="202" t="s">
        <v>354</v>
      </c>
      <c r="G219" s="199"/>
      <c r="H219" s="203">
        <v>169</v>
      </c>
      <c r="I219" s="204"/>
      <c r="J219" s="199"/>
      <c r="K219" s="199"/>
      <c r="L219" s="205"/>
      <c r="M219" s="206"/>
      <c r="N219" s="207"/>
      <c r="O219" s="207"/>
      <c r="P219" s="207"/>
      <c r="Q219" s="207"/>
      <c r="R219" s="207"/>
      <c r="S219" s="207"/>
      <c r="T219" s="208"/>
      <c r="AT219" s="209" t="s">
        <v>142</v>
      </c>
      <c r="AU219" s="209" t="s">
        <v>80</v>
      </c>
      <c r="AV219" s="13" t="s">
        <v>80</v>
      </c>
      <c r="AW219" s="13" t="s">
        <v>33</v>
      </c>
      <c r="AX219" s="13" t="s">
        <v>71</v>
      </c>
      <c r="AY219" s="209" t="s">
        <v>131</v>
      </c>
    </row>
    <row r="220" spans="1:65" s="13" customFormat="1" ht="11.25">
      <c r="B220" s="198"/>
      <c r="C220" s="199"/>
      <c r="D220" s="200" t="s">
        <v>142</v>
      </c>
      <c r="E220" s="201" t="s">
        <v>19</v>
      </c>
      <c r="F220" s="202" t="s">
        <v>355</v>
      </c>
      <c r="G220" s="199"/>
      <c r="H220" s="203">
        <v>2.1</v>
      </c>
      <c r="I220" s="204"/>
      <c r="J220" s="199"/>
      <c r="K220" s="199"/>
      <c r="L220" s="205"/>
      <c r="M220" s="206"/>
      <c r="N220" s="207"/>
      <c r="O220" s="207"/>
      <c r="P220" s="207"/>
      <c r="Q220" s="207"/>
      <c r="R220" s="207"/>
      <c r="S220" s="207"/>
      <c r="T220" s="208"/>
      <c r="AT220" s="209" t="s">
        <v>142</v>
      </c>
      <c r="AU220" s="209" t="s">
        <v>80</v>
      </c>
      <c r="AV220" s="13" t="s">
        <v>80</v>
      </c>
      <c r="AW220" s="13" t="s">
        <v>33</v>
      </c>
      <c r="AX220" s="13" t="s">
        <v>71</v>
      </c>
      <c r="AY220" s="209" t="s">
        <v>131</v>
      </c>
    </row>
    <row r="221" spans="1:65" s="13" customFormat="1" ht="11.25">
      <c r="B221" s="198"/>
      <c r="C221" s="199"/>
      <c r="D221" s="200" t="s">
        <v>142</v>
      </c>
      <c r="E221" s="201" t="s">
        <v>19</v>
      </c>
      <c r="F221" s="202" t="s">
        <v>356</v>
      </c>
      <c r="G221" s="199"/>
      <c r="H221" s="203">
        <v>45</v>
      </c>
      <c r="I221" s="204"/>
      <c r="J221" s="199"/>
      <c r="K221" s="199"/>
      <c r="L221" s="205"/>
      <c r="M221" s="206"/>
      <c r="N221" s="207"/>
      <c r="O221" s="207"/>
      <c r="P221" s="207"/>
      <c r="Q221" s="207"/>
      <c r="R221" s="207"/>
      <c r="S221" s="207"/>
      <c r="T221" s="208"/>
      <c r="AT221" s="209" t="s">
        <v>142</v>
      </c>
      <c r="AU221" s="209" t="s">
        <v>80</v>
      </c>
      <c r="AV221" s="13" t="s">
        <v>80</v>
      </c>
      <c r="AW221" s="13" t="s">
        <v>33</v>
      </c>
      <c r="AX221" s="13" t="s">
        <v>71</v>
      </c>
      <c r="AY221" s="209" t="s">
        <v>131</v>
      </c>
    </row>
    <row r="222" spans="1:65" s="13" customFormat="1" ht="11.25">
      <c r="B222" s="198"/>
      <c r="C222" s="199"/>
      <c r="D222" s="200" t="s">
        <v>142</v>
      </c>
      <c r="E222" s="201" t="s">
        <v>19</v>
      </c>
      <c r="F222" s="202" t="s">
        <v>357</v>
      </c>
      <c r="G222" s="199"/>
      <c r="H222" s="203">
        <v>18.3</v>
      </c>
      <c r="I222" s="204"/>
      <c r="J222" s="199"/>
      <c r="K222" s="199"/>
      <c r="L222" s="205"/>
      <c r="M222" s="206"/>
      <c r="N222" s="207"/>
      <c r="O222" s="207"/>
      <c r="P222" s="207"/>
      <c r="Q222" s="207"/>
      <c r="R222" s="207"/>
      <c r="S222" s="207"/>
      <c r="T222" s="208"/>
      <c r="AT222" s="209" t="s">
        <v>142</v>
      </c>
      <c r="AU222" s="209" t="s">
        <v>80</v>
      </c>
      <c r="AV222" s="13" t="s">
        <v>80</v>
      </c>
      <c r="AW222" s="13" t="s">
        <v>33</v>
      </c>
      <c r="AX222" s="13" t="s">
        <v>71</v>
      </c>
      <c r="AY222" s="209" t="s">
        <v>131</v>
      </c>
    </row>
    <row r="223" spans="1:65" s="13" customFormat="1" ht="11.25">
      <c r="B223" s="198"/>
      <c r="C223" s="199"/>
      <c r="D223" s="200" t="s">
        <v>142</v>
      </c>
      <c r="E223" s="201" t="s">
        <v>19</v>
      </c>
      <c r="F223" s="202" t="s">
        <v>358</v>
      </c>
      <c r="G223" s="199"/>
      <c r="H223" s="203">
        <v>5.0999999999999996</v>
      </c>
      <c r="I223" s="204"/>
      <c r="J223" s="199"/>
      <c r="K223" s="199"/>
      <c r="L223" s="205"/>
      <c r="M223" s="206"/>
      <c r="N223" s="207"/>
      <c r="O223" s="207"/>
      <c r="P223" s="207"/>
      <c r="Q223" s="207"/>
      <c r="R223" s="207"/>
      <c r="S223" s="207"/>
      <c r="T223" s="208"/>
      <c r="AT223" s="209" t="s">
        <v>142</v>
      </c>
      <c r="AU223" s="209" t="s">
        <v>80</v>
      </c>
      <c r="AV223" s="13" t="s">
        <v>80</v>
      </c>
      <c r="AW223" s="13" t="s">
        <v>33</v>
      </c>
      <c r="AX223" s="13" t="s">
        <v>71</v>
      </c>
      <c r="AY223" s="209" t="s">
        <v>131</v>
      </c>
    </row>
    <row r="224" spans="1:65" s="14" customFormat="1" ht="11.25">
      <c r="B224" s="210"/>
      <c r="C224" s="211"/>
      <c r="D224" s="200" t="s">
        <v>142</v>
      </c>
      <c r="E224" s="212" t="s">
        <v>19</v>
      </c>
      <c r="F224" s="213" t="s">
        <v>156</v>
      </c>
      <c r="G224" s="211"/>
      <c r="H224" s="214">
        <v>239.5</v>
      </c>
      <c r="I224" s="215"/>
      <c r="J224" s="211"/>
      <c r="K224" s="211"/>
      <c r="L224" s="216"/>
      <c r="M224" s="217"/>
      <c r="N224" s="218"/>
      <c r="O224" s="218"/>
      <c r="P224" s="218"/>
      <c r="Q224" s="218"/>
      <c r="R224" s="218"/>
      <c r="S224" s="218"/>
      <c r="T224" s="219"/>
      <c r="AT224" s="220" t="s">
        <v>142</v>
      </c>
      <c r="AU224" s="220" t="s">
        <v>80</v>
      </c>
      <c r="AV224" s="14" t="s">
        <v>138</v>
      </c>
      <c r="AW224" s="14" t="s">
        <v>33</v>
      </c>
      <c r="AX224" s="14" t="s">
        <v>78</v>
      </c>
      <c r="AY224" s="220" t="s">
        <v>131</v>
      </c>
    </row>
    <row r="225" spans="1:65" s="2" customFormat="1" ht="37.9" customHeight="1">
      <c r="A225" s="36"/>
      <c r="B225" s="37"/>
      <c r="C225" s="180" t="s">
        <v>359</v>
      </c>
      <c r="D225" s="180" t="s">
        <v>133</v>
      </c>
      <c r="E225" s="181" t="s">
        <v>360</v>
      </c>
      <c r="F225" s="182" t="s">
        <v>361</v>
      </c>
      <c r="G225" s="183" t="s">
        <v>362</v>
      </c>
      <c r="H225" s="184">
        <v>73</v>
      </c>
      <c r="I225" s="185"/>
      <c r="J225" s="186">
        <f>ROUND(I225*H225,2)</f>
        <v>0</v>
      </c>
      <c r="K225" s="182" t="s">
        <v>137</v>
      </c>
      <c r="L225" s="41"/>
      <c r="M225" s="187" t="s">
        <v>19</v>
      </c>
      <c r="N225" s="188" t="s">
        <v>42</v>
      </c>
      <c r="O225" s="66"/>
      <c r="P225" s="189">
        <f>O225*H225</f>
        <v>0</v>
      </c>
      <c r="Q225" s="189">
        <v>0</v>
      </c>
      <c r="R225" s="189">
        <f>Q225*H225</f>
        <v>0</v>
      </c>
      <c r="S225" s="189">
        <v>1.8799999999999999E-3</v>
      </c>
      <c r="T225" s="190">
        <f>S225*H225</f>
        <v>0.13724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91" t="s">
        <v>229</v>
      </c>
      <c r="AT225" s="191" t="s">
        <v>133</v>
      </c>
      <c r="AU225" s="191" t="s">
        <v>80</v>
      </c>
      <c r="AY225" s="19" t="s">
        <v>131</v>
      </c>
      <c r="BE225" s="192">
        <f>IF(N225="základní",J225,0)</f>
        <v>0</v>
      </c>
      <c r="BF225" s="192">
        <f>IF(N225="snížená",J225,0)</f>
        <v>0</v>
      </c>
      <c r="BG225" s="192">
        <f>IF(N225="zákl. přenesená",J225,0)</f>
        <v>0</v>
      </c>
      <c r="BH225" s="192">
        <f>IF(N225="sníž. přenesená",J225,0)</f>
        <v>0</v>
      </c>
      <c r="BI225" s="192">
        <f>IF(N225="nulová",J225,0)</f>
        <v>0</v>
      </c>
      <c r="BJ225" s="19" t="s">
        <v>78</v>
      </c>
      <c r="BK225" s="192">
        <f>ROUND(I225*H225,2)</f>
        <v>0</v>
      </c>
      <c r="BL225" s="19" t="s">
        <v>229</v>
      </c>
      <c r="BM225" s="191" t="s">
        <v>363</v>
      </c>
    </row>
    <row r="226" spans="1:65" s="2" customFormat="1" ht="11.25">
      <c r="A226" s="36"/>
      <c r="B226" s="37"/>
      <c r="C226" s="38"/>
      <c r="D226" s="193" t="s">
        <v>140</v>
      </c>
      <c r="E226" s="38"/>
      <c r="F226" s="194" t="s">
        <v>364</v>
      </c>
      <c r="G226" s="38"/>
      <c r="H226" s="38"/>
      <c r="I226" s="195"/>
      <c r="J226" s="38"/>
      <c r="K226" s="38"/>
      <c r="L226" s="41"/>
      <c r="M226" s="196"/>
      <c r="N226" s="197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9" t="s">
        <v>140</v>
      </c>
      <c r="AU226" s="19" t="s">
        <v>80</v>
      </c>
    </row>
    <row r="227" spans="1:65" s="13" customFormat="1" ht="11.25">
      <c r="B227" s="198"/>
      <c r="C227" s="199"/>
      <c r="D227" s="200" t="s">
        <v>142</v>
      </c>
      <c r="E227" s="201" t="s">
        <v>19</v>
      </c>
      <c r="F227" s="202" t="s">
        <v>365</v>
      </c>
      <c r="G227" s="199"/>
      <c r="H227" s="203">
        <v>8</v>
      </c>
      <c r="I227" s="204"/>
      <c r="J227" s="199"/>
      <c r="K227" s="199"/>
      <c r="L227" s="205"/>
      <c r="M227" s="206"/>
      <c r="N227" s="207"/>
      <c r="O227" s="207"/>
      <c r="P227" s="207"/>
      <c r="Q227" s="207"/>
      <c r="R227" s="207"/>
      <c r="S227" s="207"/>
      <c r="T227" s="208"/>
      <c r="AT227" s="209" t="s">
        <v>142</v>
      </c>
      <c r="AU227" s="209" t="s">
        <v>80</v>
      </c>
      <c r="AV227" s="13" t="s">
        <v>80</v>
      </c>
      <c r="AW227" s="13" t="s">
        <v>33</v>
      </c>
      <c r="AX227" s="13" t="s">
        <v>71</v>
      </c>
      <c r="AY227" s="209" t="s">
        <v>131</v>
      </c>
    </row>
    <row r="228" spans="1:65" s="13" customFormat="1" ht="11.25">
      <c r="B228" s="198"/>
      <c r="C228" s="199"/>
      <c r="D228" s="200" t="s">
        <v>142</v>
      </c>
      <c r="E228" s="201" t="s">
        <v>19</v>
      </c>
      <c r="F228" s="202" t="s">
        <v>366</v>
      </c>
      <c r="G228" s="199"/>
      <c r="H228" s="203">
        <v>62</v>
      </c>
      <c r="I228" s="204"/>
      <c r="J228" s="199"/>
      <c r="K228" s="199"/>
      <c r="L228" s="205"/>
      <c r="M228" s="206"/>
      <c r="N228" s="207"/>
      <c r="O228" s="207"/>
      <c r="P228" s="207"/>
      <c r="Q228" s="207"/>
      <c r="R228" s="207"/>
      <c r="S228" s="207"/>
      <c r="T228" s="208"/>
      <c r="AT228" s="209" t="s">
        <v>142</v>
      </c>
      <c r="AU228" s="209" t="s">
        <v>80</v>
      </c>
      <c r="AV228" s="13" t="s">
        <v>80</v>
      </c>
      <c r="AW228" s="13" t="s">
        <v>33</v>
      </c>
      <c r="AX228" s="13" t="s">
        <v>71</v>
      </c>
      <c r="AY228" s="209" t="s">
        <v>131</v>
      </c>
    </row>
    <row r="229" spans="1:65" s="13" customFormat="1" ht="11.25">
      <c r="B229" s="198"/>
      <c r="C229" s="199"/>
      <c r="D229" s="200" t="s">
        <v>142</v>
      </c>
      <c r="E229" s="201" t="s">
        <v>19</v>
      </c>
      <c r="F229" s="202" t="s">
        <v>367</v>
      </c>
      <c r="G229" s="199"/>
      <c r="H229" s="203">
        <v>3</v>
      </c>
      <c r="I229" s="204"/>
      <c r="J229" s="199"/>
      <c r="K229" s="199"/>
      <c r="L229" s="205"/>
      <c r="M229" s="206"/>
      <c r="N229" s="207"/>
      <c r="O229" s="207"/>
      <c r="P229" s="207"/>
      <c r="Q229" s="207"/>
      <c r="R229" s="207"/>
      <c r="S229" s="207"/>
      <c r="T229" s="208"/>
      <c r="AT229" s="209" t="s">
        <v>142</v>
      </c>
      <c r="AU229" s="209" t="s">
        <v>80</v>
      </c>
      <c r="AV229" s="13" t="s">
        <v>80</v>
      </c>
      <c r="AW229" s="13" t="s">
        <v>33</v>
      </c>
      <c r="AX229" s="13" t="s">
        <v>71</v>
      </c>
      <c r="AY229" s="209" t="s">
        <v>131</v>
      </c>
    </row>
    <row r="230" spans="1:65" s="14" customFormat="1" ht="11.25">
      <c r="B230" s="210"/>
      <c r="C230" s="211"/>
      <c r="D230" s="200" t="s">
        <v>142</v>
      </c>
      <c r="E230" s="212" t="s">
        <v>19</v>
      </c>
      <c r="F230" s="213" t="s">
        <v>156</v>
      </c>
      <c r="G230" s="211"/>
      <c r="H230" s="214">
        <v>73</v>
      </c>
      <c r="I230" s="215"/>
      <c r="J230" s="211"/>
      <c r="K230" s="211"/>
      <c r="L230" s="216"/>
      <c r="M230" s="217"/>
      <c r="N230" s="218"/>
      <c r="O230" s="218"/>
      <c r="P230" s="218"/>
      <c r="Q230" s="218"/>
      <c r="R230" s="218"/>
      <c r="S230" s="218"/>
      <c r="T230" s="219"/>
      <c r="AT230" s="220" t="s">
        <v>142</v>
      </c>
      <c r="AU230" s="220" t="s">
        <v>80</v>
      </c>
      <c r="AV230" s="14" t="s">
        <v>138</v>
      </c>
      <c r="AW230" s="14" t="s">
        <v>33</v>
      </c>
      <c r="AX230" s="14" t="s">
        <v>78</v>
      </c>
      <c r="AY230" s="220" t="s">
        <v>131</v>
      </c>
    </row>
    <row r="231" spans="1:65" s="2" customFormat="1" ht="24.2" customHeight="1">
      <c r="A231" s="36"/>
      <c r="B231" s="37"/>
      <c r="C231" s="180" t="s">
        <v>368</v>
      </c>
      <c r="D231" s="180" t="s">
        <v>133</v>
      </c>
      <c r="E231" s="181" t="s">
        <v>369</v>
      </c>
      <c r="F231" s="182" t="s">
        <v>370</v>
      </c>
      <c r="G231" s="183" t="s">
        <v>194</v>
      </c>
      <c r="H231" s="184">
        <v>170</v>
      </c>
      <c r="I231" s="185"/>
      <c r="J231" s="186">
        <f>ROUND(I231*H231,2)</f>
        <v>0</v>
      </c>
      <c r="K231" s="182" t="s">
        <v>137</v>
      </c>
      <c r="L231" s="41"/>
      <c r="M231" s="187" t="s">
        <v>19</v>
      </c>
      <c r="N231" s="188" t="s">
        <v>42</v>
      </c>
      <c r="O231" s="66"/>
      <c r="P231" s="189">
        <f>O231*H231</f>
        <v>0</v>
      </c>
      <c r="Q231" s="189">
        <v>0</v>
      </c>
      <c r="R231" s="189">
        <f>Q231*H231</f>
        <v>0</v>
      </c>
      <c r="S231" s="189">
        <v>2.5999999999999999E-3</v>
      </c>
      <c r="T231" s="190">
        <f>S231*H231</f>
        <v>0.442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91" t="s">
        <v>229</v>
      </c>
      <c r="AT231" s="191" t="s">
        <v>133</v>
      </c>
      <c r="AU231" s="191" t="s">
        <v>80</v>
      </c>
      <c r="AY231" s="19" t="s">
        <v>131</v>
      </c>
      <c r="BE231" s="192">
        <f>IF(N231="základní",J231,0)</f>
        <v>0</v>
      </c>
      <c r="BF231" s="192">
        <f>IF(N231="snížená",J231,0)</f>
        <v>0</v>
      </c>
      <c r="BG231" s="192">
        <f>IF(N231="zákl. přenesená",J231,0)</f>
        <v>0</v>
      </c>
      <c r="BH231" s="192">
        <f>IF(N231="sníž. přenesená",J231,0)</f>
        <v>0</v>
      </c>
      <c r="BI231" s="192">
        <f>IF(N231="nulová",J231,0)</f>
        <v>0</v>
      </c>
      <c r="BJ231" s="19" t="s">
        <v>78</v>
      </c>
      <c r="BK231" s="192">
        <f>ROUND(I231*H231,2)</f>
        <v>0</v>
      </c>
      <c r="BL231" s="19" t="s">
        <v>229</v>
      </c>
      <c r="BM231" s="191" t="s">
        <v>371</v>
      </c>
    </row>
    <row r="232" spans="1:65" s="2" customFormat="1" ht="11.25">
      <c r="A232" s="36"/>
      <c r="B232" s="37"/>
      <c r="C232" s="38"/>
      <c r="D232" s="193" t="s">
        <v>140</v>
      </c>
      <c r="E232" s="38"/>
      <c r="F232" s="194" t="s">
        <v>372</v>
      </c>
      <c r="G232" s="38"/>
      <c r="H232" s="38"/>
      <c r="I232" s="195"/>
      <c r="J232" s="38"/>
      <c r="K232" s="38"/>
      <c r="L232" s="41"/>
      <c r="M232" s="196"/>
      <c r="N232" s="197"/>
      <c r="O232" s="66"/>
      <c r="P232" s="66"/>
      <c r="Q232" s="66"/>
      <c r="R232" s="66"/>
      <c r="S232" s="66"/>
      <c r="T232" s="67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9" t="s">
        <v>140</v>
      </c>
      <c r="AU232" s="19" t="s">
        <v>80</v>
      </c>
    </row>
    <row r="233" spans="1:65" s="13" customFormat="1" ht="11.25">
      <c r="B233" s="198"/>
      <c r="C233" s="199"/>
      <c r="D233" s="200" t="s">
        <v>142</v>
      </c>
      <c r="E233" s="201" t="s">
        <v>19</v>
      </c>
      <c r="F233" s="202" t="s">
        <v>373</v>
      </c>
      <c r="G233" s="199"/>
      <c r="H233" s="203">
        <v>30</v>
      </c>
      <c r="I233" s="204"/>
      <c r="J233" s="199"/>
      <c r="K233" s="199"/>
      <c r="L233" s="205"/>
      <c r="M233" s="206"/>
      <c r="N233" s="207"/>
      <c r="O233" s="207"/>
      <c r="P233" s="207"/>
      <c r="Q233" s="207"/>
      <c r="R233" s="207"/>
      <c r="S233" s="207"/>
      <c r="T233" s="208"/>
      <c r="AT233" s="209" t="s">
        <v>142</v>
      </c>
      <c r="AU233" s="209" t="s">
        <v>80</v>
      </c>
      <c r="AV233" s="13" t="s">
        <v>80</v>
      </c>
      <c r="AW233" s="13" t="s">
        <v>33</v>
      </c>
      <c r="AX233" s="13" t="s">
        <v>71</v>
      </c>
      <c r="AY233" s="209" t="s">
        <v>131</v>
      </c>
    </row>
    <row r="234" spans="1:65" s="13" customFormat="1" ht="11.25">
      <c r="B234" s="198"/>
      <c r="C234" s="199"/>
      <c r="D234" s="200" t="s">
        <v>142</v>
      </c>
      <c r="E234" s="201" t="s">
        <v>19</v>
      </c>
      <c r="F234" s="202" t="s">
        <v>374</v>
      </c>
      <c r="G234" s="199"/>
      <c r="H234" s="203">
        <v>140</v>
      </c>
      <c r="I234" s="204"/>
      <c r="J234" s="199"/>
      <c r="K234" s="199"/>
      <c r="L234" s="205"/>
      <c r="M234" s="206"/>
      <c r="N234" s="207"/>
      <c r="O234" s="207"/>
      <c r="P234" s="207"/>
      <c r="Q234" s="207"/>
      <c r="R234" s="207"/>
      <c r="S234" s="207"/>
      <c r="T234" s="208"/>
      <c r="AT234" s="209" t="s">
        <v>142</v>
      </c>
      <c r="AU234" s="209" t="s">
        <v>80</v>
      </c>
      <c r="AV234" s="13" t="s">
        <v>80</v>
      </c>
      <c r="AW234" s="13" t="s">
        <v>33</v>
      </c>
      <c r="AX234" s="13" t="s">
        <v>71</v>
      </c>
      <c r="AY234" s="209" t="s">
        <v>131</v>
      </c>
    </row>
    <row r="235" spans="1:65" s="14" customFormat="1" ht="11.25">
      <c r="B235" s="210"/>
      <c r="C235" s="211"/>
      <c r="D235" s="200" t="s">
        <v>142</v>
      </c>
      <c r="E235" s="212" t="s">
        <v>19</v>
      </c>
      <c r="F235" s="213" t="s">
        <v>156</v>
      </c>
      <c r="G235" s="211"/>
      <c r="H235" s="214">
        <v>170</v>
      </c>
      <c r="I235" s="215"/>
      <c r="J235" s="211"/>
      <c r="K235" s="211"/>
      <c r="L235" s="216"/>
      <c r="M235" s="217"/>
      <c r="N235" s="218"/>
      <c r="O235" s="218"/>
      <c r="P235" s="218"/>
      <c r="Q235" s="218"/>
      <c r="R235" s="218"/>
      <c r="S235" s="218"/>
      <c r="T235" s="219"/>
      <c r="AT235" s="220" t="s">
        <v>142</v>
      </c>
      <c r="AU235" s="220" t="s">
        <v>80</v>
      </c>
      <c r="AV235" s="14" t="s">
        <v>138</v>
      </c>
      <c r="AW235" s="14" t="s">
        <v>33</v>
      </c>
      <c r="AX235" s="14" t="s">
        <v>78</v>
      </c>
      <c r="AY235" s="220" t="s">
        <v>131</v>
      </c>
    </row>
    <row r="236" spans="1:65" s="2" customFormat="1" ht="16.5" customHeight="1">
      <c r="A236" s="36"/>
      <c r="B236" s="37"/>
      <c r="C236" s="180" t="s">
        <v>375</v>
      </c>
      <c r="D236" s="180" t="s">
        <v>133</v>
      </c>
      <c r="E236" s="181" t="s">
        <v>376</v>
      </c>
      <c r="F236" s="182" t="s">
        <v>377</v>
      </c>
      <c r="G236" s="183" t="s">
        <v>362</v>
      </c>
      <c r="H236" s="184">
        <v>172</v>
      </c>
      <c r="I236" s="185"/>
      <c r="J236" s="186">
        <f>ROUND(I236*H236,2)</f>
        <v>0</v>
      </c>
      <c r="K236" s="182" t="s">
        <v>137</v>
      </c>
      <c r="L236" s="41"/>
      <c r="M236" s="187" t="s">
        <v>19</v>
      </c>
      <c r="N236" s="188" t="s">
        <v>42</v>
      </c>
      <c r="O236" s="66"/>
      <c r="P236" s="189">
        <f>O236*H236</f>
        <v>0</v>
      </c>
      <c r="Q236" s="189">
        <v>0</v>
      </c>
      <c r="R236" s="189">
        <f>Q236*H236</f>
        <v>0</v>
      </c>
      <c r="S236" s="189">
        <v>5.9999999999999995E-4</v>
      </c>
      <c r="T236" s="190">
        <f>S236*H236</f>
        <v>0.10319999999999999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91" t="s">
        <v>229</v>
      </c>
      <c r="AT236" s="191" t="s">
        <v>133</v>
      </c>
      <c r="AU236" s="191" t="s">
        <v>80</v>
      </c>
      <c r="AY236" s="19" t="s">
        <v>131</v>
      </c>
      <c r="BE236" s="192">
        <f>IF(N236="základní",J236,0)</f>
        <v>0</v>
      </c>
      <c r="BF236" s="192">
        <f>IF(N236="snížená",J236,0)</f>
        <v>0</v>
      </c>
      <c r="BG236" s="192">
        <f>IF(N236="zákl. přenesená",J236,0)</f>
        <v>0</v>
      </c>
      <c r="BH236" s="192">
        <f>IF(N236="sníž. přenesená",J236,0)</f>
        <v>0</v>
      </c>
      <c r="BI236" s="192">
        <f>IF(N236="nulová",J236,0)</f>
        <v>0</v>
      </c>
      <c r="BJ236" s="19" t="s">
        <v>78</v>
      </c>
      <c r="BK236" s="192">
        <f>ROUND(I236*H236,2)</f>
        <v>0</v>
      </c>
      <c r="BL236" s="19" t="s">
        <v>229</v>
      </c>
      <c r="BM236" s="191" t="s">
        <v>378</v>
      </c>
    </row>
    <row r="237" spans="1:65" s="2" customFormat="1" ht="11.25">
      <c r="A237" s="36"/>
      <c r="B237" s="37"/>
      <c r="C237" s="38"/>
      <c r="D237" s="193" t="s">
        <v>140</v>
      </c>
      <c r="E237" s="38"/>
      <c r="F237" s="194" t="s">
        <v>379</v>
      </c>
      <c r="G237" s="38"/>
      <c r="H237" s="38"/>
      <c r="I237" s="195"/>
      <c r="J237" s="38"/>
      <c r="K237" s="38"/>
      <c r="L237" s="41"/>
      <c r="M237" s="196"/>
      <c r="N237" s="197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9" t="s">
        <v>140</v>
      </c>
      <c r="AU237" s="19" t="s">
        <v>80</v>
      </c>
    </row>
    <row r="238" spans="1:65" s="13" customFormat="1" ht="11.25">
      <c r="B238" s="198"/>
      <c r="C238" s="199"/>
      <c r="D238" s="200" t="s">
        <v>142</v>
      </c>
      <c r="E238" s="201" t="s">
        <v>19</v>
      </c>
      <c r="F238" s="202" t="s">
        <v>380</v>
      </c>
      <c r="G238" s="199"/>
      <c r="H238" s="203">
        <v>31</v>
      </c>
      <c r="I238" s="204"/>
      <c r="J238" s="199"/>
      <c r="K238" s="199"/>
      <c r="L238" s="205"/>
      <c r="M238" s="206"/>
      <c r="N238" s="207"/>
      <c r="O238" s="207"/>
      <c r="P238" s="207"/>
      <c r="Q238" s="207"/>
      <c r="R238" s="207"/>
      <c r="S238" s="207"/>
      <c r="T238" s="208"/>
      <c r="AT238" s="209" t="s">
        <v>142</v>
      </c>
      <c r="AU238" s="209" t="s">
        <v>80</v>
      </c>
      <c r="AV238" s="13" t="s">
        <v>80</v>
      </c>
      <c r="AW238" s="13" t="s">
        <v>33</v>
      </c>
      <c r="AX238" s="13" t="s">
        <v>71</v>
      </c>
      <c r="AY238" s="209" t="s">
        <v>131</v>
      </c>
    </row>
    <row r="239" spans="1:65" s="13" customFormat="1" ht="11.25">
      <c r="B239" s="198"/>
      <c r="C239" s="199"/>
      <c r="D239" s="200" t="s">
        <v>142</v>
      </c>
      <c r="E239" s="201" t="s">
        <v>19</v>
      </c>
      <c r="F239" s="202" t="s">
        <v>381</v>
      </c>
      <c r="G239" s="199"/>
      <c r="H239" s="203">
        <v>141</v>
      </c>
      <c r="I239" s="204"/>
      <c r="J239" s="199"/>
      <c r="K239" s="199"/>
      <c r="L239" s="205"/>
      <c r="M239" s="206"/>
      <c r="N239" s="207"/>
      <c r="O239" s="207"/>
      <c r="P239" s="207"/>
      <c r="Q239" s="207"/>
      <c r="R239" s="207"/>
      <c r="S239" s="207"/>
      <c r="T239" s="208"/>
      <c r="AT239" s="209" t="s">
        <v>142</v>
      </c>
      <c r="AU239" s="209" t="s">
        <v>80</v>
      </c>
      <c r="AV239" s="13" t="s">
        <v>80</v>
      </c>
      <c r="AW239" s="13" t="s">
        <v>33</v>
      </c>
      <c r="AX239" s="13" t="s">
        <v>71</v>
      </c>
      <c r="AY239" s="209" t="s">
        <v>131</v>
      </c>
    </row>
    <row r="240" spans="1:65" s="14" customFormat="1" ht="11.25">
      <c r="B240" s="210"/>
      <c r="C240" s="211"/>
      <c r="D240" s="200" t="s">
        <v>142</v>
      </c>
      <c r="E240" s="212" t="s">
        <v>19</v>
      </c>
      <c r="F240" s="213" t="s">
        <v>156</v>
      </c>
      <c r="G240" s="211"/>
      <c r="H240" s="214">
        <v>172</v>
      </c>
      <c r="I240" s="215"/>
      <c r="J240" s="211"/>
      <c r="K240" s="211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142</v>
      </c>
      <c r="AU240" s="220" t="s">
        <v>80</v>
      </c>
      <c r="AV240" s="14" t="s">
        <v>138</v>
      </c>
      <c r="AW240" s="14" t="s">
        <v>33</v>
      </c>
      <c r="AX240" s="14" t="s">
        <v>78</v>
      </c>
      <c r="AY240" s="220" t="s">
        <v>131</v>
      </c>
    </row>
    <row r="241" spans="1:65" s="2" customFormat="1" ht="16.5" customHeight="1">
      <c r="A241" s="36"/>
      <c r="B241" s="37"/>
      <c r="C241" s="180" t="s">
        <v>382</v>
      </c>
      <c r="D241" s="180" t="s">
        <v>133</v>
      </c>
      <c r="E241" s="181" t="s">
        <v>383</v>
      </c>
      <c r="F241" s="182" t="s">
        <v>384</v>
      </c>
      <c r="G241" s="183" t="s">
        <v>194</v>
      </c>
      <c r="H241" s="184">
        <v>102</v>
      </c>
      <c r="I241" s="185"/>
      <c r="J241" s="186">
        <f>ROUND(I241*H241,2)</f>
        <v>0</v>
      </c>
      <c r="K241" s="182" t="s">
        <v>137</v>
      </c>
      <c r="L241" s="41"/>
      <c r="M241" s="187" t="s">
        <v>19</v>
      </c>
      <c r="N241" s="188" t="s">
        <v>42</v>
      </c>
      <c r="O241" s="66"/>
      <c r="P241" s="189">
        <f>O241*H241</f>
        <v>0</v>
      </c>
      <c r="Q241" s="189">
        <v>0</v>
      </c>
      <c r="R241" s="189">
        <f>Q241*H241</f>
        <v>0</v>
      </c>
      <c r="S241" s="189">
        <v>3.9399999999999999E-3</v>
      </c>
      <c r="T241" s="190">
        <f>S241*H241</f>
        <v>0.40188000000000001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91" t="s">
        <v>229</v>
      </c>
      <c r="AT241" s="191" t="s">
        <v>133</v>
      </c>
      <c r="AU241" s="191" t="s">
        <v>80</v>
      </c>
      <c r="AY241" s="19" t="s">
        <v>131</v>
      </c>
      <c r="BE241" s="192">
        <f>IF(N241="základní",J241,0)</f>
        <v>0</v>
      </c>
      <c r="BF241" s="192">
        <f>IF(N241="snížená",J241,0)</f>
        <v>0</v>
      </c>
      <c r="BG241" s="192">
        <f>IF(N241="zákl. přenesená",J241,0)</f>
        <v>0</v>
      </c>
      <c r="BH241" s="192">
        <f>IF(N241="sníž. přenesená",J241,0)</f>
        <v>0</v>
      </c>
      <c r="BI241" s="192">
        <f>IF(N241="nulová",J241,0)</f>
        <v>0</v>
      </c>
      <c r="BJ241" s="19" t="s">
        <v>78</v>
      </c>
      <c r="BK241" s="192">
        <f>ROUND(I241*H241,2)</f>
        <v>0</v>
      </c>
      <c r="BL241" s="19" t="s">
        <v>229</v>
      </c>
      <c r="BM241" s="191" t="s">
        <v>385</v>
      </c>
    </row>
    <row r="242" spans="1:65" s="2" customFormat="1" ht="11.25">
      <c r="A242" s="36"/>
      <c r="B242" s="37"/>
      <c r="C242" s="38"/>
      <c r="D242" s="193" t="s">
        <v>140</v>
      </c>
      <c r="E242" s="38"/>
      <c r="F242" s="194" t="s">
        <v>386</v>
      </c>
      <c r="G242" s="38"/>
      <c r="H242" s="38"/>
      <c r="I242" s="195"/>
      <c r="J242" s="38"/>
      <c r="K242" s="38"/>
      <c r="L242" s="41"/>
      <c r="M242" s="196"/>
      <c r="N242" s="197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9" t="s">
        <v>140</v>
      </c>
      <c r="AU242" s="19" t="s">
        <v>80</v>
      </c>
    </row>
    <row r="243" spans="1:65" s="13" customFormat="1" ht="11.25">
      <c r="B243" s="198"/>
      <c r="C243" s="199"/>
      <c r="D243" s="200" t="s">
        <v>142</v>
      </c>
      <c r="E243" s="201" t="s">
        <v>19</v>
      </c>
      <c r="F243" s="202" t="s">
        <v>387</v>
      </c>
      <c r="G243" s="199"/>
      <c r="H243" s="203">
        <v>102</v>
      </c>
      <c r="I243" s="204"/>
      <c r="J243" s="199"/>
      <c r="K243" s="199"/>
      <c r="L243" s="205"/>
      <c r="M243" s="206"/>
      <c r="N243" s="207"/>
      <c r="O243" s="207"/>
      <c r="P243" s="207"/>
      <c r="Q243" s="207"/>
      <c r="R243" s="207"/>
      <c r="S243" s="207"/>
      <c r="T243" s="208"/>
      <c r="AT243" s="209" t="s">
        <v>142</v>
      </c>
      <c r="AU243" s="209" t="s">
        <v>80</v>
      </c>
      <c r="AV243" s="13" t="s">
        <v>80</v>
      </c>
      <c r="AW243" s="13" t="s">
        <v>33</v>
      </c>
      <c r="AX243" s="13" t="s">
        <v>78</v>
      </c>
      <c r="AY243" s="209" t="s">
        <v>131</v>
      </c>
    </row>
    <row r="244" spans="1:65" s="12" customFormat="1" ht="22.9" customHeight="1">
      <c r="B244" s="164"/>
      <c r="C244" s="165"/>
      <c r="D244" s="166" t="s">
        <v>70</v>
      </c>
      <c r="E244" s="178" t="s">
        <v>388</v>
      </c>
      <c r="F244" s="178" t="s">
        <v>389</v>
      </c>
      <c r="G244" s="165"/>
      <c r="H244" s="165"/>
      <c r="I244" s="168"/>
      <c r="J244" s="179">
        <f>BK244</f>
        <v>0</v>
      </c>
      <c r="K244" s="165"/>
      <c r="L244" s="170"/>
      <c r="M244" s="171"/>
      <c r="N244" s="172"/>
      <c r="O244" s="172"/>
      <c r="P244" s="173">
        <f>SUM(P245:P256)</f>
        <v>0</v>
      </c>
      <c r="Q244" s="172"/>
      <c r="R244" s="173">
        <f>SUM(R245:R256)</f>
        <v>0</v>
      </c>
      <c r="S244" s="172"/>
      <c r="T244" s="174">
        <f>SUM(T245:T256)</f>
        <v>0</v>
      </c>
      <c r="AR244" s="175" t="s">
        <v>80</v>
      </c>
      <c r="AT244" s="176" t="s">
        <v>70</v>
      </c>
      <c r="AU244" s="176" t="s">
        <v>78</v>
      </c>
      <c r="AY244" s="175" t="s">
        <v>131</v>
      </c>
      <c r="BK244" s="177">
        <f>SUM(BK245:BK256)</f>
        <v>0</v>
      </c>
    </row>
    <row r="245" spans="1:65" s="2" customFormat="1" ht="24.2" customHeight="1">
      <c r="A245" s="36"/>
      <c r="B245" s="37"/>
      <c r="C245" s="180" t="s">
        <v>390</v>
      </c>
      <c r="D245" s="180" t="s">
        <v>133</v>
      </c>
      <c r="E245" s="181" t="s">
        <v>391</v>
      </c>
      <c r="F245" s="182" t="s">
        <v>392</v>
      </c>
      <c r="G245" s="183" t="s">
        <v>136</v>
      </c>
      <c r="H245" s="184">
        <v>393.4</v>
      </c>
      <c r="I245" s="185"/>
      <c r="J245" s="186">
        <f>ROUND(I245*H245,2)</f>
        <v>0</v>
      </c>
      <c r="K245" s="182" t="s">
        <v>137</v>
      </c>
      <c r="L245" s="41"/>
      <c r="M245" s="187" t="s">
        <v>19</v>
      </c>
      <c r="N245" s="188" t="s">
        <v>42</v>
      </c>
      <c r="O245" s="66"/>
      <c r="P245" s="189">
        <f>O245*H245</f>
        <v>0</v>
      </c>
      <c r="Q245" s="189">
        <v>0</v>
      </c>
      <c r="R245" s="189">
        <f>Q245*H245</f>
        <v>0</v>
      </c>
      <c r="S245" s="189">
        <v>0</v>
      </c>
      <c r="T245" s="190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91" t="s">
        <v>229</v>
      </c>
      <c r="AT245" s="191" t="s">
        <v>133</v>
      </c>
      <c r="AU245" s="191" t="s">
        <v>80</v>
      </c>
      <c r="AY245" s="19" t="s">
        <v>131</v>
      </c>
      <c r="BE245" s="192">
        <f>IF(N245="základní",J245,0)</f>
        <v>0</v>
      </c>
      <c r="BF245" s="192">
        <f>IF(N245="snížená",J245,0)</f>
        <v>0</v>
      </c>
      <c r="BG245" s="192">
        <f>IF(N245="zákl. přenesená",J245,0)</f>
        <v>0</v>
      </c>
      <c r="BH245" s="192">
        <f>IF(N245="sníž. přenesená",J245,0)</f>
        <v>0</v>
      </c>
      <c r="BI245" s="192">
        <f>IF(N245="nulová",J245,0)</f>
        <v>0</v>
      </c>
      <c r="BJ245" s="19" t="s">
        <v>78</v>
      </c>
      <c r="BK245" s="192">
        <f>ROUND(I245*H245,2)</f>
        <v>0</v>
      </c>
      <c r="BL245" s="19" t="s">
        <v>229</v>
      </c>
      <c r="BM245" s="191" t="s">
        <v>393</v>
      </c>
    </row>
    <row r="246" spans="1:65" s="2" customFormat="1" ht="11.25">
      <c r="A246" s="36"/>
      <c r="B246" s="37"/>
      <c r="C246" s="38"/>
      <c r="D246" s="193" t="s">
        <v>140</v>
      </c>
      <c r="E246" s="38"/>
      <c r="F246" s="194" t="s">
        <v>394</v>
      </c>
      <c r="G246" s="38"/>
      <c r="H246" s="38"/>
      <c r="I246" s="195"/>
      <c r="J246" s="38"/>
      <c r="K246" s="38"/>
      <c r="L246" s="41"/>
      <c r="M246" s="196"/>
      <c r="N246" s="197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140</v>
      </c>
      <c r="AU246" s="19" t="s">
        <v>80</v>
      </c>
    </row>
    <row r="247" spans="1:65" s="13" customFormat="1" ht="11.25">
      <c r="B247" s="198"/>
      <c r="C247" s="199"/>
      <c r="D247" s="200" t="s">
        <v>142</v>
      </c>
      <c r="E247" s="201" t="s">
        <v>19</v>
      </c>
      <c r="F247" s="202" t="s">
        <v>395</v>
      </c>
      <c r="G247" s="199"/>
      <c r="H247" s="203">
        <v>239.6</v>
      </c>
      <c r="I247" s="204"/>
      <c r="J247" s="199"/>
      <c r="K247" s="199"/>
      <c r="L247" s="205"/>
      <c r="M247" s="206"/>
      <c r="N247" s="207"/>
      <c r="O247" s="207"/>
      <c r="P247" s="207"/>
      <c r="Q247" s="207"/>
      <c r="R247" s="207"/>
      <c r="S247" s="207"/>
      <c r="T247" s="208"/>
      <c r="AT247" s="209" t="s">
        <v>142</v>
      </c>
      <c r="AU247" s="209" t="s">
        <v>80</v>
      </c>
      <c r="AV247" s="13" t="s">
        <v>80</v>
      </c>
      <c r="AW247" s="13" t="s">
        <v>33</v>
      </c>
      <c r="AX247" s="13" t="s">
        <v>71</v>
      </c>
      <c r="AY247" s="209" t="s">
        <v>131</v>
      </c>
    </row>
    <row r="248" spans="1:65" s="13" customFormat="1" ht="11.25">
      <c r="B248" s="198"/>
      <c r="C248" s="199"/>
      <c r="D248" s="200" t="s">
        <v>142</v>
      </c>
      <c r="E248" s="201" t="s">
        <v>19</v>
      </c>
      <c r="F248" s="202" t="s">
        <v>269</v>
      </c>
      <c r="G248" s="199"/>
      <c r="H248" s="203">
        <v>65.599999999999994</v>
      </c>
      <c r="I248" s="204"/>
      <c r="J248" s="199"/>
      <c r="K248" s="199"/>
      <c r="L248" s="205"/>
      <c r="M248" s="206"/>
      <c r="N248" s="207"/>
      <c r="O248" s="207"/>
      <c r="P248" s="207"/>
      <c r="Q248" s="207"/>
      <c r="R248" s="207"/>
      <c r="S248" s="207"/>
      <c r="T248" s="208"/>
      <c r="AT248" s="209" t="s">
        <v>142</v>
      </c>
      <c r="AU248" s="209" t="s">
        <v>80</v>
      </c>
      <c r="AV248" s="13" t="s">
        <v>80</v>
      </c>
      <c r="AW248" s="13" t="s">
        <v>33</v>
      </c>
      <c r="AX248" s="13" t="s">
        <v>71</v>
      </c>
      <c r="AY248" s="209" t="s">
        <v>131</v>
      </c>
    </row>
    <row r="249" spans="1:65" s="13" customFormat="1" ht="11.25">
      <c r="B249" s="198"/>
      <c r="C249" s="199"/>
      <c r="D249" s="200" t="s">
        <v>142</v>
      </c>
      <c r="E249" s="201" t="s">
        <v>19</v>
      </c>
      <c r="F249" s="202" t="s">
        <v>396</v>
      </c>
      <c r="G249" s="199"/>
      <c r="H249" s="203">
        <v>36.200000000000003</v>
      </c>
      <c r="I249" s="204"/>
      <c r="J249" s="199"/>
      <c r="K249" s="199"/>
      <c r="L249" s="205"/>
      <c r="M249" s="206"/>
      <c r="N249" s="207"/>
      <c r="O249" s="207"/>
      <c r="P249" s="207"/>
      <c r="Q249" s="207"/>
      <c r="R249" s="207"/>
      <c r="S249" s="207"/>
      <c r="T249" s="208"/>
      <c r="AT249" s="209" t="s">
        <v>142</v>
      </c>
      <c r="AU249" s="209" t="s">
        <v>80</v>
      </c>
      <c r="AV249" s="13" t="s">
        <v>80</v>
      </c>
      <c r="AW249" s="13" t="s">
        <v>33</v>
      </c>
      <c r="AX249" s="13" t="s">
        <v>71</v>
      </c>
      <c r="AY249" s="209" t="s">
        <v>131</v>
      </c>
    </row>
    <row r="250" spans="1:65" s="13" customFormat="1" ht="11.25">
      <c r="B250" s="198"/>
      <c r="C250" s="199"/>
      <c r="D250" s="200" t="s">
        <v>142</v>
      </c>
      <c r="E250" s="201" t="s">
        <v>19</v>
      </c>
      <c r="F250" s="202" t="s">
        <v>270</v>
      </c>
      <c r="G250" s="199"/>
      <c r="H250" s="203">
        <v>52</v>
      </c>
      <c r="I250" s="204"/>
      <c r="J250" s="199"/>
      <c r="K250" s="199"/>
      <c r="L250" s="205"/>
      <c r="M250" s="206"/>
      <c r="N250" s="207"/>
      <c r="O250" s="207"/>
      <c r="P250" s="207"/>
      <c r="Q250" s="207"/>
      <c r="R250" s="207"/>
      <c r="S250" s="207"/>
      <c r="T250" s="208"/>
      <c r="AT250" s="209" t="s">
        <v>142</v>
      </c>
      <c r="AU250" s="209" t="s">
        <v>80</v>
      </c>
      <c r="AV250" s="13" t="s">
        <v>80</v>
      </c>
      <c r="AW250" s="13" t="s">
        <v>33</v>
      </c>
      <c r="AX250" s="13" t="s">
        <v>71</v>
      </c>
      <c r="AY250" s="209" t="s">
        <v>131</v>
      </c>
    </row>
    <row r="251" spans="1:65" s="14" customFormat="1" ht="11.25">
      <c r="B251" s="210"/>
      <c r="C251" s="211"/>
      <c r="D251" s="200" t="s">
        <v>142</v>
      </c>
      <c r="E251" s="212" t="s">
        <v>19</v>
      </c>
      <c r="F251" s="213" t="s">
        <v>156</v>
      </c>
      <c r="G251" s="211"/>
      <c r="H251" s="214">
        <v>393.4</v>
      </c>
      <c r="I251" s="215"/>
      <c r="J251" s="211"/>
      <c r="K251" s="211"/>
      <c r="L251" s="216"/>
      <c r="M251" s="217"/>
      <c r="N251" s="218"/>
      <c r="O251" s="218"/>
      <c r="P251" s="218"/>
      <c r="Q251" s="218"/>
      <c r="R251" s="218"/>
      <c r="S251" s="218"/>
      <c r="T251" s="219"/>
      <c r="AT251" s="220" t="s">
        <v>142</v>
      </c>
      <c r="AU251" s="220" t="s">
        <v>80</v>
      </c>
      <c r="AV251" s="14" t="s">
        <v>138</v>
      </c>
      <c r="AW251" s="14" t="s">
        <v>33</v>
      </c>
      <c r="AX251" s="14" t="s">
        <v>78</v>
      </c>
      <c r="AY251" s="220" t="s">
        <v>131</v>
      </c>
    </row>
    <row r="252" spans="1:65" s="2" customFormat="1" ht="16.5" customHeight="1">
      <c r="A252" s="36"/>
      <c r="B252" s="37"/>
      <c r="C252" s="180" t="s">
        <v>397</v>
      </c>
      <c r="D252" s="180" t="s">
        <v>133</v>
      </c>
      <c r="E252" s="181" t="s">
        <v>398</v>
      </c>
      <c r="F252" s="182" t="s">
        <v>399</v>
      </c>
      <c r="G252" s="183" t="s">
        <v>136</v>
      </c>
      <c r="H252" s="184">
        <v>1412</v>
      </c>
      <c r="I252" s="185"/>
      <c r="J252" s="186">
        <f>ROUND(I252*H252,2)</f>
        <v>0</v>
      </c>
      <c r="K252" s="182" t="s">
        <v>137</v>
      </c>
      <c r="L252" s="41"/>
      <c r="M252" s="187" t="s">
        <v>19</v>
      </c>
      <c r="N252" s="188" t="s">
        <v>42</v>
      </c>
      <c r="O252" s="66"/>
      <c r="P252" s="189">
        <f>O252*H252</f>
        <v>0</v>
      </c>
      <c r="Q252" s="189">
        <v>0</v>
      </c>
      <c r="R252" s="189">
        <f>Q252*H252</f>
        <v>0</v>
      </c>
      <c r="S252" s="189">
        <v>0</v>
      </c>
      <c r="T252" s="190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91" t="s">
        <v>229</v>
      </c>
      <c r="AT252" s="191" t="s">
        <v>133</v>
      </c>
      <c r="AU252" s="191" t="s">
        <v>80</v>
      </c>
      <c r="AY252" s="19" t="s">
        <v>131</v>
      </c>
      <c r="BE252" s="192">
        <f>IF(N252="základní",J252,0)</f>
        <v>0</v>
      </c>
      <c r="BF252" s="192">
        <f>IF(N252="snížená",J252,0)</f>
        <v>0</v>
      </c>
      <c r="BG252" s="192">
        <f>IF(N252="zákl. přenesená",J252,0)</f>
        <v>0</v>
      </c>
      <c r="BH252" s="192">
        <f>IF(N252="sníž. přenesená",J252,0)</f>
        <v>0</v>
      </c>
      <c r="BI252" s="192">
        <f>IF(N252="nulová",J252,0)</f>
        <v>0</v>
      </c>
      <c r="BJ252" s="19" t="s">
        <v>78</v>
      </c>
      <c r="BK252" s="192">
        <f>ROUND(I252*H252,2)</f>
        <v>0</v>
      </c>
      <c r="BL252" s="19" t="s">
        <v>229</v>
      </c>
      <c r="BM252" s="191" t="s">
        <v>400</v>
      </c>
    </row>
    <row r="253" spans="1:65" s="2" customFormat="1" ht="11.25">
      <c r="A253" s="36"/>
      <c r="B253" s="37"/>
      <c r="C253" s="38"/>
      <c r="D253" s="193" t="s">
        <v>140</v>
      </c>
      <c r="E253" s="38"/>
      <c r="F253" s="194" t="s">
        <v>401</v>
      </c>
      <c r="G253" s="38"/>
      <c r="H253" s="38"/>
      <c r="I253" s="195"/>
      <c r="J253" s="38"/>
      <c r="K253" s="38"/>
      <c r="L253" s="41"/>
      <c r="M253" s="196"/>
      <c r="N253" s="197"/>
      <c r="O253" s="66"/>
      <c r="P253" s="66"/>
      <c r="Q253" s="66"/>
      <c r="R253" s="66"/>
      <c r="S253" s="66"/>
      <c r="T253" s="67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19" t="s">
        <v>140</v>
      </c>
      <c r="AU253" s="19" t="s">
        <v>80</v>
      </c>
    </row>
    <row r="254" spans="1:65" s="13" customFormat="1" ht="22.5">
      <c r="B254" s="198"/>
      <c r="C254" s="199"/>
      <c r="D254" s="200" t="s">
        <v>142</v>
      </c>
      <c r="E254" s="201" t="s">
        <v>19</v>
      </c>
      <c r="F254" s="202" t="s">
        <v>402</v>
      </c>
      <c r="G254" s="199"/>
      <c r="H254" s="203">
        <v>1412</v>
      </c>
      <c r="I254" s="204"/>
      <c r="J254" s="199"/>
      <c r="K254" s="199"/>
      <c r="L254" s="205"/>
      <c r="M254" s="206"/>
      <c r="N254" s="207"/>
      <c r="O254" s="207"/>
      <c r="P254" s="207"/>
      <c r="Q254" s="207"/>
      <c r="R254" s="207"/>
      <c r="S254" s="207"/>
      <c r="T254" s="208"/>
      <c r="AT254" s="209" t="s">
        <v>142</v>
      </c>
      <c r="AU254" s="209" t="s">
        <v>80</v>
      </c>
      <c r="AV254" s="13" t="s">
        <v>80</v>
      </c>
      <c r="AW254" s="13" t="s">
        <v>33</v>
      </c>
      <c r="AX254" s="13" t="s">
        <v>78</v>
      </c>
      <c r="AY254" s="209" t="s">
        <v>131</v>
      </c>
    </row>
    <row r="255" spans="1:65" s="2" customFormat="1" ht="16.5" customHeight="1">
      <c r="A255" s="36"/>
      <c r="B255" s="37"/>
      <c r="C255" s="180" t="s">
        <v>403</v>
      </c>
      <c r="D255" s="180" t="s">
        <v>133</v>
      </c>
      <c r="E255" s="181" t="s">
        <v>404</v>
      </c>
      <c r="F255" s="182" t="s">
        <v>405</v>
      </c>
      <c r="G255" s="183" t="s">
        <v>136</v>
      </c>
      <c r="H255" s="184">
        <v>1412</v>
      </c>
      <c r="I255" s="185"/>
      <c r="J255" s="186">
        <f>ROUND(I255*H255,2)</f>
        <v>0</v>
      </c>
      <c r="K255" s="182" t="s">
        <v>137</v>
      </c>
      <c r="L255" s="41"/>
      <c r="M255" s="187" t="s">
        <v>19</v>
      </c>
      <c r="N255" s="188" t="s">
        <v>42</v>
      </c>
      <c r="O255" s="66"/>
      <c r="P255" s="189">
        <f>O255*H255</f>
        <v>0</v>
      </c>
      <c r="Q255" s="189">
        <v>0</v>
      </c>
      <c r="R255" s="189">
        <f>Q255*H255</f>
        <v>0</v>
      </c>
      <c r="S255" s="189">
        <v>0</v>
      </c>
      <c r="T255" s="190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91" t="s">
        <v>229</v>
      </c>
      <c r="AT255" s="191" t="s">
        <v>133</v>
      </c>
      <c r="AU255" s="191" t="s">
        <v>80</v>
      </c>
      <c r="AY255" s="19" t="s">
        <v>131</v>
      </c>
      <c r="BE255" s="192">
        <f>IF(N255="základní",J255,0)</f>
        <v>0</v>
      </c>
      <c r="BF255" s="192">
        <f>IF(N255="snížená",J255,0)</f>
        <v>0</v>
      </c>
      <c r="BG255" s="192">
        <f>IF(N255="zákl. přenesená",J255,0)</f>
        <v>0</v>
      </c>
      <c r="BH255" s="192">
        <f>IF(N255="sníž. přenesená",J255,0)</f>
        <v>0</v>
      </c>
      <c r="BI255" s="192">
        <f>IF(N255="nulová",J255,0)</f>
        <v>0</v>
      </c>
      <c r="BJ255" s="19" t="s">
        <v>78</v>
      </c>
      <c r="BK255" s="192">
        <f>ROUND(I255*H255,2)</f>
        <v>0</v>
      </c>
      <c r="BL255" s="19" t="s">
        <v>229</v>
      </c>
      <c r="BM255" s="191" t="s">
        <v>406</v>
      </c>
    </row>
    <row r="256" spans="1:65" s="2" customFormat="1" ht="11.25">
      <c r="A256" s="36"/>
      <c r="B256" s="37"/>
      <c r="C256" s="38"/>
      <c r="D256" s="193" t="s">
        <v>140</v>
      </c>
      <c r="E256" s="38"/>
      <c r="F256" s="194" t="s">
        <v>407</v>
      </c>
      <c r="G256" s="38"/>
      <c r="H256" s="38"/>
      <c r="I256" s="195"/>
      <c r="J256" s="38"/>
      <c r="K256" s="38"/>
      <c r="L256" s="41"/>
      <c r="M256" s="196"/>
      <c r="N256" s="197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140</v>
      </c>
      <c r="AU256" s="19" t="s">
        <v>80</v>
      </c>
    </row>
    <row r="257" spans="1:65" s="12" customFormat="1" ht="25.9" customHeight="1">
      <c r="B257" s="164"/>
      <c r="C257" s="165"/>
      <c r="D257" s="166" t="s">
        <v>70</v>
      </c>
      <c r="E257" s="167" t="s">
        <v>408</v>
      </c>
      <c r="F257" s="167" t="s">
        <v>409</v>
      </c>
      <c r="G257" s="165"/>
      <c r="H257" s="165"/>
      <c r="I257" s="168"/>
      <c r="J257" s="169">
        <f>BK257</f>
        <v>0</v>
      </c>
      <c r="K257" s="165"/>
      <c r="L257" s="170"/>
      <c r="M257" s="171"/>
      <c r="N257" s="172"/>
      <c r="O257" s="172"/>
      <c r="P257" s="173">
        <f>SUM(P258:P265)</f>
        <v>0</v>
      </c>
      <c r="Q257" s="172"/>
      <c r="R257" s="173">
        <f>SUM(R258:R265)</f>
        <v>0</v>
      </c>
      <c r="S257" s="172"/>
      <c r="T257" s="174">
        <f>SUM(T258:T265)</f>
        <v>0</v>
      </c>
      <c r="AR257" s="175" t="s">
        <v>138</v>
      </c>
      <c r="AT257" s="176" t="s">
        <v>70</v>
      </c>
      <c r="AU257" s="176" t="s">
        <v>71</v>
      </c>
      <c r="AY257" s="175" t="s">
        <v>131</v>
      </c>
      <c r="BK257" s="177">
        <f>SUM(BK258:BK265)</f>
        <v>0</v>
      </c>
    </row>
    <row r="258" spans="1:65" s="2" customFormat="1" ht="24.2" customHeight="1">
      <c r="A258" s="36"/>
      <c r="B258" s="37"/>
      <c r="C258" s="180" t="s">
        <v>410</v>
      </c>
      <c r="D258" s="180" t="s">
        <v>133</v>
      </c>
      <c r="E258" s="181" t="s">
        <v>411</v>
      </c>
      <c r="F258" s="182" t="s">
        <v>412</v>
      </c>
      <c r="G258" s="183" t="s">
        <v>413</v>
      </c>
      <c r="H258" s="184">
        <v>24</v>
      </c>
      <c r="I258" s="185"/>
      <c r="J258" s="186">
        <f>ROUND(I258*H258,2)</f>
        <v>0</v>
      </c>
      <c r="K258" s="182" t="s">
        <v>137</v>
      </c>
      <c r="L258" s="41"/>
      <c r="M258" s="187" t="s">
        <v>19</v>
      </c>
      <c r="N258" s="188" t="s">
        <v>42</v>
      </c>
      <c r="O258" s="66"/>
      <c r="P258" s="189">
        <f>O258*H258</f>
        <v>0</v>
      </c>
      <c r="Q258" s="189">
        <v>0</v>
      </c>
      <c r="R258" s="189">
        <f>Q258*H258</f>
        <v>0</v>
      </c>
      <c r="S258" s="189">
        <v>0</v>
      </c>
      <c r="T258" s="190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91" t="s">
        <v>414</v>
      </c>
      <c r="AT258" s="191" t="s">
        <v>133</v>
      </c>
      <c r="AU258" s="191" t="s">
        <v>78</v>
      </c>
      <c r="AY258" s="19" t="s">
        <v>131</v>
      </c>
      <c r="BE258" s="192">
        <f>IF(N258="základní",J258,0)</f>
        <v>0</v>
      </c>
      <c r="BF258" s="192">
        <f>IF(N258="snížená",J258,0)</f>
        <v>0</v>
      </c>
      <c r="BG258" s="192">
        <f>IF(N258="zákl. přenesená",J258,0)</f>
        <v>0</v>
      </c>
      <c r="BH258" s="192">
        <f>IF(N258="sníž. přenesená",J258,0)</f>
        <v>0</v>
      </c>
      <c r="BI258" s="192">
        <f>IF(N258="nulová",J258,0)</f>
        <v>0</v>
      </c>
      <c r="BJ258" s="19" t="s">
        <v>78</v>
      </c>
      <c r="BK258" s="192">
        <f>ROUND(I258*H258,2)</f>
        <v>0</v>
      </c>
      <c r="BL258" s="19" t="s">
        <v>414</v>
      </c>
      <c r="BM258" s="191" t="s">
        <v>415</v>
      </c>
    </row>
    <row r="259" spans="1:65" s="2" customFormat="1" ht="11.25">
      <c r="A259" s="36"/>
      <c r="B259" s="37"/>
      <c r="C259" s="38"/>
      <c r="D259" s="193" t="s">
        <v>140</v>
      </c>
      <c r="E259" s="38"/>
      <c r="F259" s="194" t="s">
        <v>416</v>
      </c>
      <c r="G259" s="38"/>
      <c r="H259" s="38"/>
      <c r="I259" s="195"/>
      <c r="J259" s="38"/>
      <c r="K259" s="38"/>
      <c r="L259" s="41"/>
      <c r="M259" s="196"/>
      <c r="N259" s="197"/>
      <c r="O259" s="66"/>
      <c r="P259" s="66"/>
      <c r="Q259" s="66"/>
      <c r="R259" s="66"/>
      <c r="S259" s="66"/>
      <c r="T259" s="67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9" t="s">
        <v>140</v>
      </c>
      <c r="AU259" s="19" t="s">
        <v>78</v>
      </c>
    </row>
    <row r="260" spans="1:65" s="13" customFormat="1" ht="22.5">
      <c r="B260" s="198"/>
      <c r="C260" s="199"/>
      <c r="D260" s="200" t="s">
        <v>142</v>
      </c>
      <c r="E260" s="201" t="s">
        <v>19</v>
      </c>
      <c r="F260" s="202" t="s">
        <v>417</v>
      </c>
      <c r="G260" s="199"/>
      <c r="H260" s="203">
        <v>4</v>
      </c>
      <c r="I260" s="204"/>
      <c r="J260" s="199"/>
      <c r="K260" s="199"/>
      <c r="L260" s="205"/>
      <c r="M260" s="206"/>
      <c r="N260" s="207"/>
      <c r="O260" s="207"/>
      <c r="P260" s="207"/>
      <c r="Q260" s="207"/>
      <c r="R260" s="207"/>
      <c r="S260" s="207"/>
      <c r="T260" s="208"/>
      <c r="AT260" s="209" t="s">
        <v>142</v>
      </c>
      <c r="AU260" s="209" t="s">
        <v>78</v>
      </c>
      <c r="AV260" s="13" t="s">
        <v>80</v>
      </c>
      <c r="AW260" s="13" t="s">
        <v>33</v>
      </c>
      <c r="AX260" s="13" t="s">
        <v>71</v>
      </c>
      <c r="AY260" s="209" t="s">
        <v>131</v>
      </c>
    </row>
    <row r="261" spans="1:65" s="13" customFormat="1" ht="11.25">
      <c r="B261" s="198"/>
      <c r="C261" s="199"/>
      <c r="D261" s="200" t="s">
        <v>142</v>
      </c>
      <c r="E261" s="201" t="s">
        <v>19</v>
      </c>
      <c r="F261" s="202" t="s">
        <v>418</v>
      </c>
      <c r="G261" s="199"/>
      <c r="H261" s="203">
        <v>20</v>
      </c>
      <c r="I261" s="204"/>
      <c r="J261" s="199"/>
      <c r="K261" s="199"/>
      <c r="L261" s="205"/>
      <c r="M261" s="206"/>
      <c r="N261" s="207"/>
      <c r="O261" s="207"/>
      <c r="P261" s="207"/>
      <c r="Q261" s="207"/>
      <c r="R261" s="207"/>
      <c r="S261" s="207"/>
      <c r="T261" s="208"/>
      <c r="AT261" s="209" t="s">
        <v>142</v>
      </c>
      <c r="AU261" s="209" t="s">
        <v>78</v>
      </c>
      <c r="AV261" s="13" t="s">
        <v>80</v>
      </c>
      <c r="AW261" s="13" t="s">
        <v>33</v>
      </c>
      <c r="AX261" s="13" t="s">
        <v>71</v>
      </c>
      <c r="AY261" s="209" t="s">
        <v>131</v>
      </c>
    </row>
    <row r="262" spans="1:65" s="14" customFormat="1" ht="11.25">
      <c r="B262" s="210"/>
      <c r="C262" s="211"/>
      <c r="D262" s="200" t="s">
        <v>142</v>
      </c>
      <c r="E262" s="212" t="s">
        <v>19</v>
      </c>
      <c r="F262" s="213" t="s">
        <v>156</v>
      </c>
      <c r="G262" s="211"/>
      <c r="H262" s="214">
        <v>24</v>
      </c>
      <c r="I262" s="215"/>
      <c r="J262" s="211"/>
      <c r="K262" s="211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142</v>
      </c>
      <c r="AU262" s="220" t="s">
        <v>78</v>
      </c>
      <c r="AV262" s="14" t="s">
        <v>138</v>
      </c>
      <c r="AW262" s="14" t="s">
        <v>33</v>
      </c>
      <c r="AX262" s="14" t="s">
        <v>78</v>
      </c>
      <c r="AY262" s="220" t="s">
        <v>131</v>
      </c>
    </row>
    <row r="263" spans="1:65" s="2" customFormat="1" ht="24.2" customHeight="1">
      <c r="A263" s="36"/>
      <c r="B263" s="37"/>
      <c r="C263" s="180" t="s">
        <v>419</v>
      </c>
      <c r="D263" s="180" t="s">
        <v>133</v>
      </c>
      <c r="E263" s="181" t="s">
        <v>420</v>
      </c>
      <c r="F263" s="182" t="s">
        <v>421</v>
      </c>
      <c r="G263" s="183" t="s">
        <v>413</v>
      </c>
      <c r="H263" s="184">
        <v>6</v>
      </c>
      <c r="I263" s="185"/>
      <c r="J263" s="186">
        <f>ROUND(I263*H263,2)</f>
        <v>0</v>
      </c>
      <c r="K263" s="182" t="s">
        <v>137</v>
      </c>
      <c r="L263" s="41"/>
      <c r="M263" s="187" t="s">
        <v>19</v>
      </c>
      <c r="N263" s="188" t="s">
        <v>42</v>
      </c>
      <c r="O263" s="66"/>
      <c r="P263" s="189">
        <f>O263*H263</f>
        <v>0</v>
      </c>
      <c r="Q263" s="189">
        <v>0</v>
      </c>
      <c r="R263" s="189">
        <f>Q263*H263</f>
        <v>0</v>
      </c>
      <c r="S263" s="189">
        <v>0</v>
      </c>
      <c r="T263" s="190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91" t="s">
        <v>414</v>
      </c>
      <c r="AT263" s="191" t="s">
        <v>133</v>
      </c>
      <c r="AU263" s="191" t="s">
        <v>78</v>
      </c>
      <c r="AY263" s="19" t="s">
        <v>131</v>
      </c>
      <c r="BE263" s="192">
        <f>IF(N263="základní",J263,0)</f>
        <v>0</v>
      </c>
      <c r="BF263" s="192">
        <f>IF(N263="snížená",J263,0)</f>
        <v>0</v>
      </c>
      <c r="BG263" s="192">
        <f>IF(N263="zákl. přenesená",J263,0)</f>
        <v>0</v>
      </c>
      <c r="BH263" s="192">
        <f>IF(N263="sníž. přenesená",J263,0)</f>
        <v>0</v>
      </c>
      <c r="BI263" s="192">
        <f>IF(N263="nulová",J263,0)</f>
        <v>0</v>
      </c>
      <c r="BJ263" s="19" t="s">
        <v>78</v>
      </c>
      <c r="BK263" s="192">
        <f>ROUND(I263*H263,2)</f>
        <v>0</v>
      </c>
      <c r="BL263" s="19" t="s">
        <v>414</v>
      </c>
      <c r="BM263" s="191" t="s">
        <v>422</v>
      </c>
    </row>
    <row r="264" spans="1:65" s="2" customFormat="1" ht="11.25">
      <c r="A264" s="36"/>
      <c r="B264" s="37"/>
      <c r="C264" s="38"/>
      <c r="D264" s="193" t="s">
        <v>140</v>
      </c>
      <c r="E264" s="38"/>
      <c r="F264" s="194" t="s">
        <v>423</v>
      </c>
      <c r="G264" s="38"/>
      <c r="H264" s="38"/>
      <c r="I264" s="195"/>
      <c r="J264" s="38"/>
      <c r="K264" s="38"/>
      <c r="L264" s="41"/>
      <c r="M264" s="196"/>
      <c r="N264" s="197"/>
      <c r="O264" s="66"/>
      <c r="P264" s="66"/>
      <c r="Q264" s="66"/>
      <c r="R264" s="66"/>
      <c r="S264" s="66"/>
      <c r="T264" s="6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9" t="s">
        <v>140</v>
      </c>
      <c r="AU264" s="19" t="s">
        <v>78</v>
      </c>
    </row>
    <row r="265" spans="1:65" s="13" customFormat="1" ht="22.5">
      <c r="B265" s="198"/>
      <c r="C265" s="199"/>
      <c r="D265" s="200" t="s">
        <v>142</v>
      </c>
      <c r="E265" s="201" t="s">
        <v>19</v>
      </c>
      <c r="F265" s="202" t="s">
        <v>424</v>
      </c>
      <c r="G265" s="199"/>
      <c r="H265" s="203">
        <v>6</v>
      </c>
      <c r="I265" s="204"/>
      <c r="J265" s="199"/>
      <c r="K265" s="199"/>
      <c r="L265" s="205"/>
      <c r="M265" s="232"/>
      <c r="N265" s="233"/>
      <c r="O265" s="233"/>
      <c r="P265" s="233"/>
      <c r="Q265" s="233"/>
      <c r="R265" s="233"/>
      <c r="S265" s="233"/>
      <c r="T265" s="234"/>
      <c r="AT265" s="209" t="s">
        <v>142</v>
      </c>
      <c r="AU265" s="209" t="s">
        <v>78</v>
      </c>
      <c r="AV265" s="13" t="s">
        <v>80</v>
      </c>
      <c r="AW265" s="13" t="s">
        <v>33</v>
      </c>
      <c r="AX265" s="13" t="s">
        <v>78</v>
      </c>
      <c r="AY265" s="209" t="s">
        <v>131</v>
      </c>
    </row>
    <row r="266" spans="1:65" s="2" customFormat="1" ht="6.95" customHeight="1">
      <c r="A266" s="36"/>
      <c r="B266" s="49"/>
      <c r="C266" s="50"/>
      <c r="D266" s="50"/>
      <c r="E266" s="50"/>
      <c r="F266" s="50"/>
      <c r="G266" s="50"/>
      <c r="H266" s="50"/>
      <c r="I266" s="50"/>
      <c r="J266" s="50"/>
      <c r="K266" s="50"/>
      <c r="L266" s="41"/>
      <c r="M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</row>
  </sheetData>
  <sheetProtection algorithmName="SHA-512" hashValue="QUL7maSI/sP5GDenKzH69YscPnsQUjhv+jYYKMpWtrdAFtsxogOTXWWOtA6DbTBSmMwukUC6vlsCOTvG5QA4nw==" saltValue="ZY1U/TmeszwdrhxkTIerQn0iUrFGU4xz03z58TUdi58HHkBZIjSJQZBa5dY13iTQh9+04CxaabQ6C5uFAfwMtg==" spinCount="100000" sheet="1" objects="1" scenarios="1" formatColumns="0" formatRows="0" autoFilter="0"/>
  <autoFilter ref="C93:K265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8" r:id="rId1"/>
    <hyperlink ref="F101" r:id="rId2"/>
    <hyperlink ref="F104" r:id="rId3"/>
    <hyperlink ref="F109" r:id="rId4"/>
    <hyperlink ref="F112" r:id="rId5"/>
    <hyperlink ref="F119" r:id="rId6"/>
    <hyperlink ref="F122" r:id="rId7"/>
    <hyperlink ref="F125" r:id="rId8"/>
    <hyperlink ref="F127" r:id="rId9"/>
    <hyperlink ref="F134" r:id="rId10"/>
    <hyperlink ref="F142" r:id="rId11"/>
    <hyperlink ref="F144" r:id="rId12"/>
    <hyperlink ref="F148" r:id="rId13"/>
    <hyperlink ref="F150" r:id="rId14"/>
    <hyperlink ref="F152" r:id="rId15"/>
    <hyperlink ref="F156" r:id="rId16"/>
    <hyperlink ref="F158" r:id="rId17"/>
    <hyperlink ref="F160" r:id="rId18"/>
    <hyperlink ref="F164" r:id="rId19"/>
    <hyperlink ref="F166" r:id="rId20"/>
    <hyperlink ref="F169" r:id="rId21"/>
    <hyperlink ref="F177" r:id="rId22"/>
    <hyperlink ref="F181" r:id="rId23"/>
    <hyperlink ref="F183" r:id="rId24"/>
    <hyperlink ref="F187" r:id="rId25"/>
    <hyperlink ref="F189" r:id="rId26"/>
    <hyperlink ref="F193" r:id="rId27"/>
    <hyperlink ref="F195" r:id="rId28"/>
    <hyperlink ref="F197" r:id="rId29"/>
    <hyperlink ref="F199" r:id="rId30"/>
    <hyperlink ref="F201" r:id="rId31"/>
    <hyperlink ref="F205" r:id="rId32"/>
    <hyperlink ref="F208" r:id="rId33"/>
    <hyperlink ref="F218" r:id="rId34"/>
    <hyperlink ref="F226" r:id="rId35"/>
    <hyperlink ref="F232" r:id="rId36"/>
    <hyperlink ref="F237" r:id="rId37"/>
    <hyperlink ref="F242" r:id="rId38"/>
    <hyperlink ref="F246" r:id="rId39"/>
    <hyperlink ref="F253" r:id="rId40"/>
    <hyperlink ref="F256" r:id="rId41"/>
    <hyperlink ref="F259" r:id="rId42"/>
    <hyperlink ref="F264" r:id="rId4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0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AT2" s="19" t="s">
        <v>88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80</v>
      </c>
    </row>
    <row r="4" spans="1:46" s="1" customFormat="1" ht="24.95" customHeight="1">
      <c r="B4" s="22"/>
      <c r="D4" s="112" t="s">
        <v>98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5" t="str">
        <f>'Rekapitulace stavby'!K6</f>
        <v>Revitalizace vnějšího pláště historické části budovy Beskydského divadla v Novém Jičíně</v>
      </c>
      <c r="F7" s="386"/>
      <c r="G7" s="386"/>
      <c r="H7" s="386"/>
      <c r="L7" s="22"/>
    </row>
    <row r="8" spans="1:46" s="1" customFormat="1" ht="12" customHeight="1">
      <c r="B8" s="22"/>
      <c r="D8" s="114" t="s">
        <v>99</v>
      </c>
      <c r="L8" s="22"/>
    </row>
    <row r="9" spans="1:46" s="2" customFormat="1" ht="16.5" customHeight="1">
      <c r="A9" s="36"/>
      <c r="B9" s="41"/>
      <c r="C9" s="36"/>
      <c r="D9" s="36"/>
      <c r="E9" s="385" t="s">
        <v>100</v>
      </c>
      <c r="F9" s="387"/>
      <c r="G9" s="387"/>
      <c r="H9" s="387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101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30" customHeight="1">
      <c r="A11" s="36"/>
      <c r="B11" s="41"/>
      <c r="C11" s="36"/>
      <c r="D11" s="36"/>
      <c r="E11" s="388" t="s">
        <v>425</v>
      </c>
      <c r="F11" s="387"/>
      <c r="G11" s="387"/>
      <c r="H11" s="387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 t="str">
        <f>'Rekapitulace stavby'!AN8</f>
        <v>30. 12. 2024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">
        <v>19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27</v>
      </c>
      <c r="F17" s="36"/>
      <c r="G17" s="36"/>
      <c r="H17" s="36"/>
      <c r="I17" s="114" t="s">
        <v>28</v>
      </c>
      <c r="J17" s="105" t="s">
        <v>19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29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89" t="str">
        <f>'Rekapitulace stavby'!E14</f>
        <v>Vyplň údaj</v>
      </c>
      <c r="F20" s="390"/>
      <c r="G20" s="390"/>
      <c r="H20" s="390"/>
      <c r="I20" s="114" t="s">
        <v>28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31</v>
      </c>
      <c r="E22" s="36"/>
      <c r="F22" s="36"/>
      <c r="G22" s="36"/>
      <c r="H22" s="36"/>
      <c r="I22" s="114" t="s">
        <v>26</v>
      </c>
      <c r="J22" s="105" t="s">
        <v>19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32</v>
      </c>
      <c r="F23" s="36"/>
      <c r="G23" s="36"/>
      <c r="H23" s="36"/>
      <c r="I23" s="114" t="s">
        <v>28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34</v>
      </c>
      <c r="E25" s="36"/>
      <c r="F25" s="36"/>
      <c r="G25" s="36"/>
      <c r="H25" s="36"/>
      <c r="I25" s="114" t="s">
        <v>26</v>
      </c>
      <c r="J25" s="105" t="s">
        <v>19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32</v>
      </c>
      <c r="F26" s="36"/>
      <c r="G26" s="36"/>
      <c r="H26" s="36"/>
      <c r="I26" s="114" t="s">
        <v>28</v>
      </c>
      <c r="J26" s="105" t="s">
        <v>19</v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35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71.25" customHeight="1">
      <c r="A29" s="117"/>
      <c r="B29" s="118"/>
      <c r="C29" s="117"/>
      <c r="D29" s="117"/>
      <c r="E29" s="391" t="s">
        <v>36</v>
      </c>
      <c r="F29" s="391"/>
      <c r="G29" s="391"/>
      <c r="H29" s="391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37</v>
      </c>
      <c r="E32" s="36"/>
      <c r="F32" s="36"/>
      <c r="G32" s="36"/>
      <c r="H32" s="36"/>
      <c r="I32" s="36"/>
      <c r="J32" s="122">
        <f>ROUND(J102,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3" t="s">
        <v>39</v>
      </c>
      <c r="G34" s="36"/>
      <c r="H34" s="36"/>
      <c r="I34" s="123" t="s">
        <v>38</v>
      </c>
      <c r="J34" s="123" t="s">
        <v>40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4" t="s">
        <v>41</v>
      </c>
      <c r="E35" s="114" t="s">
        <v>42</v>
      </c>
      <c r="F35" s="125">
        <f>ROUND((SUM(BE102:BE400)),  2)</f>
        <v>0</v>
      </c>
      <c r="G35" s="36"/>
      <c r="H35" s="36"/>
      <c r="I35" s="126">
        <v>0.21</v>
      </c>
      <c r="J35" s="125">
        <f>ROUND(((SUM(BE102:BE400))*I35),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4" t="s">
        <v>43</v>
      </c>
      <c r="F36" s="125">
        <f>ROUND((SUM(BF102:BF400)),  2)</f>
        <v>0</v>
      </c>
      <c r="G36" s="36"/>
      <c r="H36" s="36"/>
      <c r="I36" s="126">
        <v>0.12</v>
      </c>
      <c r="J36" s="125">
        <f>ROUND(((SUM(BF102:BF400))*I36),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44</v>
      </c>
      <c r="F37" s="125">
        <f>ROUND((SUM(BG102:BG400)),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4" t="s">
        <v>45</v>
      </c>
      <c r="F38" s="125">
        <f>ROUND((SUM(BH102:BH400)),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46</v>
      </c>
      <c r="F39" s="125">
        <f>ROUND((SUM(BI102:BI400)),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47</v>
      </c>
      <c r="E41" s="129"/>
      <c r="F41" s="129"/>
      <c r="G41" s="130" t="s">
        <v>48</v>
      </c>
      <c r="H41" s="131" t="s">
        <v>49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103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6.25" customHeight="1">
      <c r="A50" s="36"/>
      <c r="B50" s="37"/>
      <c r="C50" s="38"/>
      <c r="D50" s="38"/>
      <c r="E50" s="392" t="str">
        <f>E7</f>
        <v>Revitalizace vnějšího pláště historické části budovy Beskydského divadla v Novém Jičíně</v>
      </c>
      <c r="F50" s="393"/>
      <c r="G50" s="393"/>
      <c r="H50" s="393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99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392" t="s">
        <v>100</v>
      </c>
      <c r="F52" s="394"/>
      <c r="G52" s="394"/>
      <c r="H52" s="394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101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30" customHeight="1">
      <c r="A54" s="36"/>
      <c r="B54" s="37"/>
      <c r="C54" s="38"/>
      <c r="D54" s="38"/>
      <c r="E54" s="341" t="str">
        <f>E11</f>
        <v>D.1.2 - Řešení požadavků na objekt a jeho stavební konstrukce</v>
      </c>
      <c r="F54" s="394"/>
      <c r="G54" s="394"/>
      <c r="H54" s="394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Divadelní 873/5, 741 01</v>
      </c>
      <c r="G56" s="38"/>
      <c r="H56" s="38"/>
      <c r="I56" s="31" t="s">
        <v>23</v>
      </c>
      <c r="J56" s="61" t="str">
        <f>IF(J14="","",J14)</f>
        <v>30. 12. 2024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2" customHeight="1">
      <c r="A58" s="36"/>
      <c r="B58" s="37"/>
      <c r="C58" s="31" t="s">
        <v>25</v>
      </c>
      <c r="D58" s="38"/>
      <c r="E58" s="38"/>
      <c r="F58" s="29" t="str">
        <f>E17</f>
        <v>Město Nový Jičín</v>
      </c>
      <c r="G58" s="38"/>
      <c r="H58" s="38"/>
      <c r="I58" s="31" t="s">
        <v>31</v>
      </c>
      <c r="J58" s="34" t="str">
        <f>E23</f>
        <v>BENEPRO, a.s.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2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BENEPRO, a.s.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104</v>
      </c>
      <c r="D61" s="139"/>
      <c r="E61" s="139"/>
      <c r="F61" s="139"/>
      <c r="G61" s="139"/>
      <c r="H61" s="139"/>
      <c r="I61" s="139"/>
      <c r="J61" s="140" t="s">
        <v>105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1" t="s">
        <v>69</v>
      </c>
      <c r="D63" s="38"/>
      <c r="E63" s="38"/>
      <c r="F63" s="38"/>
      <c r="G63" s="38"/>
      <c r="H63" s="38"/>
      <c r="I63" s="38"/>
      <c r="J63" s="79">
        <f>J102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106</v>
      </c>
    </row>
    <row r="64" spans="1:47" s="9" customFormat="1" ht="24.95" customHeight="1">
      <c r="B64" s="142"/>
      <c r="C64" s="143"/>
      <c r="D64" s="144" t="s">
        <v>107</v>
      </c>
      <c r="E64" s="145"/>
      <c r="F64" s="145"/>
      <c r="G64" s="145"/>
      <c r="H64" s="145"/>
      <c r="I64" s="145"/>
      <c r="J64" s="146">
        <f>J103</f>
        <v>0</v>
      </c>
      <c r="K64" s="143"/>
      <c r="L64" s="147"/>
    </row>
    <row r="65" spans="2:12" s="10" customFormat="1" ht="19.899999999999999" customHeight="1">
      <c r="B65" s="148"/>
      <c r="C65" s="99"/>
      <c r="D65" s="149" t="s">
        <v>108</v>
      </c>
      <c r="E65" s="150"/>
      <c r="F65" s="150"/>
      <c r="G65" s="150"/>
      <c r="H65" s="150"/>
      <c r="I65" s="150"/>
      <c r="J65" s="151">
        <f>J104</f>
        <v>0</v>
      </c>
      <c r="K65" s="99"/>
      <c r="L65" s="152"/>
    </row>
    <row r="66" spans="2:12" s="10" customFormat="1" ht="19.899999999999999" customHeight="1">
      <c r="B66" s="148"/>
      <c r="C66" s="99"/>
      <c r="D66" s="149" t="s">
        <v>426</v>
      </c>
      <c r="E66" s="150"/>
      <c r="F66" s="150"/>
      <c r="G66" s="150"/>
      <c r="H66" s="150"/>
      <c r="I66" s="150"/>
      <c r="J66" s="151">
        <f>J144</f>
        <v>0</v>
      </c>
      <c r="K66" s="99"/>
      <c r="L66" s="152"/>
    </row>
    <row r="67" spans="2:12" s="10" customFormat="1" ht="19.899999999999999" customHeight="1">
      <c r="B67" s="148"/>
      <c r="C67" s="99"/>
      <c r="D67" s="149" t="s">
        <v>109</v>
      </c>
      <c r="E67" s="150"/>
      <c r="F67" s="150"/>
      <c r="G67" s="150"/>
      <c r="H67" s="150"/>
      <c r="I67" s="150"/>
      <c r="J67" s="151">
        <f>J181</f>
        <v>0</v>
      </c>
      <c r="K67" s="99"/>
      <c r="L67" s="152"/>
    </row>
    <row r="68" spans="2:12" s="10" customFormat="1" ht="19.899999999999999" customHeight="1">
      <c r="B68" s="148"/>
      <c r="C68" s="99"/>
      <c r="D68" s="149" t="s">
        <v>427</v>
      </c>
      <c r="E68" s="150"/>
      <c r="F68" s="150"/>
      <c r="G68" s="150"/>
      <c r="H68" s="150"/>
      <c r="I68" s="150"/>
      <c r="J68" s="151">
        <f>J228</f>
        <v>0</v>
      </c>
      <c r="K68" s="99"/>
      <c r="L68" s="152"/>
    </row>
    <row r="69" spans="2:12" s="10" customFormat="1" ht="19.899999999999999" customHeight="1">
      <c r="B69" s="148"/>
      <c r="C69" s="99"/>
      <c r="D69" s="149" t="s">
        <v>110</v>
      </c>
      <c r="E69" s="150"/>
      <c r="F69" s="150"/>
      <c r="G69" s="150"/>
      <c r="H69" s="150"/>
      <c r="I69" s="150"/>
      <c r="J69" s="151">
        <f>J236</f>
        <v>0</v>
      </c>
      <c r="K69" s="99"/>
      <c r="L69" s="152"/>
    </row>
    <row r="70" spans="2:12" s="10" customFormat="1" ht="19.899999999999999" customHeight="1">
      <c r="B70" s="148"/>
      <c r="C70" s="99"/>
      <c r="D70" s="149" t="s">
        <v>428</v>
      </c>
      <c r="E70" s="150"/>
      <c r="F70" s="150"/>
      <c r="G70" s="150"/>
      <c r="H70" s="150"/>
      <c r="I70" s="150"/>
      <c r="J70" s="151">
        <f>J254</f>
        <v>0</v>
      </c>
      <c r="K70" s="99"/>
      <c r="L70" s="152"/>
    </row>
    <row r="71" spans="2:12" s="9" customFormat="1" ht="24.95" customHeight="1">
      <c r="B71" s="142"/>
      <c r="C71" s="143"/>
      <c r="D71" s="144" t="s">
        <v>112</v>
      </c>
      <c r="E71" s="145"/>
      <c r="F71" s="145"/>
      <c r="G71" s="145"/>
      <c r="H71" s="145"/>
      <c r="I71" s="145"/>
      <c r="J71" s="146">
        <f>J257</f>
        <v>0</v>
      </c>
      <c r="K71" s="143"/>
      <c r="L71" s="147"/>
    </row>
    <row r="72" spans="2:12" s="10" customFormat="1" ht="19.899999999999999" customHeight="1">
      <c r="B72" s="148"/>
      <c r="C72" s="99"/>
      <c r="D72" s="149" t="s">
        <v>429</v>
      </c>
      <c r="E72" s="150"/>
      <c r="F72" s="150"/>
      <c r="G72" s="150"/>
      <c r="H72" s="150"/>
      <c r="I72" s="150"/>
      <c r="J72" s="151">
        <f>J258</f>
        <v>0</v>
      </c>
      <c r="K72" s="99"/>
      <c r="L72" s="152"/>
    </row>
    <row r="73" spans="2:12" s="10" customFormat="1" ht="19.899999999999999" customHeight="1">
      <c r="B73" s="148"/>
      <c r="C73" s="99"/>
      <c r="D73" s="149" t="s">
        <v>430</v>
      </c>
      <c r="E73" s="150"/>
      <c r="F73" s="150"/>
      <c r="G73" s="150"/>
      <c r="H73" s="150"/>
      <c r="I73" s="150"/>
      <c r="J73" s="151">
        <f>J266</f>
        <v>0</v>
      </c>
      <c r="K73" s="99"/>
      <c r="L73" s="152"/>
    </row>
    <row r="74" spans="2:12" s="10" customFormat="1" ht="19.899999999999999" customHeight="1">
      <c r="B74" s="148"/>
      <c r="C74" s="99"/>
      <c r="D74" s="149" t="s">
        <v>431</v>
      </c>
      <c r="E74" s="150"/>
      <c r="F74" s="150"/>
      <c r="G74" s="150"/>
      <c r="H74" s="150"/>
      <c r="I74" s="150"/>
      <c r="J74" s="151">
        <f>J275</f>
        <v>0</v>
      </c>
      <c r="K74" s="99"/>
      <c r="L74" s="152"/>
    </row>
    <row r="75" spans="2:12" s="10" customFormat="1" ht="19.899999999999999" customHeight="1">
      <c r="B75" s="148"/>
      <c r="C75" s="99"/>
      <c r="D75" s="149" t="s">
        <v>432</v>
      </c>
      <c r="E75" s="150"/>
      <c r="F75" s="150"/>
      <c r="G75" s="150"/>
      <c r="H75" s="150"/>
      <c r="I75" s="150"/>
      <c r="J75" s="151">
        <f>J279</f>
        <v>0</v>
      </c>
      <c r="K75" s="99"/>
      <c r="L75" s="152"/>
    </row>
    <row r="76" spans="2:12" s="10" customFormat="1" ht="19.899999999999999" customHeight="1">
      <c r="B76" s="148"/>
      <c r="C76" s="99"/>
      <c r="D76" s="149" t="s">
        <v>113</v>
      </c>
      <c r="E76" s="150"/>
      <c r="F76" s="150"/>
      <c r="G76" s="150"/>
      <c r="H76" s="150"/>
      <c r="I76" s="150"/>
      <c r="J76" s="151">
        <f>J287</f>
        <v>0</v>
      </c>
      <c r="K76" s="99"/>
      <c r="L76" s="152"/>
    </row>
    <row r="77" spans="2:12" s="10" customFormat="1" ht="19.899999999999999" customHeight="1">
      <c r="B77" s="148"/>
      <c r="C77" s="99"/>
      <c r="D77" s="149" t="s">
        <v>433</v>
      </c>
      <c r="E77" s="150"/>
      <c r="F77" s="150"/>
      <c r="G77" s="150"/>
      <c r="H77" s="150"/>
      <c r="I77" s="150"/>
      <c r="J77" s="151">
        <f>J370</f>
        <v>0</v>
      </c>
      <c r="K77" s="99"/>
      <c r="L77" s="152"/>
    </row>
    <row r="78" spans="2:12" s="10" customFormat="1" ht="19.899999999999999" customHeight="1">
      <c r="B78" s="148"/>
      <c r="C78" s="99"/>
      <c r="D78" s="149" t="s">
        <v>434</v>
      </c>
      <c r="E78" s="150"/>
      <c r="F78" s="150"/>
      <c r="G78" s="150"/>
      <c r="H78" s="150"/>
      <c r="I78" s="150"/>
      <c r="J78" s="151">
        <f>J380</f>
        <v>0</v>
      </c>
      <c r="K78" s="99"/>
      <c r="L78" s="152"/>
    </row>
    <row r="79" spans="2:12" s="10" customFormat="1" ht="19.899999999999999" customHeight="1">
      <c r="B79" s="148"/>
      <c r="C79" s="99"/>
      <c r="D79" s="149" t="s">
        <v>114</v>
      </c>
      <c r="E79" s="150"/>
      <c r="F79" s="150"/>
      <c r="G79" s="150"/>
      <c r="H79" s="150"/>
      <c r="I79" s="150"/>
      <c r="J79" s="151">
        <f>J386</f>
        <v>0</v>
      </c>
      <c r="K79" s="99"/>
      <c r="L79" s="152"/>
    </row>
    <row r="80" spans="2:12" s="9" customFormat="1" ht="24.95" customHeight="1">
      <c r="B80" s="142"/>
      <c r="C80" s="143"/>
      <c r="D80" s="144" t="s">
        <v>115</v>
      </c>
      <c r="E80" s="145"/>
      <c r="F80" s="145"/>
      <c r="G80" s="145"/>
      <c r="H80" s="145"/>
      <c r="I80" s="145"/>
      <c r="J80" s="146">
        <f>J394</f>
        <v>0</v>
      </c>
      <c r="K80" s="143"/>
      <c r="L80" s="147"/>
    </row>
    <row r="81" spans="1:31" s="2" customFormat="1" ht="21.7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s="2" customFormat="1" ht="6.95" customHeight="1">
      <c r="A82" s="36"/>
      <c r="B82" s="49"/>
      <c r="C82" s="50"/>
      <c r="D82" s="50"/>
      <c r="E82" s="50"/>
      <c r="F82" s="50"/>
      <c r="G82" s="50"/>
      <c r="H82" s="50"/>
      <c r="I82" s="50"/>
      <c r="J82" s="50"/>
      <c r="K82" s="50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6" spans="1:31" s="2" customFormat="1" ht="6.95" customHeight="1">
      <c r="A86" s="36"/>
      <c r="B86" s="51"/>
      <c r="C86" s="52"/>
      <c r="D86" s="52"/>
      <c r="E86" s="52"/>
      <c r="F86" s="52"/>
      <c r="G86" s="52"/>
      <c r="H86" s="52"/>
      <c r="I86" s="52"/>
      <c r="J86" s="52"/>
      <c r="K86" s="52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31" s="2" customFormat="1" ht="24.95" customHeight="1">
      <c r="A87" s="36"/>
      <c r="B87" s="37"/>
      <c r="C87" s="25" t="s">
        <v>116</v>
      </c>
      <c r="D87" s="38"/>
      <c r="E87" s="38"/>
      <c r="F87" s="38"/>
      <c r="G87" s="38"/>
      <c r="H87" s="38"/>
      <c r="I87" s="38"/>
      <c r="J87" s="38"/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2" customHeight="1">
      <c r="A89" s="36"/>
      <c r="B89" s="37"/>
      <c r="C89" s="31" t="s">
        <v>16</v>
      </c>
      <c r="D89" s="38"/>
      <c r="E89" s="38"/>
      <c r="F89" s="38"/>
      <c r="G89" s="38"/>
      <c r="H89" s="38"/>
      <c r="I89" s="38"/>
      <c r="J89" s="38"/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26.25" customHeight="1">
      <c r="A90" s="36"/>
      <c r="B90" s="37"/>
      <c r="C90" s="38"/>
      <c r="D90" s="38"/>
      <c r="E90" s="392" t="str">
        <f>E7</f>
        <v>Revitalizace vnějšího pláště historické části budovy Beskydského divadla v Novém Jičíně</v>
      </c>
      <c r="F90" s="393"/>
      <c r="G90" s="393"/>
      <c r="H90" s="393"/>
      <c r="I90" s="38"/>
      <c r="J90" s="38"/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1" customFormat="1" ht="12" customHeight="1">
      <c r="B91" s="23"/>
      <c r="C91" s="31" t="s">
        <v>99</v>
      </c>
      <c r="D91" s="24"/>
      <c r="E91" s="24"/>
      <c r="F91" s="24"/>
      <c r="G91" s="24"/>
      <c r="H91" s="24"/>
      <c r="I91" s="24"/>
      <c r="J91" s="24"/>
      <c r="K91" s="24"/>
      <c r="L91" s="22"/>
    </row>
    <row r="92" spans="1:31" s="2" customFormat="1" ht="16.5" customHeight="1">
      <c r="A92" s="36"/>
      <c r="B92" s="37"/>
      <c r="C92" s="38"/>
      <c r="D92" s="38"/>
      <c r="E92" s="392" t="s">
        <v>100</v>
      </c>
      <c r="F92" s="394"/>
      <c r="G92" s="394"/>
      <c r="H92" s="394"/>
      <c r="I92" s="38"/>
      <c r="J92" s="38"/>
      <c r="K92" s="38"/>
      <c r="L92" s="115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2" customHeight="1">
      <c r="A93" s="36"/>
      <c r="B93" s="37"/>
      <c r="C93" s="31" t="s">
        <v>101</v>
      </c>
      <c r="D93" s="38"/>
      <c r="E93" s="38"/>
      <c r="F93" s="38"/>
      <c r="G93" s="38"/>
      <c r="H93" s="38"/>
      <c r="I93" s="38"/>
      <c r="J93" s="38"/>
      <c r="K93" s="38"/>
      <c r="L93" s="115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30" customHeight="1">
      <c r="A94" s="36"/>
      <c r="B94" s="37"/>
      <c r="C94" s="38"/>
      <c r="D94" s="38"/>
      <c r="E94" s="341" t="str">
        <f>E11</f>
        <v>D.1.2 - Řešení požadavků na objekt a jeho stavební konstrukce</v>
      </c>
      <c r="F94" s="394"/>
      <c r="G94" s="394"/>
      <c r="H94" s="394"/>
      <c r="I94" s="38"/>
      <c r="J94" s="38"/>
      <c r="K94" s="38"/>
      <c r="L94" s="115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6.9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115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2" customHeight="1">
      <c r="A96" s="36"/>
      <c r="B96" s="37"/>
      <c r="C96" s="31" t="s">
        <v>21</v>
      </c>
      <c r="D96" s="38"/>
      <c r="E96" s="38"/>
      <c r="F96" s="29" t="str">
        <f>F14</f>
        <v>Divadelní 873/5, 741 01</v>
      </c>
      <c r="G96" s="38"/>
      <c r="H96" s="38"/>
      <c r="I96" s="31" t="s">
        <v>23</v>
      </c>
      <c r="J96" s="61" t="str">
        <f>IF(J14="","",J14)</f>
        <v>30. 12. 2024</v>
      </c>
      <c r="K96" s="38"/>
      <c r="L96" s="115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6.9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115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15.2" customHeight="1">
      <c r="A98" s="36"/>
      <c r="B98" s="37"/>
      <c r="C98" s="31" t="s">
        <v>25</v>
      </c>
      <c r="D98" s="38"/>
      <c r="E98" s="38"/>
      <c r="F98" s="29" t="str">
        <f>E17</f>
        <v>Město Nový Jičín</v>
      </c>
      <c r="G98" s="38"/>
      <c r="H98" s="38"/>
      <c r="I98" s="31" t="s">
        <v>31</v>
      </c>
      <c r="J98" s="34" t="str">
        <f>E23</f>
        <v>BENEPRO, a.s.</v>
      </c>
      <c r="K98" s="38"/>
      <c r="L98" s="115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5.2" customHeight="1">
      <c r="A99" s="36"/>
      <c r="B99" s="37"/>
      <c r="C99" s="31" t="s">
        <v>29</v>
      </c>
      <c r="D99" s="38"/>
      <c r="E99" s="38"/>
      <c r="F99" s="29" t="str">
        <f>IF(E20="","",E20)</f>
        <v>Vyplň údaj</v>
      </c>
      <c r="G99" s="38"/>
      <c r="H99" s="38"/>
      <c r="I99" s="31" t="s">
        <v>34</v>
      </c>
      <c r="J99" s="34" t="str">
        <f>E26</f>
        <v>BENEPRO, a.s.</v>
      </c>
      <c r="K99" s="38"/>
      <c r="L99" s="115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10.35" customHeight="1">
      <c r="A100" s="36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115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11" customFormat="1" ht="29.25" customHeight="1">
      <c r="A101" s="153"/>
      <c r="B101" s="154"/>
      <c r="C101" s="155" t="s">
        <v>117</v>
      </c>
      <c r="D101" s="156" t="s">
        <v>56</v>
      </c>
      <c r="E101" s="156" t="s">
        <v>52</v>
      </c>
      <c r="F101" s="156" t="s">
        <v>53</v>
      </c>
      <c r="G101" s="156" t="s">
        <v>118</v>
      </c>
      <c r="H101" s="156" t="s">
        <v>119</v>
      </c>
      <c r="I101" s="156" t="s">
        <v>120</v>
      </c>
      <c r="J101" s="156" t="s">
        <v>105</v>
      </c>
      <c r="K101" s="157" t="s">
        <v>121</v>
      </c>
      <c r="L101" s="158"/>
      <c r="M101" s="70" t="s">
        <v>19</v>
      </c>
      <c r="N101" s="71" t="s">
        <v>41</v>
      </c>
      <c r="O101" s="71" t="s">
        <v>122</v>
      </c>
      <c r="P101" s="71" t="s">
        <v>123</v>
      </c>
      <c r="Q101" s="71" t="s">
        <v>124</v>
      </c>
      <c r="R101" s="71" t="s">
        <v>125</v>
      </c>
      <c r="S101" s="71" t="s">
        <v>126</v>
      </c>
      <c r="T101" s="72" t="s">
        <v>127</v>
      </c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/>
    </row>
    <row r="102" spans="1:65" s="2" customFormat="1" ht="22.9" customHeight="1">
      <c r="A102" s="36"/>
      <c r="B102" s="37"/>
      <c r="C102" s="77" t="s">
        <v>128</v>
      </c>
      <c r="D102" s="38"/>
      <c r="E102" s="38"/>
      <c r="F102" s="38"/>
      <c r="G102" s="38"/>
      <c r="H102" s="38"/>
      <c r="I102" s="38"/>
      <c r="J102" s="159">
        <f>BK102</f>
        <v>0</v>
      </c>
      <c r="K102" s="38"/>
      <c r="L102" s="41"/>
      <c r="M102" s="73"/>
      <c r="N102" s="160"/>
      <c r="O102" s="74"/>
      <c r="P102" s="161">
        <f>P103+P257+P394</f>
        <v>0</v>
      </c>
      <c r="Q102" s="74"/>
      <c r="R102" s="161">
        <f>R103+R257+R394</f>
        <v>56.388569489999995</v>
      </c>
      <c r="S102" s="74"/>
      <c r="T102" s="162">
        <f>T103+T257+T394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70</v>
      </c>
      <c r="AU102" s="19" t="s">
        <v>106</v>
      </c>
      <c r="BK102" s="163">
        <f>BK103+BK257+BK394</f>
        <v>0</v>
      </c>
    </row>
    <row r="103" spans="1:65" s="12" customFormat="1" ht="25.9" customHeight="1">
      <c r="B103" s="164"/>
      <c r="C103" s="165"/>
      <c r="D103" s="166" t="s">
        <v>70</v>
      </c>
      <c r="E103" s="167" t="s">
        <v>129</v>
      </c>
      <c r="F103" s="167" t="s">
        <v>130</v>
      </c>
      <c r="G103" s="165"/>
      <c r="H103" s="165"/>
      <c r="I103" s="168"/>
      <c r="J103" s="169">
        <f>BK103</f>
        <v>0</v>
      </c>
      <c r="K103" s="165"/>
      <c r="L103" s="170"/>
      <c r="M103" s="171"/>
      <c r="N103" s="172"/>
      <c r="O103" s="172"/>
      <c r="P103" s="173">
        <f>P104+P144+P181+P228+P236+P254</f>
        <v>0</v>
      </c>
      <c r="Q103" s="172"/>
      <c r="R103" s="173">
        <f>R104+R144+R181+R228+R236+R254</f>
        <v>43.489812489999991</v>
      </c>
      <c r="S103" s="172"/>
      <c r="T103" s="174">
        <f>T104+T144+T181+T228+T236+T254</f>
        <v>0</v>
      </c>
      <c r="AR103" s="175" t="s">
        <v>78</v>
      </c>
      <c r="AT103" s="176" t="s">
        <v>70</v>
      </c>
      <c r="AU103" s="176" t="s">
        <v>71</v>
      </c>
      <c r="AY103" s="175" t="s">
        <v>131</v>
      </c>
      <c r="BK103" s="177">
        <f>BK104+BK144+BK181+BK228+BK236+BK254</f>
        <v>0</v>
      </c>
    </row>
    <row r="104" spans="1:65" s="12" customFormat="1" ht="22.9" customHeight="1">
      <c r="B104" s="164"/>
      <c r="C104" s="165"/>
      <c r="D104" s="166" t="s">
        <v>70</v>
      </c>
      <c r="E104" s="178" t="s">
        <v>78</v>
      </c>
      <c r="F104" s="178" t="s">
        <v>132</v>
      </c>
      <c r="G104" s="165"/>
      <c r="H104" s="165"/>
      <c r="I104" s="168"/>
      <c r="J104" s="179">
        <f>BK104</f>
        <v>0</v>
      </c>
      <c r="K104" s="165"/>
      <c r="L104" s="170"/>
      <c r="M104" s="171"/>
      <c r="N104" s="172"/>
      <c r="O104" s="172"/>
      <c r="P104" s="173">
        <f>SUM(P105:P143)</f>
        <v>0</v>
      </c>
      <c r="Q104" s="172"/>
      <c r="R104" s="173">
        <f>SUM(R105:R143)</f>
        <v>4.2539489999999999E-2</v>
      </c>
      <c r="S104" s="172"/>
      <c r="T104" s="174">
        <f>SUM(T105:T143)</f>
        <v>0</v>
      </c>
      <c r="AR104" s="175" t="s">
        <v>78</v>
      </c>
      <c r="AT104" s="176" t="s">
        <v>70</v>
      </c>
      <c r="AU104" s="176" t="s">
        <v>78</v>
      </c>
      <c r="AY104" s="175" t="s">
        <v>131</v>
      </c>
      <c r="BK104" s="177">
        <f>SUM(BK105:BK143)</f>
        <v>0</v>
      </c>
    </row>
    <row r="105" spans="1:65" s="2" customFormat="1" ht="24.2" customHeight="1">
      <c r="A105" s="36"/>
      <c r="B105" s="37"/>
      <c r="C105" s="180" t="s">
        <v>78</v>
      </c>
      <c r="D105" s="180" t="s">
        <v>133</v>
      </c>
      <c r="E105" s="181" t="s">
        <v>435</v>
      </c>
      <c r="F105" s="182" t="s">
        <v>436</v>
      </c>
      <c r="G105" s="183" t="s">
        <v>136</v>
      </c>
      <c r="H105" s="184">
        <v>180</v>
      </c>
      <c r="I105" s="185"/>
      <c r="J105" s="186">
        <f>ROUND(I105*H105,2)</f>
        <v>0</v>
      </c>
      <c r="K105" s="182" t="s">
        <v>137</v>
      </c>
      <c r="L105" s="41"/>
      <c r="M105" s="187" t="s">
        <v>19</v>
      </c>
      <c r="N105" s="188" t="s">
        <v>42</v>
      </c>
      <c r="O105" s="66"/>
      <c r="P105" s="189">
        <f>O105*H105</f>
        <v>0</v>
      </c>
      <c r="Q105" s="189">
        <v>0</v>
      </c>
      <c r="R105" s="189">
        <f>Q105*H105</f>
        <v>0</v>
      </c>
      <c r="S105" s="189">
        <v>0</v>
      </c>
      <c r="T105" s="190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91" t="s">
        <v>138</v>
      </c>
      <c r="AT105" s="191" t="s">
        <v>133</v>
      </c>
      <c r="AU105" s="191" t="s">
        <v>80</v>
      </c>
      <c r="AY105" s="19" t="s">
        <v>131</v>
      </c>
      <c r="BE105" s="192">
        <f>IF(N105="základní",J105,0)</f>
        <v>0</v>
      </c>
      <c r="BF105" s="192">
        <f>IF(N105="snížená",J105,0)</f>
        <v>0</v>
      </c>
      <c r="BG105" s="192">
        <f>IF(N105="zákl. přenesená",J105,0)</f>
        <v>0</v>
      </c>
      <c r="BH105" s="192">
        <f>IF(N105="sníž. přenesená",J105,0)</f>
        <v>0</v>
      </c>
      <c r="BI105" s="192">
        <f>IF(N105="nulová",J105,0)</f>
        <v>0</v>
      </c>
      <c r="BJ105" s="19" t="s">
        <v>78</v>
      </c>
      <c r="BK105" s="192">
        <f>ROUND(I105*H105,2)</f>
        <v>0</v>
      </c>
      <c r="BL105" s="19" t="s">
        <v>138</v>
      </c>
      <c r="BM105" s="191" t="s">
        <v>437</v>
      </c>
    </row>
    <row r="106" spans="1:65" s="2" customFormat="1" ht="11.25">
      <c r="A106" s="36"/>
      <c r="B106" s="37"/>
      <c r="C106" s="38"/>
      <c r="D106" s="193" t="s">
        <v>140</v>
      </c>
      <c r="E106" s="38"/>
      <c r="F106" s="194" t="s">
        <v>438</v>
      </c>
      <c r="G106" s="38"/>
      <c r="H106" s="38"/>
      <c r="I106" s="195"/>
      <c r="J106" s="38"/>
      <c r="K106" s="38"/>
      <c r="L106" s="41"/>
      <c r="M106" s="196"/>
      <c r="N106" s="197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140</v>
      </c>
      <c r="AU106" s="19" t="s">
        <v>80</v>
      </c>
    </row>
    <row r="107" spans="1:65" s="2" customFormat="1" ht="19.5">
      <c r="A107" s="36"/>
      <c r="B107" s="37"/>
      <c r="C107" s="38"/>
      <c r="D107" s="200" t="s">
        <v>187</v>
      </c>
      <c r="E107" s="38"/>
      <c r="F107" s="221" t="s">
        <v>439</v>
      </c>
      <c r="G107" s="38"/>
      <c r="H107" s="38"/>
      <c r="I107" s="195"/>
      <c r="J107" s="38"/>
      <c r="K107" s="38"/>
      <c r="L107" s="41"/>
      <c r="M107" s="196"/>
      <c r="N107" s="197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187</v>
      </c>
      <c r="AU107" s="19" t="s">
        <v>80</v>
      </c>
    </row>
    <row r="108" spans="1:65" s="13" customFormat="1" ht="11.25">
      <c r="B108" s="198"/>
      <c r="C108" s="199"/>
      <c r="D108" s="200" t="s">
        <v>142</v>
      </c>
      <c r="E108" s="201" t="s">
        <v>19</v>
      </c>
      <c r="F108" s="202" t="s">
        <v>440</v>
      </c>
      <c r="G108" s="199"/>
      <c r="H108" s="203">
        <v>180</v>
      </c>
      <c r="I108" s="204"/>
      <c r="J108" s="199"/>
      <c r="K108" s="199"/>
      <c r="L108" s="205"/>
      <c r="M108" s="206"/>
      <c r="N108" s="207"/>
      <c r="O108" s="207"/>
      <c r="P108" s="207"/>
      <c r="Q108" s="207"/>
      <c r="R108" s="207"/>
      <c r="S108" s="207"/>
      <c r="T108" s="208"/>
      <c r="AT108" s="209" t="s">
        <v>142</v>
      </c>
      <c r="AU108" s="209" t="s">
        <v>80</v>
      </c>
      <c r="AV108" s="13" t="s">
        <v>80</v>
      </c>
      <c r="AW108" s="13" t="s">
        <v>33</v>
      </c>
      <c r="AX108" s="13" t="s">
        <v>78</v>
      </c>
      <c r="AY108" s="209" t="s">
        <v>131</v>
      </c>
    </row>
    <row r="109" spans="1:65" s="2" customFormat="1" ht="44.25" customHeight="1">
      <c r="A109" s="36"/>
      <c r="B109" s="37"/>
      <c r="C109" s="180" t="s">
        <v>80</v>
      </c>
      <c r="D109" s="180" t="s">
        <v>133</v>
      </c>
      <c r="E109" s="181" t="s">
        <v>441</v>
      </c>
      <c r="F109" s="182" t="s">
        <v>442</v>
      </c>
      <c r="G109" s="183" t="s">
        <v>443</v>
      </c>
      <c r="H109" s="184">
        <v>81</v>
      </c>
      <c r="I109" s="185"/>
      <c r="J109" s="186">
        <f>ROUND(I109*H109,2)</f>
        <v>0</v>
      </c>
      <c r="K109" s="182" t="s">
        <v>137</v>
      </c>
      <c r="L109" s="41"/>
      <c r="M109" s="187" t="s">
        <v>19</v>
      </c>
      <c r="N109" s="188" t="s">
        <v>42</v>
      </c>
      <c r="O109" s="66"/>
      <c r="P109" s="189">
        <f>O109*H109</f>
        <v>0</v>
      </c>
      <c r="Q109" s="189">
        <v>0</v>
      </c>
      <c r="R109" s="189">
        <f>Q109*H109</f>
        <v>0</v>
      </c>
      <c r="S109" s="189">
        <v>0</v>
      </c>
      <c r="T109" s="190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1" t="s">
        <v>138</v>
      </c>
      <c r="AT109" s="191" t="s">
        <v>133</v>
      </c>
      <c r="AU109" s="191" t="s">
        <v>80</v>
      </c>
      <c r="AY109" s="19" t="s">
        <v>131</v>
      </c>
      <c r="BE109" s="192">
        <f>IF(N109="základní",J109,0)</f>
        <v>0</v>
      </c>
      <c r="BF109" s="192">
        <f>IF(N109="snížená",J109,0)</f>
        <v>0</v>
      </c>
      <c r="BG109" s="192">
        <f>IF(N109="zákl. přenesená",J109,0)</f>
        <v>0</v>
      </c>
      <c r="BH109" s="192">
        <f>IF(N109="sníž. přenesená",J109,0)</f>
        <v>0</v>
      </c>
      <c r="BI109" s="192">
        <f>IF(N109="nulová",J109,0)</f>
        <v>0</v>
      </c>
      <c r="BJ109" s="19" t="s">
        <v>78</v>
      </c>
      <c r="BK109" s="192">
        <f>ROUND(I109*H109,2)</f>
        <v>0</v>
      </c>
      <c r="BL109" s="19" t="s">
        <v>138</v>
      </c>
      <c r="BM109" s="191" t="s">
        <v>444</v>
      </c>
    </row>
    <row r="110" spans="1:65" s="2" customFormat="1" ht="11.25">
      <c r="A110" s="36"/>
      <c r="B110" s="37"/>
      <c r="C110" s="38"/>
      <c r="D110" s="193" t="s">
        <v>140</v>
      </c>
      <c r="E110" s="38"/>
      <c r="F110" s="194" t="s">
        <v>445</v>
      </c>
      <c r="G110" s="38"/>
      <c r="H110" s="38"/>
      <c r="I110" s="195"/>
      <c r="J110" s="38"/>
      <c r="K110" s="38"/>
      <c r="L110" s="41"/>
      <c r="M110" s="196"/>
      <c r="N110" s="197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140</v>
      </c>
      <c r="AU110" s="19" t="s">
        <v>80</v>
      </c>
    </row>
    <row r="111" spans="1:65" s="13" customFormat="1" ht="11.25">
      <c r="B111" s="198"/>
      <c r="C111" s="199"/>
      <c r="D111" s="200" t="s">
        <v>142</v>
      </c>
      <c r="E111" s="201" t="s">
        <v>19</v>
      </c>
      <c r="F111" s="202" t="s">
        <v>446</v>
      </c>
      <c r="G111" s="199"/>
      <c r="H111" s="203">
        <v>81</v>
      </c>
      <c r="I111" s="204"/>
      <c r="J111" s="199"/>
      <c r="K111" s="199"/>
      <c r="L111" s="205"/>
      <c r="M111" s="206"/>
      <c r="N111" s="207"/>
      <c r="O111" s="207"/>
      <c r="P111" s="207"/>
      <c r="Q111" s="207"/>
      <c r="R111" s="207"/>
      <c r="S111" s="207"/>
      <c r="T111" s="208"/>
      <c r="AT111" s="209" t="s">
        <v>142</v>
      </c>
      <c r="AU111" s="209" t="s">
        <v>80</v>
      </c>
      <c r="AV111" s="13" t="s">
        <v>80</v>
      </c>
      <c r="AW111" s="13" t="s">
        <v>33</v>
      </c>
      <c r="AX111" s="13" t="s">
        <v>78</v>
      </c>
      <c r="AY111" s="209" t="s">
        <v>131</v>
      </c>
    </row>
    <row r="112" spans="1:65" s="2" customFormat="1" ht="37.9" customHeight="1">
      <c r="A112" s="36"/>
      <c r="B112" s="37"/>
      <c r="C112" s="180" t="s">
        <v>149</v>
      </c>
      <c r="D112" s="180" t="s">
        <v>133</v>
      </c>
      <c r="E112" s="181" t="s">
        <v>447</v>
      </c>
      <c r="F112" s="182" t="s">
        <v>448</v>
      </c>
      <c r="G112" s="183" t="s">
        <v>136</v>
      </c>
      <c r="H112" s="184">
        <v>67.522999999999996</v>
      </c>
      <c r="I112" s="185"/>
      <c r="J112" s="186">
        <f>ROUND(I112*H112,2)</f>
        <v>0</v>
      </c>
      <c r="K112" s="182" t="s">
        <v>137</v>
      </c>
      <c r="L112" s="41"/>
      <c r="M112" s="187" t="s">
        <v>19</v>
      </c>
      <c r="N112" s="188" t="s">
        <v>42</v>
      </c>
      <c r="O112" s="66"/>
      <c r="P112" s="189">
        <f>O112*H112</f>
        <v>0</v>
      </c>
      <c r="Q112" s="189">
        <v>6.3000000000000003E-4</v>
      </c>
      <c r="R112" s="189">
        <f>Q112*H112</f>
        <v>4.2539489999999999E-2</v>
      </c>
      <c r="S112" s="189">
        <v>0</v>
      </c>
      <c r="T112" s="190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138</v>
      </c>
      <c r="AT112" s="191" t="s">
        <v>133</v>
      </c>
      <c r="AU112" s="191" t="s">
        <v>80</v>
      </c>
      <c r="AY112" s="19" t="s">
        <v>131</v>
      </c>
      <c r="BE112" s="192">
        <f>IF(N112="základní",J112,0)</f>
        <v>0</v>
      </c>
      <c r="BF112" s="192">
        <f>IF(N112="snížená",J112,0)</f>
        <v>0</v>
      </c>
      <c r="BG112" s="192">
        <f>IF(N112="zákl. přenesená",J112,0)</f>
        <v>0</v>
      </c>
      <c r="BH112" s="192">
        <f>IF(N112="sníž. přenesená",J112,0)</f>
        <v>0</v>
      </c>
      <c r="BI112" s="192">
        <f>IF(N112="nulová",J112,0)</f>
        <v>0</v>
      </c>
      <c r="BJ112" s="19" t="s">
        <v>78</v>
      </c>
      <c r="BK112" s="192">
        <f>ROUND(I112*H112,2)</f>
        <v>0</v>
      </c>
      <c r="BL112" s="19" t="s">
        <v>138</v>
      </c>
      <c r="BM112" s="191" t="s">
        <v>449</v>
      </c>
    </row>
    <row r="113" spans="1:65" s="2" customFormat="1" ht="11.25">
      <c r="A113" s="36"/>
      <c r="B113" s="37"/>
      <c r="C113" s="38"/>
      <c r="D113" s="193" t="s">
        <v>140</v>
      </c>
      <c r="E113" s="38"/>
      <c r="F113" s="194" t="s">
        <v>450</v>
      </c>
      <c r="G113" s="38"/>
      <c r="H113" s="38"/>
      <c r="I113" s="195"/>
      <c r="J113" s="38"/>
      <c r="K113" s="38"/>
      <c r="L113" s="41"/>
      <c r="M113" s="196"/>
      <c r="N113" s="197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140</v>
      </c>
      <c r="AU113" s="19" t="s">
        <v>80</v>
      </c>
    </row>
    <row r="114" spans="1:65" s="13" customFormat="1" ht="11.25">
      <c r="B114" s="198"/>
      <c r="C114" s="199"/>
      <c r="D114" s="200" t="s">
        <v>142</v>
      </c>
      <c r="E114" s="201" t="s">
        <v>19</v>
      </c>
      <c r="F114" s="202" t="s">
        <v>451</v>
      </c>
      <c r="G114" s="199"/>
      <c r="H114" s="203">
        <v>67.522999999999996</v>
      </c>
      <c r="I114" s="204"/>
      <c r="J114" s="199"/>
      <c r="K114" s="199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142</v>
      </c>
      <c r="AU114" s="209" t="s">
        <v>80</v>
      </c>
      <c r="AV114" s="13" t="s">
        <v>80</v>
      </c>
      <c r="AW114" s="13" t="s">
        <v>33</v>
      </c>
      <c r="AX114" s="13" t="s">
        <v>78</v>
      </c>
      <c r="AY114" s="209" t="s">
        <v>131</v>
      </c>
    </row>
    <row r="115" spans="1:65" s="2" customFormat="1" ht="37.9" customHeight="1">
      <c r="A115" s="36"/>
      <c r="B115" s="37"/>
      <c r="C115" s="180" t="s">
        <v>138</v>
      </c>
      <c r="D115" s="180" t="s">
        <v>133</v>
      </c>
      <c r="E115" s="181" t="s">
        <v>452</v>
      </c>
      <c r="F115" s="182" t="s">
        <v>453</v>
      </c>
      <c r="G115" s="183" t="s">
        <v>136</v>
      </c>
      <c r="H115" s="184">
        <v>67.522999999999996</v>
      </c>
      <c r="I115" s="185"/>
      <c r="J115" s="186">
        <f>ROUND(I115*H115,2)</f>
        <v>0</v>
      </c>
      <c r="K115" s="182" t="s">
        <v>137</v>
      </c>
      <c r="L115" s="41"/>
      <c r="M115" s="187" t="s">
        <v>19</v>
      </c>
      <c r="N115" s="188" t="s">
        <v>42</v>
      </c>
      <c r="O115" s="66"/>
      <c r="P115" s="189">
        <f>O115*H115</f>
        <v>0</v>
      </c>
      <c r="Q115" s="189">
        <v>0</v>
      </c>
      <c r="R115" s="189">
        <f>Q115*H115</f>
        <v>0</v>
      </c>
      <c r="S115" s="189">
        <v>0</v>
      </c>
      <c r="T115" s="190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1" t="s">
        <v>138</v>
      </c>
      <c r="AT115" s="191" t="s">
        <v>133</v>
      </c>
      <c r="AU115" s="191" t="s">
        <v>80</v>
      </c>
      <c r="AY115" s="19" t="s">
        <v>131</v>
      </c>
      <c r="BE115" s="192">
        <f>IF(N115="základní",J115,0)</f>
        <v>0</v>
      </c>
      <c r="BF115" s="192">
        <f>IF(N115="snížená",J115,0)</f>
        <v>0</v>
      </c>
      <c r="BG115" s="192">
        <f>IF(N115="zákl. přenesená",J115,0)</f>
        <v>0</v>
      </c>
      <c r="BH115" s="192">
        <f>IF(N115="sníž. přenesená",J115,0)</f>
        <v>0</v>
      </c>
      <c r="BI115" s="192">
        <f>IF(N115="nulová",J115,0)</f>
        <v>0</v>
      </c>
      <c r="BJ115" s="19" t="s">
        <v>78</v>
      </c>
      <c r="BK115" s="192">
        <f>ROUND(I115*H115,2)</f>
        <v>0</v>
      </c>
      <c r="BL115" s="19" t="s">
        <v>138</v>
      </c>
      <c r="BM115" s="191" t="s">
        <v>454</v>
      </c>
    </row>
    <row r="116" spans="1:65" s="2" customFormat="1" ht="11.25">
      <c r="A116" s="36"/>
      <c r="B116" s="37"/>
      <c r="C116" s="38"/>
      <c r="D116" s="193" t="s">
        <v>140</v>
      </c>
      <c r="E116" s="38"/>
      <c r="F116" s="194" t="s">
        <v>455</v>
      </c>
      <c r="G116" s="38"/>
      <c r="H116" s="38"/>
      <c r="I116" s="195"/>
      <c r="J116" s="38"/>
      <c r="K116" s="38"/>
      <c r="L116" s="41"/>
      <c r="M116" s="196"/>
      <c r="N116" s="197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140</v>
      </c>
      <c r="AU116" s="19" t="s">
        <v>80</v>
      </c>
    </row>
    <row r="117" spans="1:65" s="2" customFormat="1" ht="62.65" customHeight="1">
      <c r="A117" s="36"/>
      <c r="B117" s="37"/>
      <c r="C117" s="180" t="s">
        <v>161</v>
      </c>
      <c r="D117" s="180" t="s">
        <v>133</v>
      </c>
      <c r="E117" s="181" t="s">
        <v>456</v>
      </c>
      <c r="F117" s="182" t="s">
        <v>457</v>
      </c>
      <c r="G117" s="183" t="s">
        <v>443</v>
      </c>
      <c r="H117" s="184">
        <v>48</v>
      </c>
      <c r="I117" s="185"/>
      <c r="J117" s="186">
        <f>ROUND(I117*H117,2)</f>
        <v>0</v>
      </c>
      <c r="K117" s="182" t="s">
        <v>137</v>
      </c>
      <c r="L117" s="41"/>
      <c r="M117" s="187" t="s">
        <v>19</v>
      </c>
      <c r="N117" s="188" t="s">
        <v>42</v>
      </c>
      <c r="O117" s="66"/>
      <c r="P117" s="189">
        <f>O117*H117</f>
        <v>0</v>
      </c>
      <c r="Q117" s="189">
        <v>0</v>
      </c>
      <c r="R117" s="189">
        <f>Q117*H117</f>
        <v>0</v>
      </c>
      <c r="S117" s="189">
        <v>0</v>
      </c>
      <c r="T117" s="190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1" t="s">
        <v>138</v>
      </c>
      <c r="AT117" s="191" t="s">
        <v>133</v>
      </c>
      <c r="AU117" s="191" t="s">
        <v>80</v>
      </c>
      <c r="AY117" s="19" t="s">
        <v>131</v>
      </c>
      <c r="BE117" s="192">
        <f>IF(N117="základní",J117,0)</f>
        <v>0</v>
      </c>
      <c r="BF117" s="192">
        <f>IF(N117="snížená",J117,0)</f>
        <v>0</v>
      </c>
      <c r="BG117" s="192">
        <f>IF(N117="zákl. přenesená",J117,0)</f>
        <v>0</v>
      </c>
      <c r="BH117" s="192">
        <f>IF(N117="sníž. přenesená",J117,0)</f>
        <v>0</v>
      </c>
      <c r="BI117" s="192">
        <f>IF(N117="nulová",J117,0)</f>
        <v>0</v>
      </c>
      <c r="BJ117" s="19" t="s">
        <v>78</v>
      </c>
      <c r="BK117" s="192">
        <f>ROUND(I117*H117,2)</f>
        <v>0</v>
      </c>
      <c r="BL117" s="19" t="s">
        <v>138</v>
      </c>
      <c r="BM117" s="191" t="s">
        <v>458</v>
      </c>
    </row>
    <row r="118" spans="1:65" s="2" customFormat="1" ht="11.25">
      <c r="A118" s="36"/>
      <c r="B118" s="37"/>
      <c r="C118" s="38"/>
      <c r="D118" s="193" t="s">
        <v>140</v>
      </c>
      <c r="E118" s="38"/>
      <c r="F118" s="194" t="s">
        <v>459</v>
      </c>
      <c r="G118" s="38"/>
      <c r="H118" s="38"/>
      <c r="I118" s="195"/>
      <c r="J118" s="38"/>
      <c r="K118" s="38"/>
      <c r="L118" s="41"/>
      <c r="M118" s="196"/>
      <c r="N118" s="197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140</v>
      </c>
      <c r="AU118" s="19" t="s">
        <v>80</v>
      </c>
    </row>
    <row r="119" spans="1:65" s="2" customFormat="1" ht="19.5">
      <c r="A119" s="36"/>
      <c r="B119" s="37"/>
      <c r="C119" s="38"/>
      <c r="D119" s="200" t="s">
        <v>187</v>
      </c>
      <c r="E119" s="38"/>
      <c r="F119" s="221" t="s">
        <v>460</v>
      </c>
      <c r="G119" s="38"/>
      <c r="H119" s="38"/>
      <c r="I119" s="195"/>
      <c r="J119" s="38"/>
      <c r="K119" s="38"/>
      <c r="L119" s="41"/>
      <c r="M119" s="196"/>
      <c r="N119" s="197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187</v>
      </c>
      <c r="AU119" s="19" t="s">
        <v>80</v>
      </c>
    </row>
    <row r="120" spans="1:65" s="2" customFormat="1" ht="44.25" customHeight="1">
      <c r="A120" s="36"/>
      <c r="B120" s="37"/>
      <c r="C120" s="180" t="s">
        <v>167</v>
      </c>
      <c r="D120" s="180" t="s">
        <v>133</v>
      </c>
      <c r="E120" s="181" t="s">
        <v>461</v>
      </c>
      <c r="F120" s="182" t="s">
        <v>462</v>
      </c>
      <c r="G120" s="183" t="s">
        <v>443</v>
      </c>
      <c r="H120" s="184">
        <v>96</v>
      </c>
      <c r="I120" s="185"/>
      <c r="J120" s="186">
        <f>ROUND(I120*H120,2)</f>
        <v>0</v>
      </c>
      <c r="K120" s="182" t="s">
        <v>137</v>
      </c>
      <c r="L120" s="41"/>
      <c r="M120" s="187" t="s">
        <v>19</v>
      </c>
      <c r="N120" s="188" t="s">
        <v>42</v>
      </c>
      <c r="O120" s="66"/>
      <c r="P120" s="189">
        <f>O120*H120</f>
        <v>0</v>
      </c>
      <c r="Q120" s="189">
        <v>0</v>
      </c>
      <c r="R120" s="189">
        <f>Q120*H120</f>
        <v>0</v>
      </c>
      <c r="S120" s="189">
        <v>0</v>
      </c>
      <c r="T120" s="190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1" t="s">
        <v>138</v>
      </c>
      <c r="AT120" s="191" t="s">
        <v>133</v>
      </c>
      <c r="AU120" s="191" t="s">
        <v>80</v>
      </c>
      <c r="AY120" s="19" t="s">
        <v>131</v>
      </c>
      <c r="BE120" s="192">
        <f>IF(N120="základní",J120,0)</f>
        <v>0</v>
      </c>
      <c r="BF120" s="192">
        <f>IF(N120="snížená",J120,0)</f>
        <v>0</v>
      </c>
      <c r="BG120" s="192">
        <f>IF(N120="zákl. přenesená",J120,0)</f>
        <v>0</v>
      </c>
      <c r="BH120" s="192">
        <f>IF(N120="sníž. přenesená",J120,0)</f>
        <v>0</v>
      </c>
      <c r="BI120" s="192">
        <f>IF(N120="nulová",J120,0)</f>
        <v>0</v>
      </c>
      <c r="BJ120" s="19" t="s">
        <v>78</v>
      </c>
      <c r="BK120" s="192">
        <f>ROUND(I120*H120,2)</f>
        <v>0</v>
      </c>
      <c r="BL120" s="19" t="s">
        <v>138</v>
      </c>
      <c r="BM120" s="191" t="s">
        <v>463</v>
      </c>
    </row>
    <row r="121" spans="1:65" s="2" customFormat="1" ht="11.25">
      <c r="A121" s="36"/>
      <c r="B121" s="37"/>
      <c r="C121" s="38"/>
      <c r="D121" s="193" t="s">
        <v>140</v>
      </c>
      <c r="E121" s="38"/>
      <c r="F121" s="194" t="s">
        <v>464</v>
      </c>
      <c r="G121" s="38"/>
      <c r="H121" s="38"/>
      <c r="I121" s="195"/>
      <c r="J121" s="38"/>
      <c r="K121" s="38"/>
      <c r="L121" s="41"/>
      <c r="M121" s="196"/>
      <c r="N121" s="197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140</v>
      </c>
      <c r="AU121" s="19" t="s">
        <v>80</v>
      </c>
    </row>
    <row r="122" spans="1:65" s="2" customFormat="1" ht="29.25">
      <c r="A122" s="36"/>
      <c r="B122" s="37"/>
      <c r="C122" s="38"/>
      <c r="D122" s="200" t="s">
        <v>187</v>
      </c>
      <c r="E122" s="38"/>
      <c r="F122" s="221" t="s">
        <v>465</v>
      </c>
      <c r="G122" s="38"/>
      <c r="H122" s="38"/>
      <c r="I122" s="195"/>
      <c r="J122" s="38"/>
      <c r="K122" s="38"/>
      <c r="L122" s="41"/>
      <c r="M122" s="196"/>
      <c r="N122" s="197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187</v>
      </c>
      <c r="AU122" s="19" t="s">
        <v>80</v>
      </c>
    </row>
    <row r="123" spans="1:65" s="13" customFormat="1" ht="11.25">
      <c r="B123" s="198"/>
      <c r="C123" s="199"/>
      <c r="D123" s="200" t="s">
        <v>142</v>
      </c>
      <c r="E123" s="199"/>
      <c r="F123" s="202" t="s">
        <v>466</v>
      </c>
      <c r="G123" s="199"/>
      <c r="H123" s="203">
        <v>96</v>
      </c>
      <c r="I123" s="204"/>
      <c r="J123" s="199"/>
      <c r="K123" s="199"/>
      <c r="L123" s="205"/>
      <c r="M123" s="206"/>
      <c r="N123" s="207"/>
      <c r="O123" s="207"/>
      <c r="P123" s="207"/>
      <c r="Q123" s="207"/>
      <c r="R123" s="207"/>
      <c r="S123" s="207"/>
      <c r="T123" s="208"/>
      <c r="AT123" s="209" t="s">
        <v>142</v>
      </c>
      <c r="AU123" s="209" t="s">
        <v>80</v>
      </c>
      <c r="AV123" s="13" t="s">
        <v>80</v>
      </c>
      <c r="AW123" s="13" t="s">
        <v>4</v>
      </c>
      <c r="AX123" s="13" t="s">
        <v>78</v>
      </c>
      <c r="AY123" s="209" t="s">
        <v>131</v>
      </c>
    </row>
    <row r="124" spans="1:65" s="2" customFormat="1" ht="44.25" customHeight="1">
      <c r="A124" s="36"/>
      <c r="B124" s="37"/>
      <c r="C124" s="180" t="s">
        <v>172</v>
      </c>
      <c r="D124" s="180" t="s">
        <v>133</v>
      </c>
      <c r="E124" s="181" t="s">
        <v>467</v>
      </c>
      <c r="F124" s="182" t="s">
        <v>468</v>
      </c>
      <c r="G124" s="183" t="s">
        <v>443</v>
      </c>
      <c r="H124" s="184">
        <v>48</v>
      </c>
      <c r="I124" s="185"/>
      <c r="J124" s="186">
        <f>ROUND(I124*H124,2)</f>
        <v>0</v>
      </c>
      <c r="K124" s="182" t="s">
        <v>137</v>
      </c>
      <c r="L124" s="41"/>
      <c r="M124" s="187" t="s">
        <v>19</v>
      </c>
      <c r="N124" s="188" t="s">
        <v>42</v>
      </c>
      <c r="O124" s="66"/>
      <c r="P124" s="189">
        <f>O124*H124</f>
        <v>0</v>
      </c>
      <c r="Q124" s="189">
        <v>0</v>
      </c>
      <c r="R124" s="189">
        <f>Q124*H124</f>
        <v>0</v>
      </c>
      <c r="S124" s="189">
        <v>0</v>
      </c>
      <c r="T124" s="190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1" t="s">
        <v>138</v>
      </c>
      <c r="AT124" s="191" t="s">
        <v>133</v>
      </c>
      <c r="AU124" s="191" t="s">
        <v>80</v>
      </c>
      <c r="AY124" s="19" t="s">
        <v>131</v>
      </c>
      <c r="BE124" s="192">
        <f>IF(N124="základní",J124,0)</f>
        <v>0</v>
      </c>
      <c r="BF124" s="192">
        <f>IF(N124="snížená",J124,0)</f>
        <v>0</v>
      </c>
      <c r="BG124" s="192">
        <f>IF(N124="zákl. přenesená",J124,0)</f>
        <v>0</v>
      </c>
      <c r="BH124" s="192">
        <f>IF(N124="sníž. přenesená",J124,0)</f>
        <v>0</v>
      </c>
      <c r="BI124" s="192">
        <f>IF(N124="nulová",J124,0)</f>
        <v>0</v>
      </c>
      <c r="BJ124" s="19" t="s">
        <v>78</v>
      </c>
      <c r="BK124" s="192">
        <f>ROUND(I124*H124,2)</f>
        <v>0</v>
      </c>
      <c r="BL124" s="19" t="s">
        <v>138</v>
      </c>
      <c r="BM124" s="191" t="s">
        <v>469</v>
      </c>
    </row>
    <row r="125" spans="1:65" s="2" customFormat="1" ht="11.25">
      <c r="A125" s="36"/>
      <c r="B125" s="37"/>
      <c r="C125" s="38"/>
      <c r="D125" s="193" t="s">
        <v>140</v>
      </c>
      <c r="E125" s="38"/>
      <c r="F125" s="194" t="s">
        <v>470</v>
      </c>
      <c r="G125" s="38"/>
      <c r="H125" s="38"/>
      <c r="I125" s="195"/>
      <c r="J125" s="38"/>
      <c r="K125" s="38"/>
      <c r="L125" s="41"/>
      <c r="M125" s="196"/>
      <c r="N125" s="197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140</v>
      </c>
      <c r="AU125" s="19" t="s">
        <v>80</v>
      </c>
    </row>
    <row r="126" spans="1:65" s="2" customFormat="1" ht="37.9" customHeight="1">
      <c r="A126" s="36"/>
      <c r="B126" s="37"/>
      <c r="C126" s="180" t="s">
        <v>177</v>
      </c>
      <c r="D126" s="180" t="s">
        <v>133</v>
      </c>
      <c r="E126" s="181" t="s">
        <v>471</v>
      </c>
      <c r="F126" s="182" t="s">
        <v>472</v>
      </c>
      <c r="G126" s="183" t="s">
        <v>443</v>
      </c>
      <c r="H126" s="184">
        <v>48</v>
      </c>
      <c r="I126" s="185"/>
      <c r="J126" s="186">
        <f>ROUND(I126*H126,2)</f>
        <v>0</v>
      </c>
      <c r="K126" s="182" t="s">
        <v>137</v>
      </c>
      <c r="L126" s="41"/>
      <c r="M126" s="187" t="s">
        <v>19</v>
      </c>
      <c r="N126" s="188" t="s">
        <v>42</v>
      </c>
      <c r="O126" s="66"/>
      <c r="P126" s="189">
        <f>O126*H126</f>
        <v>0</v>
      </c>
      <c r="Q126" s="189">
        <v>0</v>
      </c>
      <c r="R126" s="189">
        <f>Q126*H126</f>
        <v>0</v>
      </c>
      <c r="S126" s="189">
        <v>0</v>
      </c>
      <c r="T126" s="19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1" t="s">
        <v>138</v>
      </c>
      <c r="AT126" s="191" t="s">
        <v>133</v>
      </c>
      <c r="AU126" s="191" t="s">
        <v>80</v>
      </c>
      <c r="AY126" s="19" t="s">
        <v>131</v>
      </c>
      <c r="BE126" s="192">
        <f>IF(N126="základní",J126,0)</f>
        <v>0</v>
      </c>
      <c r="BF126" s="192">
        <f>IF(N126="snížená",J126,0)</f>
        <v>0</v>
      </c>
      <c r="BG126" s="192">
        <f>IF(N126="zákl. přenesená",J126,0)</f>
        <v>0</v>
      </c>
      <c r="BH126" s="192">
        <f>IF(N126="sníž. přenesená",J126,0)</f>
        <v>0</v>
      </c>
      <c r="BI126" s="192">
        <f>IF(N126="nulová",J126,0)</f>
        <v>0</v>
      </c>
      <c r="BJ126" s="19" t="s">
        <v>78</v>
      </c>
      <c r="BK126" s="192">
        <f>ROUND(I126*H126,2)</f>
        <v>0</v>
      </c>
      <c r="BL126" s="19" t="s">
        <v>138</v>
      </c>
      <c r="BM126" s="191" t="s">
        <v>473</v>
      </c>
    </row>
    <row r="127" spans="1:65" s="2" customFormat="1" ht="11.25">
      <c r="A127" s="36"/>
      <c r="B127" s="37"/>
      <c r="C127" s="38"/>
      <c r="D127" s="193" t="s">
        <v>140</v>
      </c>
      <c r="E127" s="38"/>
      <c r="F127" s="194" t="s">
        <v>474</v>
      </c>
      <c r="G127" s="38"/>
      <c r="H127" s="38"/>
      <c r="I127" s="195"/>
      <c r="J127" s="38"/>
      <c r="K127" s="38"/>
      <c r="L127" s="41"/>
      <c r="M127" s="196"/>
      <c r="N127" s="197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140</v>
      </c>
      <c r="AU127" s="19" t="s">
        <v>80</v>
      </c>
    </row>
    <row r="128" spans="1:65" s="2" customFormat="1" ht="44.25" customHeight="1">
      <c r="A128" s="36"/>
      <c r="B128" s="37"/>
      <c r="C128" s="180" t="s">
        <v>182</v>
      </c>
      <c r="D128" s="180" t="s">
        <v>133</v>
      </c>
      <c r="E128" s="181" t="s">
        <v>475</v>
      </c>
      <c r="F128" s="182" t="s">
        <v>476</v>
      </c>
      <c r="G128" s="183" t="s">
        <v>443</v>
      </c>
      <c r="H128" s="184">
        <v>48</v>
      </c>
      <c r="I128" s="185"/>
      <c r="J128" s="186">
        <f>ROUND(I128*H128,2)</f>
        <v>0</v>
      </c>
      <c r="K128" s="182" t="s">
        <v>137</v>
      </c>
      <c r="L128" s="41"/>
      <c r="M128" s="187" t="s">
        <v>19</v>
      </c>
      <c r="N128" s="188" t="s">
        <v>42</v>
      </c>
      <c r="O128" s="66"/>
      <c r="P128" s="189">
        <f>O128*H128</f>
        <v>0</v>
      </c>
      <c r="Q128" s="189">
        <v>0</v>
      </c>
      <c r="R128" s="189">
        <f>Q128*H128</f>
        <v>0</v>
      </c>
      <c r="S128" s="189">
        <v>0</v>
      </c>
      <c r="T128" s="19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91" t="s">
        <v>138</v>
      </c>
      <c r="AT128" s="191" t="s">
        <v>133</v>
      </c>
      <c r="AU128" s="191" t="s">
        <v>80</v>
      </c>
      <c r="AY128" s="19" t="s">
        <v>131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9" t="s">
        <v>78</v>
      </c>
      <c r="BK128" s="192">
        <f>ROUND(I128*H128,2)</f>
        <v>0</v>
      </c>
      <c r="BL128" s="19" t="s">
        <v>138</v>
      </c>
      <c r="BM128" s="191" t="s">
        <v>477</v>
      </c>
    </row>
    <row r="129" spans="1:65" s="2" customFormat="1" ht="11.25">
      <c r="A129" s="36"/>
      <c r="B129" s="37"/>
      <c r="C129" s="38"/>
      <c r="D129" s="193" t="s">
        <v>140</v>
      </c>
      <c r="E129" s="38"/>
      <c r="F129" s="194" t="s">
        <v>478</v>
      </c>
      <c r="G129" s="38"/>
      <c r="H129" s="38"/>
      <c r="I129" s="195"/>
      <c r="J129" s="38"/>
      <c r="K129" s="38"/>
      <c r="L129" s="41"/>
      <c r="M129" s="196"/>
      <c r="N129" s="197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140</v>
      </c>
      <c r="AU129" s="19" t="s">
        <v>80</v>
      </c>
    </row>
    <row r="130" spans="1:65" s="15" customFormat="1" ht="11.25">
      <c r="B130" s="222"/>
      <c r="C130" s="223"/>
      <c r="D130" s="200" t="s">
        <v>142</v>
      </c>
      <c r="E130" s="224" t="s">
        <v>19</v>
      </c>
      <c r="F130" s="225" t="s">
        <v>479</v>
      </c>
      <c r="G130" s="223"/>
      <c r="H130" s="224" t="s">
        <v>19</v>
      </c>
      <c r="I130" s="226"/>
      <c r="J130" s="223"/>
      <c r="K130" s="223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142</v>
      </c>
      <c r="AU130" s="231" t="s">
        <v>80</v>
      </c>
      <c r="AV130" s="15" t="s">
        <v>78</v>
      </c>
      <c r="AW130" s="15" t="s">
        <v>33</v>
      </c>
      <c r="AX130" s="15" t="s">
        <v>71</v>
      </c>
      <c r="AY130" s="231" t="s">
        <v>131</v>
      </c>
    </row>
    <row r="131" spans="1:65" s="13" customFormat="1" ht="11.25">
      <c r="B131" s="198"/>
      <c r="C131" s="199"/>
      <c r="D131" s="200" t="s">
        <v>142</v>
      </c>
      <c r="E131" s="201" t="s">
        <v>19</v>
      </c>
      <c r="F131" s="202" t="s">
        <v>480</v>
      </c>
      <c r="G131" s="199"/>
      <c r="H131" s="203">
        <v>48</v>
      </c>
      <c r="I131" s="204"/>
      <c r="J131" s="199"/>
      <c r="K131" s="199"/>
      <c r="L131" s="205"/>
      <c r="M131" s="206"/>
      <c r="N131" s="207"/>
      <c r="O131" s="207"/>
      <c r="P131" s="207"/>
      <c r="Q131" s="207"/>
      <c r="R131" s="207"/>
      <c r="S131" s="207"/>
      <c r="T131" s="208"/>
      <c r="AT131" s="209" t="s">
        <v>142</v>
      </c>
      <c r="AU131" s="209" t="s">
        <v>80</v>
      </c>
      <c r="AV131" s="13" t="s">
        <v>80</v>
      </c>
      <c r="AW131" s="13" t="s">
        <v>33</v>
      </c>
      <c r="AX131" s="13" t="s">
        <v>78</v>
      </c>
      <c r="AY131" s="209" t="s">
        <v>131</v>
      </c>
    </row>
    <row r="132" spans="1:65" s="2" customFormat="1" ht="37.9" customHeight="1">
      <c r="A132" s="36"/>
      <c r="B132" s="37"/>
      <c r="C132" s="180" t="s">
        <v>191</v>
      </c>
      <c r="D132" s="180" t="s">
        <v>133</v>
      </c>
      <c r="E132" s="181" t="s">
        <v>481</v>
      </c>
      <c r="F132" s="182" t="s">
        <v>482</v>
      </c>
      <c r="G132" s="183" t="s">
        <v>136</v>
      </c>
      <c r="H132" s="184">
        <v>180</v>
      </c>
      <c r="I132" s="185"/>
      <c r="J132" s="186">
        <f>ROUND(I132*H132,2)</f>
        <v>0</v>
      </c>
      <c r="K132" s="182" t="s">
        <v>137</v>
      </c>
      <c r="L132" s="41"/>
      <c r="M132" s="187" t="s">
        <v>19</v>
      </c>
      <c r="N132" s="188" t="s">
        <v>42</v>
      </c>
      <c r="O132" s="66"/>
      <c r="P132" s="189">
        <f>O132*H132</f>
        <v>0</v>
      </c>
      <c r="Q132" s="189">
        <v>0</v>
      </c>
      <c r="R132" s="189">
        <f>Q132*H132</f>
        <v>0</v>
      </c>
      <c r="S132" s="189">
        <v>0</v>
      </c>
      <c r="T132" s="19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1" t="s">
        <v>138</v>
      </c>
      <c r="AT132" s="191" t="s">
        <v>133</v>
      </c>
      <c r="AU132" s="191" t="s">
        <v>80</v>
      </c>
      <c r="AY132" s="19" t="s">
        <v>131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9" t="s">
        <v>78</v>
      </c>
      <c r="BK132" s="192">
        <f>ROUND(I132*H132,2)</f>
        <v>0</v>
      </c>
      <c r="BL132" s="19" t="s">
        <v>138</v>
      </c>
      <c r="BM132" s="191" t="s">
        <v>483</v>
      </c>
    </row>
    <row r="133" spans="1:65" s="2" customFormat="1" ht="11.25">
      <c r="A133" s="36"/>
      <c r="B133" s="37"/>
      <c r="C133" s="38"/>
      <c r="D133" s="193" t="s">
        <v>140</v>
      </c>
      <c r="E133" s="38"/>
      <c r="F133" s="194" t="s">
        <v>484</v>
      </c>
      <c r="G133" s="38"/>
      <c r="H133" s="38"/>
      <c r="I133" s="195"/>
      <c r="J133" s="38"/>
      <c r="K133" s="38"/>
      <c r="L133" s="41"/>
      <c r="M133" s="196"/>
      <c r="N133" s="197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140</v>
      </c>
      <c r="AU133" s="19" t="s">
        <v>80</v>
      </c>
    </row>
    <row r="134" spans="1:65" s="2" customFormat="1" ht="16.5" customHeight="1">
      <c r="A134" s="36"/>
      <c r="B134" s="37"/>
      <c r="C134" s="235" t="s">
        <v>198</v>
      </c>
      <c r="D134" s="235" t="s">
        <v>485</v>
      </c>
      <c r="E134" s="236" t="s">
        <v>486</v>
      </c>
      <c r="F134" s="237" t="s">
        <v>487</v>
      </c>
      <c r="G134" s="238" t="s">
        <v>488</v>
      </c>
      <c r="H134" s="239">
        <v>9</v>
      </c>
      <c r="I134" s="240"/>
      <c r="J134" s="241">
        <f>ROUND(I134*H134,2)</f>
        <v>0</v>
      </c>
      <c r="K134" s="237" t="s">
        <v>137</v>
      </c>
      <c r="L134" s="242"/>
      <c r="M134" s="243" t="s">
        <v>19</v>
      </c>
      <c r="N134" s="244" t="s">
        <v>42</v>
      </c>
      <c r="O134" s="66"/>
      <c r="P134" s="189">
        <f>O134*H134</f>
        <v>0</v>
      </c>
      <c r="Q134" s="189">
        <v>0</v>
      </c>
      <c r="R134" s="189">
        <f>Q134*H134</f>
        <v>0</v>
      </c>
      <c r="S134" s="189">
        <v>0</v>
      </c>
      <c r="T134" s="19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91" t="s">
        <v>177</v>
      </c>
      <c r="AT134" s="191" t="s">
        <v>485</v>
      </c>
      <c r="AU134" s="191" t="s">
        <v>80</v>
      </c>
      <c r="AY134" s="19" t="s">
        <v>131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9" t="s">
        <v>78</v>
      </c>
      <c r="BK134" s="192">
        <f>ROUND(I134*H134,2)</f>
        <v>0</v>
      </c>
      <c r="BL134" s="19" t="s">
        <v>138</v>
      </c>
      <c r="BM134" s="191" t="s">
        <v>489</v>
      </c>
    </row>
    <row r="135" spans="1:65" s="13" customFormat="1" ht="11.25">
      <c r="B135" s="198"/>
      <c r="C135" s="199"/>
      <c r="D135" s="200" t="s">
        <v>142</v>
      </c>
      <c r="E135" s="199"/>
      <c r="F135" s="202" t="s">
        <v>490</v>
      </c>
      <c r="G135" s="199"/>
      <c r="H135" s="203">
        <v>9</v>
      </c>
      <c r="I135" s="204"/>
      <c r="J135" s="199"/>
      <c r="K135" s="199"/>
      <c r="L135" s="205"/>
      <c r="M135" s="206"/>
      <c r="N135" s="207"/>
      <c r="O135" s="207"/>
      <c r="P135" s="207"/>
      <c r="Q135" s="207"/>
      <c r="R135" s="207"/>
      <c r="S135" s="207"/>
      <c r="T135" s="208"/>
      <c r="AT135" s="209" t="s">
        <v>142</v>
      </c>
      <c r="AU135" s="209" t="s">
        <v>80</v>
      </c>
      <c r="AV135" s="13" t="s">
        <v>80</v>
      </c>
      <c r="AW135" s="13" t="s">
        <v>4</v>
      </c>
      <c r="AX135" s="13" t="s">
        <v>78</v>
      </c>
      <c r="AY135" s="209" t="s">
        <v>131</v>
      </c>
    </row>
    <row r="136" spans="1:65" s="2" customFormat="1" ht="37.9" customHeight="1">
      <c r="A136" s="36"/>
      <c r="B136" s="37"/>
      <c r="C136" s="180" t="s">
        <v>8</v>
      </c>
      <c r="D136" s="180" t="s">
        <v>133</v>
      </c>
      <c r="E136" s="181" t="s">
        <v>491</v>
      </c>
      <c r="F136" s="182" t="s">
        <v>492</v>
      </c>
      <c r="G136" s="183" t="s">
        <v>136</v>
      </c>
      <c r="H136" s="184">
        <v>180</v>
      </c>
      <c r="I136" s="185"/>
      <c r="J136" s="186">
        <f>ROUND(I136*H136,2)</f>
        <v>0</v>
      </c>
      <c r="K136" s="182" t="s">
        <v>137</v>
      </c>
      <c r="L136" s="41"/>
      <c r="M136" s="187" t="s">
        <v>19</v>
      </c>
      <c r="N136" s="188" t="s">
        <v>42</v>
      </c>
      <c r="O136" s="66"/>
      <c r="P136" s="189">
        <f>O136*H136</f>
        <v>0</v>
      </c>
      <c r="Q136" s="189">
        <v>0</v>
      </c>
      <c r="R136" s="189">
        <f>Q136*H136</f>
        <v>0</v>
      </c>
      <c r="S136" s="189">
        <v>0</v>
      </c>
      <c r="T136" s="190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91" t="s">
        <v>138</v>
      </c>
      <c r="AT136" s="191" t="s">
        <v>133</v>
      </c>
      <c r="AU136" s="191" t="s">
        <v>80</v>
      </c>
      <c r="AY136" s="19" t="s">
        <v>131</v>
      </c>
      <c r="BE136" s="192">
        <f>IF(N136="základní",J136,0)</f>
        <v>0</v>
      </c>
      <c r="BF136" s="192">
        <f>IF(N136="snížená",J136,0)</f>
        <v>0</v>
      </c>
      <c r="BG136" s="192">
        <f>IF(N136="zákl. přenesená",J136,0)</f>
        <v>0</v>
      </c>
      <c r="BH136" s="192">
        <f>IF(N136="sníž. přenesená",J136,0)</f>
        <v>0</v>
      </c>
      <c r="BI136" s="192">
        <f>IF(N136="nulová",J136,0)</f>
        <v>0</v>
      </c>
      <c r="BJ136" s="19" t="s">
        <v>78</v>
      </c>
      <c r="BK136" s="192">
        <f>ROUND(I136*H136,2)</f>
        <v>0</v>
      </c>
      <c r="BL136" s="19" t="s">
        <v>138</v>
      </c>
      <c r="BM136" s="191" t="s">
        <v>493</v>
      </c>
    </row>
    <row r="137" spans="1:65" s="2" customFormat="1" ht="11.25">
      <c r="A137" s="36"/>
      <c r="B137" s="37"/>
      <c r="C137" s="38"/>
      <c r="D137" s="193" t="s">
        <v>140</v>
      </c>
      <c r="E137" s="38"/>
      <c r="F137" s="194" t="s">
        <v>494</v>
      </c>
      <c r="G137" s="38"/>
      <c r="H137" s="38"/>
      <c r="I137" s="195"/>
      <c r="J137" s="38"/>
      <c r="K137" s="38"/>
      <c r="L137" s="41"/>
      <c r="M137" s="196"/>
      <c r="N137" s="197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140</v>
      </c>
      <c r="AU137" s="19" t="s">
        <v>80</v>
      </c>
    </row>
    <row r="138" spans="1:65" s="2" customFormat="1" ht="16.5" customHeight="1">
      <c r="A138" s="36"/>
      <c r="B138" s="37"/>
      <c r="C138" s="235" t="s">
        <v>212</v>
      </c>
      <c r="D138" s="235" t="s">
        <v>485</v>
      </c>
      <c r="E138" s="236" t="s">
        <v>495</v>
      </c>
      <c r="F138" s="237" t="s">
        <v>496</v>
      </c>
      <c r="G138" s="238" t="s">
        <v>443</v>
      </c>
      <c r="H138" s="239">
        <v>9.18</v>
      </c>
      <c r="I138" s="240"/>
      <c r="J138" s="241">
        <f>ROUND(I138*H138,2)</f>
        <v>0</v>
      </c>
      <c r="K138" s="237" t="s">
        <v>137</v>
      </c>
      <c r="L138" s="242"/>
      <c r="M138" s="243" t="s">
        <v>19</v>
      </c>
      <c r="N138" s="244" t="s">
        <v>42</v>
      </c>
      <c r="O138" s="66"/>
      <c r="P138" s="189">
        <f>O138*H138</f>
        <v>0</v>
      </c>
      <c r="Q138" s="189">
        <v>0</v>
      </c>
      <c r="R138" s="189">
        <f>Q138*H138</f>
        <v>0</v>
      </c>
      <c r="S138" s="189">
        <v>0</v>
      </c>
      <c r="T138" s="190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91" t="s">
        <v>177</v>
      </c>
      <c r="AT138" s="191" t="s">
        <v>485</v>
      </c>
      <c r="AU138" s="191" t="s">
        <v>80</v>
      </c>
      <c r="AY138" s="19" t="s">
        <v>131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78</v>
      </c>
      <c r="BK138" s="192">
        <f>ROUND(I138*H138,2)</f>
        <v>0</v>
      </c>
      <c r="BL138" s="19" t="s">
        <v>138</v>
      </c>
      <c r="BM138" s="191" t="s">
        <v>497</v>
      </c>
    </row>
    <row r="139" spans="1:65" s="13" customFormat="1" ht="11.25">
      <c r="B139" s="198"/>
      <c r="C139" s="199"/>
      <c r="D139" s="200" t="s">
        <v>142</v>
      </c>
      <c r="E139" s="199"/>
      <c r="F139" s="202" t="s">
        <v>498</v>
      </c>
      <c r="G139" s="199"/>
      <c r="H139" s="203">
        <v>9.18</v>
      </c>
      <c r="I139" s="204"/>
      <c r="J139" s="199"/>
      <c r="K139" s="199"/>
      <c r="L139" s="205"/>
      <c r="M139" s="206"/>
      <c r="N139" s="207"/>
      <c r="O139" s="207"/>
      <c r="P139" s="207"/>
      <c r="Q139" s="207"/>
      <c r="R139" s="207"/>
      <c r="S139" s="207"/>
      <c r="T139" s="208"/>
      <c r="AT139" s="209" t="s">
        <v>142</v>
      </c>
      <c r="AU139" s="209" t="s">
        <v>80</v>
      </c>
      <c r="AV139" s="13" t="s">
        <v>80</v>
      </c>
      <c r="AW139" s="13" t="s">
        <v>4</v>
      </c>
      <c r="AX139" s="13" t="s">
        <v>78</v>
      </c>
      <c r="AY139" s="209" t="s">
        <v>131</v>
      </c>
    </row>
    <row r="140" spans="1:65" s="2" customFormat="1" ht="24.2" customHeight="1">
      <c r="A140" s="36"/>
      <c r="B140" s="37"/>
      <c r="C140" s="180" t="s">
        <v>219</v>
      </c>
      <c r="D140" s="180" t="s">
        <v>133</v>
      </c>
      <c r="E140" s="181" t="s">
        <v>499</v>
      </c>
      <c r="F140" s="182" t="s">
        <v>500</v>
      </c>
      <c r="G140" s="183" t="s">
        <v>136</v>
      </c>
      <c r="H140" s="184">
        <v>180</v>
      </c>
      <c r="I140" s="185"/>
      <c r="J140" s="186">
        <f>ROUND(I140*H140,2)</f>
        <v>0</v>
      </c>
      <c r="K140" s="182" t="s">
        <v>137</v>
      </c>
      <c r="L140" s="41"/>
      <c r="M140" s="187" t="s">
        <v>19</v>
      </c>
      <c r="N140" s="188" t="s">
        <v>42</v>
      </c>
      <c r="O140" s="66"/>
      <c r="P140" s="189">
        <f>O140*H140</f>
        <v>0</v>
      </c>
      <c r="Q140" s="189">
        <v>0</v>
      </c>
      <c r="R140" s="189">
        <f>Q140*H140</f>
        <v>0</v>
      </c>
      <c r="S140" s="189">
        <v>0</v>
      </c>
      <c r="T140" s="190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91" t="s">
        <v>138</v>
      </c>
      <c r="AT140" s="191" t="s">
        <v>133</v>
      </c>
      <c r="AU140" s="191" t="s">
        <v>80</v>
      </c>
      <c r="AY140" s="19" t="s">
        <v>131</v>
      </c>
      <c r="BE140" s="192">
        <f>IF(N140="základní",J140,0)</f>
        <v>0</v>
      </c>
      <c r="BF140" s="192">
        <f>IF(N140="snížená",J140,0)</f>
        <v>0</v>
      </c>
      <c r="BG140" s="192">
        <f>IF(N140="zákl. přenesená",J140,0)</f>
        <v>0</v>
      </c>
      <c r="BH140" s="192">
        <f>IF(N140="sníž. přenesená",J140,0)</f>
        <v>0</v>
      </c>
      <c r="BI140" s="192">
        <f>IF(N140="nulová",J140,0)</f>
        <v>0</v>
      </c>
      <c r="BJ140" s="19" t="s">
        <v>78</v>
      </c>
      <c r="BK140" s="192">
        <f>ROUND(I140*H140,2)</f>
        <v>0</v>
      </c>
      <c r="BL140" s="19" t="s">
        <v>138</v>
      </c>
      <c r="BM140" s="191" t="s">
        <v>501</v>
      </c>
    </row>
    <row r="141" spans="1:65" s="2" customFormat="1" ht="11.25">
      <c r="A141" s="36"/>
      <c r="B141" s="37"/>
      <c r="C141" s="38"/>
      <c r="D141" s="193" t="s">
        <v>140</v>
      </c>
      <c r="E141" s="38"/>
      <c r="F141" s="194" t="s">
        <v>502</v>
      </c>
      <c r="G141" s="38"/>
      <c r="H141" s="38"/>
      <c r="I141" s="195"/>
      <c r="J141" s="38"/>
      <c r="K141" s="38"/>
      <c r="L141" s="41"/>
      <c r="M141" s="196"/>
      <c r="N141" s="197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140</v>
      </c>
      <c r="AU141" s="19" t="s">
        <v>80</v>
      </c>
    </row>
    <row r="142" spans="1:65" s="2" customFormat="1" ht="21.75" customHeight="1">
      <c r="A142" s="36"/>
      <c r="B142" s="37"/>
      <c r="C142" s="180" t="s">
        <v>224</v>
      </c>
      <c r="D142" s="180" t="s">
        <v>133</v>
      </c>
      <c r="E142" s="181" t="s">
        <v>503</v>
      </c>
      <c r="F142" s="182" t="s">
        <v>504</v>
      </c>
      <c r="G142" s="183" t="s">
        <v>136</v>
      </c>
      <c r="H142" s="184">
        <v>180</v>
      </c>
      <c r="I142" s="185"/>
      <c r="J142" s="186">
        <f>ROUND(I142*H142,2)</f>
        <v>0</v>
      </c>
      <c r="K142" s="182" t="s">
        <v>137</v>
      </c>
      <c r="L142" s="41"/>
      <c r="M142" s="187" t="s">
        <v>19</v>
      </c>
      <c r="N142" s="188" t="s">
        <v>42</v>
      </c>
      <c r="O142" s="66"/>
      <c r="P142" s="189">
        <f>O142*H142</f>
        <v>0</v>
      </c>
      <c r="Q142" s="189">
        <v>0</v>
      </c>
      <c r="R142" s="189">
        <f>Q142*H142</f>
        <v>0</v>
      </c>
      <c r="S142" s="189">
        <v>0</v>
      </c>
      <c r="T142" s="190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91" t="s">
        <v>138</v>
      </c>
      <c r="AT142" s="191" t="s">
        <v>133</v>
      </c>
      <c r="AU142" s="191" t="s">
        <v>80</v>
      </c>
      <c r="AY142" s="19" t="s">
        <v>131</v>
      </c>
      <c r="BE142" s="192">
        <f>IF(N142="základní",J142,0)</f>
        <v>0</v>
      </c>
      <c r="BF142" s="192">
        <f>IF(N142="snížená",J142,0)</f>
        <v>0</v>
      </c>
      <c r="BG142" s="192">
        <f>IF(N142="zákl. přenesená",J142,0)</f>
        <v>0</v>
      </c>
      <c r="BH142" s="192">
        <f>IF(N142="sníž. přenesená",J142,0)</f>
        <v>0</v>
      </c>
      <c r="BI142" s="192">
        <f>IF(N142="nulová",J142,0)</f>
        <v>0</v>
      </c>
      <c r="BJ142" s="19" t="s">
        <v>78</v>
      </c>
      <c r="BK142" s="192">
        <f>ROUND(I142*H142,2)</f>
        <v>0</v>
      </c>
      <c r="BL142" s="19" t="s">
        <v>138</v>
      </c>
      <c r="BM142" s="191" t="s">
        <v>505</v>
      </c>
    </row>
    <row r="143" spans="1:65" s="2" customFormat="1" ht="11.25">
      <c r="A143" s="36"/>
      <c r="B143" s="37"/>
      <c r="C143" s="38"/>
      <c r="D143" s="193" t="s">
        <v>140</v>
      </c>
      <c r="E143" s="38"/>
      <c r="F143" s="194" t="s">
        <v>506</v>
      </c>
      <c r="G143" s="38"/>
      <c r="H143" s="38"/>
      <c r="I143" s="195"/>
      <c r="J143" s="38"/>
      <c r="K143" s="38"/>
      <c r="L143" s="41"/>
      <c r="M143" s="196"/>
      <c r="N143" s="197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9" t="s">
        <v>140</v>
      </c>
      <c r="AU143" s="19" t="s">
        <v>80</v>
      </c>
    </row>
    <row r="144" spans="1:65" s="12" customFormat="1" ht="22.9" customHeight="1">
      <c r="B144" s="164"/>
      <c r="C144" s="165"/>
      <c r="D144" s="166" t="s">
        <v>70</v>
      </c>
      <c r="E144" s="178" t="s">
        <v>161</v>
      </c>
      <c r="F144" s="178" t="s">
        <v>507</v>
      </c>
      <c r="G144" s="165"/>
      <c r="H144" s="165"/>
      <c r="I144" s="168"/>
      <c r="J144" s="179">
        <f>BK144</f>
        <v>0</v>
      </c>
      <c r="K144" s="165"/>
      <c r="L144" s="170"/>
      <c r="M144" s="171"/>
      <c r="N144" s="172"/>
      <c r="O144" s="172"/>
      <c r="P144" s="173">
        <f>SUM(P145:P180)</f>
        <v>0</v>
      </c>
      <c r="Q144" s="172"/>
      <c r="R144" s="173">
        <f>SUM(R145:R180)</f>
        <v>8.8478600000000007</v>
      </c>
      <c r="S144" s="172"/>
      <c r="T144" s="174">
        <f>SUM(T145:T180)</f>
        <v>0</v>
      </c>
      <c r="AR144" s="175" t="s">
        <v>78</v>
      </c>
      <c r="AT144" s="176" t="s">
        <v>70</v>
      </c>
      <c r="AU144" s="176" t="s">
        <v>78</v>
      </c>
      <c r="AY144" s="175" t="s">
        <v>131</v>
      </c>
      <c r="BK144" s="177">
        <f>SUM(BK145:BK180)</f>
        <v>0</v>
      </c>
    </row>
    <row r="145" spans="1:65" s="2" customFormat="1" ht="37.9" customHeight="1">
      <c r="A145" s="36"/>
      <c r="B145" s="37"/>
      <c r="C145" s="180" t="s">
        <v>229</v>
      </c>
      <c r="D145" s="180" t="s">
        <v>133</v>
      </c>
      <c r="E145" s="181" t="s">
        <v>508</v>
      </c>
      <c r="F145" s="182" t="s">
        <v>509</v>
      </c>
      <c r="G145" s="183" t="s">
        <v>136</v>
      </c>
      <c r="H145" s="184">
        <v>42.3</v>
      </c>
      <c r="I145" s="185"/>
      <c r="J145" s="186">
        <f>ROUND(I145*H145,2)</f>
        <v>0</v>
      </c>
      <c r="K145" s="182" t="s">
        <v>137</v>
      </c>
      <c r="L145" s="41"/>
      <c r="M145" s="187" t="s">
        <v>19</v>
      </c>
      <c r="N145" s="188" t="s">
        <v>42</v>
      </c>
      <c r="O145" s="66"/>
      <c r="P145" s="189">
        <f>O145*H145</f>
        <v>0</v>
      </c>
      <c r="Q145" s="189">
        <v>0</v>
      </c>
      <c r="R145" s="189">
        <f>Q145*H145</f>
        <v>0</v>
      </c>
      <c r="S145" s="189">
        <v>0</v>
      </c>
      <c r="T145" s="190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91" t="s">
        <v>138</v>
      </c>
      <c r="AT145" s="191" t="s">
        <v>133</v>
      </c>
      <c r="AU145" s="191" t="s">
        <v>80</v>
      </c>
      <c r="AY145" s="19" t="s">
        <v>131</v>
      </c>
      <c r="BE145" s="192">
        <f>IF(N145="základní",J145,0)</f>
        <v>0</v>
      </c>
      <c r="BF145" s="192">
        <f>IF(N145="snížená",J145,0)</f>
        <v>0</v>
      </c>
      <c r="BG145" s="192">
        <f>IF(N145="zákl. přenesená",J145,0)</f>
        <v>0</v>
      </c>
      <c r="BH145" s="192">
        <f>IF(N145="sníž. přenesená",J145,0)</f>
        <v>0</v>
      </c>
      <c r="BI145" s="192">
        <f>IF(N145="nulová",J145,0)</f>
        <v>0</v>
      </c>
      <c r="BJ145" s="19" t="s">
        <v>78</v>
      </c>
      <c r="BK145" s="192">
        <f>ROUND(I145*H145,2)</f>
        <v>0</v>
      </c>
      <c r="BL145" s="19" t="s">
        <v>138</v>
      </c>
      <c r="BM145" s="191" t="s">
        <v>510</v>
      </c>
    </row>
    <row r="146" spans="1:65" s="2" customFormat="1" ht="11.25">
      <c r="A146" s="36"/>
      <c r="B146" s="37"/>
      <c r="C146" s="38"/>
      <c r="D146" s="193" t="s">
        <v>140</v>
      </c>
      <c r="E146" s="38"/>
      <c r="F146" s="194" t="s">
        <v>511</v>
      </c>
      <c r="G146" s="38"/>
      <c r="H146" s="38"/>
      <c r="I146" s="195"/>
      <c r="J146" s="38"/>
      <c r="K146" s="38"/>
      <c r="L146" s="41"/>
      <c r="M146" s="196"/>
      <c r="N146" s="197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9" t="s">
        <v>140</v>
      </c>
      <c r="AU146" s="19" t="s">
        <v>80</v>
      </c>
    </row>
    <row r="147" spans="1:65" s="13" customFormat="1" ht="11.25">
      <c r="B147" s="198"/>
      <c r="C147" s="199"/>
      <c r="D147" s="200" t="s">
        <v>142</v>
      </c>
      <c r="E147" s="201" t="s">
        <v>19</v>
      </c>
      <c r="F147" s="202" t="s">
        <v>512</v>
      </c>
      <c r="G147" s="199"/>
      <c r="H147" s="203">
        <v>16.2</v>
      </c>
      <c r="I147" s="204"/>
      <c r="J147" s="199"/>
      <c r="K147" s="199"/>
      <c r="L147" s="205"/>
      <c r="M147" s="206"/>
      <c r="N147" s="207"/>
      <c r="O147" s="207"/>
      <c r="P147" s="207"/>
      <c r="Q147" s="207"/>
      <c r="R147" s="207"/>
      <c r="S147" s="207"/>
      <c r="T147" s="208"/>
      <c r="AT147" s="209" t="s">
        <v>142</v>
      </c>
      <c r="AU147" s="209" t="s">
        <v>80</v>
      </c>
      <c r="AV147" s="13" t="s">
        <v>80</v>
      </c>
      <c r="AW147" s="13" t="s">
        <v>33</v>
      </c>
      <c r="AX147" s="13" t="s">
        <v>71</v>
      </c>
      <c r="AY147" s="209" t="s">
        <v>131</v>
      </c>
    </row>
    <row r="148" spans="1:65" s="13" customFormat="1" ht="11.25">
      <c r="B148" s="198"/>
      <c r="C148" s="199"/>
      <c r="D148" s="200" t="s">
        <v>142</v>
      </c>
      <c r="E148" s="201" t="s">
        <v>19</v>
      </c>
      <c r="F148" s="202" t="s">
        <v>513</v>
      </c>
      <c r="G148" s="199"/>
      <c r="H148" s="203">
        <v>26.1</v>
      </c>
      <c r="I148" s="204"/>
      <c r="J148" s="199"/>
      <c r="K148" s="199"/>
      <c r="L148" s="205"/>
      <c r="M148" s="206"/>
      <c r="N148" s="207"/>
      <c r="O148" s="207"/>
      <c r="P148" s="207"/>
      <c r="Q148" s="207"/>
      <c r="R148" s="207"/>
      <c r="S148" s="207"/>
      <c r="T148" s="208"/>
      <c r="AT148" s="209" t="s">
        <v>142</v>
      </c>
      <c r="AU148" s="209" t="s">
        <v>80</v>
      </c>
      <c r="AV148" s="13" t="s">
        <v>80</v>
      </c>
      <c r="AW148" s="13" t="s">
        <v>33</v>
      </c>
      <c r="AX148" s="13" t="s">
        <v>71</v>
      </c>
      <c r="AY148" s="209" t="s">
        <v>131</v>
      </c>
    </row>
    <row r="149" spans="1:65" s="14" customFormat="1" ht="11.25">
      <c r="B149" s="210"/>
      <c r="C149" s="211"/>
      <c r="D149" s="200" t="s">
        <v>142</v>
      </c>
      <c r="E149" s="212" t="s">
        <v>19</v>
      </c>
      <c r="F149" s="213" t="s">
        <v>156</v>
      </c>
      <c r="G149" s="211"/>
      <c r="H149" s="214">
        <v>42.3</v>
      </c>
      <c r="I149" s="215"/>
      <c r="J149" s="211"/>
      <c r="K149" s="211"/>
      <c r="L149" s="216"/>
      <c r="M149" s="217"/>
      <c r="N149" s="218"/>
      <c r="O149" s="218"/>
      <c r="P149" s="218"/>
      <c r="Q149" s="218"/>
      <c r="R149" s="218"/>
      <c r="S149" s="218"/>
      <c r="T149" s="219"/>
      <c r="AT149" s="220" t="s">
        <v>142</v>
      </c>
      <c r="AU149" s="220" t="s">
        <v>80</v>
      </c>
      <c r="AV149" s="14" t="s">
        <v>138</v>
      </c>
      <c r="AW149" s="14" t="s">
        <v>33</v>
      </c>
      <c r="AX149" s="14" t="s">
        <v>78</v>
      </c>
      <c r="AY149" s="220" t="s">
        <v>131</v>
      </c>
    </row>
    <row r="150" spans="1:65" s="2" customFormat="1" ht="33" customHeight="1">
      <c r="A150" s="36"/>
      <c r="B150" s="37"/>
      <c r="C150" s="180" t="s">
        <v>235</v>
      </c>
      <c r="D150" s="180" t="s">
        <v>133</v>
      </c>
      <c r="E150" s="181" t="s">
        <v>514</v>
      </c>
      <c r="F150" s="182" t="s">
        <v>515</v>
      </c>
      <c r="G150" s="183" t="s">
        <v>136</v>
      </c>
      <c r="H150" s="184">
        <v>67.599999999999994</v>
      </c>
      <c r="I150" s="185"/>
      <c r="J150" s="186">
        <f>ROUND(I150*H150,2)</f>
        <v>0</v>
      </c>
      <c r="K150" s="182" t="s">
        <v>137</v>
      </c>
      <c r="L150" s="41"/>
      <c r="M150" s="187" t="s">
        <v>19</v>
      </c>
      <c r="N150" s="188" t="s">
        <v>42</v>
      </c>
      <c r="O150" s="66"/>
      <c r="P150" s="189">
        <f>O150*H150</f>
        <v>0</v>
      </c>
      <c r="Q150" s="189">
        <v>0</v>
      </c>
      <c r="R150" s="189">
        <f>Q150*H150</f>
        <v>0</v>
      </c>
      <c r="S150" s="189">
        <v>0</v>
      </c>
      <c r="T150" s="190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91" t="s">
        <v>138</v>
      </c>
      <c r="AT150" s="191" t="s">
        <v>133</v>
      </c>
      <c r="AU150" s="191" t="s">
        <v>80</v>
      </c>
      <c r="AY150" s="19" t="s">
        <v>131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9" t="s">
        <v>78</v>
      </c>
      <c r="BK150" s="192">
        <f>ROUND(I150*H150,2)</f>
        <v>0</v>
      </c>
      <c r="BL150" s="19" t="s">
        <v>138</v>
      </c>
      <c r="BM150" s="191" t="s">
        <v>516</v>
      </c>
    </row>
    <row r="151" spans="1:65" s="2" customFormat="1" ht="11.25">
      <c r="A151" s="36"/>
      <c r="B151" s="37"/>
      <c r="C151" s="38"/>
      <c r="D151" s="193" t="s">
        <v>140</v>
      </c>
      <c r="E151" s="38"/>
      <c r="F151" s="194" t="s">
        <v>517</v>
      </c>
      <c r="G151" s="38"/>
      <c r="H151" s="38"/>
      <c r="I151" s="195"/>
      <c r="J151" s="38"/>
      <c r="K151" s="38"/>
      <c r="L151" s="41"/>
      <c r="M151" s="196"/>
      <c r="N151" s="197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140</v>
      </c>
      <c r="AU151" s="19" t="s">
        <v>80</v>
      </c>
    </row>
    <row r="152" spans="1:65" s="2" customFormat="1" ht="19.5">
      <c r="A152" s="36"/>
      <c r="B152" s="37"/>
      <c r="C152" s="38"/>
      <c r="D152" s="200" t="s">
        <v>187</v>
      </c>
      <c r="E152" s="38"/>
      <c r="F152" s="221" t="s">
        <v>518</v>
      </c>
      <c r="G152" s="38"/>
      <c r="H152" s="38"/>
      <c r="I152" s="195"/>
      <c r="J152" s="38"/>
      <c r="K152" s="38"/>
      <c r="L152" s="41"/>
      <c r="M152" s="196"/>
      <c r="N152" s="197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187</v>
      </c>
      <c r="AU152" s="19" t="s">
        <v>80</v>
      </c>
    </row>
    <row r="153" spans="1:65" s="13" customFormat="1" ht="11.25">
      <c r="B153" s="198"/>
      <c r="C153" s="199"/>
      <c r="D153" s="200" t="s">
        <v>142</v>
      </c>
      <c r="E153" s="201" t="s">
        <v>19</v>
      </c>
      <c r="F153" s="202" t="s">
        <v>519</v>
      </c>
      <c r="G153" s="199"/>
      <c r="H153" s="203">
        <v>11.3</v>
      </c>
      <c r="I153" s="204"/>
      <c r="J153" s="199"/>
      <c r="K153" s="199"/>
      <c r="L153" s="205"/>
      <c r="M153" s="206"/>
      <c r="N153" s="207"/>
      <c r="O153" s="207"/>
      <c r="P153" s="207"/>
      <c r="Q153" s="207"/>
      <c r="R153" s="207"/>
      <c r="S153" s="207"/>
      <c r="T153" s="208"/>
      <c r="AT153" s="209" t="s">
        <v>142</v>
      </c>
      <c r="AU153" s="209" t="s">
        <v>80</v>
      </c>
      <c r="AV153" s="13" t="s">
        <v>80</v>
      </c>
      <c r="AW153" s="13" t="s">
        <v>33</v>
      </c>
      <c r="AX153" s="13" t="s">
        <v>71</v>
      </c>
      <c r="AY153" s="209" t="s">
        <v>131</v>
      </c>
    </row>
    <row r="154" spans="1:65" s="13" customFormat="1" ht="11.25">
      <c r="B154" s="198"/>
      <c r="C154" s="199"/>
      <c r="D154" s="200" t="s">
        <v>142</v>
      </c>
      <c r="E154" s="201" t="s">
        <v>19</v>
      </c>
      <c r="F154" s="202" t="s">
        <v>512</v>
      </c>
      <c r="G154" s="199"/>
      <c r="H154" s="203">
        <v>16.2</v>
      </c>
      <c r="I154" s="204"/>
      <c r="J154" s="199"/>
      <c r="K154" s="199"/>
      <c r="L154" s="205"/>
      <c r="M154" s="206"/>
      <c r="N154" s="207"/>
      <c r="O154" s="207"/>
      <c r="P154" s="207"/>
      <c r="Q154" s="207"/>
      <c r="R154" s="207"/>
      <c r="S154" s="207"/>
      <c r="T154" s="208"/>
      <c r="AT154" s="209" t="s">
        <v>142</v>
      </c>
      <c r="AU154" s="209" t="s">
        <v>80</v>
      </c>
      <c r="AV154" s="13" t="s">
        <v>80</v>
      </c>
      <c r="AW154" s="13" t="s">
        <v>33</v>
      </c>
      <c r="AX154" s="13" t="s">
        <v>71</v>
      </c>
      <c r="AY154" s="209" t="s">
        <v>131</v>
      </c>
    </row>
    <row r="155" spans="1:65" s="13" customFormat="1" ht="11.25">
      <c r="B155" s="198"/>
      <c r="C155" s="199"/>
      <c r="D155" s="200" t="s">
        <v>142</v>
      </c>
      <c r="E155" s="201" t="s">
        <v>19</v>
      </c>
      <c r="F155" s="202" t="s">
        <v>513</v>
      </c>
      <c r="G155" s="199"/>
      <c r="H155" s="203">
        <v>26.1</v>
      </c>
      <c r="I155" s="204"/>
      <c r="J155" s="199"/>
      <c r="K155" s="199"/>
      <c r="L155" s="205"/>
      <c r="M155" s="206"/>
      <c r="N155" s="207"/>
      <c r="O155" s="207"/>
      <c r="P155" s="207"/>
      <c r="Q155" s="207"/>
      <c r="R155" s="207"/>
      <c r="S155" s="207"/>
      <c r="T155" s="208"/>
      <c r="AT155" s="209" t="s">
        <v>142</v>
      </c>
      <c r="AU155" s="209" t="s">
        <v>80</v>
      </c>
      <c r="AV155" s="13" t="s">
        <v>80</v>
      </c>
      <c r="AW155" s="13" t="s">
        <v>33</v>
      </c>
      <c r="AX155" s="13" t="s">
        <v>71</v>
      </c>
      <c r="AY155" s="209" t="s">
        <v>131</v>
      </c>
    </row>
    <row r="156" spans="1:65" s="13" customFormat="1" ht="11.25">
      <c r="B156" s="198"/>
      <c r="C156" s="199"/>
      <c r="D156" s="200" t="s">
        <v>142</v>
      </c>
      <c r="E156" s="201" t="s">
        <v>19</v>
      </c>
      <c r="F156" s="202" t="s">
        <v>520</v>
      </c>
      <c r="G156" s="199"/>
      <c r="H156" s="203">
        <v>14</v>
      </c>
      <c r="I156" s="204"/>
      <c r="J156" s="199"/>
      <c r="K156" s="199"/>
      <c r="L156" s="205"/>
      <c r="M156" s="206"/>
      <c r="N156" s="207"/>
      <c r="O156" s="207"/>
      <c r="P156" s="207"/>
      <c r="Q156" s="207"/>
      <c r="R156" s="207"/>
      <c r="S156" s="207"/>
      <c r="T156" s="208"/>
      <c r="AT156" s="209" t="s">
        <v>142</v>
      </c>
      <c r="AU156" s="209" t="s">
        <v>80</v>
      </c>
      <c r="AV156" s="13" t="s">
        <v>80</v>
      </c>
      <c r="AW156" s="13" t="s">
        <v>33</v>
      </c>
      <c r="AX156" s="13" t="s">
        <v>71</v>
      </c>
      <c r="AY156" s="209" t="s">
        <v>131</v>
      </c>
    </row>
    <row r="157" spans="1:65" s="14" customFormat="1" ht="11.25">
      <c r="B157" s="210"/>
      <c r="C157" s="211"/>
      <c r="D157" s="200" t="s">
        <v>142</v>
      </c>
      <c r="E157" s="212" t="s">
        <v>19</v>
      </c>
      <c r="F157" s="213" t="s">
        <v>156</v>
      </c>
      <c r="G157" s="211"/>
      <c r="H157" s="214">
        <v>67.599999999999994</v>
      </c>
      <c r="I157" s="215"/>
      <c r="J157" s="211"/>
      <c r="K157" s="211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142</v>
      </c>
      <c r="AU157" s="220" t="s">
        <v>80</v>
      </c>
      <c r="AV157" s="14" t="s">
        <v>138</v>
      </c>
      <c r="AW157" s="14" t="s">
        <v>33</v>
      </c>
      <c r="AX157" s="14" t="s">
        <v>78</v>
      </c>
      <c r="AY157" s="220" t="s">
        <v>131</v>
      </c>
    </row>
    <row r="158" spans="1:65" s="2" customFormat="1" ht="37.9" customHeight="1">
      <c r="A158" s="36"/>
      <c r="B158" s="37"/>
      <c r="C158" s="180" t="s">
        <v>240</v>
      </c>
      <c r="D158" s="180" t="s">
        <v>133</v>
      </c>
      <c r="E158" s="181" t="s">
        <v>521</v>
      </c>
      <c r="F158" s="182" t="s">
        <v>522</v>
      </c>
      <c r="G158" s="183" t="s">
        <v>136</v>
      </c>
      <c r="H158" s="184">
        <v>11.3</v>
      </c>
      <c r="I158" s="185"/>
      <c r="J158" s="186">
        <f>ROUND(I158*H158,2)</f>
        <v>0</v>
      </c>
      <c r="K158" s="182" t="s">
        <v>137</v>
      </c>
      <c r="L158" s="41"/>
      <c r="M158" s="187" t="s">
        <v>19</v>
      </c>
      <c r="N158" s="188" t="s">
        <v>42</v>
      </c>
      <c r="O158" s="66"/>
      <c r="P158" s="189">
        <f>O158*H158</f>
        <v>0</v>
      </c>
      <c r="Q158" s="189">
        <v>0</v>
      </c>
      <c r="R158" s="189">
        <f>Q158*H158</f>
        <v>0</v>
      </c>
      <c r="S158" s="189">
        <v>0</v>
      </c>
      <c r="T158" s="190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91" t="s">
        <v>138</v>
      </c>
      <c r="AT158" s="191" t="s">
        <v>133</v>
      </c>
      <c r="AU158" s="191" t="s">
        <v>80</v>
      </c>
      <c r="AY158" s="19" t="s">
        <v>131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9" t="s">
        <v>78</v>
      </c>
      <c r="BK158" s="192">
        <f>ROUND(I158*H158,2)</f>
        <v>0</v>
      </c>
      <c r="BL158" s="19" t="s">
        <v>138</v>
      </c>
      <c r="BM158" s="191" t="s">
        <v>523</v>
      </c>
    </row>
    <row r="159" spans="1:65" s="2" customFormat="1" ht="11.25">
      <c r="A159" s="36"/>
      <c r="B159" s="37"/>
      <c r="C159" s="38"/>
      <c r="D159" s="193" t="s">
        <v>140</v>
      </c>
      <c r="E159" s="38"/>
      <c r="F159" s="194" t="s">
        <v>524</v>
      </c>
      <c r="G159" s="38"/>
      <c r="H159" s="38"/>
      <c r="I159" s="195"/>
      <c r="J159" s="38"/>
      <c r="K159" s="38"/>
      <c r="L159" s="41"/>
      <c r="M159" s="196"/>
      <c r="N159" s="197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140</v>
      </c>
      <c r="AU159" s="19" t="s">
        <v>80</v>
      </c>
    </row>
    <row r="160" spans="1:65" s="13" customFormat="1" ht="11.25">
      <c r="B160" s="198"/>
      <c r="C160" s="199"/>
      <c r="D160" s="200" t="s">
        <v>142</v>
      </c>
      <c r="E160" s="201" t="s">
        <v>19</v>
      </c>
      <c r="F160" s="202" t="s">
        <v>519</v>
      </c>
      <c r="G160" s="199"/>
      <c r="H160" s="203">
        <v>11.3</v>
      </c>
      <c r="I160" s="204"/>
      <c r="J160" s="199"/>
      <c r="K160" s="199"/>
      <c r="L160" s="205"/>
      <c r="M160" s="206"/>
      <c r="N160" s="207"/>
      <c r="O160" s="207"/>
      <c r="P160" s="207"/>
      <c r="Q160" s="207"/>
      <c r="R160" s="207"/>
      <c r="S160" s="207"/>
      <c r="T160" s="208"/>
      <c r="AT160" s="209" t="s">
        <v>142</v>
      </c>
      <c r="AU160" s="209" t="s">
        <v>80</v>
      </c>
      <c r="AV160" s="13" t="s">
        <v>80</v>
      </c>
      <c r="AW160" s="13" t="s">
        <v>33</v>
      </c>
      <c r="AX160" s="13" t="s">
        <v>78</v>
      </c>
      <c r="AY160" s="209" t="s">
        <v>131</v>
      </c>
    </row>
    <row r="161" spans="1:65" s="2" customFormat="1" ht="24.2" customHeight="1">
      <c r="A161" s="36"/>
      <c r="B161" s="37"/>
      <c r="C161" s="180" t="s">
        <v>245</v>
      </c>
      <c r="D161" s="180" t="s">
        <v>133</v>
      </c>
      <c r="E161" s="181" t="s">
        <v>525</v>
      </c>
      <c r="F161" s="182" t="s">
        <v>526</v>
      </c>
      <c r="G161" s="183" t="s">
        <v>136</v>
      </c>
      <c r="H161" s="184">
        <v>11.3</v>
      </c>
      <c r="I161" s="185"/>
      <c r="J161" s="186">
        <f>ROUND(I161*H161,2)</f>
        <v>0</v>
      </c>
      <c r="K161" s="182" t="s">
        <v>137</v>
      </c>
      <c r="L161" s="41"/>
      <c r="M161" s="187" t="s">
        <v>19</v>
      </c>
      <c r="N161" s="188" t="s">
        <v>42</v>
      </c>
      <c r="O161" s="66"/>
      <c r="P161" s="189">
        <f>O161*H161</f>
        <v>0</v>
      </c>
      <c r="Q161" s="189">
        <v>0</v>
      </c>
      <c r="R161" s="189">
        <f>Q161*H161</f>
        <v>0</v>
      </c>
      <c r="S161" s="189">
        <v>0</v>
      </c>
      <c r="T161" s="190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91" t="s">
        <v>138</v>
      </c>
      <c r="AT161" s="191" t="s">
        <v>133</v>
      </c>
      <c r="AU161" s="191" t="s">
        <v>80</v>
      </c>
      <c r="AY161" s="19" t="s">
        <v>131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78</v>
      </c>
      <c r="BK161" s="192">
        <f>ROUND(I161*H161,2)</f>
        <v>0</v>
      </c>
      <c r="BL161" s="19" t="s">
        <v>138</v>
      </c>
      <c r="BM161" s="191" t="s">
        <v>527</v>
      </c>
    </row>
    <row r="162" spans="1:65" s="2" customFormat="1" ht="11.25">
      <c r="A162" s="36"/>
      <c r="B162" s="37"/>
      <c r="C162" s="38"/>
      <c r="D162" s="193" t="s">
        <v>140</v>
      </c>
      <c r="E162" s="38"/>
      <c r="F162" s="194" t="s">
        <v>528</v>
      </c>
      <c r="G162" s="38"/>
      <c r="H162" s="38"/>
      <c r="I162" s="195"/>
      <c r="J162" s="38"/>
      <c r="K162" s="38"/>
      <c r="L162" s="41"/>
      <c r="M162" s="196"/>
      <c r="N162" s="197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140</v>
      </c>
      <c r="AU162" s="19" t="s">
        <v>80</v>
      </c>
    </row>
    <row r="163" spans="1:65" s="13" customFormat="1" ht="11.25">
      <c r="B163" s="198"/>
      <c r="C163" s="199"/>
      <c r="D163" s="200" t="s">
        <v>142</v>
      </c>
      <c r="E163" s="201" t="s">
        <v>19</v>
      </c>
      <c r="F163" s="202" t="s">
        <v>519</v>
      </c>
      <c r="G163" s="199"/>
      <c r="H163" s="203">
        <v>11.3</v>
      </c>
      <c r="I163" s="204"/>
      <c r="J163" s="199"/>
      <c r="K163" s="199"/>
      <c r="L163" s="205"/>
      <c r="M163" s="206"/>
      <c r="N163" s="207"/>
      <c r="O163" s="207"/>
      <c r="P163" s="207"/>
      <c r="Q163" s="207"/>
      <c r="R163" s="207"/>
      <c r="S163" s="207"/>
      <c r="T163" s="208"/>
      <c r="AT163" s="209" t="s">
        <v>142</v>
      </c>
      <c r="AU163" s="209" t="s">
        <v>80</v>
      </c>
      <c r="AV163" s="13" t="s">
        <v>80</v>
      </c>
      <c r="AW163" s="13" t="s">
        <v>33</v>
      </c>
      <c r="AX163" s="13" t="s">
        <v>78</v>
      </c>
      <c r="AY163" s="209" t="s">
        <v>131</v>
      </c>
    </row>
    <row r="164" spans="1:65" s="2" customFormat="1" ht="24.2" customHeight="1">
      <c r="A164" s="36"/>
      <c r="B164" s="37"/>
      <c r="C164" s="180" t="s">
        <v>252</v>
      </c>
      <c r="D164" s="180" t="s">
        <v>133</v>
      </c>
      <c r="E164" s="181" t="s">
        <v>529</v>
      </c>
      <c r="F164" s="182" t="s">
        <v>530</v>
      </c>
      <c r="G164" s="183" t="s">
        <v>136</v>
      </c>
      <c r="H164" s="184">
        <v>11.3</v>
      </c>
      <c r="I164" s="185"/>
      <c r="J164" s="186">
        <f>ROUND(I164*H164,2)</f>
        <v>0</v>
      </c>
      <c r="K164" s="182" t="s">
        <v>137</v>
      </c>
      <c r="L164" s="41"/>
      <c r="M164" s="187" t="s">
        <v>19</v>
      </c>
      <c r="N164" s="188" t="s">
        <v>42</v>
      </c>
      <c r="O164" s="66"/>
      <c r="P164" s="189">
        <f>O164*H164</f>
        <v>0</v>
      </c>
      <c r="Q164" s="189">
        <v>0</v>
      </c>
      <c r="R164" s="189">
        <f>Q164*H164</f>
        <v>0</v>
      </c>
      <c r="S164" s="189">
        <v>0</v>
      </c>
      <c r="T164" s="190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91" t="s">
        <v>138</v>
      </c>
      <c r="AT164" s="191" t="s">
        <v>133</v>
      </c>
      <c r="AU164" s="191" t="s">
        <v>80</v>
      </c>
      <c r="AY164" s="19" t="s">
        <v>131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9" t="s">
        <v>78</v>
      </c>
      <c r="BK164" s="192">
        <f>ROUND(I164*H164,2)</f>
        <v>0</v>
      </c>
      <c r="BL164" s="19" t="s">
        <v>138</v>
      </c>
      <c r="BM164" s="191" t="s">
        <v>531</v>
      </c>
    </row>
    <row r="165" spans="1:65" s="2" customFormat="1" ht="11.25">
      <c r="A165" s="36"/>
      <c r="B165" s="37"/>
      <c r="C165" s="38"/>
      <c r="D165" s="193" t="s">
        <v>140</v>
      </c>
      <c r="E165" s="38"/>
      <c r="F165" s="194" t="s">
        <v>532</v>
      </c>
      <c r="G165" s="38"/>
      <c r="H165" s="38"/>
      <c r="I165" s="195"/>
      <c r="J165" s="38"/>
      <c r="K165" s="38"/>
      <c r="L165" s="41"/>
      <c r="M165" s="196"/>
      <c r="N165" s="197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140</v>
      </c>
      <c r="AU165" s="19" t="s">
        <v>80</v>
      </c>
    </row>
    <row r="166" spans="1:65" s="13" customFormat="1" ht="11.25">
      <c r="B166" s="198"/>
      <c r="C166" s="199"/>
      <c r="D166" s="200" t="s">
        <v>142</v>
      </c>
      <c r="E166" s="201" t="s">
        <v>19</v>
      </c>
      <c r="F166" s="202" t="s">
        <v>519</v>
      </c>
      <c r="G166" s="199"/>
      <c r="H166" s="203">
        <v>11.3</v>
      </c>
      <c r="I166" s="204"/>
      <c r="J166" s="199"/>
      <c r="K166" s="199"/>
      <c r="L166" s="205"/>
      <c r="M166" s="206"/>
      <c r="N166" s="207"/>
      <c r="O166" s="207"/>
      <c r="P166" s="207"/>
      <c r="Q166" s="207"/>
      <c r="R166" s="207"/>
      <c r="S166" s="207"/>
      <c r="T166" s="208"/>
      <c r="AT166" s="209" t="s">
        <v>142</v>
      </c>
      <c r="AU166" s="209" t="s">
        <v>80</v>
      </c>
      <c r="AV166" s="13" t="s">
        <v>80</v>
      </c>
      <c r="AW166" s="13" t="s">
        <v>33</v>
      </c>
      <c r="AX166" s="13" t="s">
        <v>78</v>
      </c>
      <c r="AY166" s="209" t="s">
        <v>131</v>
      </c>
    </row>
    <row r="167" spans="1:65" s="2" customFormat="1" ht="49.15" customHeight="1">
      <c r="A167" s="36"/>
      <c r="B167" s="37"/>
      <c r="C167" s="180" t="s">
        <v>7</v>
      </c>
      <c r="D167" s="180" t="s">
        <v>133</v>
      </c>
      <c r="E167" s="181" t="s">
        <v>533</v>
      </c>
      <c r="F167" s="182" t="s">
        <v>534</v>
      </c>
      <c r="G167" s="183" t="s">
        <v>136</v>
      </c>
      <c r="H167" s="184">
        <v>11.3</v>
      </c>
      <c r="I167" s="185"/>
      <c r="J167" s="186">
        <f>ROUND(I167*H167,2)</f>
        <v>0</v>
      </c>
      <c r="K167" s="182" t="s">
        <v>137</v>
      </c>
      <c r="L167" s="41"/>
      <c r="M167" s="187" t="s">
        <v>19</v>
      </c>
      <c r="N167" s="188" t="s">
        <v>42</v>
      </c>
      <c r="O167" s="66"/>
      <c r="P167" s="189">
        <f>O167*H167</f>
        <v>0</v>
      </c>
      <c r="Q167" s="189">
        <v>0</v>
      </c>
      <c r="R167" s="189">
        <f>Q167*H167</f>
        <v>0</v>
      </c>
      <c r="S167" s="189">
        <v>0</v>
      </c>
      <c r="T167" s="19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91" t="s">
        <v>138</v>
      </c>
      <c r="AT167" s="191" t="s">
        <v>133</v>
      </c>
      <c r="AU167" s="191" t="s">
        <v>80</v>
      </c>
      <c r="AY167" s="19" t="s">
        <v>131</v>
      </c>
      <c r="BE167" s="192">
        <f>IF(N167="základní",J167,0)</f>
        <v>0</v>
      </c>
      <c r="BF167" s="192">
        <f>IF(N167="snížená",J167,0)</f>
        <v>0</v>
      </c>
      <c r="BG167" s="192">
        <f>IF(N167="zákl. přenesená",J167,0)</f>
        <v>0</v>
      </c>
      <c r="BH167" s="192">
        <f>IF(N167="sníž. přenesená",J167,0)</f>
        <v>0</v>
      </c>
      <c r="BI167" s="192">
        <f>IF(N167="nulová",J167,0)</f>
        <v>0</v>
      </c>
      <c r="BJ167" s="19" t="s">
        <v>78</v>
      </c>
      <c r="BK167" s="192">
        <f>ROUND(I167*H167,2)</f>
        <v>0</v>
      </c>
      <c r="BL167" s="19" t="s">
        <v>138</v>
      </c>
      <c r="BM167" s="191" t="s">
        <v>535</v>
      </c>
    </row>
    <row r="168" spans="1:65" s="2" customFormat="1" ht="11.25">
      <c r="A168" s="36"/>
      <c r="B168" s="37"/>
      <c r="C168" s="38"/>
      <c r="D168" s="193" t="s">
        <v>140</v>
      </c>
      <c r="E168" s="38"/>
      <c r="F168" s="194" t="s">
        <v>536</v>
      </c>
      <c r="G168" s="38"/>
      <c r="H168" s="38"/>
      <c r="I168" s="195"/>
      <c r="J168" s="38"/>
      <c r="K168" s="38"/>
      <c r="L168" s="41"/>
      <c r="M168" s="196"/>
      <c r="N168" s="197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140</v>
      </c>
      <c r="AU168" s="19" t="s">
        <v>80</v>
      </c>
    </row>
    <row r="169" spans="1:65" s="13" customFormat="1" ht="11.25">
      <c r="B169" s="198"/>
      <c r="C169" s="199"/>
      <c r="D169" s="200" t="s">
        <v>142</v>
      </c>
      <c r="E169" s="201" t="s">
        <v>19</v>
      </c>
      <c r="F169" s="202" t="s">
        <v>519</v>
      </c>
      <c r="G169" s="199"/>
      <c r="H169" s="203">
        <v>11.3</v>
      </c>
      <c r="I169" s="204"/>
      <c r="J169" s="199"/>
      <c r="K169" s="199"/>
      <c r="L169" s="205"/>
      <c r="M169" s="206"/>
      <c r="N169" s="207"/>
      <c r="O169" s="207"/>
      <c r="P169" s="207"/>
      <c r="Q169" s="207"/>
      <c r="R169" s="207"/>
      <c r="S169" s="207"/>
      <c r="T169" s="208"/>
      <c r="AT169" s="209" t="s">
        <v>142</v>
      </c>
      <c r="AU169" s="209" t="s">
        <v>80</v>
      </c>
      <c r="AV169" s="13" t="s">
        <v>80</v>
      </c>
      <c r="AW169" s="13" t="s">
        <v>33</v>
      </c>
      <c r="AX169" s="13" t="s">
        <v>78</v>
      </c>
      <c r="AY169" s="209" t="s">
        <v>131</v>
      </c>
    </row>
    <row r="170" spans="1:65" s="2" customFormat="1" ht="55.5" customHeight="1">
      <c r="A170" s="36"/>
      <c r="B170" s="37"/>
      <c r="C170" s="180" t="s">
        <v>262</v>
      </c>
      <c r="D170" s="180" t="s">
        <v>133</v>
      </c>
      <c r="E170" s="181" t="s">
        <v>537</v>
      </c>
      <c r="F170" s="182" t="s">
        <v>538</v>
      </c>
      <c r="G170" s="183" t="s">
        <v>136</v>
      </c>
      <c r="H170" s="184">
        <v>16.2</v>
      </c>
      <c r="I170" s="185"/>
      <c r="J170" s="186">
        <f>ROUND(I170*H170,2)</f>
        <v>0</v>
      </c>
      <c r="K170" s="182" t="s">
        <v>137</v>
      </c>
      <c r="L170" s="41"/>
      <c r="M170" s="187" t="s">
        <v>19</v>
      </c>
      <c r="N170" s="188" t="s">
        <v>42</v>
      </c>
      <c r="O170" s="66"/>
      <c r="P170" s="189">
        <f>O170*H170</f>
        <v>0</v>
      </c>
      <c r="Q170" s="189">
        <v>0.1837</v>
      </c>
      <c r="R170" s="189">
        <f>Q170*H170</f>
        <v>2.97594</v>
      </c>
      <c r="S170" s="189">
        <v>0</v>
      </c>
      <c r="T170" s="190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91" t="s">
        <v>138</v>
      </c>
      <c r="AT170" s="191" t="s">
        <v>133</v>
      </c>
      <c r="AU170" s="191" t="s">
        <v>80</v>
      </c>
      <c r="AY170" s="19" t="s">
        <v>131</v>
      </c>
      <c r="BE170" s="192">
        <f>IF(N170="základní",J170,0)</f>
        <v>0</v>
      </c>
      <c r="BF170" s="192">
        <f>IF(N170="snížená",J170,0)</f>
        <v>0</v>
      </c>
      <c r="BG170" s="192">
        <f>IF(N170="zákl. přenesená",J170,0)</f>
        <v>0</v>
      </c>
      <c r="BH170" s="192">
        <f>IF(N170="sníž. přenesená",J170,0)</f>
        <v>0</v>
      </c>
      <c r="BI170" s="192">
        <f>IF(N170="nulová",J170,0)</f>
        <v>0</v>
      </c>
      <c r="BJ170" s="19" t="s">
        <v>78</v>
      </c>
      <c r="BK170" s="192">
        <f>ROUND(I170*H170,2)</f>
        <v>0</v>
      </c>
      <c r="BL170" s="19" t="s">
        <v>138</v>
      </c>
      <c r="BM170" s="191" t="s">
        <v>539</v>
      </c>
    </row>
    <row r="171" spans="1:65" s="2" customFormat="1" ht="11.25">
      <c r="A171" s="36"/>
      <c r="B171" s="37"/>
      <c r="C171" s="38"/>
      <c r="D171" s="193" t="s">
        <v>140</v>
      </c>
      <c r="E171" s="38"/>
      <c r="F171" s="194" t="s">
        <v>540</v>
      </c>
      <c r="G171" s="38"/>
      <c r="H171" s="38"/>
      <c r="I171" s="195"/>
      <c r="J171" s="38"/>
      <c r="K171" s="38"/>
      <c r="L171" s="41"/>
      <c r="M171" s="196"/>
      <c r="N171" s="197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140</v>
      </c>
      <c r="AU171" s="19" t="s">
        <v>80</v>
      </c>
    </row>
    <row r="172" spans="1:65" s="13" customFormat="1" ht="22.5">
      <c r="B172" s="198"/>
      <c r="C172" s="199"/>
      <c r="D172" s="200" t="s">
        <v>142</v>
      </c>
      <c r="E172" s="201" t="s">
        <v>19</v>
      </c>
      <c r="F172" s="202" t="s">
        <v>541</v>
      </c>
      <c r="G172" s="199"/>
      <c r="H172" s="203">
        <v>16.2</v>
      </c>
      <c r="I172" s="204"/>
      <c r="J172" s="199"/>
      <c r="K172" s="199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142</v>
      </c>
      <c r="AU172" s="209" t="s">
        <v>80</v>
      </c>
      <c r="AV172" s="13" t="s">
        <v>80</v>
      </c>
      <c r="AW172" s="13" t="s">
        <v>33</v>
      </c>
      <c r="AX172" s="13" t="s">
        <v>78</v>
      </c>
      <c r="AY172" s="209" t="s">
        <v>131</v>
      </c>
    </row>
    <row r="173" spans="1:65" s="2" customFormat="1" ht="16.5" customHeight="1">
      <c r="A173" s="36"/>
      <c r="B173" s="37"/>
      <c r="C173" s="235" t="s">
        <v>271</v>
      </c>
      <c r="D173" s="235" t="s">
        <v>485</v>
      </c>
      <c r="E173" s="236" t="s">
        <v>542</v>
      </c>
      <c r="F173" s="237" t="s">
        <v>543</v>
      </c>
      <c r="G173" s="238" t="s">
        <v>136</v>
      </c>
      <c r="H173" s="239">
        <v>1.62</v>
      </c>
      <c r="I173" s="240"/>
      <c r="J173" s="241">
        <f>ROUND(I173*H173,2)</f>
        <v>0</v>
      </c>
      <c r="K173" s="237" t="s">
        <v>137</v>
      </c>
      <c r="L173" s="242"/>
      <c r="M173" s="243" t="s">
        <v>19</v>
      </c>
      <c r="N173" s="244" t="s">
        <v>42</v>
      </c>
      <c r="O173" s="66"/>
      <c r="P173" s="189">
        <f>O173*H173</f>
        <v>0</v>
      </c>
      <c r="Q173" s="189">
        <v>0.41699999999999998</v>
      </c>
      <c r="R173" s="189">
        <f>Q173*H173</f>
        <v>0.67554000000000003</v>
      </c>
      <c r="S173" s="189">
        <v>0</v>
      </c>
      <c r="T173" s="190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91" t="s">
        <v>177</v>
      </c>
      <c r="AT173" s="191" t="s">
        <v>485</v>
      </c>
      <c r="AU173" s="191" t="s">
        <v>80</v>
      </c>
      <c r="AY173" s="19" t="s">
        <v>131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9" t="s">
        <v>78</v>
      </c>
      <c r="BK173" s="192">
        <f>ROUND(I173*H173,2)</f>
        <v>0</v>
      </c>
      <c r="BL173" s="19" t="s">
        <v>138</v>
      </c>
      <c r="BM173" s="191" t="s">
        <v>544</v>
      </c>
    </row>
    <row r="174" spans="1:65" s="2" customFormat="1" ht="19.5">
      <c r="A174" s="36"/>
      <c r="B174" s="37"/>
      <c r="C174" s="38"/>
      <c r="D174" s="200" t="s">
        <v>187</v>
      </c>
      <c r="E174" s="38"/>
      <c r="F174" s="221" t="s">
        <v>545</v>
      </c>
      <c r="G174" s="38"/>
      <c r="H174" s="38"/>
      <c r="I174" s="195"/>
      <c r="J174" s="38"/>
      <c r="K174" s="38"/>
      <c r="L174" s="41"/>
      <c r="M174" s="196"/>
      <c r="N174" s="197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187</v>
      </c>
      <c r="AU174" s="19" t="s">
        <v>80</v>
      </c>
    </row>
    <row r="175" spans="1:65" s="13" customFormat="1" ht="11.25">
      <c r="B175" s="198"/>
      <c r="C175" s="199"/>
      <c r="D175" s="200" t="s">
        <v>142</v>
      </c>
      <c r="E175" s="199"/>
      <c r="F175" s="202" t="s">
        <v>546</v>
      </c>
      <c r="G175" s="199"/>
      <c r="H175" s="203">
        <v>1.62</v>
      </c>
      <c r="I175" s="204"/>
      <c r="J175" s="199"/>
      <c r="K175" s="199"/>
      <c r="L175" s="205"/>
      <c r="M175" s="206"/>
      <c r="N175" s="207"/>
      <c r="O175" s="207"/>
      <c r="P175" s="207"/>
      <c r="Q175" s="207"/>
      <c r="R175" s="207"/>
      <c r="S175" s="207"/>
      <c r="T175" s="208"/>
      <c r="AT175" s="209" t="s">
        <v>142</v>
      </c>
      <c r="AU175" s="209" t="s">
        <v>80</v>
      </c>
      <c r="AV175" s="13" t="s">
        <v>80</v>
      </c>
      <c r="AW175" s="13" t="s">
        <v>4</v>
      </c>
      <c r="AX175" s="13" t="s">
        <v>78</v>
      </c>
      <c r="AY175" s="209" t="s">
        <v>131</v>
      </c>
    </row>
    <row r="176" spans="1:65" s="2" customFormat="1" ht="55.5" customHeight="1">
      <c r="A176" s="36"/>
      <c r="B176" s="37"/>
      <c r="C176" s="180" t="s">
        <v>278</v>
      </c>
      <c r="D176" s="180" t="s">
        <v>133</v>
      </c>
      <c r="E176" s="181" t="s">
        <v>547</v>
      </c>
      <c r="F176" s="182" t="s">
        <v>548</v>
      </c>
      <c r="G176" s="183" t="s">
        <v>136</v>
      </c>
      <c r="H176" s="184">
        <v>14</v>
      </c>
      <c r="I176" s="185"/>
      <c r="J176" s="186">
        <f>ROUND(I176*H176,2)</f>
        <v>0</v>
      </c>
      <c r="K176" s="182" t="s">
        <v>137</v>
      </c>
      <c r="L176" s="41"/>
      <c r="M176" s="187" t="s">
        <v>19</v>
      </c>
      <c r="N176" s="188" t="s">
        <v>42</v>
      </c>
      <c r="O176" s="66"/>
      <c r="P176" s="189">
        <f>O176*H176</f>
        <v>0</v>
      </c>
      <c r="Q176" s="189">
        <v>0.25080999999999998</v>
      </c>
      <c r="R176" s="189">
        <f>Q176*H176</f>
        <v>3.5113399999999997</v>
      </c>
      <c r="S176" s="189">
        <v>0</v>
      </c>
      <c r="T176" s="190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91" t="s">
        <v>138</v>
      </c>
      <c r="AT176" s="191" t="s">
        <v>133</v>
      </c>
      <c r="AU176" s="191" t="s">
        <v>80</v>
      </c>
      <c r="AY176" s="19" t="s">
        <v>131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9" t="s">
        <v>78</v>
      </c>
      <c r="BK176" s="192">
        <f>ROUND(I176*H176,2)</f>
        <v>0</v>
      </c>
      <c r="BL176" s="19" t="s">
        <v>138</v>
      </c>
      <c r="BM176" s="191" t="s">
        <v>549</v>
      </c>
    </row>
    <row r="177" spans="1:65" s="2" customFormat="1" ht="11.25">
      <c r="A177" s="36"/>
      <c r="B177" s="37"/>
      <c r="C177" s="38"/>
      <c r="D177" s="193" t="s">
        <v>140</v>
      </c>
      <c r="E177" s="38"/>
      <c r="F177" s="194" t="s">
        <v>550</v>
      </c>
      <c r="G177" s="38"/>
      <c r="H177" s="38"/>
      <c r="I177" s="195"/>
      <c r="J177" s="38"/>
      <c r="K177" s="38"/>
      <c r="L177" s="41"/>
      <c r="M177" s="196"/>
      <c r="N177" s="197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140</v>
      </c>
      <c r="AU177" s="19" t="s">
        <v>80</v>
      </c>
    </row>
    <row r="178" spans="1:65" s="13" customFormat="1" ht="11.25">
      <c r="B178" s="198"/>
      <c r="C178" s="199"/>
      <c r="D178" s="200" t="s">
        <v>142</v>
      </c>
      <c r="E178" s="201" t="s">
        <v>19</v>
      </c>
      <c r="F178" s="202" t="s">
        <v>520</v>
      </c>
      <c r="G178" s="199"/>
      <c r="H178" s="203">
        <v>14</v>
      </c>
      <c r="I178" s="204"/>
      <c r="J178" s="199"/>
      <c r="K178" s="199"/>
      <c r="L178" s="205"/>
      <c r="M178" s="206"/>
      <c r="N178" s="207"/>
      <c r="O178" s="207"/>
      <c r="P178" s="207"/>
      <c r="Q178" s="207"/>
      <c r="R178" s="207"/>
      <c r="S178" s="207"/>
      <c r="T178" s="208"/>
      <c r="AT178" s="209" t="s">
        <v>142</v>
      </c>
      <c r="AU178" s="209" t="s">
        <v>80</v>
      </c>
      <c r="AV178" s="13" t="s">
        <v>80</v>
      </c>
      <c r="AW178" s="13" t="s">
        <v>33</v>
      </c>
      <c r="AX178" s="13" t="s">
        <v>78</v>
      </c>
      <c r="AY178" s="209" t="s">
        <v>131</v>
      </c>
    </row>
    <row r="179" spans="1:65" s="2" customFormat="1" ht="21.75" customHeight="1">
      <c r="A179" s="36"/>
      <c r="B179" s="37"/>
      <c r="C179" s="235" t="s">
        <v>284</v>
      </c>
      <c r="D179" s="235" t="s">
        <v>485</v>
      </c>
      <c r="E179" s="236" t="s">
        <v>551</v>
      </c>
      <c r="F179" s="237" t="s">
        <v>552</v>
      </c>
      <c r="G179" s="238" t="s">
        <v>136</v>
      </c>
      <c r="H179" s="239">
        <v>14.28</v>
      </c>
      <c r="I179" s="240"/>
      <c r="J179" s="241">
        <f>ROUND(I179*H179,2)</f>
        <v>0</v>
      </c>
      <c r="K179" s="237" t="s">
        <v>195</v>
      </c>
      <c r="L179" s="242"/>
      <c r="M179" s="243" t="s">
        <v>19</v>
      </c>
      <c r="N179" s="244" t="s">
        <v>42</v>
      </c>
      <c r="O179" s="66"/>
      <c r="P179" s="189">
        <f>O179*H179</f>
        <v>0</v>
      </c>
      <c r="Q179" s="189">
        <v>0.11799999999999999</v>
      </c>
      <c r="R179" s="189">
        <f>Q179*H179</f>
        <v>1.6850399999999999</v>
      </c>
      <c r="S179" s="189">
        <v>0</v>
      </c>
      <c r="T179" s="190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91" t="s">
        <v>177</v>
      </c>
      <c r="AT179" s="191" t="s">
        <v>485</v>
      </c>
      <c r="AU179" s="191" t="s">
        <v>80</v>
      </c>
      <c r="AY179" s="19" t="s">
        <v>131</v>
      </c>
      <c r="BE179" s="192">
        <f>IF(N179="základní",J179,0)</f>
        <v>0</v>
      </c>
      <c r="BF179" s="192">
        <f>IF(N179="snížená",J179,0)</f>
        <v>0</v>
      </c>
      <c r="BG179" s="192">
        <f>IF(N179="zákl. přenesená",J179,0)</f>
        <v>0</v>
      </c>
      <c r="BH179" s="192">
        <f>IF(N179="sníž. přenesená",J179,0)</f>
        <v>0</v>
      </c>
      <c r="BI179" s="192">
        <f>IF(N179="nulová",J179,0)</f>
        <v>0</v>
      </c>
      <c r="BJ179" s="19" t="s">
        <v>78</v>
      </c>
      <c r="BK179" s="192">
        <f>ROUND(I179*H179,2)</f>
        <v>0</v>
      </c>
      <c r="BL179" s="19" t="s">
        <v>138</v>
      </c>
      <c r="BM179" s="191" t="s">
        <v>553</v>
      </c>
    </row>
    <row r="180" spans="1:65" s="13" customFormat="1" ht="11.25">
      <c r="B180" s="198"/>
      <c r="C180" s="199"/>
      <c r="D180" s="200" t="s">
        <v>142</v>
      </c>
      <c r="E180" s="199"/>
      <c r="F180" s="202" t="s">
        <v>554</v>
      </c>
      <c r="G180" s="199"/>
      <c r="H180" s="203">
        <v>14.28</v>
      </c>
      <c r="I180" s="204"/>
      <c r="J180" s="199"/>
      <c r="K180" s="199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142</v>
      </c>
      <c r="AU180" s="209" t="s">
        <v>80</v>
      </c>
      <c r="AV180" s="13" t="s">
        <v>80</v>
      </c>
      <c r="AW180" s="13" t="s">
        <v>4</v>
      </c>
      <c r="AX180" s="13" t="s">
        <v>78</v>
      </c>
      <c r="AY180" s="209" t="s">
        <v>131</v>
      </c>
    </row>
    <row r="181" spans="1:65" s="12" customFormat="1" ht="22.9" customHeight="1">
      <c r="B181" s="164"/>
      <c r="C181" s="165"/>
      <c r="D181" s="166" t="s">
        <v>70</v>
      </c>
      <c r="E181" s="178" t="s">
        <v>167</v>
      </c>
      <c r="F181" s="178" t="s">
        <v>190</v>
      </c>
      <c r="G181" s="165"/>
      <c r="H181" s="165"/>
      <c r="I181" s="168"/>
      <c r="J181" s="179">
        <f>BK181</f>
        <v>0</v>
      </c>
      <c r="K181" s="165"/>
      <c r="L181" s="170"/>
      <c r="M181" s="171"/>
      <c r="N181" s="172"/>
      <c r="O181" s="172"/>
      <c r="P181" s="173">
        <f>SUM(P182:P227)</f>
        <v>0</v>
      </c>
      <c r="Q181" s="172"/>
      <c r="R181" s="173">
        <f>SUM(R182:R227)</f>
        <v>30.847874999999995</v>
      </c>
      <c r="S181" s="172"/>
      <c r="T181" s="174">
        <f>SUM(T182:T227)</f>
        <v>0</v>
      </c>
      <c r="AR181" s="175" t="s">
        <v>78</v>
      </c>
      <c r="AT181" s="176" t="s">
        <v>70</v>
      </c>
      <c r="AU181" s="176" t="s">
        <v>78</v>
      </c>
      <c r="AY181" s="175" t="s">
        <v>131</v>
      </c>
      <c r="BK181" s="177">
        <f>SUM(BK182:BK227)</f>
        <v>0</v>
      </c>
    </row>
    <row r="182" spans="1:65" s="2" customFormat="1" ht="16.5" customHeight="1">
      <c r="A182" s="36"/>
      <c r="B182" s="37"/>
      <c r="C182" s="180" t="s">
        <v>291</v>
      </c>
      <c r="D182" s="180" t="s">
        <v>133</v>
      </c>
      <c r="E182" s="181" t="s">
        <v>555</v>
      </c>
      <c r="F182" s="182" t="s">
        <v>556</v>
      </c>
      <c r="G182" s="183" t="s">
        <v>136</v>
      </c>
      <c r="H182" s="184">
        <v>381.3</v>
      </c>
      <c r="I182" s="185"/>
      <c r="J182" s="186">
        <f>ROUND(I182*H182,2)</f>
        <v>0</v>
      </c>
      <c r="K182" s="182" t="s">
        <v>195</v>
      </c>
      <c r="L182" s="41"/>
      <c r="M182" s="187" t="s">
        <v>19</v>
      </c>
      <c r="N182" s="188" t="s">
        <v>42</v>
      </c>
      <c r="O182" s="66"/>
      <c r="P182" s="189">
        <f>O182*H182</f>
        <v>0</v>
      </c>
      <c r="Q182" s="189">
        <v>9.6000000000000002E-4</v>
      </c>
      <c r="R182" s="189">
        <f>Q182*H182</f>
        <v>0.36604800000000004</v>
      </c>
      <c r="S182" s="189">
        <v>0</v>
      </c>
      <c r="T182" s="190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91" t="s">
        <v>138</v>
      </c>
      <c r="AT182" s="191" t="s">
        <v>133</v>
      </c>
      <c r="AU182" s="191" t="s">
        <v>80</v>
      </c>
      <c r="AY182" s="19" t="s">
        <v>131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78</v>
      </c>
      <c r="BK182" s="192">
        <f>ROUND(I182*H182,2)</f>
        <v>0</v>
      </c>
      <c r="BL182" s="19" t="s">
        <v>138</v>
      </c>
      <c r="BM182" s="191" t="s">
        <v>557</v>
      </c>
    </row>
    <row r="183" spans="1:65" s="13" customFormat="1" ht="11.25">
      <c r="B183" s="198"/>
      <c r="C183" s="199"/>
      <c r="D183" s="200" t="s">
        <v>142</v>
      </c>
      <c r="E183" s="201" t="s">
        <v>19</v>
      </c>
      <c r="F183" s="202" t="s">
        <v>395</v>
      </c>
      <c r="G183" s="199"/>
      <c r="H183" s="203">
        <v>239.6</v>
      </c>
      <c r="I183" s="204"/>
      <c r="J183" s="199"/>
      <c r="K183" s="199"/>
      <c r="L183" s="205"/>
      <c r="M183" s="206"/>
      <c r="N183" s="207"/>
      <c r="O183" s="207"/>
      <c r="P183" s="207"/>
      <c r="Q183" s="207"/>
      <c r="R183" s="207"/>
      <c r="S183" s="207"/>
      <c r="T183" s="208"/>
      <c r="AT183" s="209" t="s">
        <v>142</v>
      </c>
      <c r="AU183" s="209" t="s">
        <v>80</v>
      </c>
      <c r="AV183" s="13" t="s">
        <v>80</v>
      </c>
      <c r="AW183" s="13" t="s">
        <v>33</v>
      </c>
      <c r="AX183" s="13" t="s">
        <v>71</v>
      </c>
      <c r="AY183" s="209" t="s">
        <v>131</v>
      </c>
    </row>
    <row r="184" spans="1:65" s="13" customFormat="1" ht="11.25">
      <c r="B184" s="198"/>
      <c r="C184" s="199"/>
      <c r="D184" s="200" t="s">
        <v>142</v>
      </c>
      <c r="E184" s="201" t="s">
        <v>19</v>
      </c>
      <c r="F184" s="202" t="s">
        <v>269</v>
      </c>
      <c r="G184" s="199"/>
      <c r="H184" s="203">
        <v>65.599999999999994</v>
      </c>
      <c r="I184" s="204"/>
      <c r="J184" s="199"/>
      <c r="K184" s="199"/>
      <c r="L184" s="205"/>
      <c r="M184" s="206"/>
      <c r="N184" s="207"/>
      <c r="O184" s="207"/>
      <c r="P184" s="207"/>
      <c r="Q184" s="207"/>
      <c r="R184" s="207"/>
      <c r="S184" s="207"/>
      <c r="T184" s="208"/>
      <c r="AT184" s="209" t="s">
        <v>142</v>
      </c>
      <c r="AU184" s="209" t="s">
        <v>80</v>
      </c>
      <c r="AV184" s="13" t="s">
        <v>80</v>
      </c>
      <c r="AW184" s="13" t="s">
        <v>33</v>
      </c>
      <c r="AX184" s="13" t="s">
        <v>71</v>
      </c>
      <c r="AY184" s="209" t="s">
        <v>131</v>
      </c>
    </row>
    <row r="185" spans="1:65" s="13" customFormat="1" ht="11.25">
      <c r="B185" s="198"/>
      <c r="C185" s="199"/>
      <c r="D185" s="200" t="s">
        <v>142</v>
      </c>
      <c r="E185" s="201" t="s">
        <v>19</v>
      </c>
      <c r="F185" s="202" t="s">
        <v>558</v>
      </c>
      <c r="G185" s="199"/>
      <c r="H185" s="203">
        <v>76.099999999999994</v>
      </c>
      <c r="I185" s="204"/>
      <c r="J185" s="199"/>
      <c r="K185" s="199"/>
      <c r="L185" s="205"/>
      <c r="M185" s="206"/>
      <c r="N185" s="207"/>
      <c r="O185" s="207"/>
      <c r="P185" s="207"/>
      <c r="Q185" s="207"/>
      <c r="R185" s="207"/>
      <c r="S185" s="207"/>
      <c r="T185" s="208"/>
      <c r="AT185" s="209" t="s">
        <v>142</v>
      </c>
      <c r="AU185" s="209" t="s">
        <v>80</v>
      </c>
      <c r="AV185" s="13" t="s">
        <v>80</v>
      </c>
      <c r="AW185" s="13" t="s">
        <v>33</v>
      </c>
      <c r="AX185" s="13" t="s">
        <v>71</v>
      </c>
      <c r="AY185" s="209" t="s">
        <v>131</v>
      </c>
    </row>
    <row r="186" spans="1:65" s="14" customFormat="1" ht="11.25">
      <c r="B186" s="210"/>
      <c r="C186" s="211"/>
      <c r="D186" s="200" t="s">
        <v>142</v>
      </c>
      <c r="E186" s="212" t="s">
        <v>19</v>
      </c>
      <c r="F186" s="213" t="s">
        <v>156</v>
      </c>
      <c r="G186" s="211"/>
      <c r="H186" s="214">
        <v>381.3</v>
      </c>
      <c r="I186" s="215"/>
      <c r="J186" s="211"/>
      <c r="K186" s="211"/>
      <c r="L186" s="216"/>
      <c r="M186" s="217"/>
      <c r="N186" s="218"/>
      <c r="O186" s="218"/>
      <c r="P186" s="218"/>
      <c r="Q186" s="218"/>
      <c r="R186" s="218"/>
      <c r="S186" s="218"/>
      <c r="T186" s="219"/>
      <c r="AT186" s="220" t="s">
        <v>142</v>
      </c>
      <c r="AU186" s="220" t="s">
        <v>80</v>
      </c>
      <c r="AV186" s="14" t="s">
        <v>138</v>
      </c>
      <c r="AW186" s="14" t="s">
        <v>33</v>
      </c>
      <c r="AX186" s="14" t="s">
        <v>78</v>
      </c>
      <c r="AY186" s="220" t="s">
        <v>131</v>
      </c>
    </row>
    <row r="187" spans="1:65" s="2" customFormat="1" ht="24.2" customHeight="1">
      <c r="A187" s="36"/>
      <c r="B187" s="37"/>
      <c r="C187" s="180" t="s">
        <v>296</v>
      </c>
      <c r="D187" s="180" t="s">
        <v>133</v>
      </c>
      <c r="E187" s="181" t="s">
        <v>559</v>
      </c>
      <c r="F187" s="182" t="s">
        <v>560</v>
      </c>
      <c r="G187" s="183" t="s">
        <v>136</v>
      </c>
      <c r="H187" s="184">
        <v>76.099999999999994</v>
      </c>
      <c r="I187" s="185"/>
      <c r="J187" s="186">
        <f>ROUND(I187*H187,2)</f>
        <v>0</v>
      </c>
      <c r="K187" s="182" t="s">
        <v>137</v>
      </c>
      <c r="L187" s="41"/>
      <c r="M187" s="187" t="s">
        <v>19</v>
      </c>
      <c r="N187" s="188" t="s">
        <v>42</v>
      </c>
      <c r="O187" s="66"/>
      <c r="P187" s="189">
        <f>O187*H187</f>
        <v>0</v>
      </c>
      <c r="Q187" s="189">
        <v>2.5999999999999998E-4</v>
      </c>
      <c r="R187" s="189">
        <f>Q187*H187</f>
        <v>1.9785999999999998E-2</v>
      </c>
      <c r="S187" s="189">
        <v>0</v>
      </c>
      <c r="T187" s="190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91" t="s">
        <v>138</v>
      </c>
      <c r="AT187" s="191" t="s">
        <v>133</v>
      </c>
      <c r="AU187" s="191" t="s">
        <v>80</v>
      </c>
      <c r="AY187" s="19" t="s">
        <v>131</v>
      </c>
      <c r="BE187" s="192">
        <f>IF(N187="základní",J187,0)</f>
        <v>0</v>
      </c>
      <c r="BF187" s="192">
        <f>IF(N187="snížená",J187,0)</f>
        <v>0</v>
      </c>
      <c r="BG187" s="192">
        <f>IF(N187="zákl. přenesená",J187,0)</f>
        <v>0</v>
      </c>
      <c r="BH187" s="192">
        <f>IF(N187="sníž. přenesená",J187,0)</f>
        <v>0</v>
      </c>
      <c r="BI187" s="192">
        <f>IF(N187="nulová",J187,0)</f>
        <v>0</v>
      </c>
      <c r="BJ187" s="19" t="s">
        <v>78</v>
      </c>
      <c r="BK187" s="192">
        <f>ROUND(I187*H187,2)</f>
        <v>0</v>
      </c>
      <c r="BL187" s="19" t="s">
        <v>138</v>
      </c>
      <c r="BM187" s="191" t="s">
        <v>561</v>
      </c>
    </row>
    <row r="188" spans="1:65" s="2" customFormat="1" ht="11.25">
      <c r="A188" s="36"/>
      <c r="B188" s="37"/>
      <c r="C188" s="38"/>
      <c r="D188" s="193" t="s">
        <v>140</v>
      </c>
      <c r="E188" s="38"/>
      <c r="F188" s="194" t="s">
        <v>562</v>
      </c>
      <c r="G188" s="38"/>
      <c r="H188" s="38"/>
      <c r="I188" s="195"/>
      <c r="J188" s="38"/>
      <c r="K188" s="38"/>
      <c r="L188" s="41"/>
      <c r="M188" s="196"/>
      <c r="N188" s="197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9" t="s">
        <v>140</v>
      </c>
      <c r="AU188" s="19" t="s">
        <v>80</v>
      </c>
    </row>
    <row r="189" spans="1:65" s="13" customFormat="1" ht="11.25">
      <c r="B189" s="198"/>
      <c r="C189" s="199"/>
      <c r="D189" s="200" t="s">
        <v>142</v>
      </c>
      <c r="E189" s="201" t="s">
        <v>19</v>
      </c>
      <c r="F189" s="202" t="s">
        <v>558</v>
      </c>
      <c r="G189" s="199"/>
      <c r="H189" s="203">
        <v>76.099999999999994</v>
      </c>
      <c r="I189" s="204"/>
      <c r="J189" s="199"/>
      <c r="K189" s="199"/>
      <c r="L189" s="205"/>
      <c r="M189" s="206"/>
      <c r="N189" s="207"/>
      <c r="O189" s="207"/>
      <c r="P189" s="207"/>
      <c r="Q189" s="207"/>
      <c r="R189" s="207"/>
      <c r="S189" s="207"/>
      <c r="T189" s="208"/>
      <c r="AT189" s="209" t="s">
        <v>142</v>
      </c>
      <c r="AU189" s="209" t="s">
        <v>80</v>
      </c>
      <c r="AV189" s="13" t="s">
        <v>80</v>
      </c>
      <c r="AW189" s="13" t="s">
        <v>33</v>
      </c>
      <c r="AX189" s="13" t="s">
        <v>78</v>
      </c>
      <c r="AY189" s="209" t="s">
        <v>131</v>
      </c>
    </row>
    <row r="190" spans="1:65" s="2" customFormat="1" ht="24.2" customHeight="1">
      <c r="A190" s="36"/>
      <c r="B190" s="37"/>
      <c r="C190" s="180" t="s">
        <v>302</v>
      </c>
      <c r="D190" s="180" t="s">
        <v>133</v>
      </c>
      <c r="E190" s="181" t="s">
        <v>563</v>
      </c>
      <c r="F190" s="182" t="s">
        <v>564</v>
      </c>
      <c r="G190" s="183" t="s">
        <v>136</v>
      </c>
      <c r="H190" s="184">
        <v>239.6</v>
      </c>
      <c r="I190" s="185"/>
      <c r="J190" s="186">
        <f>ROUND(I190*H190,2)</f>
        <v>0</v>
      </c>
      <c r="K190" s="182" t="s">
        <v>137</v>
      </c>
      <c r="L190" s="41"/>
      <c r="M190" s="187" t="s">
        <v>19</v>
      </c>
      <c r="N190" s="188" t="s">
        <v>42</v>
      </c>
      <c r="O190" s="66"/>
      <c r="P190" s="189">
        <f>O190*H190</f>
        <v>0</v>
      </c>
      <c r="Q190" s="189">
        <v>8.9999999999999993E-3</v>
      </c>
      <c r="R190" s="189">
        <f>Q190*H190</f>
        <v>2.1563999999999997</v>
      </c>
      <c r="S190" s="189">
        <v>0</v>
      </c>
      <c r="T190" s="190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91" t="s">
        <v>138</v>
      </c>
      <c r="AT190" s="191" t="s">
        <v>133</v>
      </c>
      <c r="AU190" s="191" t="s">
        <v>80</v>
      </c>
      <c r="AY190" s="19" t="s">
        <v>131</v>
      </c>
      <c r="BE190" s="192">
        <f>IF(N190="základní",J190,0)</f>
        <v>0</v>
      </c>
      <c r="BF190" s="192">
        <f>IF(N190="snížená",J190,0)</f>
        <v>0</v>
      </c>
      <c r="BG190" s="192">
        <f>IF(N190="zákl. přenesená",J190,0)</f>
        <v>0</v>
      </c>
      <c r="BH190" s="192">
        <f>IF(N190="sníž. přenesená",J190,0)</f>
        <v>0</v>
      </c>
      <c r="BI190" s="192">
        <f>IF(N190="nulová",J190,0)</f>
        <v>0</v>
      </c>
      <c r="BJ190" s="19" t="s">
        <v>78</v>
      </c>
      <c r="BK190" s="192">
        <f>ROUND(I190*H190,2)</f>
        <v>0</v>
      </c>
      <c r="BL190" s="19" t="s">
        <v>138</v>
      </c>
      <c r="BM190" s="191" t="s">
        <v>565</v>
      </c>
    </row>
    <row r="191" spans="1:65" s="2" customFormat="1" ht="11.25">
      <c r="A191" s="36"/>
      <c r="B191" s="37"/>
      <c r="C191" s="38"/>
      <c r="D191" s="193" t="s">
        <v>140</v>
      </c>
      <c r="E191" s="38"/>
      <c r="F191" s="194" t="s">
        <v>566</v>
      </c>
      <c r="G191" s="38"/>
      <c r="H191" s="38"/>
      <c r="I191" s="195"/>
      <c r="J191" s="38"/>
      <c r="K191" s="38"/>
      <c r="L191" s="41"/>
      <c r="M191" s="196"/>
      <c r="N191" s="197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140</v>
      </c>
      <c r="AU191" s="19" t="s">
        <v>80</v>
      </c>
    </row>
    <row r="192" spans="1:65" s="13" customFormat="1" ht="11.25">
      <c r="B192" s="198"/>
      <c r="C192" s="199"/>
      <c r="D192" s="200" t="s">
        <v>142</v>
      </c>
      <c r="E192" s="201" t="s">
        <v>19</v>
      </c>
      <c r="F192" s="202" t="s">
        <v>395</v>
      </c>
      <c r="G192" s="199"/>
      <c r="H192" s="203">
        <v>239.6</v>
      </c>
      <c r="I192" s="204"/>
      <c r="J192" s="199"/>
      <c r="K192" s="199"/>
      <c r="L192" s="205"/>
      <c r="M192" s="206"/>
      <c r="N192" s="207"/>
      <c r="O192" s="207"/>
      <c r="P192" s="207"/>
      <c r="Q192" s="207"/>
      <c r="R192" s="207"/>
      <c r="S192" s="207"/>
      <c r="T192" s="208"/>
      <c r="AT192" s="209" t="s">
        <v>142</v>
      </c>
      <c r="AU192" s="209" t="s">
        <v>80</v>
      </c>
      <c r="AV192" s="13" t="s">
        <v>80</v>
      </c>
      <c r="AW192" s="13" t="s">
        <v>33</v>
      </c>
      <c r="AX192" s="13" t="s">
        <v>78</v>
      </c>
      <c r="AY192" s="209" t="s">
        <v>131</v>
      </c>
    </row>
    <row r="193" spans="1:65" s="2" customFormat="1" ht="24.2" customHeight="1">
      <c r="A193" s="36"/>
      <c r="B193" s="37"/>
      <c r="C193" s="180" t="s">
        <v>307</v>
      </c>
      <c r="D193" s="180" t="s">
        <v>133</v>
      </c>
      <c r="E193" s="181" t="s">
        <v>567</v>
      </c>
      <c r="F193" s="182" t="s">
        <v>568</v>
      </c>
      <c r="G193" s="183" t="s">
        <v>136</v>
      </c>
      <c r="H193" s="184">
        <v>1651.6</v>
      </c>
      <c r="I193" s="185"/>
      <c r="J193" s="186">
        <f>ROUND(I193*H193,2)</f>
        <v>0</v>
      </c>
      <c r="K193" s="182" t="s">
        <v>137</v>
      </c>
      <c r="L193" s="41"/>
      <c r="M193" s="187" t="s">
        <v>19</v>
      </c>
      <c r="N193" s="188" t="s">
        <v>42</v>
      </c>
      <c r="O193" s="66"/>
      <c r="P193" s="189">
        <f>O193*H193</f>
        <v>0</v>
      </c>
      <c r="Q193" s="189">
        <v>2.0000000000000001E-4</v>
      </c>
      <c r="R193" s="189">
        <f>Q193*H193</f>
        <v>0.33032</v>
      </c>
      <c r="S193" s="189">
        <v>0</v>
      </c>
      <c r="T193" s="190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91" t="s">
        <v>138</v>
      </c>
      <c r="AT193" s="191" t="s">
        <v>133</v>
      </c>
      <c r="AU193" s="191" t="s">
        <v>80</v>
      </c>
      <c r="AY193" s="19" t="s">
        <v>131</v>
      </c>
      <c r="BE193" s="192">
        <f>IF(N193="základní",J193,0)</f>
        <v>0</v>
      </c>
      <c r="BF193" s="192">
        <f>IF(N193="snížená",J193,0)</f>
        <v>0</v>
      </c>
      <c r="BG193" s="192">
        <f>IF(N193="zákl. přenesená",J193,0)</f>
        <v>0</v>
      </c>
      <c r="BH193" s="192">
        <f>IF(N193="sníž. přenesená",J193,0)</f>
        <v>0</v>
      </c>
      <c r="BI193" s="192">
        <f>IF(N193="nulová",J193,0)</f>
        <v>0</v>
      </c>
      <c r="BJ193" s="19" t="s">
        <v>78</v>
      </c>
      <c r="BK193" s="192">
        <f>ROUND(I193*H193,2)</f>
        <v>0</v>
      </c>
      <c r="BL193" s="19" t="s">
        <v>138</v>
      </c>
      <c r="BM193" s="191" t="s">
        <v>569</v>
      </c>
    </row>
    <row r="194" spans="1:65" s="2" customFormat="1" ht="11.25">
      <c r="A194" s="36"/>
      <c r="B194" s="37"/>
      <c r="C194" s="38"/>
      <c r="D194" s="193" t="s">
        <v>140</v>
      </c>
      <c r="E194" s="38"/>
      <c r="F194" s="194" t="s">
        <v>570</v>
      </c>
      <c r="G194" s="38"/>
      <c r="H194" s="38"/>
      <c r="I194" s="195"/>
      <c r="J194" s="38"/>
      <c r="K194" s="38"/>
      <c r="L194" s="41"/>
      <c r="M194" s="196"/>
      <c r="N194" s="197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9" t="s">
        <v>140</v>
      </c>
      <c r="AU194" s="19" t="s">
        <v>80</v>
      </c>
    </row>
    <row r="195" spans="1:65" s="13" customFormat="1" ht="11.25">
      <c r="B195" s="198"/>
      <c r="C195" s="199"/>
      <c r="D195" s="200" t="s">
        <v>142</v>
      </c>
      <c r="E195" s="201" t="s">
        <v>19</v>
      </c>
      <c r="F195" s="202" t="s">
        <v>571</v>
      </c>
      <c r="G195" s="199"/>
      <c r="H195" s="203">
        <v>1412</v>
      </c>
      <c r="I195" s="204"/>
      <c r="J195" s="199"/>
      <c r="K195" s="199"/>
      <c r="L195" s="205"/>
      <c r="M195" s="206"/>
      <c r="N195" s="207"/>
      <c r="O195" s="207"/>
      <c r="P195" s="207"/>
      <c r="Q195" s="207"/>
      <c r="R195" s="207"/>
      <c r="S195" s="207"/>
      <c r="T195" s="208"/>
      <c r="AT195" s="209" t="s">
        <v>142</v>
      </c>
      <c r="AU195" s="209" t="s">
        <v>80</v>
      </c>
      <c r="AV195" s="13" t="s">
        <v>80</v>
      </c>
      <c r="AW195" s="13" t="s">
        <v>33</v>
      </c>
      <c r="AX195" s="13" t="s">
        <v>71</v>
      </c>
      <c r="AY195" s="209" t="s">
        <v>131</v>
      </c>
    </row>
    <row r="196" spans="1:65" s="13" customFormat="1" ht="11.25">
      <c r="B196" s="198"/>
      <c r="C196" s="199"/>
      <c r="D196" s="200" t="s">
        <v>142</v>
      </c>
      <c r="E196" s="201" t="s">
        <v>19</v>
      </c>
      <c r="F196" s="202" t="s">
        <v>395</v>
      </c>
      <c r="G196" s="199"/>
      <c r="H196" s="203">
        <v>239.6</v>
      </c>
      <c r="I196" s="204"/>
      <c r="J196" s="199"/>
      <c r="K196" s="199"/>
      <c r="L196" s="205"/>
      <c r="M196" s="206"/>
      <c r="N196" s="207"/>
      <c r="O196" s="207"/>
      <c r="P196" s="207"/>
      <c r="Q196" s="207"/>
      <c r="R196" s="207"/>
      <c r="S196" s="207"/>
      <c r="T196" s="208"/>
      <c r="AT196" s="209" t="s">
        <v>142</v>
      </c>
      <c r="AU196" s="209" t="s">
        <v>80</v>
      </c>
      <c r="AV196" s="13" t="s">
        <v>80</v>
      </c>
      <c r="AW196" s="13" t="s">
        <v>33</v>
      </c>
      <c r="AX196" s="13" t="s">
        <v>71</v>
      </c>
      <c r="AY196" s="209" t="s">
        <v>131</v>
      </c>
    </row>
    <row r="197" spans="1:65" s="14" customFormat="1" ht="11.25">
      <c r="B197" s="210"/>
      <c r="C197" s="211"/>
      <c r="D197" s="200" t="s">
        <v>142</v>
      </c>
      <c r="E197" s="212" t="s">
        <v>19</v>
      </c>
      <c r="F197" s="213" t="s">
        <v>156</v>
      </c>
      <c r="G197" s="211"/>
      <c r="H197" s="214">
        <v>1651.6</v>
      </c>
      <c r="I197" s="215"/>
      <c r="J197" s="211"/>
      <c r="K197" s="211"/>
      <c r="L197" s="216"/>
      <c r="M197" s="217"/>
      <c r="N197" s="218"/>
      <c r="O197" s="218"/>
      <c r="P197" s="218"/>
      <c r="Q197" s="218"/>
      <c r="R197" s="218"/>
      <c r="S197" s="218"/>
      <c r="T197" s="219"/>
      <c r="AT197" s="220" t="s">
        <v>142</v>
      </c>
      <c r="AU197" s="220" t="s">
        <v>80</v>
      </c>
      <c r="AV197" s="14" t="s">
        <v>138</v>
      </c>
      <c r="AW197" s="14" t="s">
        <v>33</v>
      </c>
      <c r="AX197" s="14" t="s">
        <v>78</v>
      </c>
      <c r="AY197" s="220" t="s">
        <v>131</v>
      </c>
    </row>
    <row r="198" spans="1:65" s="2" customFormat="1" ht="33" customHeight="1">
      <c r="A198" s="36"/>
      <c r="B198" s="37"/>
      <c r="C198" s="180" t="s">
        <v>312</v>
      </c>
      <c r="D198" s="180" t="s">
        <v>133</v>
      </c>
      <c r="E198" s="181" t="s">
        <v>572</v>
      </c>
      <c r="F198" s="182" t="s">
        <v>573</v>
      </c>
      <c r="G198" s="183" t="s">
        <v>136</v>
      </c>
      <c r="H198" s="184">
        <v>315.7</v>
      </c>
      <c r="I198" s="185"/>
      <c r="J198" s="186">
        <f>ROUND(I198*H198,2)</f>
        <v>0</v>
      </c>
      <c r="K198" s="182" t="s">
        <v>137</v>
      </c>
      <c r="L198" s="41"/>
      <c r="M198" s="187" t="s">
        <v>19</v>
      </c>
      <c r="N198" s="188" t="s">
        <v>42</v>
      </c>
      <c r="O198" s="66"/>
      <c r="P198" s="189">
        <f>O198*H198</f>
        <v>0</v>
      </c>
      <c r="Q198" s="189">
        <v>1.208E-2</v>
      </c>
      <c r="R198" s="189">
        <f>Q198*H198</f>
        <v>3.8136559999999999</v>
      </c>
      <c r="S198" s="189">
        <v>0</v>
      </c>
      <c r="T198" s="190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91" t="s">
        <v>138</v>
      </c>
      <c r="AT198" s="191" t="s">
        <v>133</v>
      </c>
      <c r="AU198" s="191" t="s">
        <v>80</v>
      </c>
      <c r="AY198" s="19" t="s">
        <v>131</v>
      </c>
      <c r="BE198" s="192">
        <f>IF(N198="základní",J198,0)</f>
        <v>0</v>
      </c>
      <c r="BF198" s="192">
        <f>IF(N198="snížená",J198,0)</f>
        <v>0</v>
      </c>
      <c r="BG198" s="192">
        <f>IF(N198="zákl. přenesená",J198,0)</f>
        <v>0</v>
      </c>
      <c r="BH198" s="192">
        <f>IF(N198="sníž. přenesená",J198,0)</f>
        <v>0</v>
      </c>
      <c r="BI198" s="192">
        <f>IF(N198="nulová",J198,0)</f>
        <v>0</v>
      </c>
      <c r="BJ198" s="19" t="s">
        <v>78</v>
      </c>
      <c r="BK198" s="192">
        <f>ROUND(I198*H198,2)</f>
        <v>0</v>
      </c>
      <c r="BL198" s="19" t="s">
        <v>138</v>
      </c>
      <c r="BM198" s="191" t="s">
        <v>574</v>
      </c>
    </row>
    <row r="199" spans="1:65" s="2" customFormat="1" ht="11.25">
      <c r="A199" s="36"/>
      <c r="B199" s="37"/>
      <c r="C199" s="38"/>
      <c r="D199" s="193" t="s">
        <v>140</v>
      </c>
      <c r="E199" s="38"/>
      <c r="F199" s="194" t="s">
        <v>575</v>
      </c>
      <c r="G199" s="38"/>
      <c r="H199" s="38"/>
      <c r="I199" s="195"/>
      <c r="J199" s="38"/>
      <c r="K199" s="38"/>
      <c r="L199" s="41"/>
      <c r="M199" s="196"/>
      <c r="N199" s="197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140</v>
      </c>
      <c r="AU199" s="19" t="s">
        <v>80</v>
      </c>
    </row>
    <row r="200" spans="1:65" s="13" customFormat="1" ht="11.25">
      <c r="B200" s="198"/>
      <c r="C200" s="199"/>
      <c r="D200" s="200" t="s">
        <v>142</v>
      </c>
      <c r="E200" s="201" t="s">
        <v>19</v>
      </c>
      <c r="F200" s="202" t="s">
        <v>395</v>
      </c>
      <c r="G200" s="199"/>
      <c r="H200" s="203">
        <v>239.6</v>
      </c>
      <c r="I200" s="204"/>
      <c r="J200" s="199"/>
      <c r="K200" s="199"/>
      <c r="L200" s="205"/>
      <c r="M200" s="206"/>
      <c r="N200" s="207"/>
      <c r="O200" s="207"/>
      <c r="P200" s="207"/>
      <c r="Q200" s="207"/>
      <c r="R200" s="207"/>
      <c r="S200" s="207"/>
      <c r="T200" s="208"/>
      <c r="AT200" s="209" t="s">
        <v>142</v>
      </c>
      <c r="AU200" s="209" t="s">
        <v>80</v>
      </c>
      <c r="AV200" s="13" t="s">
        <v>80</v>
      </c>
      <c r="AW200" s="13" t="s">
        <v>33</v>
      </c>
      <c r="AX200" s="13" t="s">
        <v>71</v>
      </c>
      <c r="AY200" s="209" t="s">
        <v>131</v>
      </c>
    </row>
    <row r="201" spans="1:65" s="13" customFormat="1" ht="11.25">
      <c r="B201" s="198"/>
      <c r="C201" s="199"/>
      <c r="D201" s="200" t="s">
        <v>142</v>
      </c>
      <c r="E201" s="201" t="s">
        <v>19</v>
      </c>
      <c r="F201" s="202" t="s">
        <v>558</v>
      </c>
      <c r="G201" s="199"/>
      <c r="H201" s="203">
        <v>76.099999999999994</v>
      </c>
      <c r="I201" s="204"/>
      <c r="J201" s="199"/>
      <c r="K201" s="199"/>
      <c r="L201" s="205"/>
      <c r="M201" s="206"/>
      <c r="N201" s="207"/>
      <c r="O201" s="207"/>
      <c r="P201" s="207"/>
      <c r="Q201" s="207"/>
      <c r="R201" s="207"/>
      <c r="S201" s="207"/>
      <c r="T201" s="208"/>
      <c r="AT201" s="209" t="s">
        <v>142</v>
      </c>
      <c r="AU201" s="209" t="s">
        <v>80</v>
      </c>
      <c r="AV201" s="13" t="s">
        <v>80</v>
      </c>
      <c r="AW201" s="13" t="s">
        <v>33</v>
      </c>
      <c r="AX201" s="13" t="s">
        <v>71</v>
      </c>
      <c r="AY201" s="209" t="s">
        <v>131</v>
      </c>
    </row>
    <row r="202" spans="1:65" s="14" customFormat="1" ht="11.25">
      <c r="B202" s="210"/>
      <c r="C202" s="211"/>
      <c r="D202" s="200" t="s">
        <v>142</v>
      </c>
      <c r="E202" s="212" t="s">
        <v>19</v>
      </c>
      <c r="F202" s="213" t="s">
        <v>156</v>
      </c>
      <c r="G202" s="211"/>
      <c r="H202" s="214">
        <v>315.7</v>
      </c>
      <c r="I202" s="215"/>
      <c r="J202" s="211"/>
      <c r="K202" s="211"/>
      <c r="L202" s="216"/>
      <c r="M202" s="217"/>
      <c r="N202" s="218"/>
      <c r="O202" s="218"/>
      <c r="P202" s="218"/>
      <c r="Q202" s="218"/>
      <c r="R202" s="218"/>
      <c r="S202" s="218"/>
      <c r="T202" s="219"/>
      <c r="AT202" s="220" t="s">
        <v>142</v>
      </c>
      <c r="AU202" s="220" t="s">
        <v>80</v>
      </c>
      <c r="AV202" s="14" t="s">
        <v>138</v>
      </c>
      <c r="AW202" s="14" t="s">
        <v>33</v>
      </c>
      <c r="AX202" s="14" t="s">
        <v>78</v>
      </c>
      <c r="AY202" s="220" t="s">
        <v>131</v>
      </c>
    </row>
    <row r="203" spans="1:65" s="2" customFormat="1" ht="55.5" customHeight="1">
      <c r="A203" s="36"/>
      <c r="B203" s="37"/>
      <c r="C203" s="180" t="s">
        <v>317</v>
      </c>
      <c r="D203" s="180" t="s">
        <v>133</v>
      </c>
      <c r="E203" s="181" t="s">
        <v>576</v>
      </c>
      <c r="F203" s="182" t="s">
        <v>577</v>
      </c>
      <c r="G203" s="183" t="s">
        <v>136</v>
      </c>
      <c r="H203" s="184">
        <v>315.7</v>
      </c>
      <c r="I203" s="185"/>
      <c r="J203" s="186">
        <f>ROUND(I203*H203,2)</f>
        <v>0</v>
      </c>
      <c r="K203" s="182" t="s">
        <v>137</v>
      </c>
      <c r="L203" s="41"/>
      <c r="M203" s="187" t="s">
        <v>19</v>
      </c>
      <c r="N203" s="188" t="s">
        <v>42</v>
      </c>
      <c r="O203" s="66"/>
      <c r="P203" s="189">
        <f>O203*H203</f>
        <v>0</v>
      </c>
      <c r="Q203" s="189">
        <v>6.0400000000000002E-3</v>
      </c>
      <c r="R203" s="189">
        <f>Q203*H203</f>
        <v>1.906828</v>
      </c>
      <c r="S203" s="189">
        <v>0</v>
      </c>
      <c r="T203" s="190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91" t="s">
        <v>138</v>
      </c>
      <c r="AT203" s="191" t="s">
        <v>133</v>
      </c>
      <c r="AU203" s="191" t="s">
        <v>80</v>
      </c>
      <c r="AY203" s="19" t="s">
        <v>131</v>
      </c>
      <c r="BE203" s="192">
        <f>IF(N203="základní",J203,0)</f>
        <v>0</v>
      </c>
      <c r="BF203" s="192">
        <f>IF(N203="snížená",J203,0)</f>
        <v>0</v>
      </c>
      <c r="BG203" s="192">
        <f>IF(N203="zákl. přenesená",J203,0)</f>
        <v>0</v>
      </c>
      <c r="BH203" s="192">
        <f>IF(N203="sníž. přenesená",J203,0)</f>
        <v>0</v>
      </c>
      <c r="BI203" s="192">
        <f>IF(N203="nulová",J203,0)</f>
        <v>0</v>
      </c>
      <c r="BJ203" s="19" t="s">
        <v>78</v>
      </c>
      <c r="BK203" s="192">
        <f>ROUND(I203*H203,2)</f>
        <v>0</v>
      </c>
      <c r="BL203" s="19" t="s">
        <v>138</v>
      </c>
      <c r="BM203" s="191" t="s">
        <v>578</v>
      </c>
    </row>
    <row r="204" spans="1:65" s="2" customFormat="1" ht="11.25">
      <c r="A204" s="36"/>
      <c r="B204" s="37"/>
      <c r="C204" s="38"/>
      <c r="D204" s="193" t="s">
        <v>140</v>
      </c>
      <c r="E204" s="38"/>
      <c r="F204" s="194" t="s">
        <v>579</v>
      </c>
      <c r="G204" s="38"/>
      <c r="H204" s="38"/>
      <c r="I204" s="195"/>
      <c r="J204" s="38"/>
      <c r="K204" s="38"/>
      <c r="L204" s="41"/>
      <c r="M204" s="196"/>
      <c r="N204" s="197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9" t="s">
        <v>140</v>
      </c>
      <c r="AU204" s="19" t="s">
        <v>80</v>
      </c>
    </row>
    <row r="205" spans="1:65" s="2" customFormat="1" ht="24.2" customHeight="1">
      <c r="A205" s="36"/>
      <c r="B205" s="37"/>
      <c r="C205" s="180" t="s">
        <v>322</v>
      </c>
      <c r="D205" s="180" t="s">
        <v>133</v>
      </c>
      <c r="E205" s="181" t="s">
        <v>580</v>
      </c>
      <c r="F205" s="182" t="s">
        <v>581</v>
      </c>
      <c r="G205" s="183" t="s">
        <v>136</v>
      </c>
      <c r="H205" s="184">
        <v>239.6</v>
      </c>
      <c r="I205" s="185"/>
      <c r="J205" s="186">
        <f>ROUND(I205*H205,2)</f>
        <v>0</v>
      </c>
      <c r="K205" s="182" t="s">
        <v>137</v>
      </c>
      <c r="L205" s="41"/>
      <c r="M205" s="187" t="s">
        <v>19</v>
      </c>
      <c r="N205" s="188" t="s">
        <v>42</v>
      </c>
      <c r="O205" s="66"/>
      <c r="P205" s="189">
        <f>O205*H205</f>
        <v>0</v>
      </c>
      <c r="Q205" s="189">
        <v>1.6199999999999999E-2</v>
      </c>
      <c r="R205" s="189">
        <f>Q205*H205</f>
        <v>3.8815199999999996</v>
      </c>
      <c r="S205" s="189">
        <v>0</v>
      </c>
      <c r="T205" s="190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91" t="s">
        <v>138</v>
      </c>
      <c r="AT205" s="191" t="s">
        <v>133</v>
      </c>
      <c r="AU205" s="191" t="s">
        <v>80</v>
      </c>
      <c r="AY205" s="19" t="s">
        <v>131</v>
      </c>
      <c r="BE205" s="192">
        <f>IF(N205="základní",J205,0)</f>
        <v>0</v>
      </c>
      <c r="BF205" s="192">
        <f>IF(N205="snížená",J205,0)</f>
        <v>0</v>
      </c>
      <c r="BG205" s="192">
        <f>IF(N205="zákl. přenesená",J205,0)</f>
        <v>0</v>
      </c>
      <c r="BH205" s="192">
        <f>IF(N205="sníž. přenesená",J205,0)</f>
        <v>0</v>
      </c>
      <c r="BI205" s="192">
        <f>IF(N205="nulová",J205,0)</f>
        <v>0</v>
      </c>
      <c r="BJ205" s="19" t="s">
        <v>78</v>
      </c>
      <c r="BK205" s="192">
        <f>ROUND(I205*H205,2)</f>
        <v>0</v>
      </c>
      <c r="BL205" s="19" t="s">
        <v>138</v>
      </c>
      <c r="BM205" s="191" t="s">
        <v>582</v>
      </c>
    </row>
    <row r="206" spans="1:65" s="2" customFormat="1" ht="11.25">
      <c r="A206" s="36"/>
      <c r="B206" s="37"/>
      <c r="C206" s="38"/>
      <c r="D206" s="193" t="s">
        <v>140</v>
      </c>
      <c r="E206" s="38"/>
      <c r="F206" s="194" t="s">
        <v>583</v>
      </c>
      <c r="G206" s="38"/>
      <c r="H206" s="38"/>
      <c r="I206" s="195"/>
      <c r="J206" s="38"/>
      <c r="K206" s="38"/>
      <c r="L206" s="41"/>
      <c r="M206" s="196"/>
      <c r="N206" s="197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140</v>
      </c>
      <c r="AU206" s="19" t="s">
        <v>80</v>
      </c>
    </row>
    <row r="207" spans="1:65" s="13" customFormat="1" ht="11.25">
      <c r="B207" s="198"/>
      <c r="C207" s="199"/>
      <c r="D207" s="200" t="s">
        <v>142</v>
      </c>
      <c r="E207" s="201" t="s">
        <v>19</v>
      </c>
      <c r="F207" s="202" t="s">
        <v>395</v>
      </c>
      <c r="G207" s="199"/>
      <c r="H207" s="203">
        <v>239.6</v>
      </c>
      <c r="I207" s="204"/>
      <c r="J207" s="199"/>
      <c r="K207" s="199"/>
      <c r="L207" s="205"/>
      <c r="M207" s="206"/>
      <c r="N207" s="207"/>
      <c r="O207" s="207"/>
      <c r="P207" s="207"/>
      <c r="Q207" s="207"/>
      <c r="R207" s="207"/>
      <c r="S207" s="207"/>
      <c r="T207" s="208"/>
      <c r="AT207" s="209" t="s">
        <v>142</v>
      </c>
      <c r="AU207" s="209" t="s">
        <v>80</v>
      </c>
      <c r="AV207" s="13" t="s">
        <v>80</v>
      </c>
      <c r="AW207" s="13" t="s">
        <v>33</v>
      </c>
      <c r="AX207" s="13" t="s">
        <v>78</v>
      </c>
      <c r="AY207" s="209" t="s">
        <v>131</v>
      </c>
    </row>
    <row r="208" spans="1:65" s="2" customFormat="1" ht="44.25" customHeight="1">
      <c r="A208" s="36"/>
      <c r="B208" s="37"/>
      <c r="C208" s="180" t="s">
        <v>331</v>
      </c>
      <c r="D208" s="180" t="s">
        <v>133</v>
      </c>
      <c r="E208" s="181" t="s">
        <v>584</v>
      </c>
      <c r="F208" s="182" t="s">
        <v>585</v>
      </c>
      <c r="G208" s="183" t="s">
        <v>136</v>
      </c>
      <c r="H208" s="184">
        <v>239.6</v>
      </c>
      <c r="I208" s="185"/>
      <c r="J208" s="186">
        <f>ROUND(I208*H208,2)</f>
        <v>0</v>
      </c>
      <c r="K208" s="182" t="s">
        <v>137</v>
      </c>
      <c r="L208" s="41"/>
      <c r="M208" s="187" t="s">
        <v>19</v>
      </c>
      <c r="N208" s="188" t="s">
        <v>42</v>
      </c>
      <c r="O208" s="66"/>
      <c r="P208" s="189">
        <f>O208*H208</f>
        <v>0</v>
      </c>
      <c r="Q208" s="189">
        <v>5.4000000000000003E-3</v>
      </c>
      <c r="R208" s="189">
        <f>Q208*H208</f>
        <v>1.2938400000000001</v>
      </c>
      <c r="S208" s="189">
        <v>0</v>
      </c>
      <c r="T208" s="190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91" t="s">
        <v>138</v>
      </c>
      <c r="AT208" s="191" t="s">
        <v>133</v>
      </c>
      <c r="AU208" s="191" t="s">
        <v>80</v>
      </c>
      <c r="AY208" s="19" t="s">
        <v>131</v>
      </c>
      <c r="BE208" s="192">
        <f>IF(N208="základní",J208,0)</f>
        <v>0</v>
      </c>
      <c r="BF208" s="192">
        <f>IF(N208="snížená",J208,0)</f>
        <v>0</v>
      </c>
      <c r="BG208" s="192">
        <f>IF(N208="zákl. přenesená",J208,0)</f>
        <v>0</v>
      </c>
      <c r="BH208" s="192">
        <f>IF(N208="sníž. přenesená",J208,0)</f>
        <v>0</v>
      </c>
      <c r="BI208" s="192">
        <f>IF(N208="nulová",J208,0)</f>
        <v>0</v>
      </c>
      <c r="BJ208" s="19" t="s">
        <v>78</v>
      </c>
      <c r="BK208" s="192">
        <f>ROUND(I208*H208,2)</f>
        <v>0</v>
      </c>
      <c r="BL208" s="19" t="s">
        <v>138</v>
      </c>
      <c r="BM208" s="191" t="s">
        <v>586</v>
      </c>
    </row>
    <row r="209" spans="1:65" s="2" customFormat="1" ht="11.25">
      <c r="A209" s="36"/>
      <c r="B209" s="37"/>
      <c r="C209" s="38"/>
      <c r="D209" s="193" t="s">
        <v>140</v>
      </c>
      <c r="E209" s="38"/>
      <c r="F209" s="194" t="s">
        <v>587</v>
      </c>
      <c r="G209" s="38"/>
      <c r="H209" s="38"/>
      <c r="I209" s="195"/>
      <c r="J209" s="38"/>
      <c r="K209" s="38"/>
      <c r="L209" s="41"/>
      <c r="M209" s="196"/>
      <c r="N209" s="197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9" t="s">
        <v>140</v>
      </c>
      <c r="AU209" s="19" t="s">
        <v>80</v>
      </c>
    </row>
    <row r="210" spans="1:65" s="2" customFormat="1" ht="21.75" customHeight="1">
      <c r="A210" s="36"/>
      <c r="B210" s="37"/>
      <c r="C210" s="180" t="s">
        <v>337</v>
      </c>
      <c r="D210" s="180" t="s">
        <v>133</v>
      </c>
      <c r="E210" s="181" t="s">
        <v>588</v>
      </c>
      <c r="F210" s="182" t="s">
        <v>589</v>
      </c>
      <c r="G210" s="183" t="s">
        <v>136</v>
      </c>
      <c r="H210" s="184">
        <v>239.6</v>
      </c>
      <c r="I210" s="185"/>
      <c r="J210" s="186">
        <f>ROUND(I210*H210,2)</f>
        <v>0</v>
      </c>
      <c r="K210" s="182" t="s">
        <v>137</v>
      </c>
      <c r="L210" s="41"/>
      <c r="M210" s="187" t="s">
        <v>19</v>
      </c>
      <c r="N210" s="188" t="s">
        <v>42</v>
      </c>
      <c r="O210" s="66"/>
      <c r="P210" s="189">
        <f>O210*H210</f>
        <v>0</v>
      </c>
      <c r="Q210" s="189">
        <v>4.0000000000000001E-3</v>
      </c>
      <c r="R210" s="189">
        <f>Q210*H210</f>
        <v>0.95840000000000003</v>
      </c>
      <c r="S210" s="189">
        <v>0</v>
      </c>
      <c r="T210" s="190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91" t="s">
        <v>138</v>
      </c>
      <c r="AT210" s="191" t="s">
        <v>133</v>
      </c>
      <c r="AU210" s="191" t="s">
        <v>80</v>
      </c>
      <c r="AY210" s="19" t="s">
        <v>131</v>
      </c>
      <c r="BE210" s="192">
        <f>IF(N210="základní",J210,0)</f>
        <v>0</v>
      </c>
      <c r="BF210" s="192">
        <f>IF(N210="snížená",J210,0)</f>
        <v>0</v>
      </c>
      <c r="BG210" s="192">
        <f>IF(N210="zákl. přenesená",J210,0)</f>
        <v>0</v>
      </c>
      <c r="BH210" s="192">
        <f>IF(N210="sníž. přenesená",J210,0)</f>
        <v>0</v>
      </c>
      <c r="BI210" s="192">
        <f>IF(N210="nulová",J210,0)</f>
        <v>0</v>
      </c>
      <c r="BJ210" s="19" t="s">
        <v>78</v>
      </c>
      <c r="BK210" s="192">
        <f>ROUND(I210*H210,2)</f>
        <v>0</v>
      </c>
      <c r="BL210" s="19" t="s">
        <v>138</v>
      </c>
      <c r="BM210" s="191" t="s">
        <v>590</v>
      </c>
    </row>
    <row r="211" spans="1:65" s="2" customFormat="1" ht="11.25">
      <c r="A211" s="36"/>
      <c r="B211" s="37"/>
      <c r="C211" s="38"/>
      <c r="D211" s="193" t="s">
        <v>140</v>
      </c>
      <c r="E211" s="38"/>
      <c r="F211" s="194" t="s">
        <v>591</v>
      </c>
      <c r="G211" s="38"/>
      <c r="H211" s="38"/>
      <c r="I211" s="195"/>
      <c r="J211" s="38"/>
      <c r="K211" s="38"/>
      <c r="L211" s="41"/>
      <c r="M211" s="196"/>
      <c r="N211" s="197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140</v>
      </c>
      <c r="AU211" s="19" t="s">
        <v>80</v>
      </c>
    </row>
    <row r="212" spans="1:65" s="13" customFormat="1" ht="11.25">
      <c r="B212" s="198"/>
      <c r="C212" s="199"/>
      <c r="D212" s="200" t="s">
        <v>142</v>
      </c>
      <c r="E212" s="201" t="s">
        <v>19</v>
      </c>
      <c r="F212" s="202" t="s">
        <v>395</v>
      </c>
      <c r="G212" s="199"/>
      <c r="H212" s="203">
        <v>239.6</v>
      </c>
      <c r="I212" s="204"/>
      <c r="J212" s="199"/>
      <c r="K212" s="199"/>
      <c r="L212" s="205"/>
      <c r="M212" s="206"/>
      <c r="N212" s="207"/>
      <c r="O212" s="207"/>
      <c r="P212" s="207"/>
      <c r="Q212" s="207"/>
      <c r="R212" s="207"/>
      <c r="S212" s="207"/>
      <c r="T212" s="208"/>
      <c r="AT212" s="209" t="s">
        <v>142</v>
      </c>
      <c r="AU212" s="209" t="s">
        <v>80</v>
      </c>
      <c r="AV212" s="13" t="s">
        <v>80</v>
      </c>
      <c r="AW212" s="13" t="s">
        <v>33</v>
      </c>
      <c r="AX212" s="13" t="s">
        <v>78</v>
      </c>
      <c r="AY212" s="209" t="s">
        <v>131</v>
      </c>
    </row>
    <row r="213" spans="1:65" s="2" customFormat="1" ht="24.2" customHeight="1">
      <c r="A213" s="36"/>
      <c r="B213" s="37"/>
      <c r="C213" s="180" t="s">
        <v>349</v>
      </c>
      <c r="D213" s="180" t="s">
        <v>133</v>
      </c>
      <c r="E213" s="181" t="s">
        <v>592</v>
      </c>
      <c r="F213" s="182" t="s">
        <v>593</v>
      </c>
      <c r="G213" s="183" t="s">
        <v>136</v>
      </c>
      <c r="H213" s="184">
        <v>65.599999999999994</v>
      </c>
      <c r="I213" s="185"/>
      <c r="J213" s="186">
        <f>ROUND(I213*H213,2)</f>
        <v>0</v>
      </c>
      <c r="K213" s="182" t="s">
        <v>137</v>
      </c>
      <c r="L213" s="41"/>
      <c r="M213" s="187" t="s">
        <v>19</v>
      </c>
      <c r="N213" s="188" t="s">
        <v>42</v>
      </c>
      <c r="O213" s="66"/>
      <c r="P213" s="189">
        <f>O213*H213</f>
        <v>0</v>
      </c>
      <c r="Q213" s="189">
        <v>2.7000000000000001E-3</v>
      </c>
      <c r="R213" s="189">
        <f>Q213*H213</f>
        <v>0.17712</v>
      </c>
      <c r="S213" s="189">
        <v>0</v>
      </c>
      <c r="T213" s="190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91" t="s">
        <v>138</v>
      </c>
      <c r="AT213" s="191" t="s">
        <v>133</v>
      </c>
      <c r="AU213" s="191" t="s">
        <v>80</v>
      </c>
      <c r="AY213" s="19" t="s">
        <v>131</v>
      </c>
      <c r="BE213" s="192">
        <f>IF(N213="základní",J213,0)</f>
        <v>0</v>
      </c>
      <c r="BF213" s="192">
        <f>IF(N213="snížená",J213,0)</f>
        <v>0</v>
      </c>
      <c r="BG213" s="192">
        <f>IF(N213="zákl. přenesená",J213,0)</f>
        <v>0</v>
      </c>
      <c r="BH213" s="192">
        <f>IF(N213="sníž. přenesená",J213,0)</f>
        <v>0</v>
      </c>
      <c r="BI213" s="192">
        <f>IF(N213="nulová",J213,0)</f>
        <v>0</v>
      </c>
      <c r="BJ213" s="19" t="s">
        <v>78</v>
      </c>
      <c r="BK213" s="192">
        <f>ROUND(I213*H213,2)</f>
        <v>0</v>
      </c>
      <c r="BL213" s="19" t="s">
        <v>138</v>
      </c>
      <c r="BM213" s="191" t="s">
        <v>594</v>
      </c>
    </row>
    <row r="214" spans="1:65" s="2" customFormat="1" ht="11.25">
      <c r="A214" s="36"/>
      <c r="B214" s="37"/>
      <c r="C214" s="38"/>
      <c r="D214" s="193" t="s">
        <v>140</v>
      </c>
      <c r="E214" s="38"/>
      <c r="F214" s="194" t="s">
        <v>595</v>
      </c>
      <c r="G214" s="38"/>
      <c r="H214" s="38"/>
      <c r="I214" s="195"/>
      <c r="J214" s="38"/>
      <c r="K214" s="38"/>
      <c r="L214" s="41"/>
      <c r="M214" s="196"/>
      <c r="N214" s="197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140</v>
      </c>
      <c r="AU214" s="19" t="s">
        <v>80</v>
      </c>
    </row>
    <row r="215" spans="1:65" s="13" customFormat="1" ht="11.25">
      <c r="B215" s="198"/>
      <c r="C215" s="199"/>
      <c r="D215" s="200" t="s">
        <v>142</v>
      </c>
      <c r="E215" s="201" t="s">
        <v>19</v>
      </c>
      <c r="F215" s="202" t="s">
        <v>269</v>
      </c>
      <c r="G215" s="199"/>
      <c r="H215" s="203">
        <v>65.599999999999994</v>
      </c>
      <c r="I215" s="204"/>
      <c r="J215" s="199"/>
      <c r="K215" s="199"/>
      <c r="L215" s="205"/>
      <c r="M215" s="206"/>
      <c r="N215" s="207"/>
      <c r="O215" s="207"/>
      <c r="P215" s="207"/>
      <c r="Q215" s="207"/>
      <c r="R215" s="207"/>
      <c r="S215" s="207"/>
      <c r="T215" s="208"/>
      <c r="AT215" s="209" t="s">
        <v>142</v>
      </c>
      <c r="AU215" s="209" t="s">
        <v>80</v>
      </c>
      <c r="AV215" s="13" t="s">
        <v>80</v>
      </c>
      <c r="AW215" s="13" t="s">
        <v>33</v>
      </c>
      <c r="AX215" s="13" t="s">
        <v>78</v>
      </c>
      <c r="AY215" s="209" t="s">
        <v>131</v>
      </c>
    </row>
    <row r="216" spans="1:65" s="2" customFormat="1" ht="24.2" customHeight="1">
      <c r="A216" s="36"/>
      <c r="B216" s="37"/>
      <c r="C216" s="180" t="s">
        <v>359</v>
      </c>
      <c r="D216" s="180" t="s">
        <v>133</v>
      </c>
      <c r="E216" s="181" t="s">
        <v>596</v>
      </c>
      <c r="F216" s="182" t="s">
        <v>597</v>
      </c>
      <c r="G216" s="183" t="s">
        <v>194</v>
      </c>
      <c r="H216" s="184">
        <v>36.1</v>
      </c>
      <c r="I216" s="185"/>
      <c r="J216" s="186">
        <f>ROUND(I216*H216,2)</f>
        <v>0</v>
      </c>
      <c r="K216" s="182" t="s">
        <v>195</v>
      </c>
      <c r="L216" s="41"/>
      <c r="M216" s="187" t="s">
        <v>19</v>
      </c>
      <c r="N216" s="188" t="s">
        <v>42</v>
      </c>
      <c r="O216" s="66"/>
      <c r="P216" s="189">
        <f>O216*H216</f>
        <v>0</v>
      </c>
      <c r="Q216" s="189">
        <v>2.2190000000000001E-2</v>
      </c>
      <c r="R216" s="189">
        <f>Q216*H216</f>
        <v>0.80105900000000008</v>
      </c>
      <c r="S216" s="189">
        <v>0</v>
      </c>
      <c r="T216" s="190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91" t="s">
        <v>138</v>
      </c>
      <c r="AT216" s="191" t="s">
        <v>133</v>
      </c>
      <c r="AU216" s="191" t="s">
        <v>80</v>
      </c>
      <c r="AY216" s="19" t="s">
        <v>131</v>
      </c>
      <c r="BE216" s="192">
        <f>IF(N216="základní",J216,0)</f>
        <v>0</v>
      </c>
      <c r="BF216" s="192">
        <f>IF(N216="snížená",J216,0)</f>
        <v>0</v>
      </c>
      <c r="BG216" s="192">
        <f>IF(N216="zákl. přenesená",J216,0)</f>
        <v>0</v>
      </c>
      <c r="BH216" s="192">
        <f>IF(N216="sníž. přenesená",J216,0)</f>
        <v>0</v>
      </c>
      <c r="BI216" s="192">
        <f>IF(N216="nulová",J216,0)</f>
        <v>0</v>
      </c>
      <c r="BJ216" s="19" t="s">
        <v>78</v>
      </c>
      <c r="BK216" s="192">
        <f>ROUND(I216*H216,2)</f>
        <v>0</v>
      </c>
      <c r="BL216" s="19" t="s">
        <v>138</v>
      </c>
      <c r="BM216" s="191" t="s">
        <v>598</v>
      </c>
    </row>
    <row r="217" spans="1:65" s="2" customFormat="1" ht="29.25">
      <c r="A217" s="36"/>
      <c r="B217" s="37"/>
      <c r="C217" s="38"/>
      <c r="D217" s="200" t="s">
        <v>187</v>
      </c>
      <c r="E217" s="38"/>
      <c r="F217" s="221" t="s">
        <v>599</v>
      </c>
      <c r="G217" s="38"/>
      <c r="H217" s="38"/>
      <c r="I217" s="195"/>
      <c r="J217" s="38"/>
      <c r="K217" s="38"/>
      <c r="L217" s="41"/>
      <c r="M217" s="196"/>
      <c r="N217" s="197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9" t="s">
        <v>187</v>
      </c>
      <c r="AU217" s="19" t="s">
        <v>80</v>
      </c>
    </row>
    <row r="218" spans="1:65" s="13" customFormat="1" ht="11.25">
      <c r="B218" s="198"/>
      <c r="C218" s="199"/>
      <c r="D218" s="200" t="s">
        <v>142</v>
      </c>
      <c r="E218" s="201" t="s">
        <v>19</v>
      </c>
      <c r="F218" s="202" t="s">
        <v>600</v>
      </c>
      <c r="G218" s="199"/>
      <c r="H218" s="203">
        <v>36.1</v>
      </c>
      <c r="I218" s="204"/>
      <c r="J218" s="199"/>
      <c r="K218" s="199"/>
      <c r="L218" s="205"/>
      <c r="M218" s="206"/>
      <c r="N218" s="207"/>
      <c r="O218" s="207"/>
      <c r="P218" s="207"/>
      <c r="Q218" s="207"/>
      <c r="R218" s="207"/>
      <c r="S218" s="207"/>
      <c r="T218" s="208"/>
      <c r="AT218" s="209" t="s">
        <v>142</v>
      </c>
      <c r="AU218" s="209" t="s">
        <v>80</v>
      </c>
      <c r="AV218" s="13" t="s">
        <v>80</v>
      </c>
      <c r="AW218" s="13" t="s">
        <v>33</v>
      </c>
      <c r="AX218" s="13" t="s">
        <v>78</v>
      </c>
      <c r="AY218" s="209" t="s">
        <v>131</v>
      </c>
    </row>
    <row r="219" spans="1:65" s="2" customFormat="1" ht="16.5" customHeight="1">
      <c r="A219" s="36"/>
      <c r="B219" s="37"/>
      <c r="C219" s="180" t="s">
        <v>368</v>
      </c>
      <c r="D219" s="180" t="s">
        <v>133</v>
      </c>
      <c r="E219" s="181" t="s">
        <v>601</v>
      </c>
      <c r="F219" s="182" t="s">
        <v>602</v>
      </c>
      <c r="G219" s="183" t="s">
        <v>136</v>
      </c>
      <c r="H219" s="184">
        <v>239.6</v>
      </c>
      <c r="I219" s="185"/>
      <c r="J219" s="186">
        <f>ROUND(I219*H219,2)</f>
        <v>0</v>
      </c>
      <c r="K219" s="182" t="s">
        <v>195</v>
      </c>
      <c r="L219" s="41"/>
      <c r="M219" s="187" t="s">
        <v>19</v>
      </c>
      <c r="N219" s="188" t="s">
        <v>42</v>
      </c>
      <c r="O219" s="66"/>
      <c r="P219" s="189">
        <f>O219*H219</f>
        <v>0</v>
      </c>
      <c r="Q219" s="189">
        <v>3.882E-2</v>
      </c>
      <c r="R219" s="189">
        <f>Q219*H219</f>
        <v>9.3012719999999991</v>
      </c>
      <c r="S219" s="189">
        <v>0</v>
      </c>
      <c r="T219" s="190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91" t="s">
        <v>138</v>
      </c>
      <c r="AT219" s="191" t="s">
        <v>133</v>
      </c>
      <c r="AU219" s="191" t="s">
        <v>80</v>
      </c>
      <c r="AY219" s="19" t="s">
        <v>131</v>
      </c>
      <c r="BE219" s="192">
        <f>IF(N219="základní",J219,0)</f>
        <v>0</v>
      </c>
      <c r="BF219" s="192">
        <f>IF(N219="snížená",J219,0)</f>
        <v>0</v>
      </c>
      <c r="BG219" s="192">
        <f>IF(N219="zákl. přenesená",J219,0)</f>
        <v>0</v>
      </c>
      <c r="BH219" s="192">
        <f>IF(N219="sníž. přenesená",J219,0)</f>
        <v>0</v>
      </c>
      <c r="BI219" s="192">
        <f>IF(N219="nulová",J219,0)</f>
        <v>0</v>
      </c>
      <c r="BJ219" s="19" t="s">
        <v>78</v>
      </c>
      <c r="BK219" s="192">
        <f>ROUND(I219*H219,2)</f>
        <v>0</v>
      </c>
      <c r="BL219" s="19" t="s">
        <v>138</v>
      </c>
      <c r="BM219" s="191" t="s">
        <v>603</v>
      </c>
    </row>
    <row r="220" spans="1:65" s="2" customFormat="1" ht="48.75">
      <c r="A220" s="36"/>
      <c r="B220" s="37"/>
      <c r="C220" s="38"/>
      <c r="D220" s="200" t="s">
        <v>187</v>
      </c>
      <c r="E220" s="38"/>
      <c r="F220" s="221" t="s">
        <v>604</v>
      </c>
      <c r="G220" s="38"/>
      <c r="H220" s="38"/>
      <c r="I220" s="195"/>
      <c r="J220" s="38"/>
      <c r="K220" s="38"/>
      <c r="L220" s="41"/>
      <c r="M220" s="196"/>
      <c r="N220" s="197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9" t="s">
        <v>187</v>
      </c>
      <c r="AU220" s="19" t="s">
        <v>80</v>
      </c>
    </row>
    <row r="221" spans="1:65" s="13" customFormat="1" ht="11.25">
      <c r="B221" s="198"/>
      <c r="C221" s="199"/>
      <c r="D221" s="200" t="s">
        <v>142</v>
      </c>
      <c r="E221" s="201" t="s">
        <v>19</v>
      </c>
      <c r="F221" s="202" t="s">
        <v>605</v>
      </c>
      <c r="G221" s="199"/>
      <c r="H221" s="203">
        <v>239.6</v>
      </c>
      <c r="I221" s="204"/>
      <c r="J221" s="199"/>
      <c r="K221" s="199"/>
      <c r="L221" s="205"/>
      <c r="M221" s="206"/>
      <c r="N221" s="207"/>
      <c r="O221" s="207"/>
      <c r="P221" s="207"/>
      <c r="Q221" s="207"/>
      <c r="R221" s="207"/>
      <c r="S221" s="207"/>
      <c r="T221" s="208"/>
      <c r="AT221" s="209" t="s">
        <v>142</v>
      </c>
      <c r="AU221" s="209" t="s">
        <v>80</v>
      </c>
      <c r="AV221" s="13" t="s">
        <v>80</v>
      </c>
      <c r="AW221" s="13" t="s">
        <v>33</v>
      </c>
      <c r="AX221" s="13" t="s">
        <v>78</v>
      </c>
      <c r="AY221" s="209" t="s">
        <v>131</v>
      </c>
    </row>
    <row r="222" spans="1:65" s="2" customFormat="1" ht="24.2" customHeight="1">
      <c r="A222" s="36"/>
      <c r="B222" s="37"/>
      <c r="C222" s="180" t="s">
        <v>375</v>
      </c>
      <c r="D222" s="180" t="s">
        <v>133</v>
      </c>
      <c r="E222" s="181" t="s">
        <v>606</v>
      </c>
      <c r="F222" s="182" t="s">
        <v>607</v>
      </c>
      <c r="G222" s="183" t="s">
        <v>194</v>
      </c>
      <c r="H222" s="184">
        <v>53</v>
      </c>
      <c r="I222" s="185"/>
      <c r="J222" s="186">
        <f>ROUND(I222*H222,2)</f>
        <v>0</v>
      </c>
      <c r="K222" s="182" t="s">
        <v>137</v>
      </c>
      <c r="L222" s="41"/>
      <c r="M222" s="187" t="s">
        <v>19</v>
      </c>
      <c r="N222" s="188" t="s">
        <v>42</v>
      </c>
      <c r="O222" s="66"/>
      <c r="P222" s="189">
        <f>O222*H222</f>
        <v>0</v>
      </c>
      <c r="Q222" s="189">
        <v>1.2099999999999999E-3</v>
      </c>
      <c r="R222" s="189">
        <f>Q222*H222</f>
        <v>6.4129999999999993E-2</v>
      </c>
      <c r="S222" s="189">
        <v>0</v>
      </c>
      <c r="T222" s="190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91" t="s">
        <v>138</v>
      </c>
      <c r="AT222" s="191" t="s">
        <v>133</v>
      </c>
      <c r="AU222" s="191" t="s">
        <v>80</v>
      </c>
      <c r="AY222" s="19" t="s">
        <v>131</v>
      </c>
      <c r="BE222" s="192">
        <f>IF(N222="základní",J222,0)</f>
        <v>0</v>
      </c>
      <c r="BF222" s="192">
        <f>IF(N222="snížená",J222,0)</f>
        <v>0</v>
      </c>
      <c r="BG222" s="192">
        <f>IF(N222="zákl. přenesená",J222,0)</f>
        <v>0</v>
      </c>
      <c r="BH222" s="192">
        <f>IF(N222="sníž. přenesená",J222,0)</f>
        <v>0</v>
      </c>
      <c r="BI222" s="192">
        <f>IF(N222="nulová",J222,0)</f>
        <v>0</v>
      </c>
      <c r="BJ222" s="19" t="s">
        <v>78</v>
      </c>
      <c r="BK222" s="192">
        <f>ROUND(I222*H222,2)</f>
        <v>0</v>
      </c>
      <c r="BL222" s="19" t="s">
        <v>138</v>
      </c>
      <c r="BM222" s="191" t="s">
        <v>608</v>
      </c>
    </row>
    <row r="223" spans="1:65" s="2" customFormat="1" ht="11.25">
      <c r="A223" s="36"/>
      <c r="B223" s="37"/>
      <c r="C223" s="38"/>
      <c r="D223" s="193" t="s">
        <v>140</v>
      </c>
      <c r="E223" s="38"/>
      <c r="F223" s="194" t="s">
        <v>609</v>
      </c>
      <c r="G223" s="38"/>
      <c r="H223" s="38"/>
      <c r="I223" s="195"/>
      <c r="J223" s="38"/>
      <c r="K223" s="38"/>
      <c r="L223" s="41"/>
      <c r="M223" s="196"/>
      <c r="N223" s="197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140</v>
      </c>
      <c r="AU223" s="19" t="s">
        <v>80</v>
      </c>
    </row>
    <row r="224" spans="1:65" s="13" customFormat="1" ht="11.25">
      <c r="B224" s="198"/>
      <c r="C224" s="199"/>
      <c r="D224" s="200" t="s">
        <v>142</v>
      </c>
      <c r="E224" s="201" t="s">
        <v>19</v>
      </c>
      <c r="F224" s="202" t="s">
        <v>610</v>
      </c>
      <c r="G224" s="199"/>
      <c r="H224" s="203">
        <v>53</v>
      </c>
      <c r="I224" s="204"/>
      <c r="J224" s="199"/>
      <c r="K224" s="199"/>
      <c r="L224" s="205"/>
      <c r="M224" s="206"/>
      <c r="N224" s="207"/>
      <c r="O224" s="207"/>
      <c r="P224" s="207"/>
      <c r="Q224" s="207"/>
      <c r="R224" s="207"/>
      <c r="S224" s="207"/>
      <c r="T224" s="208"/>
      <c r="AT224" s="209" t="s">
        <v>142</v>
      </c>
      <c r="AU224" s="209" t="s">
        <v>80</v>
      </c>
      <c r="AV224" s="13" t="s">
        <v>80</v>
      </c>
      <c r="AW224" s="13" t="s">
        <v>33</v>
      </c>
      <c r="AX224" s="13" t="s">
        <v>78</v>
      </c>
      <c r="AY224" s="209" t="s">
        <v>131</v>
      </c>
    </row>
    <row r="225" spans="1:65" s="2" customFormat="1" ht="33" customHeight="1">
      <c r="A225" s="36"/>
      <c r="B225" s="37"/>
      <c r="C225" s="180" t="s">
        <v>382</v>
      </c>
      <c r="D225" s="180" t="s">
        <v>133</v>
      </c>
      <c r="E225" s="181" t="s">
        <v>611</v>
      </c>
      <c r="F225" s="182" t="s">
        <v>612</v>
      </c>
      <c r="G225" s="183" t="s">
        <v>136</v>
      </c>
      <c r="H225" s="184">
        <v>26.1</v>
      </c>
      <c r="I225" s="185"/>
      <c r="J225" s="186">
        <f>ROUND(I225*H225,2)</f>
        <v>0</v>
      </c>
      <c r="K225" s="182" t="s">
        <v>137</v>
      </c>
      <c r="L225" s="41"/>
      <c r="M225" s="187" t="s">
        <v>19</v>
      </c>
      <c r="N225" s="188" t="s">
        <v>42</v>
      </c>
      <c r="O225" s="66"/>
      <c r="P225" s="189">
        <f>O225*H225</f>
        <v>0</v>
      </c>
      <c r="Q225" s="189">
        <v>0.22136</v>
      </c>
      <c r="R225" s="189">
        <f>Q225*H225</f>
        <v>5.7774960000000002</v>
      </c>
      <c r="S225" s="189">
        <v>0</v>
      </c>
      <c r="T225" s="190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91" t="s">
        <v>138</v>
      </c>
      <c r="AT225" s="191" t="s">
        <v>133</v>
      </c>
      <c r="AU225" s="191" t="s">
        <v>80</v>
      </c>
      <c r="AY225" s="19" t="s">
        <v>131</v>
      </c>
      <c r="BE225" s="192">
        <f>IF(N225="základní",J225,0)</f>
        <v>0</v>
      </c>
      <c r="BF225" s="192">
        <f>IF(N225="snížená",J225,0)</f>
        <v>0</v>
      </c>
      <c r="BG225" s="192">
        <f>IF(N225="zákl. přenesená",J225,0)</f>
        <v>0</v>
      </c>
      <c r="BH225" s="192">
        <f>IF(N225="sníž. přenesená",J225,0)</f>
        <v>0</v>
      </c>
      <c r="BI225" s="192">
        <f>IF(N225="nulová",J225,0)</f>
        <v>0</v>
      </c>
      <c r="BJ225" s="19" t="s">
        <v>78</v>
      </c>
      <c r="BK225" s="192">
        <f>ROUND(I225*H225,2)</f>
        <v>0</v>
      </c>
      <c r="BL225" s="19" t="s">
        <v>138</v>
      </c>
      <c r="BM225" s="191" t="s">
        <v>613</v>
      </c>
    </row>
    <row r="226" spans="1:65" s="2" customFormat="1" ht="11.25">
      <c r="A226" s="36"/>
      <c r="B226" s="37"/>
      <c r="C226" s="38"/>
      <c r="D226" s="193" t="s">
        <v>140</v>
      </c>
      <c r="E226" s="38"/>
      <c r="F226" s="194" t="s">
        <v>614</v>
      </c>
      <c r="G226" s="38"/>
      <c r="H226" s="38"/>
      <c r="I226" s="195"/>
      <c r="J226" s="38"/>
      <c r="K226" s="38"/>
      <c r="L226" s="41"/>
      <c r="M226" s="196"/>
      <c r="N226" s="197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9" t="s">
        <v>140</v>
      </c>
      <c r="AU226" s="19" t="s">
        <v>80</v>
      </c>
    </row>
    <row r="227" spans="1:65" s="13" customFormat="1" ht="11.25">
      <c r="B227" s="198"/>
      <c r="C227" s="199"/>
      <c r="D227" s="200" t="s">
        <v>142</v>
      </c>
      <c r="E227" s="201" t="s">
        <v>19</v>
      </c>
      <c r="F227" s="202" t="s">
        <v>513</v>
      </c>
      <c r="G227" s="199"/>
      <c r="H227" s="203">
        <v>26.1</v>
      </c>
      <c r="I227" s="204"/>
      <c r="J227" s="199"/>
      <c r="K227" s="199"/>
      <c r="L227" s="205"/>
      <c r="M227" s="206"/>
      <c r="N227" s="207"/>
      <c r="O227" s="207"/>
      <c r="P227" s="207"/>
      <c r="Q227" s="207"/>
      <c r="R227" s="207"/>
      <c r="S227" s="207"/>
      <c r="T227" s="208"/>
      <c r="AT227" s="209" t="s">
        <v>142</v>
      </c>
      <c r="AU227" s="209" t="s">
        <v>80</v>
      </c>
      <c r="AV227" s="13" t="s">
        <v>80</v>
      </c>
      <c r="AW227" s="13" t="s">
        <v>33</v>
      </c>
      <c r="AX227" s="13" t="s">
        <v>78</v>
      </c>
      <c r="AY227" s="209" t="s">
        <v>131</v>
      </c>
    </row>
    <row r="228" spans="1:65" s="12" customFormat="1" ht="22.9" customHeight="1">
      <c r="B228" s="164"/>
      <c r="C228" s="165"/>
      <c r="D228" s="166" t="s">
        <v>70</v>
      </c>
      <c r="E228" s="178" t="s">
        <v>177</v>
      </c>
      <c r="F228" s="178" t="s">
        <v>615</v>
      </c>
      <c r="G228" s="165"/>
      <c r="H228" s="165"/>
      <c r="I228" s="168"/>
      <c r="J228" s="179">
        <f>BK228</f>
        <v>0</v>
      </c>
      <c r="K228" s="165"/>
      <c r="L228" s="170"/>
      <c r="M228" s="171"/>
      <c r="N228" s="172"/>
      <c r="O228" s="172"/>
      <c r="P228" s="173">
        <f>SUM(P229:P235)</f>
        <v>0</v>
      </c>
      <c r="Q228" s="172"/>
      <c r="R228" s="173">
        <f>SUM(R229:R235)</f>
        <v>1.5E-3</v>
      </c>
      <c r="S228" s="172"/>
      <c r="T228" s="174">
        <f>SUM(T229:T235)</f>
        <v>0</v>
      </c>
      <c r="AR228" s="175" t="s">
        <v>78</v>
      </c>
      <c r="AT228" s="176" t="s">
        <v>70</v>
      </c>
      <c r="AU228" s="176" t="s">
        <v>78</v>
      </c>
      <c r="AY228" s="175" t="s">
        <v>131</v>
      </c>
      <c r="BK228" s="177">
        <f>SUM(BK229:BK235)</f>
        <v>0</v>
      </c>
    </row>
    <row r="229" spans="1:65" s="2" customFormat="1" ht="37.9" customHeight="1">
      <c r="A229" s="36"/>
      <c r="B229" s="37"/>
      <c r="C229" s="180" t="s">
        <v>390</v>
      </c>
      <c r="D229" s="180" t="s">
        <v>133</v>
      </c>
      <c r="E229" s="181" t="s">
        <v>616</v>
      </c>
      <c r="F229" s="182" t="s">
        <v>617</v>
      </c>
      <c r="G229" s="183" t="s">
        <v>362</v>
      </c>
      <c r="H229" s="184">
        <v>1</v>
      </c>
      <c r="I229" s="185"/>
      <c r="J229" s="186">
        <f>ROUND(I229*H229,2)</f>
        <v>0</v>
      </c>
      <c r="K229" s="182" t="s">
        <v>137</v>
      </c>
      <c r="L229" s="41"/>
      <c r="M229" s="187" t="s">
        <v>19</v>
      </c>
      <c r="N229" s="188" t="s">
        <v>42</v>
      </c>
      <c r="O229" s="66"/>
      <c r="P229" s="189">
        <f>O229*H229</f>
        <v>0</v>
      </c>
      <c r="Q229" s="189">
        <v>0</v>
      </c>
      <c r="R229" s="189">
        <f>Q229*H229</f>
        <v>0</v>
      </c>
      <c r="S229" s="189">
        <v>0</v>
      </c>
      <c r="T229" s="190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91" t="s">
        <v>138</v>
      </c>
      <c r="AT229" s="191" t="s">
        <v>133</v>
      </c>
      <c r="AU229" s="191" t="s">
        <v>80</v>
      </c>
      <c r="AY229" s="19" t="s">
        <v>131</v>
      </c>
      <c r="BE229" s="192">
        <f>IF(N229="základní",J229,0)</f>
        <v>0</v>
      </c>
      <c r="BF229" s="192">
        <f>IF(N229="snížená",J229,0)</f>
        <v>0</v>
      </c>
      <c r="BG229" s="192">
        <f>IF(N229="zákl. přenesená",J229,0)</f>
        <v>0</v>
      </c>
      <c r="BH229" s="192">
        <f>IF(N229="sníž. přenesená",J229,0)</f>
        <v>0</v>
      </c>
      <c r="BI229" s="192">
        <f>IF(N229="nulová",J229,0)</f>
        <v>0</v>
      </c>
      <c r="BJ229" s="19" t="s">
        <v>78</v>
      </c>
      <c r="BK229" s="192">
        <f>ROUND(I229*H229,2)</f>
        <v>0</v>
      </c>
      <c r="BL229" s="19" t="s">
        <v>138</v>
      </c>
      <c r="BM229" s="191" t="s">
        <v>618</v>
      </c>
    </row>
    <row r="230" spans="1:65" s="2" customFormat="1" ht="11.25">
      <c r="A230" s="36"/>
      <c r="B230" s="37"/>
      <c r="C230" s="38"/>
      <c r="D230" s="193" t="s">
        <v>140</v>
      </c>
      <c r="E230" s="38"/>
      <c r="F230" s="194" t="s">
        <v>619</v>
      </c>
      <c r="G230" s="38"/>
      <c r="H230" s="38"/>
      <c r="I230" s="195"/>
      <c r="J230" s="38"/>
      <c r="K230" s="38"/>
      <c r="L230" s="41"/>
      <c r="M230" s="196"/>
      <c r="N230" s="197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9" t="s">
        <v>140</v>
      </c>
      <c r="AU230" s="19" t="s">
        <v>80</v>
      </c>
    </row>
    <row r="231" spans="1:65" s="13" customFormat="1" ht="11.25">
      <c r="B231" s="198"/>
      <c r="C231" s="199"/>
      <c r="D231" s="200" t="s">
        <v>142</v>
      </c>
      <c r="E231" s="201" t="s">
        <v>19</v>
      </c>
      <c r="F231" s="202" t="s">
        <v>620</v>
      </c>
      <c r="G231" s="199"/>
      <c r="H231" s="203">
        <v>1</v>
      </c>
      <c r="I231" s="204"/>
      <c r="J231" s="199"/>
      <c r="K231" s="199"/>
      <c r="L231" s="205"/>
      <c r="M231" s="206"/>
      <c r="N231" s="207"/>
      <c r="O231" s="207"/>
      <c r="P231" s="207"/>
      <c r="Q231" s="207"/>
      <c r="R231" s="207"/>
      <c r="S231" s="207"/>
      <c r="T231" s="208"/>
      <c r="AT231" s="209" t="s">
        <v>142</v>
      </c>
      <c r="AU231" s="209" t="s">
        <v>80</v>
      </c>
      <c r="AV231" s="13" t="s">
        <v>80</v>
      </c>
      <c r="AW231" s="13" t="s">
        <v>33</v>
      </c>
      <c r="AX231" s="13" t="s">
        <v>78</v>
      </c>
      <c r="AY231" s="209" t="s">
        <v>131</v>
      </c>
    </row>
    <row r="232" spans="1:65" s="2" customFormat="1" ht="37.9" customHeight="1">
      <c r="A232" s="36"/>
      <c r="B232" s="37"/>
      <c r="C232" s="235" t="s">
        <v>397</v>
      </c>
      <c r="D232" s="235" t="s">
        <v>485</v>
      </c>
      <c r="E232" s="236" t="s">
        <v>621</v>
      </c>
      <c r="F232" s="237" t="s">
        <v>622</v>
      </c>
      <c r="G232" s="238" t="s">
        <v>362</v>
      </c>
      <c r="H232" s="239">
        <v>1</v>
      </c>
      <c r="I232" s="240"/>
      <c r="J232" s="241">
        <f>ROUND(I232*H232,2)</f>
        <v>0</v>
      </c>
      <c r="K232" s="237" t="s">
        <v>195</v>
      </c>
      <c r="L232" s="242"/>
      <c r="M232" s="243" t="s">
        <v>19</v>
      </c>
      <c r="N232" s="244" t="s">
        <v>42</v>
      </c>
      <c r="O232" s="66"/>
      <c r="P232" s="189">
        <f>O232*H232</f>
        <v>0</v>
      </c>
      <c r="Q232" s="189">
        <v>1.5E-3</v>
      </c>
      <c r="R232" s="189">
        <f>Q232*H232</f>
        <v>1.5E-3</v>
      </c>
      <c r="S232" s="189">
        <v>0</v>
      </c>
      <c r="T232" s="190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91" t="s">
        <v>177</v>
      </c>
      <c r="AT232" s="191" t="s">
        <v>485</v>
      </c>
      <c r="AU232" s="191" t="s">
        <v>80</v>
      </c>
      <c r="AY232" s="19" t="s">
        <v>131</v>
      </c>
      <c r="BE232" s="192">
        <f>IF(N232="základní",J232,0)</f>
        <v>0</v>
      </c>
      <c r="BF232" s="192">
        <f>IF(N232="snížená",J232,0)</f>
        <v>0</v>
      </c>
      <c r="BG232" s="192">
        <f>IF(N232="zákl. přenesená",J232,0)</f>
        <v>0</v>
      </c>
      <c r="BH232" s="192">
        <f>IF(N232="sníž. přenesená",J232,0)</f>
        <v>0</v>
      </c>
      <c r="BI232" s="192">
        <f>IF(N232="nulová",J232,0)</f>
        <v>0</v>
      </c>
      <c r="BJ232" s="19" t="s">
        <v>78</v>
      </c>
      <c r="BK232" s="192">
        <f>ROUND(I232*H232,2)</f>
        <v>0</v>
      </c>
      <c r="BL232" s="19" t="s">
        <v>138</v>
      </c>
      <c r="BM232" s="191" t="s">
        <v>623</v>
      </c>
    </row>
    <row r="233" spans="1:65" s="2" customFormat="1" ht="33" customHeight="1">
      <c r="A233" s="36"/>
      <c r="B233" s="37"/>
      <c r="C233" s="180" t="s">
        <v>403</v>
      </c>
      <c r="D233" s="180" t="s">
        <v>133</v>
      </c>
      <c r="E233" s="181" t="s">
        <v>624</v>
      </c>
      <c r="F233" s="182" t="s">
        <v>625</v>
      </c>
      <c r="G233" s="183" t="s">
        <v>443</v>
      </c>
      <c r="H233" s="184">
        <v>0.5</v>
      </c>
      <c r="I233" s="185"/>
      <c r="J233" s="186">
        <f>ROUND(I233*H233,2)</f>
        <v>0</v>
      </c>
      <c r="K233" s="182" t="s">
        <v>137</v>
      </c>
      <c r="L233" s="41"/>
      <c r="M233" s="187" t="s">
        <v>19</v>
      </c>
      <c r="N233" s="188" t="s">
        <v>42</v>
      </c>
      <c r="O233" s="66"/>
      <c r="P233" s="189">
        <f>O233*H233</f>
        <v>0</v>
      </c>
      <c r="Q233" s="189">
        <v>0</v>
      </c>
      <c r="R233" s="189">
        <f>Q233*H233</f>
        <v>0</v>
      </c>
      <c r="S233" s="189">
        <v>0</v>
      </c>
      <c r="T233" s="190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91" t="s">
        <v>138</v>
      </c>
      <c r="AT233" s="191" t="s">
        <v>133</v>
      </c>
      <c r="AU233" s="191" t="s">
        <v>80</v>
      </c>
      <c r="AY233" s="19" t="s">
        <v>131</v>
      </c>
      <c r="BE233" s="192">
        <f>IF(N233="základní",J233,0)</f>
        <v>0</v>
      </c>
      <c r="BF233" s="192">
        <f>IF(N233="snížená",J233,0)</f>
        <v>0</v>
      </c>
      <c r="BG233" s="192">
        <f>IF(N233="zákl. přenesená",J233,0)</f>
        <v>0</v>
      </c>
      <c r="BH233" s="192">
        <f>IF(N233="sníž. přenesená",J233,0)</f>
        <v>0</v>
      </c>
      <c r="BI233" s="192">
        <f>IF(N233="nulová",J233,0)</f>
        <v>0</v>
      </c>
      <c r="BJ233" s="19" t="s">
        <v>78</v>
      </c>
      <c r="BK233" s="192">
        <f>ROUND(I233*H233,2)</f>
        <v>0</v>
      </c>
      <c r="BL233" s="19" t="s">
        <v>138</v>
      </c>
      <c r="BM233" s="191" t="s">
        <v>626</v>
      </c>
    </row>
    <row r="234" spans="1:65" s="2" customFormat="1" ht="11.25">
      <c r="A234" s="36"/>
      <c r="B234" s="37"/>
      <c r="C234" s="38"/>
      <c r="D234" s="193" t="s">
        <v>140</v>
      </c>
      <c r="E234" s="38"/>
      <c r="F234" s="194" t="s">
        <v>627</v>
      </c>
      <c r="G234" s="38"/>
      <c r="H234" s="38"/>
      <c r="I234" s="195"/>
      <c r="J234" s="38"/>
      <c r="K234" s="38"/>
      <c r="L234" s="41"/>
      <c r="M234" s="196"/>
      <c r="N234" s="197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9" t="s">
        <v>140</v>
      </c>
      <c r="AU234" s="19" t="s">
        <v>80</v>
      </c>
    </row>
    <row r="235" spans="1:65" s="13" customFormat="1" ht="11.25">
      <c r="B235" s="198"/>
      <c r="C235" s="199"/>
      <c r="D235" s="200" t="s">
        <v>142</v>
      </c>
      <c r="E235" s="201" t="s">
        <v>19</v>
      </c>
      <c r="F235" s="202" t="s">
        <v>628</v>
      </c>
      <c r="G235" s="199"/>
      <c r="H235" s="203">
        <v>0.5</v>
      </c>
      <c r="I235" s="204"/>
      <c r="J235" s="199"/>
      <c r="K235" s="199"/>
      <c r="L235" s="205"/>
      <c r="M235" s="206"/>
      <c r="N235" s="207"/>
      <c r="O235" s="207"/>
      <c r="P235" s="207"/>
      <c r="Q235" s="207"/>
      <c r="R235" s="207"/>
      <c r="S235" s="207"/>
      <c r="T235" s="208"/>
      <c r="AT235" s="209" t="s">
        <v>142</v>
      </c>
      <c r="AU235" s="209" t="s">
        <v>80</v>
      </c>
      <c r="AV235" s="13" t="s">
        <v>80</v>
      </c>
      <c r="AW235" s="13" t="s">
        <v>33</v>
      </c>
      <c r="AX235" s="13" t="s">
        <v>78</v>
      </c>
      <c r="AY235" s="209" t="s">
        <v>131</v>
      </c>
    </row>
    <row r="236" spans="1:65" s="12" customFormat="1" ht="22.9" customHeight="1">
      <c r="B236" s="164"/>
      <c r="C236" s="165"/>
      <c r="D236" s="166" t="s">
        <v>70</v>
      </c>
      <c r="E236" s="178" t="s">
        <v>182</v>
      </c>
      <c r="F236" s="178" t="s">
        <v>207</v>
      </c>
      <c r="G236" s="165"/>
      <c r="H236" s="165"/>
      <c r="I236" s="168"/>
      <c r="J236" s="179">
        <f>BK236</f>
        <v>0</v>
      </c>
      <c r="K236" s="165"/>
      <c r="L236" s="170"/>
      <c r="M236" s="171"/>
      <c r="N236" s="172"/>
      <c r="O236" s="172"/>
      <c r="P236" s="173">
        <f>SUM(P237:P253)</f>
        <v>0</v>
      </c>
      <c r="Q236" s="172"/>
      <c r="R236" s="173">
        <f>SUM(R237:R253)</f>
        <v>3.750038</v>
      </c>
      <c r="S236" s="172"/>
      <c r="T236" s="174">
        <f>SUM(T237:T253)</f>
        <v>0</v>
      </c>
      <c r="AR236" s="175" t="s">
        <v>78</v>
      </c>
      <c r="AT236" s="176" t="s">
        <v>70</v>
      </c>
      <c r="AU236" s="176" t="s">
        <v>78</v>
      </c>
      <c r="AY236" s="175" t="s">
        <v>131</v>
      </c>
      <c r="BK236" s="177">
        <f>SUM(BK237:BK253)</f>
        <v>0</v>
      </c>
    </row>
    <row r="237" spans="1:65" s="2" customFormat="1" ht="24.2" customHeight="1">
      <c r="A237" s="36"/>
      <c r="B237" s="37"/>
      <c r="C237" s="180" t="s">
        <v>410</v>
      </c>
      <c r="D237" s="180" t="s">
        <v>133</v>
      </c>
      <c r="E237" s="181" t="s">
        <v>629</v>
      </c>
      <c r="F237" s="182" t="s">
        <v>630</v>
      </c>
      <c r="G237" s="183" t="s">
        <v>194</v>
      </c>
      <c r="H237" s="184">
        <v>80.2</v>
      </c>
      <c r="I237" s="185"/>
      <c r="J237" s="186">
        <f>ROUND(I237*H237,2)</f>
        <v>0</v>
      </c>
      <c r="K237" s="182" t="s">
        <v>137</v>
      </c>
      <c r="L237" s="41"/>
      <c r="M237" s="187" t="s">
        <v>19</v>
      </c>
      <c r="N237" s="188" t="s">
        <v>42</v>
      </c>
      <c r="O237" s="66"/>
      <c r="P237" s="189">
        <f>O237*H237</f>
        <v>0</v>
      </c>
      <c r="Q237" s="189">
        <v>3.0000000000000001E-5</v>
      </c>
      <c r="R237" s="189">
        <f>Q237*H237</f>
        <v>2.4060000000000002E-3</v>
      </c>
      <c r="S237" s="189">
        <v>0</v>
      </c>
      <c r="T237" s="190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91" t="s">
        <v>138</v>
      </c>
      <c r="AT237" s="191" t="s">
        <v>133</v>
      </c>
      <c r="AU237" s="191" t="s">
        <v>80</v>
      </c>
      <c r="AY237" s="19" t="s">
        <v>131</v>
      </c>
      <c r="BE237" s="192">
        <f>IF(N237="základní",J237,0)</f>
        <v>0</v>
      </c>
      <c r="BF237" s="192">
        <f>IF(N237="snížená",J237,0)</f>
        <v>0</v>
      </c>
      <c r="BG237" s="192">
        <f>IF(N237="zákl. přenesená",J237,0)</f>
        <v>0</v>
      </c>
      <c r="BH237" s="192">
        <f>IF(N237="sníž. přenesená",J237,0)</f>
        <v>0</v>
      </c>
      <c r="BI237" s="192">
        <f>IF(N237="nulová",J237,0)</f>
        <v>0</v>
      </c>
      <c r="BJ237" s="19" t="s">
        <v>78</v>
      </c>
      <c r="BK237" s="192">
        <f>ROUND(I237*H237,2)</f>
        <v>0</v>
      </c>
      <c r="BL237" s="19" t="s">
        <v>138</v>
      </c>
      <c r="BM237" s="191" t="s">
        <v>631</v>
      </c>
    </row>
    <row r="238" spans="1:65" s="2" customFormat="1" ht="11.25">
      <c r="A238" s="36"/>
      <c r="B238" s="37"/>
      <c r="C238" s="38"/>
      <c r="D238" s="193" t="s">
        <v>140</v>
      </c>
      <c r="E238" s="38"/>
      <c r="F238" s="194" t="s">
        <v>632</v>
      </c>
      <c r="G238" s="38"/>
      <c r="H238" s="38"/>
      <c r="I238" s="195"/>
      <c r="J238" s="38"/>
      <c r="K238" s="38"/>
      <c r="L238" s="41"/>
      <c r="M238" s="196"/>
      <c r="N238" s="197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9" t="s">
        <v>140</v>
      </c>
      <c r="AU238" s="19" t="s">
        <v>80</v>
      </c>
    </row>
    <row r="239" spans="1:65" s="13" customFormat="1" ht="11.25">
      <c r="B239" s="198"/>
      <c r="C239" s="199"/>
      <c r="D239" s="200" t="s">
        <v>142</v>
      </c>
      <c r="E239" s="201" t="s">
        <v>19</v>
      </c>
      <c r="F239" s="202" t="s">
        <v>633</v>
      </c>
      <c r="G239" s="199"/>
      <c r="H239" s="203">
        <v>52.2</v>
      </c>
      <c r="I239" s="204"/>
      <c r="J239" s="199"/>
      <c r="K239" s="199"/>
      <c r="L239" s="205"/>
      <c r="M239" s="206"/>
      <c r="N239" s="207"/>
      <c r="O239" s="207"/>
      <c r="P239" s="207"/>
      <c r="Q239" s="207"/>
      <c r="R239" s="207"/>
      <c r="S239" s="207"/>
      <c r="T239" s="208"/>
      <c r="AT239" s="209" t="s">
        <v>142</v>
      </c>
      <c r="AU239" s="209" t="s">
        <v>80</v>
      </c>
      <c r="AV239" s="13" t="s">
        <v>80</v>
      </c>
      <c r="AW239" s="13" t="s">
        <v>33</v>
      </c>
      <c r="AX239" s="13" t="s">
        <v>71</v>
      </c>
      <c r="AY239" s="209" t="s">
        <v>131</v>
      </c>
    </row>
    <row r="240" spans="1:65" s="13" customFormat="1" ht="11.25">
      <c r="B240" s="198"/>
      <c r="C240" s="199"/>
      <c r="D240" s="200" t="s">
        <v>142</v>
      </c>
      <c r="E240" s="201" t="s">
        <v>19</v>
      </c>
      <c r="F240" s="202" t="s">
        <v>634</v>
      </c>
      <c r="G240" s="199"/>
      <c r="H240" s="203">
        <v>28</v>
      </c>
      <c r="I240" s="204"/>
      <c r="J240" s="199"/>
      <c r="K240" s="199"/>
      <c r="L240" s="205"/>
      <c r="M240" s="206"/>
      <c r="N240" s="207"/>
      <c r="O240" s="207"/>
      <c r="P240" s="207"/>
      <c r="Q240" s="207"/>
      <c r="R240" s="207"/>
      <c r="S240" s="207"/>
      <c r="T240" s="208"/>
      <c r="AT240" s="209" t="s">
        <v>142</v>
      </c>
      <c r="AU240" s="209" t="s">
        <v>80</v>
      </c>
      <c r="AV240" s="13" t="s">
        <v>80</v>
      </c>
      <c r="AW240" s="13" t="s">
        <v>33</v>
      </c>
      <c r="AX240" s="13" t="s">
        <v>71</v>
      </c>
      <c r="AY240" s="209" t="s">
        <v>131</v>
      </c>
    </row>
    <row r="241" spans="1:65" s="14" customFormat="1" ht="11.25">
      <c r="B241" s="210"/>
      <c r="C241" s="211"/>
      <c r="D241" s="200" t="s">
        <v>142</v>
      </c>
      <c r="E241" s="212" t="s">
        <v>19</v>
      </c>
      <c r="F241" s="213" t="s">
        <v>156</v>
      </c>
      <c r="G241" s="211"/>
      <c r="H241" s="214">
        <v>80.2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142</v>
      </c>
      <c r="AU241" s="220" t="s">
        <v>80</v>
      </c>
      <c r="AV241" s="14" t="s">
        <v>138</v>
      </c>
      <c r="AW241" s="14" t="s">
        <v>33</v>
      </c>
      <c r="AX241" s="14" t="s">
        <v>78</v>
      </c>
      <c r="AY241" s="220" t="s">
        <v>131</v>
      </c>
    </row>
    <row r="242" spans="1:65" s="2" customFormat="1" ht="24.2" customHeight="1">
      <c r="A242" s="36"/>
      <c r="B242" s="37"/>
      <c r="C242" s="235" t="s">
        <v>419</v>
      </c>
      <c r="D242" s="235" t="s">
        <v>485</v>
      </c>
      <c r="E242" s="236" t="s">
        <v>635</v>
      </c>
      <c r="F242" s="237" t="s">
        <v>636</v>
      </c>
      <c r="G242" s="238" t="s">
        <v>194</v>
      </c>
      <c r="H242" s="239">
        <v>81.804000000000002</v>
      </c>
      <c r="I242" s="240"/>
      <c r="J242" s="241">
        <f>ROUND(I242*H242,2)</f>
        <v>0</v>
      </c>
      <c r="K242" s="237" t="s">
        <v>137</v>
      </c>
      <c r="L242" s="242"/>
      <c r="M242" s="243" t="s">
        <v>19</v>
      </c>
      <c r="N242" s="244" t="s">
        <v>42</v>
      </c>
      <c r="O242" s="66"/>
      <c r="P242" s="189">
        <f>O242*H242</f>
        <v>0</v>
      </c>
      <c r="Q242" s="189">
        <v>5.0000000000000001E-4</v>
      </c>
      <c r="R242" s="189">
        <f>Q242*H242</f>
        <v>4.0902000000000001E-2</v>
      </c>
      <c r="S242" s="189">
        <v>0</v>
      </c>
      <c r="T242" s="190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91" t="s">
        <v>177</v>
      </c>
      <c r="AT242" s="191" t="s">
        <v>485</v>
      </c>
      <c r="AU242" s="191" t="s">
        <v>80</v>
      </c>
      <c r="AY242" s="19" t="s">
        <v>131</v>
      </c>
      <c r="BE242" s="192">
        <f>IF(N242="základní",J242,0)</f>
        <v>0</v>
      </c>
      <c r="BF242" s="192">
        <f>IF(N242="snížená",J242,0)</f>
        <v>0</v>
      </c>
      <c r="BG242" s="192">
        <f>IF(N242="zákl. přenesená",J242,0)</f>
        <v>0</v>
      </c>
      <c r="BH242" s="192">
        <f>IF(N242="sníž. přenesená",J242,0)</f>
        <v>0</v>
      </c>
      <c r="BI242" s="192">
        <f>IF(N242="nulová",J242,0)</f>
        <v>0</v>
      </c>
      <c r="BJ242" s="19" t="s">
        <v>78</v>
      </c>
      <c r="BK242" s="192">
        <f>ROUND(I242*H242,2)</f>
        <v>0</v>
      </c>
      <c r="BL242" s="19" t="s">
        <v>138</v>
      </c>
      <c r="BM242" s="191" t="s">
        <v>637</v>
      </c>
    </row>
    <row r="243" spans="1:65" s="13" customFormat="1" ht="11.25">
      <c r="B243" s="198"/>
      <c r="C243" s="199"/>
      <c r="D243" s="200" t="s">
        <v>142</v>
      </c>
      <c r="E243" s="199"/>
      <c r="F243" s="202" t="s">
        <v>638</v>
      </c>
      <c r="G243" s="199"/>
      <c r="H243" s="203">
        <v>81.804000000000002</v>
      </c>
      <c r="I243" s="204"/>
      <c r="J243" s="199"/>
      <c r="K243" s="199"/>
      <c r="L243" s="205"/>
      <c r="M243" s="206"/>
      <c r="N243" s="207"/>
      <c r="O243" s="207"/>
      <c r="P243" s="207"/>
      <c r="Q243" s="207"/>
      <c r="R243" s="207"/>
      <c r="S243" s="207"/>
      <c r="T243" s="208"/>
      <c r="AT243" s="209" t="s">
        <v>142</v>
      </c>
      <c r="AU243" s="209" t="s">
        <v>80</v>
      </c>
      <c r="AV243" s="13" t="s">
        <v>80</v>
      </c>
      <c r="AW243" s="13" t="s">
        <v>4</v>
      </c>
      <c r="AX243" s="13" t="s">
        <v>78</v>
      </c>
      <c r="AY243" s="209" t="s">
        <v>131</v>
      </c>
    </row>
    <row r="244" spans="1:65" s="2" customFormat="1" ht="37.9" customHeight="1">
      <c r="A244" s="36"/>
      <c r="B244" s="37"/>
      <c r="C244" s="180" t="s">
        <v>639</v>
      </c>
      <c r="D244" s="180" t="s">
        <v>133</v>
      </c>
      <c r="E244" s="181" t="s">
        <v>640</v>
      </c>
      <c r="F244" s="182" t="s">
        <v>641</v>
      </c>
      <c r="G244" s="183" t="s">
        <v>443</v>
      </c>
      <c r="H244" s="184">
        <v>2.4060000000000001</v>
      </c>
      <c r="I244" s="185"/>
      <c r="J244" s="186">
        <f>ROUND(I244*H244,2)</f>
        <v>0</v>
      </c>
      <c r="K244" s="182" t="s">
        <v>137</v>
      </c>
      <c r="L244" s="41"/>
      <c r="M244" s="187" t="s">
        <v>19</v>
      </c>
      <c r="N244" s="188" t="s">
        <v>42</v>
      </c>
      <c r="O244" s="66"/>
      <c r="P244" s="189">
        <f>O244*H244</f>
        <v>0</v>
      </c>
      <c r="Q244" s="189">
        <v>0</v>
      </c>
      <c r="R244" s="189">
        <f>Q244*H244</f>
        <v>0</v>
      </c>
      <c r="S244" s="189">
        <v>0</v>
      </c>
      <c r="T244" s="190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91" t="s">
        <v>138</v>
      </c>
      <c r="AT244" s="191" t="s">
        <v>133</v>
      </c>
      <c r="AU244" s="191" t="s">
        <v>80</v>
      </c>
      <c r="AY244" s="19" t="s">
        <v>131</v>
      </c>
      <c r="BE244" s="192">
        <f>IF(N244="základní",J244,0)</f>
        <v>0</v>
      </c>
      <c r="BF244" s="192">
        <f>IF(N244="snížená",J244,0)</f>
        <v>0</v>
      </c>
      <c r="BG244" s="192">
        <f>IF(N244="zákl. přenesená",J244,0)</f>
        <v>0</v>
      </c>
      <c r="BH244" s="192">
        <f>IF(N244="sníž. přenesená",J244,0)</f>
        <v>0</v>
      </c>
      <c r="BI244" s="192">
        <f>IF(N244="nulová",J244,0)</f>
        <v>0</v>
      </c>
      <c r="BJ244" s="19" t="s">
        <v>78</v>
      </c>
      <c r="BK244" s="192">
        <f>ROUND(I244*H244,2)</f>
        <v>0</v>
      </c>
      <c r="BL244" s="19" t="s">
        <v>138</v>
      </c>
      <c r="BM244" s="191" t="s">
        <v>642</v>
      </c>
    </row>
    <row r="245" spans="1:65" s="2" customFormat="1" ht="11.25">
      <c r="A245" s="36"/>
      <c r="B245" s="37"/>
      <c r="C245" s="38"/>
      <c r="D245" s="193" t="s">
        <v>140</v>
      </c>
      <c r="E245" s="38"/>
      <c r="F245" s="194" t="s">
        <v>643</v>
      </c>
      <c r="G245" s="38"/>
      <c r="H245" s="38"/>
      <c r="I245" s="195"/>
      <c r="J245" s="38"/>
      <c r="K245" s="38"/>
      <c r="L245" s="41"/>
      <c r="M245" s="196"/>
      <c r="N245" s="197"/>
      <c r="O245" s="66"/>
      <c r="P245" s="66"/>
      <c r="Q245" s="66"/>
      <c r="R245" s="66"/>
      <c r="S245" s="66"/>
      <c r="T245" s="67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9" t="s">
        <v>140</v>
      </c>
      <c r="AU245" s="19" t="s">
        <v>80</v>
      </c>
    </row>
    <row r="246" spans="1:65" s="13" customFormat="1" ht="11.25">
      <c r="B246" s="198"/>
      <c r="C246" s="199"/>
      <c r="D246" s="200" t="s">
        <v>142</v>
      </c>
      <c r="E246" s="201" t="s">
        <v>19</v>
      </c>
      <c r="F246" s="202" t="s">
        <v>644</v>
      </c>
      <c r="G246" s="199"/>
      <c r="H246" s="203">
        <v>1.5660000000000001</v>
      </c>
      <c r="I246" s="204"/>
      <c r="J246" s="199"/>
      <c r="K246" s="199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142</v>
      </c>
      <c r="AU246" s="209" t="s">
        <v>80</v>
      </c>
      <c r="AV246" s="13" t="s">
        <v>80</v>
      </c>
      <c r="AW246" s="13" t="s">
        <v>33</v>
      </c>
      <c r="AX246" s="13" t="s">
        <v>71</v>
      </c>
      <c r="AY246" s="209" t="s">
        <v>131</v>
      </c>
    </row>
    <row r="247" spans="1:65" s="13" customFormat="1" ht="11.25">
      <c r="B247" s="198"/>
      <c r="C247" s="199"/>
      <c r="D247" s="200" t="s">
        <v>142</v>
      </c>
      <c r="E247" s="201" t="s">
        <v>19</v>
      </c>
      <c r="F247" s="202" t="s">
        <v>645</v>
      </c>
      <c r="G247" s="199"/>
      <c r="H247" s="203">
        <v>0.84</v>
      </c>
      <c r="I247" s="204"/>
      <c r="J247" s="199"/>
      <c r="K247" s="199"/>
      <c r="L247" s="205"/>
      <c r="M247" s="206"/>
      <c r="N247" s="207"/>
      <c r="O247" s="207"/>
      <c r="P247" s="207"/>
      <c r="Q247" s="207"/>
      <c r="R247" s="207"/>
      <c r="S247" s="207"/>
      <c r="T247" s="208"/>
      <c r="AT247" s="209" t="s">
        <v>142</v>
      </c>
      <c r="AU247" s="209" t="s">
        <v>80</v>
      </c>
      <c r="AV247" s="13" t="s">
        <v>80</v>
      </c>
      <c r="AW247" s="13" t="s">
        <v>33</v>
      </c>
      <c r="AX247" s="13" t="s">
        <v>71</v>
      </c>
      <c r="AY247" s="209" t="s">
        <v>131</v>
      </c>
    </row>
    <row r="248" spans="1:65" s="14" customFormat="1" ht="11.25">
      <c r="B248" s="210"/>
      <c r="C248" s="211"/>
      <c r="D248" s="200" t="s">
        <v>142</v>
      </c>
      <c r="E248" s="212" t="s">
        <v>19</v>
      </c>
      <c r="F248" s="213" t="s">
        <v>156</v>
      </c>
      <c r="G248" s="211"/>
      <c r="H248" s="214">
        <v>2.4060000000000001</v>
      </c>
      <c r="I248" s="215"/>
      <c r="J248" s="211"/>
      <c r="K248" s="211"/>
      <c r="L248" s="216"/>
      <c r="M248" s="217"/>
      <c r="N248" s="218"/>
      <c r="O248" s="218"/>
      <c r="P248" s="218"/>
      <c r="Q248" s="218"/>
      <c r="R248" s="218"/>
      <c r="S248" s="218"/>
      <c r="T248" s="219"/>
      <c r="AT248" s="220" t="s">
        <v>142</v>
      </c>
      <c r="AU248" s="220" t="s">
        <v>80</v>
      </c>
      <c r="AV248" s="14" t="s">
        <v>138</v>
      </c>
      <c r="AW248" s="14" t="s">
        <v>33</v>
      </c>
      <c r="AX248" s="14" t="s">
        <v>78</v>
      </c>
      <c r="AY248" s="220" t="s">
        <v>131</v>
      </c>
    </row>
    <row r="249" spans="1:65" s="2" customFormat="1" ht="21.75" customHeight="1">
      <c r="A249" s="36"/>
      <c r="B249" s="37"/>
      <c r="C249" s="180" t="s">
        <v>646</v>
      </c>
      <c r="D249" s="180" t="s">
        <v>133</v>
      </c>
      <c r="E249" s="181" t="s">
        <v>647</v>
      </c>
      <c r="F249" s="182" t="s">
        <v>648</v>
      </c>
      <c r="G249" s="183" t="s">
        <v>443</v>
      </c>
      <c r="H249" s="184">
        <v>2</v>
      </c>
      <c r="I249" s="185"/>
      <c r="J249" s="186">
        <f>ROUND(I249*H249,2)</f>
        <v>0</v>
      </c>
      <c r="K249" s="182" t="s">
        <v>137</v>
      </c>
      <c r="L249" s="41"/>
      <c r="M249" s="187" t="s">
        <v>19</v>
      </c>
      <c r="N249" s="188" t="s">
        <v>42</v>
      </c>
      <c r="O249" s="66"/>
      <c r="P249" s="189">
        <f>O249*H249</f>
        <v>0</v>
      </c>
      <c r="Q249" s="189">
        <v>0.54034000000000004</v>
      </c>
      <c r="R249" s="189">
        <f>Q249*H249</f>
        <v>1.0806800000000001</v>
      </c>
      <c r="S249" s="189">
        <v>0</v>
      </c>
      <c r="T249" s="190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91" t="s">
        <v>138</v>
      </c>
      <c r="AT249" s="191" t="s">
        <v>133</v>
      </c>
      <c r="AU249" s="191" t="s">
        <v>80</v>
      </c>
      <c r="AY249" s="19" t="s">
        <v>131</v>
      </c>
      <c r="BE249" s="192">
        <f>IF(N249="základní",J249,0)</f>
        <v>0</v>
      </c>
      <c r="BF249" s="192">
        <f>IF(N249="snížená",J249,0)</f>
        <v>0</v>
      </c>
      <c r="BG249" s="192">
        <f>IF(N249="zákl. přenesená",J249,0)</f>
        <v>0</v>
      </c>
      <c r="BH249" s="192">
        <f>IF(N249="sníž. přenesená",J249,0)</f>
        <v>0</v>
      </c>
      <c r="BI249" s="192">
        <f>IF(N249="nulová",J249,0)</f>
        <v>0</v>
      </c>
      <c r="BJ249" s="19" t="s">
        <v>78</v>
      </c>
      <c r="BK249" s="192">
        <f>ROUND(I249*H249,2)</f>
        <v>0</v>
      </c>
      <c r="BL249" s="19" t="s">
        <v>138</v>
      </c>
      <c r="BM249" s="191" t="s">
        <v>649</v>
      </c>
    </row>
    <row r="250" spans="1:65" s="2" customFormat="1" ht="11.25">
      <c r="A250" s="36"/>
      <c r="B250" s="37"/>
      <c r="C250" s="38"/>
      <c r="D250" s="193" t="s">
        <v>140</v>
      </c>
      <c r="E250" s="38"/>
      <c r="F250" s="194" t="s">
        <v>650</v>
      </c>
      <c r="G250" s="38"/>
      <c r="H250" s="38"/>
      <c r="I250" s="195"/>
      <c r="J250" s="38"/>
      <c r="K250" s="38"/>
      <c r="L250" s="41"/>
      <c r="M250" s="196"/>
      <c r="N250" s="197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9" t="s">
        <v>140</v>
      </c>
      <c r="AU250" s="19" t="s">
        <v>80</v>
      </c>
    </row>
    <row r="251" spans="1:65" s="13" customFormat="1" ht="11.25">
      <c r="B251" s="198"/>
      <c r="C251" s="199"/>
      <c r="D251" s="200" t="s">
        <v>142</v>
      </c>
      <c r="E251" s="201" t="s">
        <v>19</v>
      </c>
      <c r="F251" s="202" t="s">
        <v>651</v>
      </c>
      <c r="G251" s="199"/>
      <c r="H251" s="203">
        <v>2</v>
      </c>
      <c r="I251" s="204"/>
      <c r="J251" s="199"/>
      <c r="K251" s="199"/>
      <c r="L251" s="205"/>
      <c r="M251" s="206"/>
      <c r="N251" s="207"/>
      <c r="O251" s="207"/>
      <c r="P251" s="207"/>
      <c r="Q251" s="207"/>
      <c r="R251" s="207"/>
      <c r="S251" s="207"/>
      <c r="T251" s="208"/>
      <c r="AT251" s="209" t="s">
        <v>142</v>
      </c>
      <c r="AU251" s="209" t="s">
        <v>80</v>
      </c>
      <c r="AV251" s="13" t="s">
        <v>80</v>
      </c>
      <c r="AW251" s="13" t="s">
        <v>33</v>
      </c>
      <c r="AX251" s="13" t="s">
        <v>78</v>
      </c>
      <c r="AY251" s="209" t="s">
        <v>131</v>
      </c>
    </row>
    <row r="252" spans="1:65" s="2" customFormat="1" ht="16.5" customHeight="1">
      <c r="A252" s="36"/>
      <c r="B252" s="37"/>
      <c r="C252" s="235" t="s">
        <v>652</v>
      </c>
      <c r="D252" s="235" t="s">
        <v>485</v>
      </c>
      <c r="E252" s="236" t="s">
        <v>653</v>
      </c>
      <c r="F252" s="237" t="s">
        <v>654</v>
      </c>
      <c r="G252" s="238" t="s">
        <v>362</v>
      </c>
      <c r="H252" s="239">
        <v>640.5</v>
      </c>
      <c r="I252" s="240"/>
      <c r="J252" s="241">
        <f>ROUND(I252*H252,2)</f>
        <v>0</v>
      </c>
      <c r="K252" s="237" t="s">
        <v>655</v>
      </c>
      <c r="L252" s="242"/>
      <c r="M252" s="243" t="s">
        <v>19</v>
      </c>
      <c r="N252" s="244" t="s">
        <v>42</v>
      </c>
      <c r="O252" s="66"/>
      <c r="P252" s="189">
        <f>O252*H252</f>
        <v>0</v>
      </c>
      <c r="Q252" s="189">
        <v>4.1000000000000003E-3</v>
      </c>
      <c r="R252" s="189">
        <f>Q252*H252</f>
        <v>2.6260500000000002</v>
      </c>
      <c r="S252" s="189">
        <v>0</v>
      </c>
      <c r="T252" s="190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91" t="s">
        <v>177</v>
      </c>
      <c r="AT252" s="191" t="s">
        <v>485</v>
      </c>
      <c r="AU252" s="191" t="s">
        <v>80</v>
      </c>
      <c r="AY252" s="19" t="s">
        <v>131</v>
      </c>
      <c r="BE252" s="192">
        <f>IF(N252="základní",J252,0)</f>
        <v>0</v>
      </c>
      <c r="BF252" s="192">
        <f>IF(N252="snížená",J252,0)</f>
        <v>0</v>
      </c>
      <c r="BG252" s="192">
        <f>IF(N252="zákl. přenesená",J252,0)</f>
        <v>0</v>
      </c>
      <c r="BH252" s="192">
        <f>IF(N252="sníž. přenesená",J252,0)</f>
        <v>0</v>
      </c>
      <c r="BI252" s="192">
        <f>IF(N252="nulová",J252,0)</f>
        <v>0</v>
      </c>
      <c r="BJ252" s="19" t="s">
        <v>78</v>
      </c>
      <c r="BK252" s="192">
        <f>ROUND(I252*H252,2)</f>
        <v>0</v>
      </c>
      <c r="BL252" s="19" t="s">
        <v>138</v>
      </c>
      <c r="BM252" s="191" t="s">
        <v>656</v>
      </c>
    </row>
    <row r="253" spans="1:65" s="13" customFormat="1" ht="11.25">
      <c r="B253" s="198"/>
      <c r="C253" s="199"/>
      <c r="D253" s="200" t="s">
        <v>142</v>
      </c>
      <c r="E253" s="199"/>
      <c r="F253" s="202" t="s">
        <v>657</v>
      </c>
      <c r="G253" s="199"/>
      <c r="H253" s="203">
        <v>640.5</v>
      </c>
      <c r="I253" s="204"/>
      <c r="J253" s="199"/>
      <c r="K253" s="199"/>
      <c r="L253" s="205"/>
      <c r="M253" s="206"/>
      <c r="N253" s="207"/>
      <c r="O253" s="207"/>
      <c r="P253" s="207"/>
      <c r="Q253" s="207"/>
      <c r="R253" s="207"/>
      <c r="S253" s="207"/>
      <c r="T253" s="208"/>
      <c r="AT253" s="209" t="s">
        <v>142</v>
      </c>
      <c r="AU253" s="209" t="s">
        <v>80</v>
      </c>
      <c r="AV253" s="13" t="s">
        <v>80</v>
      </c>
      <c r="AW253" s="13" t="s">
        <v>4</v>
      </c>
      <c r="AX253" s="13" t="s">
        <v>78</v>
      </c>
      <c r="AY253" s="209" t="s">
        <v>131</v>
      </c>
    </row>
    <row r="254" spans="1:65" s="12" customFormat="1" ht="22.9" customHeight="1">
      <c r="B254" s="164"/>
      <c r="C254" s="165"/>
      <c r="D254" s="166" t="s">
        <v>70</v>
      </c>
      <c r="E254" s="178" t="s">
        <v>658</v>
      </c>
      <c r="F254" s="178" t="s">
        <v>659</v>
      </c>
      <c r="G254" s="165"/>
      <c r="H254" s="165"/>
      <c r="I254" s="168"/>
      <c r="J254" s="179">
        <f>BK254</f>
        <v>0</v>
      </c>
      <c r="K254" s="165"/>
      <c r="L254" s="170"/>
      <c r="M254" s="171"/>
      <c r="N254" s="172"/>
      <c r="O254" s="172"/>
      <c r="P254" s="173">
        <f>SUM(P255:P256)</f>
        <v>0</v>
      </c>
      <c r="Q254" s="172"/>
      <c r="R254" s="173">
        <f>SUM(R255:R256)</f>
        <v>0</v>
      </c>
      <c r="S254" s="172"/>
      <c r="T254" s="174">
        <f>SUM(T255:T256)</f>
        <v>0</v>
      </c>
      <c r="AR254" s="175" t="s">
        <v>78</v>
      </c>
      <c r="AT254" s="176" t="s">
        <v>70</v>
      </c>
      <c r="AU254" s="176" t="s">
        <v>78</v>
      </c>
      <c r="AY254" s="175" t="s">
        <v>131</v>
      </c>
      <c r="BK254" s="177">
        <f>SUM(BK255:BK256)</f>
        <v>0</v>
      </c>
    </row>
    <row r="255" spans="1:65" s="2" customFormat="1" ht="66.75" customHeight="1">
      <c r="A255" s="36"/>
      <c r="B255" s="37"/>
      <c r="C255" s="180" t="s">
        <v>660</v>
      </c>
      <c r="D255" s="180" t="s">
        <v>133</v>
      </c>
      <c r="E255" s="181" t="s">
        <v>661</v>
      </c>
      <c r="F255" s="182" t="s">
        <v>662</v>
      </c>
      <c r="G255" s="183" t="s">
        <v>281</v>
      </c>
      <c r="H255" s="184">
        <v>43.49</v>
      </c>
      <c r="I255" s="185"/>
      <c r="J255" s="186">
        <f>ROUND(I255*H255,2)</f>
        <v>0</v>
      </c>
      <c r="K255" s="182" t="s">
        <v>137</v>
      </c>
      <c r="L255" s="41"/>
      <c r="M255" s="187" t="s">
        <v>19</v>
      </c>
      <c r="N255" s="188" t="s">
        <v>42</v>
      </c>
      <c r="O255" s="66"/>
      <c r="P255" s="189">
        <f>O255*H255</f>
        <v>0</v>
      </c>
      <c r="Q255" s="189">
        <v>0</v>
      </c>
      <c r="R255" s="189">
        <f>Q255*H255</f>
        <v>0</v>
      </c>
      <c r="S255" s="189">
        <v>0</v>
      </c>
      <c r="T255" s="190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91" t="s">
        <v>138</v>
      </c>
      <c r="AT255" s="191" t="s">
        <v>133</v>
      </c>
      <c r="AU255" s="191" t="s">
        <v>80</v>
      </c>
      <c r="AY255" s="19" t="s">
        <v>131</v>
      </c>
      <c r="BE255" s="192">
        <f>IF(N255="základní",J255,0)</f>
        <v>0</v>
      </c>
      <c r="BF255" s="192">
        <f>IF(N255="snížená",J255,0)</f>
        <v>0</v>
      </c>
      <c r="BG255" s="192">
        <f>IF(N255="zákl. přenesená",J255,0)</f>
        <v>0</v>
      </c>
      <c r="BH255" s="192">
        <f>IF(N255="sníž. přenesená",J255,0)</f>
        <v>0</v>
      </c>
      <c r="BI255" s="192">
        <f>IF(N255="nulová",J255,0)</f>
        <v>0</v>
      </c>
      <c r="BJ255" s="19" t="s">
        <v>78</v>
      </c>
      <c r="BK255" s="192">
        <f>ROUND(I255*H255,2)</f>
        <v>0</v>
      </c>
      <c r="BL255" s="19" t="s">
        <v>138</v>
      </c>
      <c r="BM255" s="191" t="s">
        <v>663</v>
      </c>
    </row>
    <row r="256" spans="1:65" s="2" customFormat="1" ht="11.25">
      <c r="A256" s="36"/>
      <c r="B256" s="37"/>
      <c r="C256" s="38"/>
      <c r="D256" s="193" t="s">
        <v>140</v>
      </c>
      <c r="E256" s="38"/>
      <c r="F256" s="194" t="s">
        <v>664</v>
      </c>
      <c r="G256" s="38"/>
      <c r="H256" s="38"/>
      <c r="I256" s="195"/>
      <c r="J256" s="38"/>
      <c r="K256" s="38"/>
      <c r="L256" s="41"/>
      <c r="M256" s="196"/>
      <c r="N256" s="197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140</v>
      </c>
      <c r="AU256" s="19" t="s">
        <v>80</v>
      </c>
    </row>
    <row r="257" spans="1:65" s="12" customFormat="1" ht="25.9" customHeight="1">
      <c r="B257" s="164"/>
      <c r="C257" s="165"/>
      <c r="D257" s="166" t="s">
        <v>70</v>
      </c>
      <c r="E257" s="167" t="s">
        <v>327</v>
      </c>
      <c r="F257" s="167" t="s">
        <v>328</v>
      </c>
      <c r="G257" s="165"/>
      <c r="H257" s="165"/>
      <c r="I257" s="168"/>
      <c r="J257" s="169">
        <f>BK257</f>
        <v>0</v>
      </c>
      <c r="K257" s="165"/>
      <c r="L257" s="170"/>
      <c r="M257" s="171"/>
      <c r="N257" s="172"/>
      <c r="O257" s="172"/>
      <c r="P257" s="173">
        <f>P258+P266+P275+P279+P287+P370+P380+P386</f>
        <v>0</v>
      </c>
      <c r="Q257" s="172"/>
      <c r="R257" s="173">
        <f>R258+R266+R275+R279+R287+R370+R380+R386</f>
        <v>12.898757</v>
      </c>
      <c r="S257" s="172"/>
      <c r="T257" s="174">
        <f>T258+T266+T275+T279+T287+T370+T380+T386</f>
        <v>0</v>
      </c>
      <c r="AR257" s="175" t="s">
        <v>80</v>
      </c>
      <c r="AT257" s="176" t="s">
        <v>70</v>
      </c>
      <c r="AU257" s="176" t="s">
        <v>71</v>
      </c>
      <c r="AY257" s="175" t="s">
        <v>131</v>
      </c>
      <c r="BK257" s="177">
        <f>BK258+BK266+BK275+BK279+BK287+BK370+BK380+BK386</f>
        <v>0</v>
      </c>
    </row>
    <row r="258" spans="1:65" s="12" customFormat="1" ht="22.9" customHeight="1">
      <c r="B258" s="164"/>
      <c r="C258" s="165"/>
      <c r="D258" s="166" t="s">
        <v>70</v>
      </c>
      <c r="E258" s="178" t="s">
        <v>665</v>
      </c>
      <c r="F258" s="178" t="s">
        <v>666</v>
      </c>
      <c r="G258" s="165"/>
      <c r="H258" s="165"/>
      <c r="I258" s="168"/>
      <c r="J258" s="179">
        <f>BK258</f>
        <v>0</v>
      </c>
      <c r="K258" s="165"/>
      <c r="L258" s="170"/>
      <c r="M258" s="171"/>
      <c r="N258" s="172"/>
      <c r="O258" s="172"/>
      <c r="P258" s="173">
        <f>SUM(P259:P265)</f>
        <v>0</v>
      </c>
      <c r="Q258" s="172"/>
      <c r="R258" s="173">
        <f>SUM(R259:R265)</f>
        <v>9.5823000000000005E-2</v>
      </c>
      <c r="S258" s="172"/>
      <c r="T258" s="174">
        <f>SUM(T259:T265)</f>
        <v>0</v>
      </c>
      <c r="AR258" s="175" t="s">
        <v>80</v>
      </c>
      <c r="AT258" s="176" t="s">
        <v>70</v>
      </c>
      <c r="AU258" s="176" t="s">
        <v>78</v>
      </c>
      <c r="AY258" s="175" t="s">
        <v>131</v>
      </c>
      <c r="BK258" s="177">
        <f>SUM(BK259:BK265)</f>
        <v>0</v>
      </c>
    </row>
    <row r="259" spans="1:65" s="2" customFormat="1" ht="55.5" customHeight="1">
      <c r="A259" s="36"/>
      <c r="B259" s="37"/>
      <c r="C259" s="180" t="s">
        <v>667</v>
      </c>
      <c r="D259" s="180" t="s">
        <v>133</v>
      </c>
      <c r="E259" s="181" t="s">
        <v>668</v>
      </c>
      <c r="F259" s="182" t="s">
        <v>669</v>
      </c>
      <c r="G259" s="183" t="s">
        <v>136</v>
      </c>
      <c r="H259" s="184">
        <v>126.5</v>
      </c>
      <c r="I259" s="185"/>
      <c r="J259" s="186">
        <f>ROUND(I259*H259,2)</f>
        <v>0</v>
      </c>
      <c r="K259" s="182" t="s">
        <v>137</v>
      </c>
      <c r="L259" s="41"/>
      <c r="M259" s="187" t="s">
        <v>19</v>
      </c>
      <c r="N259" s="188" t="s">
        <v>42</v>
      </c>
      <c r="O259" s="66"/>
      <c r="P259" s="189">
        <f>O259*H259</f>
        <v>0</v>
      </c>
      <c r="Q259" s="189">
        <v>6.3000000000000003E-4</v>
      </c>
      <c r="R259" s="189">
        <f>Q259*H259</f>
        <v>7.9695000000000002E-2</v>
      </c>
      <c r="S259" s="189">
        <v>0</v>
      </c>
      <c r="T259" s="190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91" t="s">
        <v>229</v>
      </c>
      <c r="AT259" s="191" t="s">
        <v>133</v>
      </c>
      <c r="AU259" s="191" t="s">
        <v>80</v>
      </c>
      <c r="AY259" s="19" t="s">
        <v>131</v>
      </c>
      <c r="BE259" s="192">
        <f>IF(N259="základní",J259,0)</f>
        <v>0</v>
      </c>
      <c r="BF259" s="192">
        <f>IF(N259="snížená",J259,0)</f>
        <v>0</v>
      </c>
      <c r="BG259" s="192">
        <f>IF(N259="zákl. přenesená",J259,0)</f>
        <v>0</v>
      </c>
      <c r="BH259" s="192">
        <f>IF(N259="sníž. přenesená",J259,0)</f>
        <v>0</v>
      </c>
      <c r="BI259" s="192">
        <f>IF(N259="nulová",J259,0)</f>
        <v>0</v>
      </c>
      <c r="BJ259" s="19" t="s">
        <v>78</v>
      </c>
      <c r="BK259" s="192">
        <f>ROUND(I259*H259,2)</f>
        <v>0</v>
      </c>
      <c r="BL259" s="19" t="s">
        <v>229</v>
      </c>
      <c r="BM259" s="191" t="s">
        <v>670</v>
      </c>
    </row>
    <row r="260" spans="1:65" s="2" customFormat="1" ht="11.25">
      <c r="A260" s="36"/>
      <c r="B260" s="37"/>
      <c r="C260" s="38"/>
      <c r="D260" s="193" t="s">
        <v>140</v>
      </c>
      <c r="E260" s="38"/>
      <c r="F260" s="194" t="s">
        <v>671</v>
      </c>
      <c r="G260" s="38"/>
      <c r="H260" s="38"/>
      <c r="I260" s="195"/>
      <c r="J260" s="38"/>
      <c r="K260" s="38"/>
      <c r="L260" s="41"/>
      <c r="M260" s="196"/>
      <c r="N260" s="197"/>
      <c r="O260" s="66"/>
      <c r="P260" s="66"/>
      <c r="Q260" s="66"/>
      <c r="R260" s="66"/>
      <c r="S260" s="66"/>
      <c r="T260" s="67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9" t="s">
        <v>140</v>
      </c>
      <c r="AU260" s="19" t="s">
        <v>80</v>
      </c>
    </row>
    <row r="261" spans="1:65" s="13" customFormat="1" ht="11.25">
      <c r="B261" s="198"/>
      <c r="C261" s="199"/>
      <c r="D261" s="200" t="s">
        <v>142</v>
      </c>
      <c r="E261" s="201" t="s">
        <v>19</v>
      </c>
      <c r="F261" s="202" t="s">
        <v>672</v>
      </c>
      <c r="G261" s="199"/>
      <c r="H261" s="203">
        <v>126.5</v>
      </c>
      <c r="I261" s="204"/>
      <c r="J261" s="199"/>
      <c r="K261" s="199"/>
      <c r="L261" s="205"/>
      <c r="M261" s="206"/>
      <c r="N261" s="207"/>
      <c r="O261" s="207"/>
      <c r="P261" s="207"/>
      <c r="Q261" s="207"/>
      <c r="R261" s="207"/>
      <c r="S261" s="207"/>
      <c r="T261" s="208"/>
      <c r="AT261" s="209" t="s">
        <v>142</v>
      </c>
      <c r="AU261" s="209" t="s">
        <v>80</v>
      </c>
      <c r="AV261" s="13" t="s">
        <v>80</v>
      </c>
      <c r="AW261" s="13" t="s">
        <v>33</v>
      </c>
      <c r="AX261" s="13" t="s">
        <v>78</v>
      </c>
      <c r="AY261" s="209" t="s">
        <v>131</v>
      </c>
    </row>
    <row r="262" spans="1:65" s="2" customFormat="1" ht="33" customHeight="1">
      <c r="A262" s="36"/>
      <c r="B262" s="37"/>
      <c r="C262" s="180" t="s">
        <v>673</v>
      </c>
      <c r="D262" s="180" t="s">
        <v>133</v>
      </c>
      <c r="E262" s="181" t="s">
        <v>674</v>
      </c>
      <c r="F262" s="182" t="s">
        <v>675</v>
      </c>
      <c r="G262" s="183" t="s">
        <v>194</v>
      </c>
      <c r="H262" s="184">
        <v>100.8</v>
      </c>
      <c r="I262" s="185"/>
      <c r="J262" s="186">
        <f>ROUND(I262*H262,2)</f>
        <v>0</v>
      </c>
      <c r="K262" s="182" t="s">
        <v>137</v>
      </c>
      <c r="L262" s="41"/>
      <c r="M262" s="187" t="s">
        <v>19</v>
      </c>
      <c r="N262" s="188" t="s">
        <v>42</v>
      </c>
      <c r="O262" s="66"/>
      <c r="P262" s="189">
        <f>O262*H262</f>
        <v>0</v>
      </c>
      <c r="Q262" s="189">
        <v>1.6000000000000001E-4</v>
      </c>
      <c r="R262" s="189">
        <f>Q262*H262</f>
        <v>1.6128E-2</v>
      </c>
      <c r="S262" s="189">
        <v>0</v>
      </c>
      <c r="T262" s="190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91" t="s">
        <v>229</v>
      </c>
      <c r="AT262" s="191" t="s">
        <v>133</v>
      </c>
      <c r="AU262" s="191" t="s">
        <v>80</v>
      </c>
      <c r="AY262" s="19" t="s">
        <v>131</v>
      </c>
      <c r="BE262" s="192">
        <f>IF(N262="základní",J262,0)</f>
        <v>0</v>
      </c>
      <c r="BF262" s="192">
        <f>IF(N262="snížená",J262,0)</f>
        <v>0</v>
      </c>
      <c r="BG262" s="192">
        <f>IF(N262="zákl. přenesená",J262,0)</f>
        <v>0</v>
      </c>
      <c r="BH262" s="192">
        <f>IF(N262="sníž. přenesená",J262,0)</f>
        <v>0</v>
      </c>
      <c r="BI262" s="192">
        <f>IF(N262="nulová",J262,0)</f>
        <v>0</v>
      </c>
      <c r="BJ262" s="19" t="s">
        <v>78</v>
      </c>
      <c r="BK262" s="192">
        <f>ROUND(I262*H262,2)</f>
        <v>0</v>
      </c>
      <c r="BL262" s="19" t="s">
        <v>229</v>
      </c>
      <c r="BM262" s="191" t="s">
        <v>676</v>
      </c>
    </row>
    <row r="263" spans="1:65" s="2" customFormat="1" ht="11.25">
      <c r="A263" s="36"/>
      <c r="B263" s="37"/>
      <c r="C263" s="38"/>
      <c r="D263" s="193" t="s">
        <v>140</v>
      </c>
      <c r="E263" s="38"/>
      <c r="F263" s="194" t="s">
        <v>677</v>
      </c>
      <c r="G263" s="38"/>
      <c r="H263" s="38"/>
      <c r="I263" s="195"/>
      <c r="J263" s="38"/>
      <c r="K263" s="38"/>
      <c r="L263" s="41"/>
      <c r="M263" s="196"/>
      <c r="N263" s="197"/>
      <c r="O263" s="66"/>
      <c r="P263" s="66"/>
      <c r="Q263" s="66"/>
      <c r="R263" s="66"/>
      <c r="S263" s="66"/>
      <c r="T263" s="67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9" t="s">
        <v>140</v>
      </c>
      <c r="AU263" s="19" t="s">
        <v>80</v>
      </c>
    </row>
    <row r="264" spans="1:65" s="2" customFormat="1" ht="55.5" customHeight="1">
      <c r="A264" s="36"/>
      <c r="B264" s="37"/>
      <c r="C264" s="180" t="s">
        <v>678</v>
      </c>
      <c r="D264" s="180" t="s">
        <v>133</v>
      </c>
      <c r="E264" s="181" t="s">
        <v>679</v>
      </c>
      <c r="F264" s="182" t="s">
        <v>680</v>
      </c>
      <c r="G264" s="183" t="s">
        <v>281</v>
      </c>
      <c r="H264" s="184">
        <v>9.6000000000000002E-2</v>
      </c>
      <c r="I264" s="185"/>
      <c r="J264" s="186">
        <f>ROUND(I264*H264,2)</f>
        <v>0</v>
      </c>
      <c r="K264" s="182" t="s">
        <v>137</v>
      </c>
      <c r="L264" s="41"/>
      <c r="M264" s="187" t="s">
        <v>19</v>
      </c>
      <c r="N264" s="188" t="s">
        <v>42</v>
      </c>
      <c r="O264" s="66"/>
      <c r="P264" s="189">
        <f>O264*H264</f>
        <v>0</v>
      </c>
      <c r="Q264" s="189">
        <v>0</v>
      </c>
      <c r="R264" s="189">
        <f>Q264*H264</f>
        <v>0</v>
      </c>
      <c r="S264" s="189">
        <v>0</v>
      </c>
      <c r="T264" s="190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91" t="s">
        <v>229</v>
      </c>
      <c r="AT264" s="191" t="s">
        <v>133</v>
      </c>
      <c r="AU264" s="191" t="s">
        <v>80</v>
      </c>
      <c r="AY264" s="19" t="s">
        <v>131</v>
      </c>
      <c r="BE264" s="192">
        <f>IF(N264="základní",J264,0)</f>
        <v>0</v>
      </c>
      <c r="BF264" s="192">
        <f>IF(N264="snížená",J264,0)</f>
        <v>0</v>
      </c>
      <c r="BG264" s="192">
        <f>IF(N264="zákl. přenesená",J264,0)</f>
        <v>0</v>
      </c>
      <c r="BH264" s="192">
        <f>IF(N264="sníž. přenesená",J264,0)</f>
        <v>0</v>
      </c>
      <c r="BI264" s="192">
        <f>IF(N264="nulová",J264,0)</f>
        <v>0</v>
      </c>
      <c r="BJ264" s="19" t="s">
        <v>78</v>
      </c>
      <c r="BK264" s="192">
        <f>ROUND(I264*H264,2)</f>
        <v>0</v>
      </c>
      <c r="BL264" s="19" t="s">
        <v>229</v>
      </c>
      <c r="BM264" s="191" t="s">
        <v>681</v>
      </c>
    </row>
    <row r="265" spans="1:65" s="2" customFormat="1" ht="11.25">
      <c r="A265" s="36"/>
      <c r="B265" s="37"/>
      <c r="C265" s="38"/>
      <c r="D265" s="193" t="s">
        <v>140</v>
      </c>
      <c r="E265" s="38"/>
      <c r="F265" s="194" t="s">
        <v>682</v>
      </c>
      <c r="G265" s="38"/>
      <c r="H265" s="38"/>
      <c r="I265" s="195"/>
      <c r="J265" s="38"/>
      <c r="K265" s="38"/>
      <c r="L265" s="41"/>
      <c r="M265" s="196"/>
      <c r="N265" s="197"/>
      <c r="O265" s="66"/>
      <c r="P265" s="66"/>
      <c r="Q265" s="66"/>
      <c r="R265" s="66"/>
      <c r="S265" s="66"/>
      <c r="T265" s="67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19" t="s">
        <v>140</v>
      </c>
      <c r="AU265" s="19" t="s">
        <v>80</v>
      </c>
    </row>
    <row r="266" spans="1:65" s="12" customFormat="1" ht="22.9" customHeight="1">
      <c r="B266" s="164"/>
      <c r="C266" s="165"/>
      <c r="D266" s="166" t="s">
        <v>70</v>
      </c>
      <c r="E266" s="178" t="s">
        <v>683</v>
      </c>
      <c r="F266" s="178" t="s">
        <v>684</v>
      </c>
      <c r="G266" s="165"/>
      <c r="H266" s="165"/>
      <c r="I266" s="168"/>
      <c r="J266" s="179">
        <f>BK266</f>
        <v>0</v>
      </c>
      <c r="K266" s="165"/>
      <c r="L266" s="170"/>
      <c r="M266" s="171"/>
      <c r="N266" s="172"/>
      <c r="O266" s="172"/>
      <c r="P266" s="173">
        <f>SUM(P267:P274)</f>
        <v>0</v>
      </c>
      <c r="Q266" s="172"/>
      <c r="R266" s="173">
        <f>SUM(R267:R274)</f>
        <v>0.65911799999999998</v>
      </c>
      <c r="S266" s="172"/>
      <c r="T266" s="174">
        <f>SUM(T267:T274)</f>
        <v>0</v>
      </c>
      <c r="AR266" s="175" t="s">
        <v>80</v>
      </c>
      <c r="AT266" s="176" t="s">
        <v>70</v>
      </c>
      <c r="AU266" s="176" t="s">
        <v>78</v>
      </c>
      <c r="AY266" s="175" t="s">
        <v>131</v>
      </c>
      <c r="BK266" s="177">
        <f>SUM(BK267:BK274)</f>
        <v>0</v>
      </c>
    </row>
    <row r="267" spans="1:65" s="2" customFormat="1" ht="37.9" customHeight="1">
      <c r="A267" s="36"/>
      <c r="B267" s="37"/>
      <c r="C267" s="180" t="s">
        <v>685</v>
      </c>
      <c r="D267" s="180" t="s">
        <v>133</v>
      </c>
      <c r="E267" s="181" t="s">
        <v>686</v>
      </c>
      <c r="F267" s="182" t="s">
        <v>687</v>
      </c>
      <c r="G267" s="183" t="s">
        <v>136</v>
      </c>
      <c r="H267" s="184">
        <v>236.2</v>
      </c>
      <c r="I267" s="185"/>
      <c r="J267" s="186">
        <f>ROUND(I267*H267,2)</f>
        <v>0</v>
      </c>
      <c r="K267" s="182" t="s">
        <v>137</v>
      </c>
      <c r="L267" s="41"/>
      <c r="M267" s="187" t="s">
        <v>19</v>
      </c>
      <c r="N267" s="188" t="s">
        <v>42</v>
      </c>
      <c r="O267" s="66"/>
      <c r="P267" s="189">
        <f>O267*H267</f>
        <v>0</v>
      </c>
      <c r="Q267" s="189">
        <v>3.8999999999999999E-4</v>
      </c>
      <c r="R267" s="189">
        <f>Q267*H267</f>
        <v>9.2117999999999992E-2</v>
      </c>
      <c r="S267" s="189">
        <v>0</v>
      </c>
      <c r="T267" s="190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91" t="s">
        <v>229</v>
      </c>
      <c r="AT267" s="191" t="s">
        <v>133</v>
      </c>
      <c r="AU267" s="191" t="s">
        <v>80</v>
      </c>
      <c r="AY267" s="19" t="s">
        <v>131</v>
      </c>
      <c r="BE267" s="192">
        <f>IF(N267="základní",J267,0)</f>
        <v>0</v>
      </c>
      <c r="BF267" s="192">
        <f>IF(N267="snížená",J267,0)</f>
        <v>0</v>
      </c>
      <c r="BG267" s="192">
        <f>IF(N267="zákl. přenesená",J267,0)</f>
        <v>0</v>
      </c>
      <c r="BH267" s="192">
        <f>IF(N267="sníž. přenesená",J267,0)</f>
        <v>0</v>
      </c>
      <c r="BI267" s="192">
        <f>IF(N267="nulová",J267,0)</f>
        <v>0</v>
      </c>
      <c r="BJ267" s="19" t="s">
        <v>78</v>
      </c>
      <c r="BK267" s="192">
        <f>ROUND(I267*H267,2)</f>
        <v>0</v>
      </c>
      <c r="BL267" s="19" t="s">
        <v>229</v>
      </c>
      <c r="BM267" s="191" t="s">
        <v>688</v>
      </c>
    </row>
    <row r="268" spans="1:65" s="2" customFormat="1" ht="11.25">
      <c r="A268" s="36"/>
      <c r="B268" s="37"/>
      <c r="C268" s="38"/>
      <c r="D268" s="193" t="s">
        <v>140</v>
      </c>
      <c r="E268" s="38"/>
      <c r="F268" s="194" t="s">
        <v>689</v>
      </c>
      <c r="G268" s="38"/>
      <c r="H268" s="38"/>
      <c r="I268" s="195"/>
      <c r="J268" s="38"/>
      <c r="K268" s="38"/>
      <c r="L268" s="41"/>
      <c r="M268" s="196"/>
      <c r="N268" s="197"/>
      <c r="O268" s="66"/>
      <c r="P268" s="66"/>
      <c r="Q268" s="66"/>
      <c r="R268" s="66"/>
      <c r="S268" s="66"/>
      <c r="T268" s="67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9" t="s">
        <v>140</v>
      </c>
      <c r="AU268" s="19" t="s">
        <v>80</v>
      </c>
    </row>
    <row r="269" spans="1:65" s="13" customFormat="1" ht="11.25">
      <c r="B269" s="198"/>
      <c r="C269" s="199"/>
      <c r="D269" s="200" t="s">
        <v>142</v>
      </c>
      <c r="E269" s="201" t="s">
        <v>19</v>
      </c>
      <c r="F269" s="202" t="s">
        <v>690</v>
      </c>
      <c r="G269" s="199"/>
      <c r="H269" s="203">
        <v>236.2</v>
      </c>
      <c r="I269" s="204"/>
      <c r="J269" s="199"/>
      <c r="K269" s="199"/>
      <c r="L269" s="205"/>
      <c r="M269" s="206"/>
      <c r="N269" s="207"/>
      <c r="O269" s="207"/>
      <c r="P269" s="207"/>
      <c r="Q269" s="207"/>
      <c r="R269" s="207"/>
      <c r="S269" s="207"/>
      <c r="T269" s="208"/>
      <c r="AT269" s="209" t="s">
        <v>142</v>
      </c>
      <c r="AU269" s="209" t="s">
        <v>80</v>
      </c>
      <c r="AV269" s="13" t="s">
        <v>80</v>
      </c>
      <c r="AW269" s="13" t="s">
        <v>33</v>
      </c>
      <c r="AX269" s="13" t="s">
        <v>78</v>
      </c>
      <c r="AY269" s="209" t="s">
        <v>131</v>
      </c>
    </row>
    <row r="270" spans="1:65" s="2" customFormat="1" ht="37.9" customHeight="1">
      <c r="A270" s="36"/>
      <c r="B270" s="37"/>
      <c r="C270" s="235" t="s">
        <v>691</v>
      </c>
      <c r="D270" s="235" t="s">
        <v>485</v>
      </c>
      <c r="E270" s="236" t="s">
        <v>692</v>
      </c>
      <c r="F270" s="237" t="s">
        <v>693</v>
      </c>
      <c r="G270" s="238" t="s">
        <v>281</v>
      </c>
      <c r="H270" s="239">
        <v>0.56699999999999995</v>
      </c>
      <c r="I270" s="240"/>
      <c r="J270" s="241">
        <f>ROUND(I270*H270,2)</f>
        <v>0</v>
      </c>
      <c r="K270" s="237" t="s">
        <v>195</v>
      </c>
      <c r="L270" s="242"/>
      <c r="M270" s="243" t="s">
        <v>19</v>
      </c>
      <c r="N270" s="244" t="s">
        <v>42</v>
      </c>
      <c r="O270" s="66"/>
      <c r="P270" s="189">
        <f>O270*H270</f>
        <v>0</v>
      </c>
      <c r="Q270" s="189">
        <v>1</v>
      </c>
      <c r="R270" s="189">
        <f>Q270*H270</f>
        <v>0.56699999999999995</v>
      </c>
      <c r="S270" s="189">
        <v>0</v>
      </c>
      <c r="T270" s="190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191" t="s">
        <v>322</v>
      </c>
      <c r="AT270" s="191" t="s">
        <v>485</v>
      </c>
      <c r="AU270" s="191" t="s">
        <v>80</v>
      </c>
      <c r="AY270" s="19" t="s">
        <v>131</v>
      </c>
      <c r="BE270" s="192">
        <f>IF(N270="základní",J270,0)</f>
        <v>0</v>
      </c>
      <c r="BF270" s="192">
        <f>IF(N270="snížená",J270,0)</f>
        <v>0</v>
      </c>
      <c r="BG270" s="192">
        <f>IF(N270="zákl. přenesená",J270,0)</f>
        <v>0</v>
      </c>
      <c r="BH270" s="192">
        <f>IF(N270="sníž. přenesená",J270,0)</f>
        <v>0</v>
      </c>
      <c r="BI270" s="192">
        <f>IF(N270="nulová",J270,0)</f>
        <v>0</v>
      </c>
      <c r="BJ270" s="19" t="s">
        <v>78</v>
      </c>
      <c r="BK270" s="192">
        <f>ROUND(I270*H270,2)</f>
        <v>0</v>
      </c>
      <c r="BL270" s="19" t="s">
        <v>229</v>
      </c>
      <c r="BM270" s="191" t="s">
        <v>694</v>
      </c>
    </row>
    <row r="271" spans="1:65" s="2" customFormat="1" ht="19.5">
      <c r="A271" s="36"/>
      <c r="B271" s="37"/>
      <c r="C271" s="38"/>
      <c r="D271" s="200" t="s">
        <v>187</v>
      </c>
      <c r="E271" s="38"/>
      <c r="F271" s="221" t="s">
        <v>695</v>
      </c>
      <c r="G271" s="38"/>
      <c r="H271" s="38"/>
      <c r="I271" s="195"/>
      <c r="J271" s="38"/>
      <c r="K271" s="38"/>
      <c r="L271" s="41"/>
      <c r="M271" s="196"/>
      <c r="N271" s="197"/>
      <c r="O271" s="66"/>
      <c r="P271" s="66"/>
      <c r="Q271" s="66"/>
      <c r="R271" s="66"/>
      <c r="S271" s="66"/>
      <c r="T271" s="67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T271" s="19" t="s">
        <v>187</v>
      </c>
      <c r="AU271" s="19" t="s">
        <v>80</v>
      </c>
    </row>
    <row r="272" spans="1:65" s="13" customFormat="1" ht="11.25">
      <c r="B272" s="198"/>
      <c r="C272" s="199"/>
      <c r="D272" s="200" t="s">
        <v>142</v>
      </c>
      <c r="E272" s="199"/>
      <c r="F272" s="202" t="s">
        <v>696</v>
      </c>
      <c r="G272" s="199"/>
      <c r="H272" s="203">
        <v>0.56699999999999995</v>
      </c>
      <c r="I272" s="204"/>
      <c r="J272" s="199"/>
      <c r="K272" s="199"/>
      <c r="L272" s="205"/>
      <c r="M272" s="206"/>
      <c r="N272" s="207"/>
      <c r="O272" s="207"/>
      <c r="P272" s="207"/>
      <c r="Q272" s="207"/>
      <c r="R272" s="207"/>
      <c r="S272" s="207"/>
      <c r="T272" s="208"/>
      <c r="AT272" s="209" t="s">
        <v>142</v>
      </c>
      <c r="AU272" s="209" t="s">
        <v>80</v>
      </c>
      <c r="AV272" s="13" t="s">
        <v>80</v>
      </c>
      <c r="AW272" s="13" t="s">
        <v>4</v>
      </c>
      <c r="AX272" s="13" t="s">
        <v>78</v>
      </c>
      <c r="AY272" s="209" t="s">
        <v>131</v>
      </c>
    </row>
    <row r="273" spans="1:65" s="2" customFormat="1" ht="55.5" customHeight="1">
      <c r="A273" s="36"/>
      <c r="B273" s="37"/>
      <c r="C273" s="180" t="s">
        <v>697</v>
      </c>
      <c r="D273" s="180" t="s">
        <v>133</v>
      </c>
      <c r="E273" s="181" t="s">
        <v>698</v>
      </c>
      <c r="F273" s="182" t="s">
        <v>699</v>
      </c>
      <c r="G273" s="183" t="s">
        <v>281</v>
      </c>
      <c r="H273" s="184">
        <v>0.65900000000000003</v>
      </c>
      <c r="I273" s="185"/>
      <c r="J273" s="186">
        <f>ROUND(I273*H273,2)</f>
        <v>0</v>
      </c>
      <c r="K273" s="182" t="s">
        <v>137</v>
      </c>
      <c r="L273" s="41"/>
      <c r="M273" s="187" t="s">
        <v>19</v>
      </c>
      <c r="N273" s="188" t="s">
        <v>42</v>
      </c>
      <c r="O273" s="66"/>
      <c r="P273" s="189">
        <f>O273*H273</f>
        <v>0</v>
      </c>
      <c r="Q273" s="189">
        <v>0</v>
      </c>
      <c r="R273" s="189">
        <f>Q273*H273</f>
        <v>0</v>
      </c>
      <c r="S273" s="189">
        <v>0</v>
      </c>
      <c r="T273" s="190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91" t="s">
        <v>229</v>
      </c>
      <c r="AT273" s="191" t="s">
        <v>133</v>
      </c>
      <c r="AU273" s="191" t="s">
        <v>80</v>
      </c>
      <c r="AY273" s="19" t="s">
        <v>131</v>
      </c>
      <c r="BE273" s="192">
        <f>IF(N273="základní",J273,0)</f>
        <v>0</v>
      </c>
      <c r="BF273" s="192">
        <f>IF(N273="snížená",J273,0)</f>
        <v>0</v>
      </c>
      <c r="BG273" s="192">
        <f>IF(N273="zákl. přenesená",J273,0)</f>
        <v>0</v>
      </c>
      <c r="BH273" s="192">
        <f>IF(N273="sníž. přenesená",J273,0)</f>
        <v>0</v>
      </c>
      <c r="BI273" s="192">
        <f>IF(N273="nulová",J273,0)</f>
        <v>0</v>
      </c>
      <c r="BJ273" s="19" t="s">
        <v>78</v>
      </c>
      <c r="BK273" s="192">
        <f>ROUND(I273*H273,2)</f>
        <v>0</v>
      </c>
      <c r="BL273" s="19" t="s">
        <v>229</v>
      </c>
      <c r="BM273" s="191" t="s">
        <v>700</v>
      </c>
    </row>
    <row r="274" spans="1:65" s="2" customFormat="1" ht="11.25">
      <c r="A274" s="36"/>
      <c r="B274" s="37"/>
      <c r="C274" s="38"/>
      <c r="D274" s="193" t="s">
        <v>140</v>
      </c>
      <c r="E274" s="38"/>
      <c r="F274" s="194" t="s">
        <v>701</v>
      </c>
      <c r="G274" s="38"/>
      <c r="H274" s="38"/>
      <c r="I274" s="195"/>
      <c r="J274" s="38"/>
      <c r="K274" s="38"/>
      <c r="L274" s="41"/>
      <c r="M274" s="196"/>
      <c r="N274" s="197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9" t="s">
        <v>140</v>
      </c>
      <c r="AU274" s="19" t="s">
        <v>80</v>
      </c>
    </row>
    <row r="275" spans="1:65" s="12" customFormat="1" ht="22.9" customHeight="1">
      <c r="B275" s="164"/>
      <c r="C275" s="165"/>
      <c r="D275" s="166" t="s">
        <v>70</v>
      </c>
      <c r="E275" s="178" t="s">
        <v>702</v>
      </c>
      <c r="F275" s="178" t="s">
        <v>703</v>
      </c>
      <c r="G275" s="165"/>
      <c r="H275" s="165"/>
      <c r="I275" s="168"/>
      <c r="J275" s="179">
        <f>BK275</f>
        <v>0</v>
      </c>
      <c r="K275" s="165"/>
      <c r="L275" s="170"/>
      <c r="M275" s="171"/>
      <c r="N275" s="172"/>
      <c r="O275" s="172"/>
      <c r="P275" s="173">
        <f>SUM(P276:P278)</f>
        <v>0</v>
      </c>
      <c r="Q275" s="172"/>
      <c r="R275" s="173">
        <f>SUM(R276:R278)</f>
        <v>2.3E-3</v>
      </c>
      <c r="S275" s="172"/>
      <c r="T275" s="174">
        <f>SUM(T276:T278)</f>
        <v>0</v>
      </c>
      <c r="AR275" s="175" t="s">
        <v>80</v>
      </c>
      <c r="AT275" s="176" t="s">
        <v>70</v>
      </c>
      <c r="AU275" s="176" t="s">
        <v>78</v>
      </c>
      <c r="AY275" s="175" t="s">
        <v>131</v>
      </c>
      <c r="BK275" s="177">
        <f>SUM(BK276:BK278)</f>
        <v>0</v>
      </c>
    </row>
    <row r="276" spans="1:65" s="2" customFormat="1" ht="24.2" customHeight="1">
      <c r="A276" s="36"/>
      <c r="B276" s="37"/>
      <c r="C276" s="180" t="s">
        <v>704</v>
      </c>
      <c r="D276" s="180" t="s">
        <v>133</v>
      </c>
      <c r="E276" s="181" t="s">
        <v>705</v>
      </c>
      <c r="F276" s="182" t="s">
        <v>706</v>
      </c>
      <c r="G276" s="183" t="s">
        <v>362</v>
      </c>
      <c r="H276" s="184">
        <v>10</v>
      </c>
      <c r="I276" s="185"/>
      <c r="J276" s="186">
        <f>ROUND(I276*H276,2)</f>
        <v>0</v>
      </c>
      <c r="K276" s="182" t="s">
        <v>137</v>
      </c>
      <c r="L276" s="41"/>
      <c r="M276" s="187" t="s">
        <v>19</v>
      </c>
      <c r="N276" s="188" t="s">
        <v>42</v>
      </c>
      <c r="O276" s="66"/>
      <c r="P276" s="189">
        <f>O276*H276</f>
        <v>0</v>
      </c>
      <c r="Q276" s="189">
        <v>0</v>
      </c>
      <c r="R276" s="189">
        <f>Q276*H276</f>
        <v>0</v>
      </c>
      <c r="S276" s="189">
        <v>0</v>
      </c>
      <c r="T276" s="190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91" t="s">
        <v>229</v>
      </c>
      <c r="AT276" s="191" t="s">
        <v>133</v>
      </c>
      <c r="AU276" s="191" t="s">
        <v>80</v>
      </c>
      <c r="AY276" s="19" t="s">
        <v>131</v>
      </c>
      <c r="BE276" s="192">
        <f>IF(N276="základní",J276,0)</f>
        <v>0</v>
      </c>
      <c r="BF276" s="192">
        <f>IF(N276="snížená",J276,0)</f>
        <v>0</v>
      </c>
      <c r="BG276" s="192">
        <f>IF(N276="zákl. přenesená",J276,0)</f>
        <v>0</v>
      </c>
      <c r="BH276" s="192">
        <f>IF(N276="sníž. přenesená",J276,0)</f>
        <v>0</v>
      </c>
      <c r="BI276" s="192">
        <f>IF(N276="nulová",J276,0)</f>
        <v>0</v>
      </c>
      <c r="BJ276" s="19" t="s">
        <v>78</v>
      </c>
      <c r="BK276" s="192">
        <f>ROUND(I276*H276,2)</f>
        <v>0</v>
      </c>
      <c r="BL276" s="19" t="s">
        <v>229</v>
      </c>
      <c r="BM276" s="191" t="s">
        <v>707</v>
      </c>
    </row>
    <row r="277" spans="1:65" s="2" customFormat="1" ht="11.25">
      <c r="A277" s="36"/>
      <c r="B277" s="37"/>
      <c r="C277" s="38"/>
      <c r="D277" s="193" t="s">
        <v>140</v>
      </c>
      <c r="E277" s="38"/>
      <c r="F277" s="194" t="s">
        <v>708</v>
      </c>
      <c r="G277" s="38"/>
      <c r="H277" s="38"/>
      <c r="I277" s="195"/>
      <c r="J277" s="38"/>
      <c r="K277" s="38"/>
      <c r="L277" s="41"/>
      <c r="M277" s="196"/>
      <c r="N277" s="197"/>
      <c r="O277" s="66"/>
      <c r="P277" s="66"/>
      <c r="Q277" s="66"/>
      <c r="R277" s="66"/>
      <c r="S277" s="66"/>
      <c r="T277" s="67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9" t="s">
        <v>140</v>
      </c>
      <c r="AU277" s="19" t="s">
        <v>80</v>
      </c>
    </row>
    <row r="278" spans="1:65" s="2" customFormat="1" ht="24.2" customHeight="1">
      <c r="A278" s="36"/>
      <c r="B278" s="37"/>
      <c r="C278" s="235" t="s">
        <v>709</v>
      </c>
      <c r="D278" s="235" t="s">
        <v>485</v>
      </c>
      <c r="E278" s="236" t="s">
        <v>710</v>
      </c>
      <c r="F278" s="237" t="s">
        <v>711</v>
      </c>
      <c r="G278" s="238" t="s">
        <v>362</v>
      </c>
      <c r="H278" s="239">
        <v>10</v>
      </c>
      <c r="I278" s="240"/>
      <c r="J278" s="241">
        <f>ROUND(I278*H278,2)</f>
        <v>0</v>
      </c>
      <c r="K278" s="237" t="s">
        <v>137</v>
      </c>
      <c r="L278" s="242"/>
      <c r="M278" s="243" t="s">
        <v>19</v>
      </c>
      <c r="N278" s="244" t="s">
        <v>42</v>
      </c>
      <c r="O278" s="66"/>
      <c r="P278" s="189">
        <f>O278*H278</f>
        <v>0</v>
      </c>
      <c r="Q278" s="189">
        <v>2.3000000000000001E-4</v>
      </c>
      <c r="R278" s="189">
        <f>Q278*H278</f>
        <v>2.3E-3</v>
      </c>
      <c r="S278" s="189">
        <v>0</v>
      </c>
      <c r="T278" s="190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91" t="s">
        <v>322</v>
      </c>
      <c r="AT278" s="191" t="s">
        <v>485</v>
      </c>
      <c r="AU278" s="191" t="s">
        <v>80</v>
      </c>
      <c r="AY278" s="19" t="s">
        <v>131</v>
      </c>
      <c r="BE278" s="192">
        <f>IF(N278="základní",J278,0)</f>
        <v>0</v>
      </c>
      <c r="BF278" s="192">
        <f>IF(N278="snížená",J278,0)</f>
        <v>0</v>
      </c>
      <c r="BG278" s="192">
        <f>IF(N278="zákl. přenesená",J278,0)</f>
        <v>0</v>
      </c>
      <c r="BH278" s="192">
        <f>IF(N278="sníž. přenesená",J278,0)</f>
        <v>0</v>
      </c>
      <c r="BI278" s="192">
        <f>IF(N278="nulová",J278,0)</f>
        <v>0</v>
      </c>
      <c r="BJ278" s="19" t="s">
        <v>78</v>
      </c>
      <c r="BK278" s="192">
        <f>ROUND(I278*H278,2)</f>
        <v>0</v>
      </c>
      <c r="BL278" s="19" t="s">
        <v>229</v>
      </c>
      <c r="BM278" s="191" t="s">
        <v>712</v>
      </c>
    </row>
    <row r="279" spans="1:65" s="12" customFormat="1" ht="22.9" customHeight="1">
      <c r="B279" s="164"/>
      <c r="C279" s="165"/>
      <c r="D279" s="166" t="s">
        <v>70</v>
      </c>
      <c r="E279" s="178" t="s">
        <v>713</v>
      </c>
      <c r="F279" s="178" t="s">
        <v>714</v>
      </c>
      <c r="G279" s="165"/>
      <c r="H279" s="165"/>
      <c r="I279" s="168"/>
      <c r="J279" s="179">
        <f>BK279</f>
        <v>0</v>
      </c>
      <c r="K279" s="165"/>
      <c r="L279" s="170"/>
      <c r="M279" s="171"/>
      <c r="N279" s="172"/>
      <c r="O279" s="172"/>
      <c r="P279" s="173">
        <f>SUM(P280:P286)</f>
        <v>0</v>
      </c>
      <c r="Q279" s="172"/>
      <c r="R279" s="173">
        <f>SUM(R280:R286)</f>
        <v>1.2046199999999998</v>
      </c>
      <c r="S279" s="172"/>
      <c r="T279" s="174">
        <f>SUM(T280:T286)</f>
        <v>0</v>
      </c>
      <c r="AR279" s="175" t="s">
        <v>80</v>
      </c>
      <c r="AT279" s="176" t="s">
        <v>70</v>
      </c>
      <c r="AU279" s="176" t="s">
        <v>78</v>
      </c>
      <c r="AY279" s="175" t="s">
        <v>131</v>
      </c>
      <c r="BK279" s="177">
        <f>SUM(BK280:BK286)</f>
        <v>0</v>
      </c>
    </row>
    <row r="280" spans="1:65" s="2" customFormat="1" ht="24.2" customHeight="1">
      <c r="A280" s="36"/>
      <c r="B280" s="37"/>
      <c r="C280" s="180" t="s">
        <v>715</v>
      </c>
      <c r="D280" s="180" t="s">
        <v>133</v>
      </c>
      <c r="E280" s="181" t="s">
        <v>716</v>
      </c>
      <c r="F280" s="182" t="s">
        <v>717</v>
      </c>
      <c r="G280" s="183" t="s">
        <v>136</v>
      </c>
      <c r="H280" s="184">
        <v>118.1</v>
      </c>
      <c r="I280" s="185"/>
      <c r="J280" s="186">
        <f>ROUND(I280*H280,2)</f>
        <v>0</v>
      </c>
      <c r="K280" s="182" t="s">
        <v>137</v>
      </c>
      <c r="L280" s="41"/>
      <c r="M280" s="187" t="s">
        <v>19</v>
      </c>
      <c r="N280" s="188" t="s">
        <v>42</v>
      </c>
      <c r="O280" s="66"/>
      <c r="P280" s="189">
        <f>O280*H280</f>
        <v>0</v>
      </c>
      <c r="Q280" s="189">
        <v>1.0019999999999999E-2</v>
      </c>
      <c r="R280" s="189">
        <f>Q280*H280</f>
        <v>1.1833619999999998</v>
      </c>
      <c r="S280" s="189">
        <v>0</v>
      </c>
      <c r="T280" s="190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191" t="s">
        <v>229</v>
      </c>
      <c r="AT280" s="191" t="s">
        <v>133</v>
      </c>
      <c r="AU280" s="191" t="s">
        <v>80</v>
      </c>
      <c r="AY280" s="19" t="s">
        <v>131</v>
      </c>
      <c r="BE280" s="192">
        <f>IF(N280="základní",J280,0)</f>
        <v>0</v>
      </c>
      <c r="BF280" s="192">
        <f>IF(N280="snížená",J280,0)</f>
        <v>0</v>
      </c>
      <c r="BG280" s="192">
        <f>IF(N280="zákl. přenesená",J280,0)</f>
        <v>0</v>
      </c>
      <c r="BH280" s="192">
        <f>IF(N280="sníž. přenesená",J280,0)</f>
        <v>0</v>
      </c>
      <c r="BI280" s="192">
        <f>IF(N280="nulová",J280,0)</f>
        <v>0</v>
      </c>
      <c r="BJ280" s="19" t="s">
        <v>78</v>
      </c>
      <c r="BK280" s="192">
        <f>ROUND(I280*H280,2)</f>
        <v>0</v>
      </c>
      <c r="BL280" s="19" t="s">
        <v>229</v>
      </c>
      <c r="BM280" s="191" t="s">
        <v>718</v>
      </c>
    </row>
    <row r="281" spans="1:65" s="2" customFormat="1" ht="11.25">
      <c r="A281" s="36"/>
      <c r="B281" s="37"/>
      <c r="C281" s="38"/>
      <c r="D281" s="193" t="s">
        <v>140</v>
      </c>
      <c r="E281" s="38"/>
      <c r="F281" s="194" t="s">
        <v>719</v>
      </c>
      <c r="G281" s="38"/>
      <c r="H281" s="38"/>
      <c r="I281" s="195"/>
      <c r="J281" s="38"/>
      <c r="K281" s="38"/>
      <c r="L281" s="41"/>
      <c r="M281" s="196"/>
      <c r="N281" s="197"/>
      <c r="O281" s="66"/>
      <c r="P281" s="66"/>
      <c r="Q281" s="66"/>
      <c r="R281" s="66"/>
      <c r="S281" s="66"/>
      <c r="T281" s="67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9" t="s">
        <v>140</v>
      </c>
      <c r="AU281" s="19" t="s">
        <v>80</v>
      </c>
    </row>
    <row r="282" spans="1:65" s="13" customFormat="1" ht="11.25">
      <c r="B282" s="198"/>
      <c r="C282" s="199"/>
      <c r="D282" s="200" t="s">
        <v>142</v>
      </c>
      <c r="E282" s="201" t="s">
        <v>19</v>
      </c>
      <c r="F282" s="202" t="s">
        <v>720</v>
      </c>
      <c r="G282" s="199"/>
      <c r="H282" s="203">
        <v>118.1</v>
      </c>
      <c r="I282" s="204"/>
      <c r="J282" s="199"/>
      <c r="K282" s="199"/>
      <c r="L282" s="205"/>
      <c r="M282" s="206"/>
      <c r="N282" s="207"/>
      <c r="O282" s="207"/>
      <c r="P282" s="207"/>
      <c r="Q282" s="207"/>
      <c r="R282" s="207"/>
      <c r="S282" s="207"/>
      <c r="T282" s="208"/>
      <c r="AT282" s="209" t="s">
        <v>142</v>
      </c>
      <c r="AU282" s="209" t="s">
        <v>80</v>
      </c>
      <c r="AV282" s="13" t="s">
        <v>80</v>
      </c>
      <c r="AW282" s="13" t="s">
        <v>33</v>
      </c>
      <c r="AX282" s="13" t="s">
        <v>78</v>
      </c>
      <c r="AY282" s="209" t="s">
        <v>131</v>
      </c>
    </row>
    <row r="283" spans="1:65" s="2" customFormat="1" ht="24.2" customHeight="1">
      <c r="A283" s="36"/>
      <c r="B283" s="37"/>
      <c r="C283" s="180" t="s">
        <v>721</v>
      </c>
      <c r="D283" s="180" t="s">
        <v>133</v>
      </c>
      <c r="E283" s="181" t="s">
        <v>722</v>
      </c>
      <c r="F283" s="182" t="s">
        <v>723</v>
      </c>
      <c r="G283" s="183" t="s">
        <v>136</v>
      </c>
      <c r="H283" s="184">
        <v>118.1</v>
      </c>
      <c r="I283" s="185"/>
      <c r="J283" s="186">
        <f>ROUND(I283*H283,2)</f>
        <v>0</v>
      </c>
      <c r="K283" s="182" t="s">
        <v>137</v>
      </c>
      <c r="L283" s="41"/>
      <c r="M283" s="187" t="s">
        <v>19</v>
      </c>
      <c r="N283" s="188" t="s">
        <v>42</v>
      </c>
      <c r="O283" s="66"/>
      <c r="P283" s="189">
        <f>O283*H283</f>
        <v>0</v>
      </c>
      <c r="Q283" s="189">
        <v>1.8000000000000001E-4</v>
      </c>
      <c r="R283" s="189">
        <f>Q283*H283</f>
        <v>2.1257999999999999E-2</v>
      </c>
      <c r="S283" s="189">
        <v>0</v>
      </c>
      <c r="T283" s="190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91" t="s">
        <v>229</v>
      </c>
      <c r="AT283" s="191" t="s">
        <v>133</v>
      </c>
      <c r="AU283" s="191" t="s">
        <v>80</v>
      </c>
      <c r="AY283" s="19" t="s">
        <v>131</v>
      </c>
      <c r="BE283" s="192">
        <f>IF(N283="základní",J283,0)</f>
        <v>0</v>
      </c>
      <c r="BF283" s="192">
        <f>IF(N283="snížená",J283,0)</f>
        <v>0</v>
      </c>
      <c r="BG283" s="192">
        <f>IF(N283="zákl. přenesená",J283,0)</f>
        <v>0</v>
      </c>
      <c r="BH283" s="192">
        <f>IF(N283="sníž. přenesená",J283,0)</f>
        <v>0</v>
      </c>
      <c r="BI283" s="192">
        <f>IF(N283="nulová",J283,0)</f>
        <v>0</v>
      </c>
      <c r="BJ283" s="19" t="s">
        <v>78</v>
      </c>
      <c r="BK283" s="192">
        <f>ROUND(I283*H283,2)</f>
        <v>0</v>
      </c>
      <c r="BL283" s="19" t="s">
        <v>229</v>
      </c>
      <c r="BM283" s="191" t="s">
        <v>724</v>
      </c>
    </row>
    <row r="284" spans="1:65" s="2" customFormat="1" ht="11.25">
      <c r="A284" s="36"/>
      <c r="B284" s="37"/>
      <c r="C284" s="38"/>
      <c r="D284" s="193" t="s">
        <v>140</v>
      </c>
      <c r="E284" s="38"/>
      <c r="F284" s="194" t="s">
        <v>725</v>
      </c>
      <c r="G284" s="38"/>
      <c r="H284" s="38"/>
      <c r="I284" s="195"/>
      <c r="J284" s="38"/>
      <c r="K284" s="38"/>
      <c r="L284" s="41"/>
      <c r="M284" s="196"/>
      <c r="N284" s="197"/>
      <c r="O284" s="66"/>
      <c r="P284" s="66"/>
      <c r="Q284" s="66"/>
      <c r="R284" s="66"/>
      <c r="S284" s="66"/>
      <c r="T284" s="67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9" t="s">
        <v>140</v>
      </c>
      <c r="AU284" s="19" t="s">
        <v>80</v>
      </c>
    </row>
    <row r="285" spans="1:65" s="2" customFormat="1" ht="55.5" customHeight="1">
      <c r="A285" s="36"/>
      <c r="B285" s="37"/>
      <c r="C285" s="180" t="s">
        <v>726</v>
      </c>
      <c r="D285" s="180" t="s">
        <v>133</v>
      </c>
      <c r="E285" s="181" t="s">
        <v>727</v>
      </c>
      <c r="F285" s="182" t="s">
        <v>728</v>
      </c>
      <c r="G285" s="183" t="s">
        <v>281</v>
      </c>
      <c r="H285" s="184">
        <v>1.2050000000000001</v>
      </c>
      <c r="I285" s="185"/>
      <c r="J285" s="186">
        <f>ROUND(I285*H285,2)</f>
        <v>0</v>
      </c>
      <c r="K285" s="182" t="s">
        <v>137</v>
      </c>
      <c r="L285" s="41"/>
      <c r="M285" s="187" t="s">
        <v>19</v>
      </c>
      <c r="N285" s="188" t="s">
        <v>42</v>
      </c>
      <c r="O285" s="66"/>
      <c r="P285" s="189">
        <f>O285*H285</f>
        <v>0</v>
      </c>
      <c r="Q285" s="189">
        <v>0</v>
      </c>
      <c r="R285" s="189">
        <f>Q285*H285</f>
        <v>0</v>
      </c>
      <c r="S285" s="189">
        <v>0</v>
      </c>
      <c r="T285" s="190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191" t="s">
        <v>229</v>
      </c>
      <c r="AT285" s="191" t="s">
        <v>133</v>
      </c>
      <c r="AU285" s="191" t="s">
        <v>80</v>
      </c>
      <c r="AY285" s="19" t="s">
        <v>131</v>
      </c>
      <c r="BE285" s="192">
        <f>IF(N285="základní",J285,0)</f>
        <v>0</v>
      </c>
      <c r="BF285" s="192">
        <f>IF(N285="snížená",J285,0)</f>
        <v>0</v>
      </c>
      <c r="BG285" s="192">
        <f>IF(N285="zákl. přenesená",J285,0)</f>
        <v>0</v>
      </c>
      <c r="BH285" s="192">
        <f>IF(N285="sníž. přenesená",J285,0)</f>
        <v>0</v>
      </c>
      <c r="BI285" s="192">
        <f>IF(N285="nulová",J285,0)</f>
        <v>0</v>
      </c>
      <c r="BJ285" s="19" t="s">
        <v>78</v>
      </c>
      <c r="BK285" s="192">
        <f>ROUND(I285*H285,2)</f>
        <v>0</v>
      </c>
      <c r="BL285" s="19" t="s">
        <v>229</v>
      </c>
      <c r="BM285" s="191" t="s">
        <v>729</v>
      </c>
    </row>
    <row r="286" spans="1:65" s="2" customFormat="1" ht="11.25">
      <c r="A286" s="36"/>
      <c r="B286" s="37"/>
      <c r="C286" s="38"/>
      <c r="D286" s="193" t="s">
        <v>140</v>
      </c>
      <c r="E286" s="38"/>
      <c r="F286" s="194" t="s">
        <v>730</v>
      </c>
      <c r="G286" s="38"/>
      <c r="H286" s="38"/>
      <c r="I286" s="195"/>
      <c r="J286" s="38"/>
      <c r="K286" s="38"/>
      <c r="L286" s="41"/>
      <c r="M286" s="196"/>
      <c r="N286" s="197"/>
      <c r="O286" s="66"/>
      <c r="P286" s="66"/>
      <c r="Q286" s="66"/>
      <c r="R286" s="66"/>
      <c r="S286" s="66"/>
      <c r="T286" s="67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T286" s="19" t="s">
        <v>140</v>
      </c>
      <c r="AU286" s="19" t="s">
        <v>80</v>
      </c>
    </row>
    <row r="287" spans="1:65" s="12" customFormat="1" ht="22.9" customHeight="1">
      <c r="B287" s="164"/>
      <c r="C287" s="165"/>
      <c r="D287" s="166" t="s">
        <v>70</v>
      </c>
      <c r="E287" s="178" t="s">
        <v>329</v>
      </c>
      <c r="F287" s="178" t="s">
        <v>330</v>
      </c>
      <c r="G287" s="165"/>
      <c r="H287" s="165"/>
      <c r="I287" s="168"/>
      <c r="J287" s="179">
        <f>BK287</f>
        <v>0</v>
      </c>
      <c r="K287" s="165"/>
      <c r="L287" s="170"/>
      <c r="M287" s="171"/>
      <c r="N287" s="172"/>
      <c r="O287" s="172"/>
      <c r="P287" s="173">
        <f>SUM(P288:P369)</f>
        <v>0</v>
      </c>
      <c r="Q287" s="172"/>
      <c r="R287" s="173">
        <f>SUM(R288:R369)</f>
        <v>2.1630540000000003</v>
      </c>
      <c r="S287" s="172"/>
      <c r="T287" s="174">
        <f>SUM(T288:T369)</f>
        <v>0</v>
      </c>
      <c r="AR287" s="175" t="s">
        <v>80</v>
      </c>
      <c r="AT287" s="176" t="s">
        <v>70</v>
      </c>
      <c r="AU287" s="176" t="s">
        <v>78</v>
      </c>
      <c r="AY287" s="175" t="s">
        <v>131</v>
      </c>
      <c r="BK287" s="177">
        <f>SUM(BK288:BK369)</f>
        <v>0</v>
      </c>
    </row>
    <row r="288" spans="1:65" s="2" customFormat="1" ht="24.2" customHeight="1">
      <c r="A288" s="36"/>
      <c r="B288" s="37"/>
      <c r="C288" s="180" t="s">
        <v>731</v>
      </c>
      <c r="D288" s="180" t="s">
        <v>133</v>
      </c>
      <c r="E288" s="181" t="s">
        <v>732</v>
      </c>
      <c r="F288" s="182" t="s">
        <v>733</v>
      </c>
      <c r="G288" s="183" t="s">
        <v>734</v>
      </c>
      <c r="H288" s="184">
        <v>1</v>
      </c>
      <c r="I288" s="185"/>
      <c r="J288" s="186">
        <f>ROUND(I288*H288,2)</f>
        <v>0</v>
      </c>
      <c r="K288" s="182" t="s">
        <v>195</v>
      </c>
      <c r="L288" s="41"/>
      <c r="M288" s="187" t="s">
        <v>19</v>
      </c>
      <c r="N288" s="188" t="s">
        <v>42</v>
      </c>
      <c r="O288" s="66"/>
      <c r="P288" s="189">
        <f>O288*H288</f>
        <v>0</v>
      </c>
      <c r="Q288" s="189">
        <v>0</v>
      </c>
      <c r="R288" s="189">
        <f>Q288*H288</f>
        <v>0</v>
      </c>
      <c r="S288" s="189">
        <v>0</v>
      </c>
      <c r="T288" s="190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191" t="s">
        <v>229</v>
      </c>
      <c r="AT288" s="191" t="s">
        <v>133</v>
      </c>
      <c r="AU288" s="191" t="s">
        <v>80</v>
      </c>
      <c r="AY288" s="19" t="s">
        <v>131</v>
      </c>
      <c r="BE288" s="192">
        <f>IF(N288="základní",J288,0)</f>
        <v>0</v>
      </c>
      <c r="BF288" s="192">
        <f>IF(N288="snížená",J288,0)</f>
        <v>0</v>
      </c>
      <c r="BG288" s="192">
        <f>IF(N288="zákl. přenesená",J288,0)</f>
        <v>0</v>
      </c>
      <c r="BH288" s="192">
        <f>IF(N288="sníž. přenesená",J288,0)</f>
        <v>0</v>
      </c>
      <c r="BI288" s="192">
        <f>IF(N288="nulová",J288,0)</f>
        <v>0</v>
      </c>
      <c r="BJ288" s="19" t="s">
        <v>78</v>
      </c>
      <c r="BK288" s="192">
        <f>ROUND(I288*H288,2)</f>
        <v>0</v>
      </c>
      <c r="BL288" s="19" t="s">
        <v>229</v>
      </c>
      <c r="BM288" s="191" t="s">
        <v>735</v>
      </c>
    </row>
    <row r="289" spans="1:65" s="2" customFormat="1" ht="19.5">
      <c r="A289" s="36"/>
      <c r="B289" s="37"/>
      <c r="C289" s="38"/>
      <c r="D289" s="200" t="s">
        <v>187</v>
      </c>
      <c r="E289" s="38"/>
      <c r="F289" s="221" t="s">
        <v>736</v>
      </c>
      <c r="G289" s="38"/>
      <c r="H289" s="38"/>
      <c r="I289" s="195"/>
      <c r="J289" s="38"/>
      <c r="K289" s="38"/>
      <c r="L289" s="41"/>
      <c r="M289" s="196"/>
      <c r="N289" s="197"/>
      <c r="O289" s="66"/>
      <c r="P289" s="66"/>
      <c r="Q289" s="66"/>
      <c r="R289" s="66"/>
      <c r="S289" s="66"/>
      <c r="T289" s="67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T289" s="19" t="s">
        <v>187</v>
      </c>
      <c r="AU289" s="19" t="s">
        <v>80</v>
      </c>
    </row>
    <row r="290" spans="1:65" s="2" customFormat="1" ht="21.75" customHeight="1">
      <c r="A290" s="36"/>
      <c r="B290" s="37"/>
      <c r="C290" s="180" t="s">
        <v>737</v>
      </c>
      <c r="D290" s="180" t="s">
        <v>133</v>
      </c>
      <c r="E290" s="181" t="s">
        <v>738</v>
      </c>
      <c r="F290" s="182" t="s">
        <v>739</v>
      </c>
      <c r="G290" s="183" t="s">
        <v>194</v>
      </c>
      <c r="H290" s="184">
        <v>87.1</v>
      </c>
      <c r="I290" s="185"/>
      <c r="J290" s="186">
        <f>ROUND(I290*H290,2)</f>
        <v>0</v>
      </c>
      <c r="K290" s="182" t="s">
        <v>195</v>
      </c>
      <c r="L290" s="41"/>
      <c r="M290" s="187" t="s">
        <v>19</v>
      </c>
      <c r="N290" s="188" t="s">
        <v>42</v>
      </c>
      <c r="O290" s="66"/>
      <c r="P290" s="189">
        <f>O290*H290</f>
        <v>0</v>
      </c>
      <c r="Q290" s="189">
        <v>0</v>
      </c>
      <c r="R290" s="189">
        <f>Q290*H290</f>
        <v>0</v>
      </c>
      <c r="S290" s="189">
        <v>0</v>
      </c>
      <c r="T290" s="190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191" t="s">
        <v>229</v>
      </c>
      <c r="AT290" s="191" t="s">
        <v>133</v>
      </c>
      <c r="AU290" s="191" t="s">
        <v>80</v>
      </c>
      <c r="AY290" s="19" t="s">
        <v>131</v>
      </c>
      <c r="BE290" s="192">
        <f>IF(N290="základní",J290,0)</f>
        <v>0</v>
      </c>
      <c r="BF290" s="192">
        <f>IF(N290="snížená",J290,0)</f>
        <v>0</v>
      </c>
      <c r="BG290" s="192">
        <f>IF(N290="zákl. přenesená",J290,0)</f>
        <v>0</v>
      </c>
      <c r="BH290" s="192">
        <f>IF(N290="sníž. přenesená",J290,0)</f>
        <v>0</v>
      </c>
      <c r="BI290" s="192">
        <f>IF(N290="nulová",J290,0)</f>
        <v>0</v>
      </c>
      <c r="BJ290" s="19" t="s">
        <v>78</v>
      </c>
      <c r="BK290" s="192">
        <f>ROUND(I290*H290,2)</f>
        <v>0</v>
      </c>
      <c r="BL290" s="19" t="s">
        <v>229</v>
      </c>
      <c r="BM290" s="191" t="s">
        <v>740</v>
      </c>
    </row>
    <row r="291" spans="1:65" s="13" customFormat="1" ht="11.25">
      <c r="B291" s="198"/>
      <c r="C291" s="199"/>
      <c r="D291" s="200" t="s">
        <v>142</v>
      </c>
      <c r="E291" s="201" t="s">
        <v>19</v>
      </c>
      <c r="F291" s="202" t="s">
        <v>345</v>
      </c>
      <c r="G291" s="199"/>
      <c r="H291" s="203">
        <v>7.7</v>
      </c>
      <c r="I291" s="204"/>
      <c r="J291" s="199"/>
      <c r="K291" s="199"/>
      <c r="L291" s="205"/>
      <c r="M291" s="206"/>
      <c r="N291" s="207"/>
      <c r="O291" s="207"/>
      <c r="P291" s="207"/>
      <c r="Q291" s="207"/>
      <c r="R291" s="207"/>
      <c r="S291" s="207"/>
      <c r="T291" s="208"/>
      <c r="AT291" s="209" t="s">
        <v>142</v>
      </c>
      <c r="AU291" s="209" t="s">
        <v>80</v>
      </c>
      <c r="AV291" s="13" t="s">
        <v>80</v>
      </c>
      <c r="AW291" s="13" t="s">
        <v>33</v>
      </c>
      <c r="AX291" s="13" t="s">
        <v>71</v>
      </c>
      <c r="AY291" s="209" t="s">
        <v>131</v>
      </c>
    </row>
    <row r="292" spans="1:65" s="13" customFormat="1" ht="11.25">
      <c r="B292" s="198"/>
      <c r="C292" s="199"/>
      <c r="D292" s="200" t="s">
        <v>142</v>
      </c>
      <c r="E292" s="201" t="s">
        <v>19</v>
      </c>
      <c r="F292" s="202" t="s">
        <v>346</v>
      </c>
      <c r="G292" s="199"/>
      <c r="H292" s="203">
        <v>1</v>
      </c>
      <c r="I292" s="204"/>
      <c r="J292" s="199"/>
      <c r="K292" s="199"/>
      <c r="L292" s="205"/>
      <c r="M292" s="206"/>
      <c r="N292" s="207"/>
      <c r="O292" s="207"/>
      <c r="P292" s="207"/>
      <c r="Q292" s="207"/>
      <c r="R292" s="207"/>
      <c r="S292" s="207"/>
      <c r="T292" s="208"/>
      <c r="AT292" s="209" t="s">
        <v>142</v>
      </c>
      <c r="AU292" s="209" t="s">
        <v>80</v>
      </c>
      <c r="AV292" s="13" t="s">
        <v>80</v>
      </c>
      <c r="AW292" s="13" t="s">
        <v>33</v>
      </c>
      <c r="AX292" s="13" t="s">
        <v>71</v>
      </c>
      <c r="AY292" s="209" t="s">
        <v>131</v>
      </c>
    </row>
    <row r="293" spans="1:65" s="13" customFormat="1" ht="11.25">
      <c r="B293" s="198"/>
      <c r="C293" s="199"/>
      <c r="D293" s="200" t="s">
        <v>142</v>
      </c>
      <c r="E293" s="201" t="s">
        <v>19</v>
      </c>
      <c r="F293" s="202" t="s">
        <v>357</v>
      </c>
      <c r="G293" s="199"/>
      <c r="H293" s="203">
        <v>18.3</v>
      </c>
      <c r="I293" s="204"/>
      <c r="J293" s="199"/>
      <c r="K293" s="199"/>
      <c r="L293" s="205"/>
      <c r="M293" s="206"/>
      <c r="N293" s="207"/>
      <c r="O293" s="207"/>
      <c r="P293" s="207"/>
      <c r="Q293" s="207"/>
      <c r="R293" s="207"/>
      <c r="S293" s="207"/>
      <c r="T293" s="208"/>
      <c r="AT293" s="209" t="s">
        <v>142</v>
      </c>
      <c r="AU293" s="209" t="s">
        <v>80</v>
      </c>
      <c r="AV293" s="13" t="s">
        <v>80</v>
      </c>
      <c r="AW293" s="13" t="s">
        <v>33</v>
      </c>
      <c r="AX293" s="13" t="s">
        <v>71</v>
      </c>
      <c r="AY293" s="209" t="s">
        <v>131</v>
      </c>
    </row>
    <row r="294" spans="1:65" s="13" customFormat="1" ht="11.25">
      <c r="B294" s="198"/>
      <c r="C294" s="199"/>
      <c r="D294" s="200" t="s">
        <v>142</v>
      </c>
      <c r="E294" s="201" t="s">
        <v>19</v>
      </c>
      <c r="F294" s="202" t="s">
        <v>358</v>
      </c>
      <c r="G294" s="199"/>
      <c r="H294" s="203">
        <v>5.0999999999999996</v>
      </c>
      <c r="I294" s="204"/>
      <c r="J294" s="199"/>
      <c r="K294" s="199"/>
      <c r="L294" s="205"/>
      <c r="M294" s="206"/>
      <c r="N294" s="207"/>
      <c r="O294" s="207"/>
      <c r="P294" s="207"/>
      <c r="Q294" s="207"/>
      <c r="R294" s="207"/>
      <c r="S294" s="207"/>
      <c r="T294" s="208"/>
      <c r="AT294" s="209" t="s">
        <v>142</v>
      </c>
      <c r="AU294" s="209" t="s">
        <v>80</v>
      </c>
      <c r="AV294" s="13" t="s">
        <v>80</v>
      </c>
      <c r="AW294" s="13" t="s">
        <v>33</v>
      </c>
      <c r="AX294" s="13" t="s">
        <v>71</v>
      </c>
      <c r="AY294" s="209" t="s">
        <v>131</v>
      </c>
    </row>
    <row r="295" spans="1:65" s="13" customFormat="1" ht="11.25">
      <c r="B295" s="198"/>
      <c r="C295" s="199"/>
      <c r="D295" s="200" t="s">
        <v>142</v>
      </c>
      <c r="E295" s="201" t="s">
        <v>19</v>
      </c>
      <c r="F295" s="202" t="s">
        <v>342</v>
      </c>
      <c r="G295" s="199"/>
      <c r="H295" s="203">
        <v>0.6</v>
      </c>
      <c r="I295" s="204"/>
      <c r="J295" s="199"/>
      <c r="K295" s="199"/>
      <c r="L295" s="205"/>
      <c r="M295" s="206"/>
      <c r="N295" s="207"/>
      <c r="O295" s="207"/>
      <c r="P295" s="207"/>
      <c r="Q295" s="207"/>
      <c r="R295" s="207"/>
      <c r="S295" s="207"/>
      <c r="T295" s="208"/>
      <c r="AT295" s="209" t="s">
        <v>142</v>
      </c>
      <c r="AU295" s="209" t="s">
        <v>80</v>
      </c>
      <c r="AV295" s="13" t="s">
        <v>80</v>
      </c>
      <c r="AW295" s="13" t="s">
        <v>33</v>
      </c>
      <c r="AX295" s="13" t="s">
        <v>71</v>
      </c>
      <c r="AY295" s="209" t="s">
        <v>131</v>
      </c>
    </row>
    <row r="296" spans="1:65" s="13" customFormat="1" ht="11.25">
      <c r="B296" s="198"/>
      <c r="C296" s="199"/>
      <c r="D296" s="200" t="s">
        <v>142</v>
      </c>
      <c r="E296" s="201" t="s">
        <v>19</v>
      </c>
      <c r="F296" s="202" t="s">
        <v>343</v>
      </c>
      <c r="G296" s="199"/>
      <c r="H296" s="203">
        <v>1.2</v>
      </c>
      <c r="I296" s="204"/>
      <c r="J296" s="199"/>
      <c r="K296" s="199"/>
      <c r="L296" s="205"/>
      <c r="M296" s="206"/>
      <c r="N296" s="207"/>
      <c r="O296" s="207"/>
      <c r="P296" s="207"/>
      <c r="Q296" s="207"/>
      <c r="R296" s="207"/>
      <c r="S296" s="207"/>
      <c r="T296" s="208"/>
      <c r="AT296" s="209" t="s">
        <v>142</v>
      </c>
      <c r="AU296" s="209" t="s">
        <v>80</v>
      </c>
      <c r="AV296" s="13" t="s">
        <v>80</v>
      </c>
      <c r="AW296" s="13" t="s">
        <v>33</v>
      </c>
      <c r="AX296" s="13" t="s">
        <v>71</v>
      </c>
      <c r="AY296" s="209" t="s">
        <v>131</v>
      </c>
    </row>
    <row r="297" spans="1:65" s="13" customFormat="1" ht="11.25">
      <c r="B297" s="198"/>
      <c r="C297" s="199"/>
      <c r="D297" s="200" t="s">
        <v>142</v>
      </c>
      <c r="E297" s="201" t="s">
        <v>19</v>
      </c>
      <c r="F297" s="202" t="s">
        <v>741</v>
      </c>
      <c r="G297" s="199"/>
      <c r="H297" s="203">
        <v>2.2000000000000002</v>
      </c>
      <c r="I297" s="204"/>
      <c r="J297" s="199"/>
      <c r="K297" s="199"/>
      <c r="L297" s="205"/>
      <c r="M297" s="206"/>
      <c r="N297" s="207"/>
      <c r="O297" s="207"/>
      <c r="P297" s="207"/>
      <c r="Q297" s="207"/>
      <c r="R297" s="207"/>
      <c r="S297" s="207"/>
      <c r="T297" s="208"/>
      <c r="AT297" s="209" t="s">
        <v>142</v>
      </c>
      <c r="AU297" s="209" t="s">
        <v>80</v>
      </c>
      <c r="AV297" s="13" t="s">
        <v>80</v>
      </c>
      <c r="AW297" s="13" t="s">
        <v>33</v>
      </c>
      <c r="AX297" s="13" t="s">
        <v>71</v>
      </c>
      <c r="AY297" s="209" t="s">
        <v>131</v>
      </c>
    </row>
    <row r="298" spans="1:65" s="13" customFormat="1" ht="11.25">
      <c r="B298" s="198"/>
      <c r="C298" s="199"/>
      <c r="D298" s="200" t="s">
        <v>142</v>
      </c>
      <c r="E298" s="201" t="s">
        <v>19</v>
      </c>
      <c r="F298" s="202" t="s">
        <v>336</v>
      </c>
      <c r="G298" s="199"/>
      <c r="H298" s="203">
        <v>2.1</v>
      </c>
      <c r="I298" s="204"/>
      <c r="J298" s="199"/>
      <c r="K298" s="199"/>
      <c r="L298" s="205"/>
      <c r="M298" s="206"/>
      <c r="N298" s="207"/>
      <c r="O298" s="207"/>
      <c r="P298" s="207"/>
      <c r="Q298" s="207"/>
      <c r="R298" s="207"/>
      <c r="S298" s="207"/>
      <c r="T298" s="208"/>
      <c r="AT298" s="209" t="s">
        <v>142</v>
      </c>
      <c r="AU298" s="209" t="s">
        <v>80</v>
      </c>
      <c r="AV298" s="13" t="s">
        <v>80</v>
      </c>
      <c r="AW298" s="13" t="s">
        <v>33</v>
      </c>
      <c r="AX298" s="13" t="s">
        <v>71</v>
      </c>
      <c r="AY298" s="209" t="s">
        <v>131</v>
      </c>
    </row>
    <row r="299" spans="1:65" s="13" customFormat="1" ht="11.25">
      <c r="B299" s="198"/>
      <c r="C299" s="199"/>
      <c r="D299" s="200" t="s">
        <v>142</v>
      </c>
      <c r="E299" s="201" t="s">
        <v>19</v>
      </c>
      <c r="F299" s="202" t="s">
        <v>344</v>
      </c>
      <c r="G299" s="199"/>
      <c r="H299" s="203">
        <v>3.9</v>
      </c>
      <c r="I299" s="204"/>
      <c r="J299" s="199"/>
      <c r="K299" s="199"/>
      <c r="L299" s="205"/>
      <c r="M299" s="206"/>
      <c r="N299" s="207"/>
      <c r="O299" s="207"/>
      <c r="P299" s="207"/>
      <c r="Q299" s="207"/>
      <c r="R299" s="207"/>
      <c r="S299" s="207"/>
      <c r="T299" s="208"/>
      <c r="AT299" s="209" t="s">
        <v>142</v>
      </c>
      <c r="AU299" s="209" t="s">
        <v>80</v>
      </c>
      <c r="AV299" s="13" t="s">
        <v>80</v>
      </c>
      <c r="AW299" s="13" t="s">
        <v>33</v>
      </c>
      <c r="AX299" s="13" t="s">
        <v>71</v>
      </c>
      <c r="AY299" s="209" t="s">
        <v>131</v>
      </c>
    </row>
    <row r="300" spans="1:65" s="13" customFormat="1" ht="11.25">
      <c r="B300" s="198"/>
      <c r="C300" s="199"/>
      <c r="D300" s="200" t="s">
        <v>142</v>
      </c>
      <c r="E300" s="201" t="s">
        <v>19</v>
      </c>
      <c r="F300" s="202" t="s">
        <v>356</v>
      </c>
      <c r="G300" s="199"/>
      <c r="H300" s="203">
        <v>45</v>
      </c>
      <c r="I300" s="204"/>
      <c r="J300" s="199"/>
      <c r="K300" s="199"/>
      <c r="L300" s="205"/>
      <c r="M300" s="206"/>
      <c r="N300" s="207"/>
      <c r="O300" s="207"/>
      <c r="P300" s="207"/>
      <c r="Q300" s="207"/>
      <c r="R300" s="207"/>
      <c r="S300" s="207"/>
      <c r="T300" s="208"/>
      <c r="AT300" s="209" t="s">
        <v>142</v>
      </c>
      <c r="AU300" s="209" t="s">
        <v>80</v>
      </c>
      <c r="AV300" s="13" t="s">
        <v>80</v>
      </c>
      <c r="AW300" s="13" t="s">
        <v>33</v>
      </c>
      <c r="AX300" s="13" t="s">
        <v>71</v>
      </c>
      <c r="AY300" s="209" t="s">
        <v>131</v>
      </c>
    </row>
    <row r="301" spans="1:65" s="14" customFormat="1" ht="11.25">
      <c r="B301" s="210"/>
      <c r="C301" s="211"/>
      <c r="D301" s="200" t="s">
        <v>142</v>
      </c>
      <c r="E301" s="212" t="s">
        <v>19</v>
      </c>
      <c r="F301" s="213" t="s">
        <v>156</v>
      </c>
      <c r="G301" s="211"/>
      <c r="H301" s="214">
        <v>87.1</v>
      </c>
      <c r="I301" s="215"/>
      <c r="J301" s="211"/>
      <c r="K301" s="211"/>
      <c r="L301" s="216"/>
      <c r="M301" s="217"/>
      <c r="N301" s="218"/>
      <c r="O301" s="218"/>
      <c r="P301" s="218"/>
      <c r="Q301" s="218"/>
      <c r="R301" s="218"/>
      <c r="S301" s="218"/>
      <c r="T301" s="219"/>
      <c r="AT301" s="220" t="s">
        <v>142</v>
      </c>
      <c r="AU301" s="220" t="s">
        <v>80</v>
      </c>
      <c r="AV301" s="14" t="s">
        <v>138</v>
      </c>
      <c r="AW301" s="14" t="s">
        <v>33</v>
      </c>
      <c r="AX301" s="14" t="s">
        <v>78</v>
      </c>
      <c r="AY301" s="220" t="s">
        <v>131</v>
      </c>
    </row>
    <row r="302" spans="1:65" s="2" customFormat="1" ht="21.75" customHeight="1">
      <c r="A302" s="36"/>
      <c r="B302" s="37"/>
      <c r="C302" s="180" t="s">
        <v>742</v>
      </c>
      <c r="D302" s="180" t="s">
        <v>133</v>
      </c>
      <c r="E302" s="181" t="s">
        <v>743</v>
      </c>
      <c r="F302" s="182" t="s">
        <v>744</v>
      </c>
      <c r="G302" s="183" t="s">
        <v>194</v>
      </c>
      <c r="H302" s="184">
        <v>32.1</v>
      </c>
      <c r="I302" s="185"/>
      <c r="J302" s="186">
        <f>ROUND(I302*H302,2)</f>
        <v>0</v>
      </c>
      <c r="K302" s="182" t="s">
        <v>137</v>
      </c>
      <c r="L302" s="41"/>
      <c r="M302" s="187" t="s">
        <v>19</v>
      </c>
      <c r="N302" s="188" t="s">
        <v>42</v>
      </c>
      <c r="O302" s="66"/>
      <c r="P302" s="189">
        <f>O302*H302</f>
        <v>0</v>
      </c>
      <c r="Q302" s="189">
        <v>1.23E-3</v>
      </c>
      <c r="R302" s="189">
        <f>Q302*H302</f>
        <v>3.9483000000000004E-2</v>
      </c>
      <c r="S302" s="189">
        <v>0</v>
      </c>
      <c r="T302" s="190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191" t="s">
        <v>229</v>
      </c>
      <c r="AT302" s="191" t="s">
        <v>133</v>
      </c>
      <c r="AU302" s="191" t="s">
        <v>80</v>
      </c>
      <c r="AY302" s="19" t="s">
        <v>131</v>
      </c>
      <c r="BE302" s="192">
        <f>IF(N302="základní",J302,0)</f>
        <v>0</v>
      </c>
      <c r="BF302" s="192">
        <f>IF(N302="snížená",J302,0)</f>
        <v>0</v>
      </c>
      <c r="BG302" s="192">
        <f>IF(N302="zákl. přenesená",J302,0)</f>
        <v>0</v>
      </c>
      <c r="BH302" s="192">
        <f>IF(N302="sníž. přenesená",J302,0)</f>
        <v>0</v>
      </c>
      <c r="BI302" s="192">
        <f>IF(N302="nulová",J302,0)</f>
        <v>0</v>
      </c>
      <c r="BJ302" s="19" t="s">
        <v>78</v>
      </c>
      <c r="BK302" s="192">
        <f>ROUND(I302*H302,2)</f>
        <v>0</v>
      </c>
      <c r="BL302" s="19" t="s">
        <v>229</v>
      </c>
      <c r="BM302" s="191" t="s">
        <v>745</v>
      </c>
    </row>
    <row r="303" spans="1:65" s="2" customFormat="1" ht="11.25">
      <c r="A303" s="36"/>
      <c r="B303" s="37"/>
      <c r="C303" s="38"/>
      <c r="D303" s="193" t="s">
        <v>140</v>
      </c>
      <c r="E303" s="38"/>
      <c r="F303" s="194" t="s">
        <v>746</v>
      </c>
      <c r="G303" s="38"/>
      <c r="H303" s="38"/>
      <c r="I303" s="195"/>
      <c r="J303" s="38"/>
      <c r="K303" s="38"/>
      <c r="L303" s="41"/>
      <c r="M303" s="196"/>
      <c r="N303" s="197"/>
      <c r="O303" s="66"/>
      <c r="P303" s="66"/>
      <c r="Q303" s="66"/>
      <c r="R303" s="66"/>
      <c r="S303" s="66"/>
      <c r="T303" s="67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T303" s="19" t="s">
        <v>140</v>
      </c>
      <c r="AU303" s="19" t="s">
        <v>80</v>
      </c>
    </row>
    <row r="304" spans="1:65" s="13" customFormat="1" ht="11.25">
      <c r="B304" s="198"/>
      <c r="C304" s="199"/>
      <c r="D304" s="200" t="s">
        <v>142</v>
      </c>
      <c r="E304" s="201" t="s">
        <v>19</v>
      </c>
      <c r="F304" s="202" t="s">
        <v>345</v>
      </c>
      <c r="G304" s="199"/>
      <c r="H304" s="203">
        <v>7.7</v>
      </c>
      <c r="I304" s="204"/>
      <c r="J304" s="199"/>
      <c r="K304" s="199"/>
      <c r="L304" s="205"/>
      <c r="M304" s="206"/>
      <c r="N304" s="207"/>
      <c r="O304" s="207"/>
      <c r="P304" s="207"/>
      <c r="Q304" s="207"/>
      <c r="R304" s="207"/>
      <c r="S304" s="207"/>
      <c r="T304" s="208"/>
      <c r="AT304" s="209" t="s">
        <v>142</v>
      </c>
      <c r="AU304" s="209" t="s">
        <v>80</v>
      </c>
      <c r="AV304" s="13" t="s">
        <v>80</v>
      </c>
      <c r="AW304" s="13" t="s">
        <v>33</v>
      </c>
      <c r="AX304" s="13" t="s">
        <v>71</v>
      </c>
      <c r="AY304" s="209" t="s">
        <v>131</v>
      </c>
    </row>
    <row r="305" spans="1:65" s="13" customFormat="1" ht="11.25">
      <c r="B305" s="198"/>
      <c r="C305" s="199"/>
      <c r="D305" s="200" t="s">
        <v>142</v>
      </c>
      <c r="E305" s="201" t="s">
        <v>19</v>
      </c>
      <c r="F305" s="202" t="s">
        <v>346</v>
      </c>
      <c r="G305" s="199"/>
      <c r="H305" s="203">
        <v>1</v>
      </c>
      <c r="I305" s="204"/>
      <c r="J305" s="199"/>
      <c r="K305" s="199"/>
      <c r="L305" s="205"/>
      <c r="M305" s="206"/>
      <c r="N305" s="207"/>
      <c r="O305" s="207"/>
      <c r="P305" s="207"/>
      <c r="Q305" s="207"/>
      <c r="R305" s="207"/>
      <c r="S305" s="207"/>
      <c r="T305" s="208"/>
      <c r="AT305" s="209" t="s">
        <v>142</v>
      </c>
      <c r="AU305" s="209" t="s">
        <v>80</v>
      </c>
      <c r="AV305" s="13" t="s">
        <v>80</v>
      </c>
      <c r="AW305" s="13" t="s">
        <v>33</v>
      </c>
      <c r="AX305" s="13" t="s">
        <v>71</v>
      </c>
      <c r="AY305" s="209" t="s">
        <v>131</v>
      </c>
    </row>
    <row r="306" spans="1:65" s="13" customFormat="1" ht="11.25">
      <c r="B306" s="198"/>
      <c r="C306" s="199"/>
      <c r="D306" s="200" t="s">
        <v>142</v>
      </c>
      <c r="E306" s="201" t="s">
        <v>19</v>
      </c>
      <c r="F306" s="202" t="s">
        <v>357</v>
      </c>
      <c r="G306" s="199"/>
      <c r="H306" s="203">
        <v>18.3</v>
      </c>
      <c r="I306" s="204"/>
      <c r="J306" s="199"/>
      <c r="K306" s="199"/>
      <c r="L306" s="205"/>
      <c r="M306" s="206"/>
      <c r="N306" s="207"/>
      <c r="O306" s="207"/>
      <c r="P306" s="207"/>
      <c r="Q306" s="207"/>
      <c r="R306" s="207"/>
      <c r="S306" s="207"/>
      <c r="T306" s="208"/>
      <c r="AT306" s="209" t="s">
        <v>142</v>
      </c>
      <c r="AU306" s="209" t="s">
        <v>80</v>
      </c>
      <c r="AV306" s="13" t="s">
        <v>80</v>
      </c>
      <c r="AW306" s="13" t="s">
        <v>33</v>
      </c>
      <c r="AX306" s="13" t="s">
        <v>71</v>
      </c>
      <c r="AY306" s="209" t="s">
        <v>131</v>
      </c>
    </row>
    <row r="307" spans="1:65" s="13" customFormat="1" ht="11.25">
      <c r="B307" s="198"/>
      <c r="C307" s="199"/>
      <c r="D307" s="200" t="s">
        <v>142</v>
      </c>
      <c r="E307" s="201" t="s">
        <v>19</v>
      </c>
      <c r="F307" s="202" t="s">
        <v>358</v>
      </c>
      <c r="G307" s="199"/>
      <c r="H307" s="203">
        <v>5.0999999999999996</v>
      </c>
      <c r="I307" s="204"/>
      <c r="J307" s="199"/>
      <c r="K307" s="199"/>
      <c r="L307" s="205"/>
      <c r="M307" s="206"/>
      <c r="N307" s="207"/>
      <c r="O307" s="207"/>
      <c r="P307" s="207"/>
      <c r="Q307" s="207"/>
      <c r="R307" s="207"/>
      <c r="S307" s="207"/>
      <c r="T307" s="208"/>
      <c r="AT307" s="209" t="s">
        <v>142</v>
      </c>
      <c r="AU307" s="209" t="s">
        <v>80</v>
      </c>
      <c r="AV307" s="13" t="s">
        <v>80</v>
      </c>
      <c r="AW307" s="13" t="s">
        <v>33</v>
      </c>
      <c r="AX307" s="13" t="s">
        <v>71</v>
      </c>
      <c r="AY307" s="209" t="s">
        <v>131</v>
      </c>
    </row>
    <row r="308" spans="1:65" s="14" customFormat="1" ht="11.25">
      <c r="B308" s="210"/>
      <c r="C308" s="211"/>
      <c r="D308" s="200" t="s">
        <v>142</v>
      </c>
      <c r="E308" s="212" t="s">
        <v>19</v>
      </c>
      <c r="F308" s="213" t="s">
        <v>156</v>
      </c>
      <c r="G308" s="211"/>
      <c r="H308" s="214">
        <v>32.1</v>
      </c>
      <c r="I308" s="215"/>
      <c r="J308" s="211"/>
      <c r="K308" s="211"/>
      <c r="L308" s="216"/>
      <c r="M308" s="217"/>
      <c r="N308" s="218"/>
      <c r="O308" s="218"/>
      <c r="P308" s="218"/>
      <c r="Q308" s="218"/>
      <c r="R308" s="218"/>
      <c r="S308" s="218"/>
      <c r="T308" s="219"/>
      <c r="AT308" s="220" t="s">
        <v>142</v>
      </c>
      <c r="AU308" s="220" t="s">
        <v>80</v>
      </c>
      <c r="AV308" s="14" t="s">
        <v>138</v>
      </c>
      <c r="AW308" s="14" t="s">
        <v>33</v>
      </c>
      <c r="AX308" s="14" t="s">
        <v>78</v>
      </c>
      <c r="AY308" s="220" t="s">
        <v>131</v>
      </c>
    </row>
    <row r="309" spans="1:65" s="2" customFormat="1" ht="21.75" customHeight="1">
      <c r="A309" s="36"/>
      <c r="B309" s="37"/>
      <c r="C309" s="180" t="s">
        <v>747</v>
      </c>
      <c r="D309" s="180" t="s">
        <v>133</v>
      </c>
      <c r="E309" s="181" t="s">
        <v>748</v>
      </c>
      <c r="F309" s="182" t="s">
        <v>749</v>
      </c>
      <c r="G309" s="183" t="s">
        <v>194</v>
      </c>
      <c r="H309" s="184">
        <v>6.1</v>
      </c>
      <c r="I309" s="185"/>
      <c r="J309" s="186">
        <f>ROUND(I309*H309,2)</f>
        <v>0</v>
      </c>
      <c r="K309" s="182" t="s">
        <v>137</v>
      </c>
      <c r="L309" s="41"/>
      <c r="M309" s="187" t="s">
        <v>19</v>
      </c>
      <c r="N309" s="188" t="s">
        <v>42</v>
      </c>
      <c r="O309" s="66"/>
      <c r="P309" s="189">
        <f>O309*H309</f>
        <v>0</v>
      </c>
      <c r="Q309" s="189">
        <v>1.5900000000000001E-3</v>
      </c>
      <c r="R309" s="189">
        <f>Q309*H309</f>
        <v>9.6989999999999993E-3</v>
      </c>
      <c r="S309" s="189">
        <v>0</v>
      </c>
      <c r="T309" s="190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191" t="s">
        <v>229</v>
      </c>
      <c r="AT309" s="191" t="s">
        <v>133</v>
      </c>
      <c r="AU309" s="191" t="s">
        <v>80</v>
      </c>
      <c r="AY309" s="19" t="s">
        <v>131</v>
      </c>
      <c r="BE309" s="192">
        <f>IF(N309="základní",J309,0)</f>
        <v>0</v>
      </c>
      <c r="BF309" s="192">
        <f>IF(N309="snížená",J309,0)</f>
        <v>0</v>
      </c>
      <c r="BG309" s="192">
        <f>IF(N309="zákl. přenesená",J309,0)</f>
        <v>0</v>
      </c>
      <c r="BH309" s="192">
        <f>IF(N309="sníž. přenesená",J309,0)</f>
        <v>0</v>
      </c>
      <c r="BI309" s="192">
        <f>IF(N309="nulová",J309,0)</f>
        <v>0</v>
      </c>
      <c r="BJ309" s="19" t="s">
        <v>78</v>
      </c>
      <c r="BK309" s="192">
        <f>ROUND(I309*H309,2)</f>
        <v>0</v>
      </c>
      <c r="BL309" s="19" t="s">
        <v>229</v>
      </c>
      <c r="BM309" s="191" t="s">
        <v>750</v>
      </c>
    </row>
    <row r="310" spans="1:65" s="2" customFormat="1" ht="11.25">
      <c r="A310" s="36"/>
      <c r="B310" s="37"/>
      <c r="C310" s="38"/>
      <c r="D310" s="193" t="s">
        <v>140</v>
      </c>
      <c r="E310" s="38"/>
      <c r="F310" s="194" t="s">
        <v>751</v>
      </c>
      <c r="G310" s="38"/>
      <c r="H310" s="38"/>
      <c r="I310" s="195"/>
      <c r="J310" s="38"/>
      <c r="K310" s="38"/>
      <c r="L310" s="41"/>
      <c r="M310" s="196"/>
      <c r="N310" s="197"/>
      <c r="O310" s="66"/>
      <c r="P310" s="66"/>
      <c r="Q310" s="66"/>
      <c r="R310" s="66"/>
      <c r="S310" s="66"/>
      <c r="T310" s="67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T310" s="19" t="s">
        <v>140</v>
      </c>
      <c r="AU310" s="19" t="s">
        <v>80</v>
      </c>
    </row>
    <row r="311" spans="1:65" s="13" customFormat="1" ht="11.25">
      <c r="B311" s="198"/>
      <c r="C311" s="199"/>
      <c r="D311" s="200" t="s">
        <v>142</v>
      </c>
      <c r="E311" s="201" t="s">
        <v>19</v>
      </c>
      <c r="F311" s="202" t="s">
        <v>342</v>
      </c>
      <c r="G311" s="199"/>
      <c r="H311" s="203">
        <v>0.6</v>
      </c>
      <c r="I311" s="204"/>
      <c r="J311" s="199"/>
      <c r="K311" s="199"/>
      <c r="L311" s="205"/>
      <c r="M311" s="206"/>
      <c r="N311" s="207"/>
      <c r="O311" s="207"/>
      <c r="P311" s="207"/>
      <c r="Q311" s="207"/>
      <c r="R311" s="207"/>
      <c r="S311" s="207"/>
      <c r="T311" s="208"/>
      <c r="AT311" s="209" t="s">
        <v>142</v>
      </c>
      <c r="AU311" s="209" t="s">
        <v>80</v>
      </c>
      <c r="AV311" s="13" t="s">
        <v>80</v>
      </c>
      <c r="AW311" s="13" t="s">
        <v>33</v>
      </c>
      <c r="AX311" s="13" t="s">
        <v>71</v>
      </c>
      <c r="AY311" s="209" t="s">
        <v>131</v>
      </c>
    </row>
    <row r="312" spans="1:65" s="13" customFormat="1" ht="11.25">
      <c r="B312" s="198"/>
      <c r="C312" s="199"/>
      <c r="D312" s="200" t="s">
        <v>142</v>
      </c>
      <c r="E312" s="201" t="s">
        <v>19</v>
      </c>
      <c r="F312" s="202" t="s">
        <v>343</v>
      </c>
      <c r="G312" s="199"/>
      <c r="H312" s="203">
        <v>1.2</v>
      </c>
      <c r="I312" s="204"/>
      <c r="J312" s="199"/>
      <c r="K312" s="199"/>
      <c r="L312" s="205"/>
      <c r="M312" s="206"/>
      <c r="N312" s="207"/>
      <c r="O312" s="207"/>
      <c r="P312" s="207"/>
      <c r="Q312" s="207"/>
      <c r="R312" s="207"/>
      <c r="S312" s="207"/>
      <c r="T312" s="208"/>
      <c r="AT312" s="209" t="s">
        <v>142</v>
      </c>
      <c r="AU312" s="209" t="s">
        <v>80</v>
      </c>
      <c r="AV312" s="13" t="s">
        <v>80</v>
      </c>
      <c r="AW312" s="13" t="s">
        <v>33</v>
      </c>
      <c r="AX312" s="13" t="s">
        <v>71</v>
      </c>
      <c r="AY312" s="209" t="s">
        <v>131</v>
      </c>
    </row>
    <row r="313" spans="1:65" s="13" customFormat="1" ht="11.25">
      <c r="B313" s="198"/>
      <c r="C313" s="199"/>
      <c r="D313" s="200" t="s">
        <v>142</v>
      </c>
      <c r="E313" s="201" t="s">
        <v>19</v>
      </c>
      <c r="F313" s="202" t="s">
        <v>741</v>
      </c>
      <c r="G313" s="199"/>
      <c r="H313" s="203">
        <v>2.2000000000000002</v>
      </c>
      <c r="I313" s="204"/>
      <c r="J313" s="199"/>
      <c r="K313" s="199"/>
      <c r="L313" s="205"/>
      <c r="M313" s="206"/>
      <c r="N313" s="207"/>
      <c r="O313" s="207"/>
      <c r="P313" s="207"/>
      <c r="Q313" s="207"/>
      <c r="R313" s="207"/>
      <c r="S313" s="207"/>
      <c r="T313" s="208"/>
      <c r="AT313" s="209" t="s">
        <v>142</v>
      </c>
      <c r="AU313" s="209" t="s">
        <v>80</v>
      </c>
      <c r="AV313" s="13" t="s">
        <v>80</v>
      </c>
      <c r="AW313" s="13" t="s">
        <v>33</v>
      </c>
      <c r="AX313" s="13" t="s">
        <v>71</v>
      </c>
      <c r="AY313" s="209" t="s">
        <v>131</v>
      </c>
    </row>
    <row r="314" spans="1:65" s="13" customFormat="1" ht="11.25">
      <c r="B314" s="198"/>
      <c r="C314" s="199"/>
      <c r="D314" s="200" t="s">
        <v>142</v>
      </c>
      <c r="E314" s="201" t="s">
        <v>19</v>
      </c>
      <c r="F314" s="202" t="s">
        <v>336</v>
      </c>
      <c r="G314" s="199"/>
      <c r="H314" s="203">
        <v>2.1</v>
      </c>
      <c r="I314" s="204"/>
      <c r="J314" s="199"/>
      <c r="K314" s="199"/>
      <c r="L314" s="205"/>
      <c r="M314" s="206"/>
      <c r="N314" s="207"/>
      <c r="O314" s="207"/>
      <c r="P314" s="207"/>
      <c r="Q314" s="207"/>
      <c r="R314" s="207"/>
      <c r="S314" s="207"/>
      <c r="T314" s="208"/>
      <c r="AT314" s="209" t="s">
        <v>142</v>
      </c>
      <c r="AU314" s="209" t="s">
        <v>80</v>
      </c>
      <c r="AV314" s="13" t="s">
        <v>80</v>
      </c>
      <c r="AW314" s="13" t="s">
        <v>33</v>
      </c>
      <c r="AX314" s="13" t="s">
        <v>71</v>
      </c>
      <c r="AY314" s="209" t="s">
        <v>131</v>
      </c>
    </row>
    <row r="315" spans="1:65" s="14" customFormat="1" ht="11.25">
      <c r="B315" s="210"/>
      <c r="C315" s="211"/>
      <c r="D315" s="200" t="s">
        <v>142</v>
      </c>
      <c r="E315" s="212" t="s">
        <v>19</v>
      </c>
      <c r="F315" s="213" t="s">
        <v>156</v>
      </c>
      <c r="G315" s="211"/>
      <c r="H315" s="214">
        <v>6.1</v>
      </c>
      <c r="I315" s="215"/>
      <c r="J315" s="211"/>
      <c r="K315" s="211"/>
      <c r="L315" s="216"/>
      <c r="M315" s="217"/>
      <c r="N315" s="218"/>
      <c r="O315" s="218"/>
      <c r="P315" s="218"/>
      <c r="Q315" s="218"/>
      <c r="R315" s="218"/>
      <c r="S315" s="218"/>
      <c r="T315" s="219"/>
      <c r="AT315" s="220" t="s">
        <v>142</v>
      </c>
      <c r="AU315" s="220" t="s">
        <v>80</v>
      </c>
      <c r="AV315" s="14" t="s">
        <v>138</v>
      </c>
      <c r="AW315" s="14" t="s">
        <v>33</v>
      </c>
      <c r="AX315" s="14" t="s">
        <v>78</v>
      </c>
      <c r="AY315" s="220" t="s">
        <v>131</v>
      </c>
    </row>
    <row r="316" spans="1:65" s="2" customFormat="1" ht="21.75" customHeight="1">
      <c r="A316" s="36"/>
      <c r="B316" s="37"/>
      <c r="C316" s="180" t="s">
        <v>752</v>
      </c>
      <c r="D316" s="180" t="s">
        <v>133</v>
      </c>
      <c r="E316" s="181" t="s">
        <v>753</v>
      </c>
      <c r="F316" s="182" t="s">
        <v>754</v>
      </c>
      <c r="G316" s="183" t="s">
        <v>194</v>
      </c>
      <c r="H316" s="184">
        <v>48.9</v>
      </c>
      <c r="I316" s="185"/>
      <c r="J316" s="186">
        <f>ROUND(I316*H316,2)</f>
        <v>0</v>
      </c>
      <c r="K316" s="182" t="s">
        <v>137</v>
      </c>
      <c r="L316" s="41"/>
      <c r="M316" s="187" t="s">
        <v>19</v>
      </c>
      <c r="N316" s="188" t="s">
        <v>42</v>
      </c>
      <c r="O316" s="66"/>
      <c r="P316" s="189">
        <f>O316*H316</f>
        <v>0</v>
      </c>
      <c r="Q316" s="189">
        <v>1.8799999999999999E-3</v>
      </c>
      <c r="R316" s="189">
        <f>Q316*H316</f>
        <v>9.1932E-2</v>
      </c>
      <c r="S316" s="189">
        <v>0</v>
      </c>
      <c r="T316" s="190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91" t="s">
        <v>229</v>
      </c>
      <c r="AT316" s="191" t="s">
        <v>133</v>
      </c>
      <c r="AU316" s="191" t="s">
        <v>80</v>
      </c>
      <c r="AY316" s="19" t="s">
        <v>131</v>
      </c>
      <c r="BE316" s="192">
        <f>IF(N316="základní",J316,0)</f>
        <v>0</v>
      </c>
      <c r="BF316" s="192">
        <f>IF(N316="snížená",J316,0)</f>
        <v>0</v>
      </c>
      <c r="BG316" s="192">
        <f>IF(N316="zákl. přenesená",J316,0)</f>
        <v>0</v>
      </c>
      <c r="BH316" s="192">
        <f>IF(N316="sníž. přenesená",J316,0)</f>
        <v>0</v>
      </c>
      <c r="BI316" s="192">
        <f>IF(N316="nulová",J316,0)</f>
        <v>0</v>
      </c>
      <c r="BJ316" s="19" t="s">
        <v>78</v>
      </c>
      <c r="BK316" s="192">
        <f>ROUND(I316*H316,2)</f>
        <v>0</v>
      </c>
      <c r="BL316" s="19" t="s">
        <v>229</v>
      </c>
      <c r="BM316" s="191" t="s">
        <v>755</v>
      </c>
    </row>
    <row r="317" spans="1:65" s="2" customFormat="1" ht="11.25">
      <c r="A317" s="36"/>
      <c r="B317" s="37"/>
      <c r="C317" s="38"/>
      <c r="D317" s="193" t="s">
        <v>140</v>
      </c>
      <c r="E317" s="38"/>
      <c r="F317" s="194" t="s">
        <v>756</v>
      </c>
      <c r="G317" s="38"/>
      <c r="H317" s="38"/>
      <c r="I317" s="195"/>
      <c r="J317" s="38"/>
      <c r="K317" s="38"/>
      <c r="L317" s="41"/>
      <c r="M317" s="196"/>
      <c r="N317" s="197"/>
      <c r="O317" s="66"/>
      <c r="P317" s="66"/>
      <c r="Q317" s="66"/>
      <c r="R317" s="66"/>
      <c r="S317" s="66"/>
      <c r="T317" s="67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T317" s="19" t="s">
        <v>140</v>
      </c>
      <c r="AU317" s="19" t="s">
        <v>80</v>
      </c>
    </row>
    <row r="318" spans="1:65" s="13" customFormat="1" ht="11.25">
      <c r="B318" s="198"/>
      <c r="C318" s="199"/>
      <c r="D318" s="200" t="s">
        <v>142</v>
      </c>
      <c r="E318" s="201" t="s">
        <v>19</v>
      </c>
      <c r="F318" s="202" t="s">
        <v>344</v>
      </c>
      <c r="G318" s="199"/>
      <c r="H318" s="203">
        <v>3.9</v>
      </c>
      <c r="I318" s="204"/>
      <c r="J318" s="199"/>
      <c r="K318" s="199"/>
      <c r="L318" s="205"/>
      <c r="M318" s="206"/>
      <c r="N318" s="207"/>
      <c r="O318" s="207"/>
      <c r="P318" s="207"/>
      <c r="Q318" s="207"/>
      <c r="R318" s="207"/>
      <c r="S318" s="207"/>
      <c r="T318" s="208"/>
      <c r="AT318" s="209" t="s">
        <v>142</v>
      </c>
      <c r="AU318" s="209" t="s">
        <v>80</v>
      </c>
      <c r="AV318" s="13" t="s">
        <v>80</v>
      </c>
      <c r="AW318" s="13" t="s">
        <v>33</v>
      </c>
      <c r="AX318" s="13" t="s">
        <v>71</v>
      </c>
      <c r="AY318" s="209" t="s">
        <v>131</v>
      </c>
    </row>
    <row r="319" spans="1:65" s="13" customFormat="1" ht="11.25">
      <c r="B319" s="198"/>
      <c r="C319" s="199"/>
      <c r="D319" s="200" t="s">
        <v>142</v>
      </c>
      <c r="E319" s="201" t="s">
        <v>19</v>
      </c>
      <c r="F319" s="202" t="s">
        <v>356</v>
      </c>
      <c r="G319" s="199"/>
      <c r="H319" s="203">
        <v>45</v>
      </c>
      <c r="I319" s="204"/>
      <c r="J319" s="199"/>
      <c r="K319" s="199"/>
      <c r="L319" s="205"/>
      <c r="M319" s="206"/>
      <c r="N319" s="207"/>
      <c r="O319" s="207"/>
      <c r="P319" s="207"/>
      <c r="Q319" s="207"/>
      <c r="R319" s="207"/>
      <c r="S319" s="207"/>
      <c r="T319" s="208"/>
      <c r="AT319" s="209" t="s">
        <v>142</v>
      </c>
      <c r="AU319" s="209" t="s">
        <v>80</v>
      </c>
      <c r="AV319" s="13" t="s">
        <v>80</v>
      </c>
      <c r="AW319" s="13" t="s">
        <v>33</v>
      </c>
      <c r="AX319" s="13" t="s">
        <v>71</v>
      </c>
      <c r="AY319" s="209" t="s">
        <v>131</v>
      </c>
    </row>
    <row r="320" spans="1:65" s="14" customFormat="1" ht="11.25">
      <c r="B320" s="210"/>
      <c r="C320" s="211"/>
      <c r="D320" s="200" t="s">
        <v>142</v>
      </c>
      <c r="E320" s="212" t="s">
        <v>19</v>
      </c>
      <c r="F320" s="213" t="s">
        <v>156</v>
      </c>
      <c r="G320" s="211"/>
      <c r="H320" s="214">
        <v>48.9</v>
      </c>
      <c r="I320" s="215"/>
      <c r="J320" s="211"/>
      <c r="K320" s="211"/>
      <c r="L320" s="216"/>
      <c r="M320" s="217"/>
      <c r="N320" s="218"/>
      <c r="O320" s="218"/>
      <c r="P320" s="218"/>
      <c r="Q320" s="218"/>
      <c r="R320" s="218"/>
      <c r="S320" s="218"/>
      <c r="T320" s="219"/>
      <c r="AT320" s="220" t="s">
        <v>142</v>
      </c>
      <c r="AU320" s="220" t="s">
        <v>80</v>
      </c>
      <c r="AV320" s="14" t="s">
        <v>138</v>
      </c>
      <c r="AW320" s="14" t="s">
        <v>33</v>
      </c>
      <c r="AX320" s="14" t="s">
        <v>78</v>
      </c>
      <c r="AY320" s="220" t="s">
        <v>131</v>
      </c>
    </row>
    <row r="321" spans="1:65" s="2" customFormat="1" ht="33" customHeight="1">
      <c r="A321" s="36"/>
      <c r="B321" s="37"/>
      <c r="C321" s="180" t="s">
        <v>757</v>
      </c>
      <c r="D321" s="180" t="s">
        <v>133</v>
      </c>
      <c r="E321" s="181" t="s">
        <v>758</v>
      </c>
      <c r="F321" s="182" t="s">
        <v>759</v>
      </c>
      <c r="G321" s="183" t="s">
        <v>194</v>
      </c>
      <c r="H321" s="184">
        <v>8.6999999999999993</v>
      </c>
      <c r="I321" s="185"/>
      <c r="J321" s="186">
        <f>ROUND(I321*H321,2)</f>
        <v>0</v>
      </c>
      <c r="K321" s="182" t="s">
        <v>137</v>
      </c>
      <c r="L321" s="41"/>
      <c r="M321" s="187" t="s">
        <v>19</v>
      </c>
      <c r="N321" s="188" t="s">
        <v>42</v>
      </c>
      <c r="O321" s="66"/>
      <c r="P321" s="189">
        <f>O321*H321</f>
        <v>0</v>
      </c>
      <c r="Q321" s="189">
        <v>1.5200000000000001E-3</v>
      </c>
      <c r="R321" s="189">
        <f>Q321*H321</f>
        <v>1.3224E-2</v>
      </c>
      <c r="S321" s="189">
        <v>0</v>
      </c>
      <c r="T321" s="190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191" t="s">
        <v>229</v>
      </c>
      <c r="AT321" s="191" t="s">
        <v>133</v>
      </c>
      <c r="AU321" s="191" t="s">
        <v>80</v>
      </c>
      <c r="AY321" s="19" t="s">
        <v>131</v>
      </c>
      <c r="BE321" s="192">
        <f>IF(N321="základní",J321,0)</f>
        <v>0</v>
      </c>
      <c r="BF321" s="192">
        <f>IF(N321="snížená",J321,0)</f>
        <v>0</v>
      </c>
      <c r="BG321" s="192">
        <f>IF(N321="zákl. přenesená",J321,0)</f>
        <v>0</v>
      </c>
      <c r="BH321" s="192">
        <f>IF(N321="sníž. přenesená",J321,0)</f>
        <v>0</v>
      </c>
      <c r="BI321" s="192">
        <f>IF(N321="nulová",J321,0)</f>
        <v>0</v>
      </c>
      <c r="BJ321" s="19" t="s">
        <v>78</v>
      </c>
      <c r="BK321" s="192">
        <f>ROUND(I321*H321,2)</f>
        <v>0</v>
      </c>
      <c r="BL321" s="19" t="s">
        <v>229</v>
      </c>
      <c r="BM321" s="191" t="s">
        <v>760</v>
      </c>
    </row>
    <row r="322" spans="1:65" s="2" customFormat="1" ht="11.25">
      <c r="A322" s="36"/>
      <c r="B322" s="37"/>
      <c r="C322" s="38"/>
      <c r="D322" s="193" t="s">
        <v>140</v>
      </c>
      <c r="E322" s="38"/>
      <c r="F322" s="194" t="s">
        <v>761</v>
      </c>
      <c r="G322" s="38"/>
      <c r="H322" s="38"/>
      <c r="I322" s="195"/>
      <c r="J322" s="38"/>
      <c r="K322" s="38"/>
      <c r="L322" s="41"/>
      <c r="M322" s="196"/>
      <c r="N322" s="197"/>
      <c r="O322" s="66"/>
      <c r="P322" s="66"/>
      <c r="Q322" s="66"/>
      <c r="R322" s="66"/>
      <c r="S322" s="66"/>
      <c r="T322" s="67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T322" s="19" t="s">
        <v>140</v>
      </c>
      <c r="AU322" s="19" t="s">
        <v>80</v>
      </c>
    </row>
    <row r="323" spans="1:65" s="13" customFormat="1" ht="11.25">
      <c r="B323" s="198"/>
      <c r="C323" s="199"/>
      <c r="D323" s="200" t="s">
        <v>142</v>
      </c>
      <c r="E323" s="201" t="s">
        <v>19</v>
      </c>
      <c r="F323" s="202" t="s">
        <v>345</v>
      </c>
      <c r="G323" s="199"/>
      <c r="H323" s="203">
        <v>7.7</v>
      </c>
      <c r="I323" s="204"/>
      <c r="J323" s="199"/>
      <c r="K323" s="199"/>
      <c r="L323" s="205"/>
      <c r="M323" s="206"/>
      <c r="N323" s="207"/>
      <c r="O323" s="207"/>
      <c r="P323" s="207"/>
      <c r="Q323" s="207"/>
      <c r="R323" s="207"/>
      <c r="S323" s="207"/>
      <c r="T323" s="208"/>
      <c r="AT323" s="209" t="s">
        <v>142</v>
      </c>
      <c r="AU323" s="209" t="s">
        <v>80</v>
      </c>
      <c r="AV323" s="13" t="s">
        <v>80</v>
      </c>
      <c r="AW323" s="13" t="s">
        <v>33</v>
      </c>
      <c r="AX323" s="13" t="s">
        <v>71</v>
      </c>
      <c r="AY323" s="209" t="s">
        <v>131</v>
      </c>
    </row>
    <row r="324" spans="1:65" s="13" customFormat="1" ht="11.25">
      <c r="B324" s="198"/>
      <c r="C324" s="199"/>
      <c r="D324" s="200" t="s">
        <v>142</v>
      </c>
      <c r="E324" s="201" t="s">
        <v>19</v>
      </c>
      <c r="F324" s="202" t="s">
        <v>346</v>
      </c>
      <c r="G324" s="199"/>
      <c r="H324" s="203">
        <v>1</v>
      </c>
      <c r="I324" s="204"/>
      <c r="J324" s="199"/>
      <c r="K324" s="199"/>
      <c r="L324" s="205"/>
      <c r="M324" s="206"/>
      <c r="N324" s="207"/>
      <c r="O324" s="207"/>
      <c r="P324" s="207"/>
      <c r="Q324" s="207"/>
      <c r="R324" s="207"/>
      <c r="S324" s="207"/>
      <c r="T324" s="208"/>
      <c r="AT324" s="209" t="s">
        <v>142</v>
      </c>
      <c r="AU324" s="209" t="s">
        <v>80</v>
      </c>
      <c r="AV324" s="13" t="s">
        <v>80</v>
      </c>
      <c r="AW324" s="13" t="s">
        <v>33</v>
      </c>
      <c r="AX324" s="13" t="s">
        <v>71</v>
      </c>
      <c r="AY324" s="209" t="s">
        <v>131</v>
      </c>
    </row>
    <row r="325" spans="1:65" s="14" customFormat="1" ht="11.25">
      <c r="B325" s="210"/>
      <c r="C325" s="211"/>
      <c r="D325" s="200" t="s">
        <v>142</v>
      </c>
      <c r="E325" s="212" t="s">
        <v>19</v>
      </c>
      <c r="F325" s="213" t="s">
        <v>156</v>
      </c>
      <c r="G325" s="211"/>
      <c r="H325" s="214">
        <v>8.6999999999999993</v>
      </c>
      <c r="I325" s="215"/>
      <c r="J325" s="211"/>
      <c r="K325" s="211"/>
      <c r="L325" s="216"/>
      <c r="M325" s="217"/>
      <c r="N325" s="218"/>
      <c r="O325" s="218"/>
      <c r="P325" s="218"/>
      <c r="Q325" s="218"/>
      <c r="R325" s="218"/>
      <c r="S325" s="218"/>
      <c r="T325" s="219"/>
      <c r="AT325" s="220" t="s">
        <v>142</v>
      </c>
      <c r="AU325" s="220" t="s">
        <v>80</v>
      </c>
      <c r="AV325" s="14" t="s">
        <v>138</v>
      </c>
      <c r="AW325" s="14" t="s">
        <v>33</v>
      </c>
      <c r="AX325" s="14" t="s">
        <v>78</v>
      </c>
      <c r="AY325" s="220" t="s">
        <v>131</v>
      </c>
    </row>
    <row r="326" spans="1:65" s="2" customFormat="1" ht="33" customHeight="1">
      <c r="A326" s="36"/>
      <c r="B326" s="37"/>
      <c r="C326" s="180" t="s">
        <v>762</v>
      </c>
      <c r="D326" s="180" t="s">
        <v>133</v>
      </c>
      <c r="E326" s="181" t="s">
        <v>763</v>
      </c>
      <c r="F326" s="182" t="s">
        <v>764</v>
      </c>
      <c r="G326" s="183" t="s">
        <v>194</v>
      </c>
      <c r="H326" s="184">
        <v>4</v>
      </c>
      <c r="I326" s="185"/>
      <c r="J326" s="186">
        <f>ROUND(I326*H326,2)</f>
        <v>0</v>
      </c>
      <c r="K326" s="182" t="s">
        <v>137</v>
      </c>
      <c r="L326" s="41"/>
      <c r="M326" s="187" t="s">
        <v>19</v>
      </c>
      <c r="N326" s="188" t="s">
        <v>42</v>
      </c>
      <c r="O326" s="66"/>
      <c r="P326" s="189">
        <f>O326*H326</f>
        <v>0</v>
      </c>
      <c r="Q326" s="189">
        <v>1.9599999999999999E-3</v>
      </c>
      <c r="R326" s="189">
        <f>Q326*H326</f>
        <v>7.8399999999999997E-3</v>
      </c>
      <c r="S326" s="189">
        <v>0</v>
      </c>
      <c r="T326" s="190">
        <f>S326*H326</f>
        <v>0</v>
      </c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R326" s="191" t="s">
        <v>229</v>
      </c>
      <c r="AT326" s="191" t="s">
        <v>133</v>
      </c>
      <c r="AU326" s="191" t="s">
        <v>80</v>
      </c>
      <c r="AY326" s="19" t="s">
        <v>131</v>
      </c>
      <c r="BE326" s="192">
        <f>IF(N326="základní",J326,0)</f>
        <v>0</v>
      </c>
      <c r="BF326" s="192">
        <f>IF(N326="snížená",J326,0)</f>
        <v>0</v>
      </c>
      <c r="BG326" s="192">
        <f>IF(N326="zákl. přenesená",J326,0)</f>
        <v>0</v>
      </c>
      <c r="BH326" s="192">
        <f>IF(N326="sníž. přenesená",J326,0)</f>
        <v>0</v>
      </c>
      <c r="BI326" s="192">
        <f>IF(N326="nulová",J326,0)</f>
        <v>0</v>
      </c>
      <c r="BJ326" s="19" t="s">
        <v>78</v>
      </c>
      <c r="BK326" s="192">
        <f>ROUND(I326*H326,2)</f>
        <v>0</v>
      </c>
      <c r="BL326" s="19" t="s">
        <v>229</v>
      </c>
      <c r="BM326" s="191" t="s">
        <v>765</v>
      </c>
    </row>
    <row r="327" spans="1:65" s="2" customFormat="1" ht="11.25">
      <c r="A327" s="36"/>
      <c r="B327" s="37"/>
      <c r="C327" s="38"/>
      <c r="D327" s="193" t="s">
        <v>140</v>
      </c>
      <c r="E327" s="38"/>
      <c r="F327" s="194" t="s">
        <v>766</v>
      </c>
      <c r="G327" s="38"/>
      <c r="H327" s="38"/>
      <c r="I327" s="195"/>
      <c r="J327" s="38"/>
      <c r="K327" s="38"/>
      <c r="L327" s="41"/>
      <c r="M327" s="196"/>
      <c r="N327" s="197"/>
      <c r="O327" s="66"/>
      <c r="P327" s="66"/>
      <c r="Q327" s="66"/>
      <c r="R327" s="66"/>
      <c r="S327" s="66"/>
      <c r="T327" s="67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T327" s="19" t="s">
        <v>140</v>
      </c>
      <c r="AU327" s="19" t="s">
        <v>80</v>
      </c>
    </row>
    <row r="328" spans="1:65" s="13" customFormat="1" ht="11.25">
      <c r="B328" s="198"/>
      <c r="C328" s="199"/>
      <c r="D328" s="200" t="s">
        <v>142</v>
      </c>
      <c r="E328" s="201" t="s">
        <v>19</v>
      </c>
      <c r="F328" s="202" t="s">
        <v>342</v>
      </c>
      <c r="G328" s="199"/>
      <c r="H328" s="203">
        <v>0.6</v>
      </c>
      <c r="I328" s="204"/>
      <c r="J328" s="199"/>
      <c r="K328" s="199"/>
      <c r="L328" s="205"/>
      <c r="M328" s="206"/>
      <c r="N328" s="207"/>
      <c r="O328" s="207"/>
      <c r="P328" s="207"/>
      <c r="Q328" s="207"/>
      <c r="R328" s="207"/>
      <c r="S328" s="207"/>
      <c r="T328" s="208"/>
      <c r="AT328" s="209" t="s">
        <v>142</v>
      </c>
      <c r="AU328" s="209" t="s">
        <v>80</v>
      </c>
      <c r="AV328" s="13" t="s">
        <v>80</v>
      </c>
      <c r="AW328" s="13" t="s">
        <v>33</v>
      </c>
      <c r="AX328" s="13" t="s">
        <v>71</v>
      </c>
      <c r="AY328" s="209" t="s">
        <v>131</v>
      </c>
    </row>
    <row r="329" spans="1:65" s="13" customFormat="1" ht="11.25">
      <c r="B329" s="198"/>
      <c r="C329" s="199"/>
      <c r="D329" s="200" t="s">
        <v>142</v>
      </c>
      <c r="E329" s="201" t="s">
        <v>19</v>
      </c>
      <c r="F329" s="202" t="s">
        <v>343</v>
      </c>
      <c r="G329" s="199"/>
      <c r="H329" s="203">
        <v>1.2</v>
      </c>
      <c r="I329" s="204"/>
      <c r="J329" s="199"/>
      <c r="K329" s="199"/>
      <c r="L329" s="205"/>
      <c r="M329" s="206"/>
      <c r="N329" s="207"/>
      <c r="O329" s="207"/>
      <c r="P329" s="207"/>
      <c r="Q329" s="207"/>
      <c r="R329" s="207"/>
      <c r="S329" s="207"/>
      <c r="T329" s="208"/>
      <c r="AT329" s="209" t="s">
        <v>142</v>
      </c>
      <c r="AU329" s="209" t="s">
        <v>80</v>
      </c>
      <c r="AV329" s="13" t="s">
        <v>80</v>
      </c>
      <c r="AW329" s="13" t="s">
        <v>33</v>
      </c>
      <c r="AX329" s="13" t="s">
        <v>71</v>
      </c>
      <c r="AY329" s="209" t="s">
        <v>131</v>
      </c>
    </row>
    <row r="330" spans="1:65" s="13" customFormat="1" ht="11.25">
      <c r="B330" s="198"/>
      <c r="C330" s="199"/>
      <c r="D330" s="200" t="s">
        <v>142</v>
      </c>
      <c r="E330" s="201" t="s">
        <v>19</v>
      </c>
      <c r="F330" s="202" t="s">
        <v>741</v>
      </c>
      <c r="G330" s="199"/>
      <c r="H330" s="203">
        <v>2.2000000000000002</v>
      </c>
      <c r="I330" s="204"/>
      <c r="J330" s="199"/>
      <c r="K330" s="199"/>
      <c r="L330" s="205"/>
      <c r="M330" s="206"/>
      <c r="N330" s="207"/>
      <c r="O330" s="207"/>
      <c r="P330" s="207"/>
      <c r="Q330" s="207"/>
      <c r="R330" s="207"/>
      <c r="S330" s="207"/>
      <c r="T330" s="208"/>
      <c r="AT330" s="209" t="s">
        <v>142</v>
      </c>
      <c r="AU330" s="209" t="s">
        <v>80</v>
      </c>
      <c r="AV330" s="13" t="s">
        <v>80</v>
      </c>
      <c r="AW330" s="13" t="s">
        <v>33</v>
      </c>
      <c r="AX330" s="13" t="s">
        <v>71</v>
      </c>
      <c r="AY330" s="209" t="s">
        <v>131</v>
      </c>
    </row>
    <row r="331" spans="1:65" s="14" customFormat="1" ht="11.25">
      <c r="B331" s="210"/>
      <c r="C331" s="211"/>
      <c r="D331" s="200" t="s">
        <v>142</v>
      </c>
      <c r="E331" s="212" t="s">
        <v>19</v>
      </c>
      <c r="F331" s="213" t="s">
        <v>156</v>
      </c>
      <c r="G331" s="211"/>
      <c r="H331" s="214">
        <v>4</v>
      </c>
      <c r="I331" s="215"/>
      <c r="J331" s="211"/>
      <c r="K331" s="211"/>
      <c r="L331" s="216"/>
      <c r="M331" s="217"/>
      <c r="N331" s="218"/>
      <c r="O331" s="218"/>
      <c r="P331" s="218"/>
      <c r="Q331" s="218"/>
      <c r="R331" s="218"/>
      <c r="S331" s="218"/>
      <c r="T331" s="219"/>
      <c r="AT331" s="220" t="s">
        <v>142</v>
      </c>
      <c r="AU331" s="220" t="s">
        <v>80</v>
      </c>
      <c r="AV331" s="14" t="s">
        <v>138</v>
      </c>
      <c r="AW331" s="14" t="s">
        <v>33</v>
      </c>
      <c r="AX331" s="14" t="s">
        <v>78</v>
      </c>
      <c r="AY331" s="220" t="s">
        <v>131</v>
      </c>
    </row>
    <row r="332" spans="1:65" s="2" customFormat="1" ht="33" customHeight="1">
      <c r="A332" s="36"/>
      <c r="B332" s="37"/>
      <c r="C332" s="180" t="s">
        <v>767</v>
      </c>
      <c r="D332" s="180" t="s">
        <v>133</v>
      </c>
      <c r="E332" s="181" t="s">
        <v>768</v>
      </c>
      <c r="F332" s="182" t="s">
        <v>769</v>
      </c>
      <c r="G332" s="183" t="s">
        <v>194</v>
      </c>
      <c r="H332" s="184">
        <v>3.9</v>
      </c>
      <c r="I332" s="185"/>
      <c r="J332" s="186">
        <f>ROUND(I332*H332,2)</f>
        <v>0</v>
      </c>
      <c r="K332" s="182" t="s">
        <v>137</v>
      </c>
      <c r="L332" s="41"/>
      <c r="M332" s="187" t="s">
        <v>19</v>
      </c>
      <c r="N332" s="188" t="s">
        <v>42</v>
      </c>
      <c r="O332" s="66"/>
      <c r="P332" s="189">
        <f>O332*H332</f>
        <v>0</v>
      </c>
      <c r="Q332" s="189">
        <v>2.3600000000000001E-3</v>
      </c>
      <c r="R332" s="189">
        <f>Q332*H332</f>
        <v>9.2040000000000004E-3</v>
      </c>
      <c r="S332" s="189">
        <v>0</v>
      </c>
      <c r="T332" s="190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191" t="s">
        <v>229</v>
      </c>
      <c r="AT332" s="191" t="s">
        <v>133</v>
      </c>
      <c r="AU332" s="191" t="s">
        <v>80</v>
      </c>
      <c r="AY332" s="19" t="s">
        <v>131</v>
      </c>
      <c r="BE332" s="192">
        <f>IF(N332="základní",J332,0)</f>
        <v>0</v>
      </c>
      <c r="BF332" s="192">
        <f>IF(N332="snížená",J332,0)</f>
        <v>0</v>
      </c>
      <c r="BG332" s="192">
        <f>IF(N332="zákl. přenesená",J332,0)</f>
        <v>0</v>
      </c>
      <c r="BH332" s="192">
        <f>IF(N332="sníž. přenesená",J332,0)</f>
        <v>0</v>
      </c>
      <c r="BI332" s="192">
        <f>IF(N332="nulová",J332,0)</f>
        <v>0</v>
      </c>
      <c r="BJ332" s="19" t="s">
        <v>78</v>
      </c>
      <c r="BK332" s="192">
        <f>ROUND(I332*H332,2)</f>
        <v>0</v>
      </c>
      <c r="BL332" s="19" t="s">
        <v>229</v>
      </c>
      <c r="BM332" s="191" t="s">
        <v>770</v>
      </c>
    </row>
    <row r="333" spans="1:65" s="2" customFormat="1" ht="11.25">
      <c r="A333" s="36"/>
      <c r="B333" s="37"/>
      <c r="C333" s="38"/>
      <c r="D333" s="193" t="s">
        <v>140</v>
      </c>
      <c r="E333" s="38"/>
      <c r="F333" s="194" t="s">
        <v>771</v>
      </c>
      <c r="G333" s="38"/>
      <c r="H333" s="38"/>
      <c r="I333" s="195"/>
      <c r="J333" s="38"/>
      <c r="K333" s="38"/>
      <c r="L333" s="41"/>
      <c r="M333" s="196"/>
      <c r="N333" s="197"/>
      <c r="O333" s="66"/>
      <c r="P333" s="66"/>
      <c r="Q333" s="66"/>
      <c r="R333" s="66"/>
      <c r="S333" s="66"/>
      <c r="T333" s="67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T333" s="19" t="s">
        <v>140</v>
      </c>
      <c r="AU333" s="19" t="s">
        <v>80</v>
      </c>
    </row>
    <row r="334" spans="1:65" s="13" customFormat="1" ht="11.25">
      <c r="B334" s="198"/>
      <c r="C334" s="199"/>
      <c r="D334" s="200" t="s">
        <v>142</v>
      </c>
      <c r="E334" s="201" t="s">
        <v>19</v>
      </c>
      <c r="F334" s="202" t="s">
        <v>344</v>
      </c>
      <c r="G334" s="199"/>
      <c r="H334" s="203">
        <v>3.9</v>
      </c>
      <c r="I334" s="204"/>
      <c r="J334" s="199"/>
      <c r="K334" s="199"/>
      <c r="L334" s="205"/>
      <c r="M334" s="206"/>
      <c r="N334" s="207"/>
      <c r="O334" s="207"/>
      <c r="P334" s="207"/>
      <c r="Q334" s="207"/>
      <c r="R334" s="207"/>
      <c r="S334" s="207"/>
      <c r="T334" s="208"/>
      <c r="AT334" s="209" t="s">
        <v>142</v>
      </c>
      <c r="AU334" s="209" t="s">
        <v>80</v>
      </c>
      <c r="AV334" s="13" t="s">
        <v>80</v>
      </c>
      <c r="AW334" s="13" t="s">
        <v>33</v>
      </c>
      <c r="AX334" s="13" t="s">
        <v>78</v>
      </c>
      <c r="AY334" s="209" t="s">
        <v>131</v>
      </c>
    </row>
    <row r="335" spans="1:65" s="2" customFormat="1" ht="37.9" customHeight="1">
      <c r="A335" s="36"/>
      <c r="B335" s="37"/>
      <c r="C335" s="180" t="s">
        <v>772</v>
      </c>
      <c r="D335" s="180" t="s">
        <v>133</v>
      </c>
      <c r="E335" s="181" t="s">
        <v>773</v>
      </c>
      <c r="F335" s="182" t="s">
        <v>774</v>
      </c>
      <c r="G335" s="183" t="s">
        <v>194</v>
      </c>
      <c r="H335" s="184">
        <v>25.5</v>
      </c>
      <c r="I335" s="185"/>
      <c r="J335" s="186">
        <f>ROUND(I335*H335,2)</f>
        <v>0</v>
      </c>
      <c r="K335" s="182" t="s">
        <v>137</v>
      </c>
      <c r="L335" s="41"/>
      <c r="M335" s="187" t="s">
        <v>19</v>
      </c>
      <c r="N335" s="188" t="s">
        <v>42</v>
      </c>
      <c r="O335" s="66"/>
      <c r="P335" s="189">
        <f>O335*H335</f>
        <v>0</v>
      </c>
      <c r="Q335" s="189">
        <v>2.5600000000000002E-3</v>
      </c>
      <c r="R335" s="189">
        <f>Q335*H335</f>
        <v>6.5280000000000005E-2</v>
      </c>
      <c r="S335" s="189">
        <v>0</v>
      </c>
      <c r="T335" s="190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191" t="s">
        <v>229</v>
      </c>
      <c r="AT335" s="191" t="s">
        <v>133</v>
      </c>
      <c r="AU335" s="191" t="s">
        <v>80</v>
      </c>
      <c r="AY335" s="19" t="s">
        <v>131</v>
      </c>
      <c r="BE335" s="192">
        <f>IF(N335="základní",J335,0)</f>
        <v>0</v>
      </c>
      <c r="BF335" s="192">
        <f>IF(N335="snížená",J335,0)</f>
        <v>0</v>
      </c>
      <c r="BG335" s="192">
        <f>IF(N335="zákl. přenesená",J335,0)</f>
        <v>0</v>
      </c>
      <c r="BH335" s="192">
        <f>IF(N335="sníž. přenesená",J335,0)</f>
        <v>0</v>
      </c>
      <c r="BI335" s="192">
        <f>IF(N335="nulová",J335,0)</f>
        <v>0</v>
      </c>
      <c r="BJ335" s="19" t="s">
        <v>78</v>
      </c>
      <c r="BK335" s="192">
        <f>ROUND(I335*H335,2)</f>
        <v>0</v>
      </c>
      <c r="BL335" s="19" t="s">
        <v>229</v>
      </c>
      <c r="BM335" s="191" t="s">
        <v>775</v>
      </c>
    </row>
    <row r="336" spans="1:65" s="2" customFormat="1" ht="11.25">
      <c r="A336" s="36"/>
      <c r="B336" s="37"/>
      <c r="C336" s="38"/>
      <c r="D336" s="193" t="s">
        <v>140</v>
      </c>
      <c r="E336" s="38"/>
      <c r="F336" s="194" t="s">
        <v>776</v>
      </c>
      <c r="G336" s="38"/>
      <c r="H336" s="38"/>
      <c r="I336" s="195"/>
      <c r="J336" s="38"/>
      <c r="K336" s="38"/>
      <c r="L336" s="41"/>
      <c r="M336" s="196"/>
      <c r="N336" s="197"/>
      <c r="O336" s="66"/>
      <c r="P336" s="66"/>
      <c r="Q336" s="66"/>
      <c r="R336" s="66"/>
      <c r="S336" s="66"/>
      <c r="T336" s="67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T336" s="19" t="s">
        <v>140</v>
      </c>
      <c r="AU336" s="19" t="s">
        <v>80</v>
      </c>
    </row>
    <row r="337" spans="1:65" s="13" customFormat="1" ht="11.25">
      <c r="B337" s="198"/>
      <c r="C337" s="199"/>
      <c r="D337" s="200" t="s">
        <v>142</v>
      </c>
      <c r="E337" s="201" t="s">
        <v>19</v>
      </c>
      <c r="F337" s="202" t="s">
        <v>357</v>
      </c>
      <c r="G337" s="199"/>
      <c r="H337" s="203">
        <v>18.3</v>
      </c>
      <c r="I337" s="204"/>
      <c r="J337" s="199"/>
      <c r="K337" s="199"/>
      <c r="L337" s="205"/>
      <c r="M337" s="206"/>
      <c r="N337" s="207"/>
      <c r="O337" s="207"/>
      <c r="P337" s="207"/>
      <c r="Q337" s="207"/>
      <c r="R337" s="207"/>
      <c r="S337" s="207"/>
      <c r="T337" s="208"/>
      <c r="AT337" s="209" t="s">
        <v>142</v>
      </c>
      <c r="AU337" s="209" t="s">
        <v>80</v>
      </c>
      <c r="AV337" s="13" t="s">
        <v>80</v>
      </c>
      <c r="AW337" s="13" t="s">
        <v>33</v>
      </c>
      <c r="AX337" s="13" t="s">
        <v>71</v>
      </c>
      <c r="AY337" s="209" t="s">
        <v>131</v>
      </c>
    </row>
    <row r="338" spans="1:65" s="13" customFormat="1" ht="11.25">
      <c r="B338" s="198"/>
      <c r="C338" s="199"/>
      <c r="D338" s="200" t="s">
        <v>142</v>
      </c>
      <c r="E338" s="201" t="s">
        <v>19</v>
      </c>
      <c r="F338" s="202" t="s">
        <v>358</v>
      </c>
      <c r="G338" s="199"/>
      <c r="H338" s="203">
        <v>5.0999999999999996</v>
      </c>
      <c r="I338" s="204"/>
      <c r="J338" s="199"/>
      <c r="K338" s="199"/>
      <c r="L338" s="205"/>
      <c r="M338" s="206"/>
      <c r="N338" s="207"/>
      <c r="O338" s="207"/>
      <c r="P338" s="207"/>
      <c r="Q338" s="207"/>
      <c r="R338" s="207"/>
      <c r="S338" s="207"/>
      <c r="T338" s="208"/>
      <c r="AT338" s="209" t="s">
        <v>142</v>
      </c>
      <c r="AU338" s="209" t="s">
        <v>80</v>
      </c>
      <c r="AV338" s="13" t="s">
        <v>80</v>
      </c>
      <c r="AW338" s="13" t="s">
        <v>33</v>
      </c>
      <c r="AX338" s="13" t="s">
        <v>71</v>
      </c>
      <c r="AY338" s="209" t="s">
        <v>131</v>
      </c>
    </row>
    <row r="339" spans="1:65" s="13" customFormat="1" ht="11.25">
      <c r="B339" s="198"/>
      <c r="C339" s="199"/>
      <c r="D339" s="200" t="s">
        <v>142</v>
      </c>
      <c r="E339" s="201" t="s">
        <v>19</v>
      </c>
      <c r="F339" s="202" t="s">
        <v>336</v>
      </c>
      <c r="G339" s="199"/>
      <c r="H339" s="203">
        <v>2.1</v>
      </c>
      <c r="I339" s="204"/>
      <c r="J339" s="199"/>
      <c r="K339" s="199"/>
      <c r="L339" s="205"/>
      <c r="M339" s="206"/>
      <c r="N339" s="207"/>
      <c r="O339" s="207"/>
      <c r="P339" s="207"/>
      <c r="Q339" s="207"/>
      <c r="R339" s="207"/>
      <c r="S339" s="207"/>
      <c r="T339" s="208"/>
      <c r="AT339" s="209" t="s">
        <v>142</v>
      </c>
      <c r="AU339" s="209" t="s">
        <v>80</v>
      </c>
      <c r="AV339" s="13" t="s">
        <v>80</v>
      </c>
      <c r="AW339" s="13" t="s">
        <v>33</v>
      </c>
      <c r="AX339" s="13" t="s">
        <v>71</v>
      </c>
      <c r="AY339" s="209" t="s">
        <v>131</v>
      </c>
    </row>
    <row r="340" spans="1:65" s="14" customFormat="1" ht="11.25">
      <c r="B340" s="210"/>
      <c r="C340" s="211"/>
      <c r="D340" s="200" t="s">
        <v>142</v>
      </c>
      <c r="E340" s="212" t="s">
        <v>19</v>
      </c>
      <c r="F340" s="213" t="s">
        <v>156</v>
      </c>
      <c r="G340" s="211"/>
      <c r="H340" s="214">
        <v>25.5</v>
      </c>
      <c r="I340" s="215"/>
      <c r="J340" s="211"/>
      <c r="K340" s="211"/>
      <c r="L340" s="216"/>
      <c r="M340" s="217"/>
      <c r="N340" s="218"/>
      <c r="O340" s="218"/>
      <c r="P340" s="218"/>
      <c r="Q340" s="218"/>
      <c r="R340" s="218"/>
      <c r="S340" s="218"/>
      <c r="T340" s="219"/>
      <c r="AT340" s="220" t="s">
        <v>142</v>
      </c>
      <c r="AU340" s="220" t="s">
        <v>80</v>
      </c>
      <c r="AV340" s="14" t="s">
        <v>138</v>
      </c>
      <c r="AW340" s="14" t="s">
        <v>33</v>
      </c>
      <c r="AX340" s="14" t="s">
        <v>78</v>
      </c>
      <c r="AY340" s="220" t="s">
        <v>131</v>
      </c>
    </row>
    <row r="341" spans="1:65" s="2" customFormat="1" ht="37.9" customHeight="1">
      <c r="A341" s="36"/>
      <c r="B341" s="37"/>
      <c r="C341" s="180" t="s">
        <v>777</v>
      </c>
      <c r="D341" s="180" t="s">
        <v>133</v>
      </c>
      <c r="E341" s="181" t="s">
        <v>778</v>
      </c>
      <c r="F341" s="182" t="s">
        <v>779</v>
      </c>
      <c r="G341" s="183" t="s">
        <v>194</v>
      </c>
      <c r="H341" s="184">
        <v>47.1</v>
      </c>
      <c r="I341" s="185"/>
      <c r="J341" s="186">
        <f>ROUND(I341*H341,2)</f>
        <v>0</v>
      </c>
      <c r="K341" s="182" t="s">
        <v>137</v>
      </c>
      <c r="L341" s="41"/>
      <c r="M341" s="187" t="s">
        <v>19</v>
      </c>
      <c r="N341" s="188" t="s">
        <v>42</v>
      </c>
      <c r="O341" s="66"/>
      <c r="P341" s="189">
        <f>O341*H341</f>
        <v>0</v>
      </c>
      <c r="Q341" s="189">
        <v>3.16E-3</v>
      </c>
      <c r="R341" s="189">
        <f>Q341*H341</f>
        <v>0.148836</v>
      </c>
      <c r="S341" s="189">
        <v>0</v>
      </c>
      <c r="T341" s="190">
        <f>S341*H341</f>
        <v>0</v>
      </c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R341" s="191" t="s">
        <v>229</v>
      </c>
      <c r="AT341" s="191" t="s">
        <v>133</v>
      </c>
      <c r="AU341" s="191" t="s">
        <v>80</v>
      </c>
      <c r="AY341" s="19" t="s">
        <v>131</v>
      </c>
      <c r="BE341" s="192">
        <f>IF(N341="základní",J341,0)</f>
        <v>0</v>
      </c>
      <c r="BF341" s="192">
        <f>IF(N341="snížená",J341,0)</f>
        <v>0</v>
      </c>
      <c r="BG341" s="192">
        <f>IF(N341="zákl. přenesená",J341,0)</f>
        <v>0</v>
      </c>
      <c r="BH341" s="192">
        <f>IF(N341="sníž. přenesená",J341,0)</f>
        <v>0</v>
      </c>
      <c r="BI341" s="192">
        <f>IF(N341="nulová",J341,0)</f>
        <v>0</v>
      </c>
      <c r="BJ341" s="19" t="s">
        <v>78</v>
      </c>
      <c r="BK341" s="192">
        <f>ROUND(I341*H341,2)</f>
        <v>0</v>
      </c>
      <c r="BL341" s="19" t="s">
        <v>229</v>
      </c>
      <c r="BM341" s="191" t="s">
        <v>780</v>
      </c>
    </row>
    <row r="342" spans="1:65" s="2" customFormat="1" ht="11.25">
      <c r="A342" s="36"/>
      <c r="B342" s="37"/>
      <c r="C342" s="38"/>
      <c r="D342" s="193" t="s">
        <v>140</v>
      </c>
      <c r="E342" s="38"/>
      <c r="F342" s="194" t="s">
        <v>781</v>
      </c>
      <c r="G342" s="38"/>
      <c r="H342" s="38"/>
      <c r="I342" s="195"/>
      <c r="J342" s="38"/>
      <c r="K342" s="38"/>
      <c r="L342" s="41"/>
      <c r="M342" s="196"/>
      <c r="N342" s="197"/>
      <c r="O342" s="66"/>
      <c r="P342" s="66"/>
      <c r="Q342" s="66"/>
      <c r="R342" s="66"/>
      <c r="S342" s="66"/>
      <c r="T342" s="67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T342" s="19" t="s">
        <v>140</v>
      </c>
      <c r="AU342" s="19" t="s">
        <v>80</v>
      </c>
    </row>
    <row r="343" spans="1:65" s="13" customFormat="1" ht="11.25">
      <c r="B343" s="198"/>
      <c r="C343" s="199"/>
      <c r="D343" s="200" t="s">
        <v>142</v>
      </c>
      <c r="E343" s="201" t="s">
        <v>19</v>
      </c>
      <c r="F343" s="202" t="s">
        <v>782</v>
      </c>
      <c r="G343" s="199"/>
      <c r="H343" s="203">
        <v>2.1</v>
      </c>
      <c r="I343" s="204"/>
      <c r="J343" s="199"/>
      <c r="K343" s="199"/>
      <c r="L343" s="205"/>
      <c r="M343" s="206"/>
      <c r="N343" s="207"/>
      <c r="O343" s="207"/>
      <c r="P343" s="207"/>
      <c r="Q343" s="207"/>
      <c r="R343" s="207"/>
      <c r="S343" s="207"/>
      <c r="T343" s="208"/>
      <c r="AT343" s="209" t="s">
        <v>142</v>
      </c>
      <c r="AU343" s="209" t="s">
        <v>80</v>
      </c>
      <c r="AV343" s="13" t="s">
        <v>80</v>
      </c>
      <c r="AW343" s="13" t="s">
        <v>33</v>
      </c>
      <c r="AX343" s="13" t="s">
        <v>71</v>
      </c>
      <c r="AY343" s="209" t="s">
        <v>131</v>
      </c>
    </row>
    <row r="344" spans="1:65" s="13" customFormat="1" ht="11.25">
      <c r="B344" s="198"/>
      <c r="C344" s="199"/>
      <c r="D344" s="200" t="s">
        <v>142</v>
      </c>
      <c r="E344" s="201" t="s">
        <v>19</v>
      </c>
      <c r="F344" s="202" t="s">
        <v>356</v>
      </c>
      <c r="G344" s="199"/>
      <c r="H344" s="203">
        <v>45</v>
      </c>
      <c r="I344" s="204"/>
      <c r="J344" s="199"/>
      <c r="K344" s="199"/>
      <c r="L344" s="205"/>
      <c r="M344" s="206"/>
      <c r="N344" s="207"/>
      <c r="O344" s="207"/>
      <c r="P344" s="207"/>
      <c r="Q344" s="207"/>
      <c r="R344" s="207"/>
      <c r="S344" s="207"/>
      <c r="T344" s="208"/>
      <c r="AT344" s="209" t="s">
        <v>142</v>
      </c>
      <c r="AU344" s="209" t="s">
        <v>80</v>
      </c>
      <c r="AV344" s="13" t="s">
        <v>80</v>
      </c>
      <c r="AW344" s="13" t="s">
        <v>33</v>
      </c>
      <c r="AX344" s="13" t="s">
        <v>71</v>
      </c>
      <c r="AY344" s="209" t="s">
        <v>131</v>
      </c>
    </row>
    <row r="345" spans="1:65" s="14" customFormat="1" ht="11.25">
      <c r="B345" s="210"/>
      <c r="C345" s="211"/>
      <c r="D345" s="200" t="s">
        <v>142</v>
      </c>
      <c r="E345" s="212" t="s">
        <v>19</v>
      </c>
      <c r="F345" s="213" t="s">
        <v>156</v>
      </c>
      <c r="G345" s="211"/>
      <c r="H345" s="214">
        <v>47.1</v>
      </c>
      <c r="I345" s="215"/>
      <c r="J345" s="211"/>
      <c r="K345" s="211"/>
      <c r="L345" s="216"/>
      <c r="M345" s="217"/>
      <c r="N345" s="218"/>
      <c r="O345" s="218"/>
      <c r="P345" s="218"/>
      <c r="Q345" s="218"/>
      <c r="R345" s="218"/>
      <c r="S345" s="218"/>
      <c r="T345" s="219"/>
      <c r="AT345" s="220" t="s">
        <v>142</v>
      </c>
      <c r="AU345" s="220" t="s">
        <v>80</v>
      </c>
      <c r="AV345" s="14" t="s">
        <v>138</v>
      </c>
      <c r="AW345" s="14" t="s">
        <v>33</v>
      </c>
      <c r="AX345" s="14" t="s">
        <v>78</v>
      </c>
      <c r="AY345" s="220" t="s">
        <v>131</v>
      </c>
    </row>
    <row r="346" spans="1:65" s="2" customFormat="1" ht="37.9" customHeight="1">
      <c r="A346" s="36"/>
      <c r="B346" s="37"/>
      <c r="C346" s="180" t="s">
        <v>783</v>
      </c>
      <c r="D346" s="180" t="s">
        <v>133</v>
      </c>
      <c r="E346" s="181" t="s">
        <v>784</v>
      </c>
      <c r="F346" s="182" t="s">
        <v>785</v>
      </c>
      <c r="G346" s="183" t="s">
        <v>194</v>
      </c>
      <c r="H346" s="184">
        <v>173.8</v>
      </c>
      <c r="I346" s="185"/>
      <c r="J346" s="186">
        <f>ROUND(I346*H346,2)</f>
        <v>0</v>
      </c>
      <c r="K346" s="182" t="s">
        <v>137</v>
      </c>
      <c r="L346" s="41"/>
      <c r="M346" s="187" t="s">
        <v>19</v>
      </c>
      <c r="N346" s="188" t="s">
        <v>42</v>
      </c>
      <c r="O346" s="66"/>
      <c r="P346" s="189">
        <f>O346*H346</f>
        <v>0</v>
      </c>
      <c r="Q346" s="189">
        <v>4.5700000000000003E-3</v>
      </c>
      <c r="R346" s="189">
        <f>Q346*H346</f>
        <v>0.79426600000000014</v>
      </c>
      <c r="S346" s="189">
        <v>0</v>
      </c>
      <c r="T346" s="190">
        <f>S346*H346</f>
        <v>0</v>
      </c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R346" s="191" t="s">
        <v>229</v>
      </c>
      <c r="AT346" s="191" t="s">
        <v>133</v>
      </c>
      <c r="AU346" s="191" t="s">
        <v>80</v>
      </c>
      <c r="AY346" s="19" t="s">
        <v>131</v>
      </c>
      <c r="BE346" s="192">
        <f>IF(N346="základní",J346,0)</f>
        <v>0</v>
      </c>
      <c r="BF346" s="192">
        <f>IF(N346="snížená",J346,0)</f>
        <v>0</v>
      </c>
      <c r="BG346" s="192">
        <f>IF(N346="zákl. přenesená",J346,0)</f>
        <v>0</v>
      </c>
      <c r="BH346" s="192">
        <f>IF(N346="sníž. přenesená",J346,0)</f>
        <v>0</v>
      </c>
      <c r="BI346" s="192">
        <f>IF(N346="nulová",J346,0)</f>
        <v>0</v>
      </c>
      <c r="BJ346" s="19" t="s">
        <v>78</v>
      </c>
      <c r="BK346" s="192">
        <f>ROUND(I346*H346,2)</f>
        <v>0</v>
      </c>
      <c r="BL346" s="19" t="s">
        <v>229</v>
      </c>
      <c r="BM346" s="191" t="s">
        <v>786</v>
      </c>
    </row>
    <row r="347" spans="1:65" s="2" customFormat="1" ht="11.25">
      <c r="A347" s="36"/>
      <c r="B347" s="37"/>
      <c r="C347" s="38"/>
      <c r="D347" s="193" t="s">
        <v>140</v>
      </c>
      <c r="E347" s="38"/>
      <c r="F347" s="194" t="s">
        <v>787</v>
      </c>
      <c r="G347" s="38"/>
      <c r="H347" s="38"/>
      <c r="I347" s="195"/>
      <c r="J347" s="38"/>
      <c r="K347" s="38"/>
      <c r="L347" s="41"/>
      <c r="M347" s="196"/>
      <c r="N347" s="197"/>
      <c r="O347" s="66"/>
      <c r="P347" s="66"/>
      <c r="Q347" s="66"/>
      <c r="R347" s="66"/>
      <c r="S347" s="66"/>
      <c r="T347" s="67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T347" s="19" t="s">
        <v>140</v>
      </c>
      <c r="AU347" s="19" t="s">
        <v>80</v>
      </c>
    </row>
    <row r="348" spans="1:65" s="13" customFormat="1" ht="11.25">
      <c r="B348" s="198"/>
      <c r="C348" s="199"/>
      <c r="D348" s="200" t="s">
        <v>142</v>
      </c>
      <c r="E348" s="201" t="s">
        <v>19</v>
      </c>
      <c r="F348" s="202" t="s">
        <v>354</v>
      </c>
      <c r="G348" s="199"/>
      <c r="H348" s="203">
        <v>169</v>
      </c>
      <c r="I348" s="204"/>
      <c r="J348" s="199"/>
      <c r="K348" s="199"/>
      <c r="L348" s="205"/>
      <c r="M348" s="206"/>
      <c r="N348" s="207"/>
      <c r="O348" s="207"/>
      <c r="P348" s="207"/>
      <c r="Q348" s="207"/>
      <c r="R348" s="207"/>
      <c r="S348" s="207"/>
      <c r="T348" s="208"/>
      <c r="AT348" s="209" t="s">
        <v>142</v>
      </c>
      <c r="AU348" s="209" t="s">
        <v>80</v>
      </c>
      <c r="AV348" s="13" t="s">
        <v>80</v>
      </c>
      <c r="AW348" s="13" t="s">
        <v>33</v>
      </c>
      <c r="AX348" s="13" t="s">
        <v>71</v>
      </c>
      <c r="AY348" s="209" t="s">
        <v>131</v>
      </c>
    </row>
    <row r="349" spans="1:65" s="13" customFormat="1" ht="11.25">
      <c r="B349" s="198"/>
      <c r="C349" s="199"/>
      <c r="D349" s="200" t="s">
        <v>142</v>
      </c>
      <c r="E349" s="201" t="s">
        <v>19</v>
      </c>
      <c r="F349" s="202" t="s">
        <v>348</v>
      </c>
      <c r="G349" s="199"/>
      <c r="H349" s="203">
        <v>4.8</v>
      </c>
      <c r="I349" s="204"/>
      <c r="J349" s="199"/>
      <c r="K349" s="199"/>
      <c r="L349" s="205"/>
      <c r="M349" s="206"/>
      <c r="N349" s="207"/>
      <c r="O349" s="207"/>
      <c r="P349" s="207"/>
      <c r="Q349" s="207"/>
      <c r="R349" s="207"/>
      <c r="S349" s="207"/>
      <c r="T349" s="208"/>
      <c r="AT349" s="209" t="s">
        <v>142</v>
      </c>
      <c r="AU349" s="209" t="s">
        <v>80</v>
      </c>
      <c r="AV349" s="13" t="s">
        <v>80</v>
      </c>
      <c r="AW349" s="13" t="s">
        <v>33</v>
      </c>
      <c r="AX349" s="13" t="s">
        <v>71</v>
      </c>
      <c r="AY349" s="209" t="s">
        <v>131</v>
      </c>
    </row>
    <row r="350" spans="1:65" s="14" customFormat="1" ht="11.25">
      <c r="B350" s="210"/>
      <c r="C350" s="211"/>
      <c r="D350" s="200" t="s">
        <v>142</v>
      </c>
      <c r="E350" s="212" t="s">
        <v>19</v>
      </c>
      <c r="F350" s="213" t="s">
        <v>156</v>
      </c>
      <c r="G350" s="211"/>
      <c r="H350" s="214">
        <v>173.8</v>
      </c>
      <c r="I350" s="215"/>
      <c r="J350" s="211"/>
      <c r="K350" s="211"/>
      <c r="L350" s="216"/>
      <c r="M350" s="217"/>
      <c r="N350" s="218"/>
      <c r="O350" s="218"/>
      <c r="P350" s="218"/>
      <c r="Q350" s="218"/>
      <c r="R350" s="218"/>
      <c r="S350" s="218"/>
      <c r="T350" s="219"/>
      <c r="AT350" s="220" t="s">
        <v>142</v>
      </c>
      <c r="AU350" s="220" t="s">
        <v>80</v>
      </c>
      <c r="AV350" s="14" t="s">
        <v>138</v>
      </c>
      <c r="AW350" s="14" t="s">
        <v>33</v>
      </c>
      <c r="AX350" s="14" t="s">
        <v>78</v>
      </c>
      <c r="AY350" s="220" t="s">
        <v>131</v>
      </c>
    </row>
    <row r="351" spans="1:65" s="2" customFormat="1" ht="24.2" customHeight="1">
      <c r="A351" s="36"/>
      <c r="B351" s="37"/>
      <c r="C351" s="180" t="s">
        <v>788</v>
      </c>
      <c r="D351" s="180" t="s">
        <v>133</v>
      </c>
      <c r="E351" s="181" t="s">
        <v>789</v>
      </c>
      <c r="F351" s="182" t="s">
        <v>790</v>
      </c>
      <c r="G351" s="183" t="s">
        <v>194</v>
      </c>
      <c r="H351" s="184">
        <v>30</v>
      </c>
      <c r="I351" s="185"/>
      <c r="J351" s="186">
        <f>ROUND(I351*H351,2)</f>
        <v>0</v>
      </c>
      <c r="K351" s="182" t="s">
        <v>137</v>
      </c>
      <c r="L351" s="41"/>
      <c r="M351" s="187" t="s">
        <v>19</v>
      </c>
      <c r="N351" s="188" t="s">
        <v>42</v>
      </c>
      <c r="O351" s="66"/>
      <c r="P351" s="189">
        <f>O351*H351</f>
        <v>0</v>
      </c>
      <c r="Q351" s="189">
        <v>3.1199999999999999E-3</v>
      </c>
      <c r="R351" s="189">
        <f>Q351*H351</f>
        <v>9.3600000000000003E-2</v>
      </c>
      <c r="S351" s="189">
        <v>0</v>
      </c>
      <c r="T351" s="190">
        <f>S351*H351</f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191" t="s">
        <v>229</v>
      </c>
      <c r="AT351" s="191" t="s">
        <v>133</v>
      </c>
      <c r="AU351" s="191" t="s">
        <v>80</v>
      </c>
      <c r="AY351" s="19" t="s">
        <v>131</v>
      </c>
      <c r="BE351" s="192">
        <f>IF(N351="základní",J351,0)</f>
        <v>0</v>
      </c>
      <c r="BF351" s="192">
        <f>IF(N351="snížená",J351,0)</f>
        <v>0</v>
      </c>
      <c r="BG351" s="192">
        <f>IF(N351="zákl. přenesená",J351,0)</f>
        <v>0</v>
      </c>
      <c r="BH351" s="192">
        <f>IF(N351="sníž. přenesená",J351,0)</f>
        <v>0</v>
      </c>
      <c r="BI351" s="192">
        <f>IF(N351="nulová",J351,0)</f>
        <v>0</v>
      </c>
      <c r="BJ351" s="19" t="s">
        <v>78</v>
      </c>
      <c r="BK351" s="192">
        <f>ROUND(I351*H351,2)</f>
        <v>0</v>
      </c>
      <c r="BL351" s="19" t="s">
        <v>229</v>
      </c>
      <c r="BM351" s="191" t="s">
        <v>791</v>
      </c>
    </row>
    <row r="352" spans="1:65" s="2" customFormat="1" ht="11.25">
      <c r="A352" s="36"/>
      <c r="B352" s="37"/>
      <c r="C352" s="38"/>
      <c r="D352" s="193" t="s">
        <v>140</v>
      </c>
      <c r="E352" s="38"/>
      <c r="F352" s="194" t="s">
        <v>792</v>
      </c>
      <c r="G352" s="38"/>
      <c r="H352" s="38"/>
      <c r="I352" s="195"/>
      <c r="J352" s="38"/>
      <c r="K352" s="38"/>
      <c r="L352" s="41"/>
      <c r="M352" s="196"/>
      <c r="N352" s="197"/>
      <c r="O352" s="66"/>
      <c r="P352" s="66"/>
      <c r="Q352" s="66"/>
      <c r="R352" s="66"/>
      <c r="S352" s="66"/>
      <c r="T352" s="67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T352" s="19" t="s">
        <v>140</v>
      </c>
      <c r="AU352" s="19" t="s">
        <v>80</v>
      </c>
    </row>
    <row r="353" spans="1:65" s="13" customFormat="1" ht="11.25">
      <c r="B353" s="198"/>
      <c r="C353" s="199"/>
      <c r="D353" s="200" t="s">
        <v>142</v>
      </c>
      <c r="E353" s="201" t="s">
        <v>19</v>
      </c>
      <c r="F353" s="202" t="s">
        <v>793</v>
      </c>
      <c r="G353" s="199"/>
      <c r="H353" s="203">
        <v>30</v>
      </c>
      <c r="I353" s="204"/>
      <c r="J353" s="199"/>
      <c r="K353" s="199"/>
      <c r="L353" s="205"/>
      <c r="M353" s="206"/>
      <c r="N353" s="207"/>
      <c r="O353" s="207"/>
      <c r="P353" s="207"/>
      <c r="Q353" s="207"/>
      <c r="R353" s="207"/>
      <c r="S353" s="207"/>
      <c r="T353" s="208"/>
      <c r="AT353" s="209" t="s">
        <v>142</v>
      </c>
      <c r="AU353" s="209" t="s">
        <v>80</v>
      </c>
      <c r="AV353" s="13" t="s">
        <v>80</v>
      </c>
      <c r="AW353" s="13" t="s">
        <v>33</v>
      </c>
      <c r="AX353" s="13" t="s">
        <v>78</v>
      </c>
      <c r="AY353" s="209" t="s">
        <v>131</v>
      </c>
    </row>
    <row r="354" spans="1:65" s="2" customFormat="1" ht="24.2" customHeight="1">
      <c r="A354" s="36"/>
      <c r="B354" s="37"/>
      <c r="C354" s="180" t="s">
        <v>794</v>
      </c>
      <c r="D354" s="180" t="s">
        <v>133</v>
      </c>
      <c r="E354" s="181" t="s">
        <v>795</v>
      </c>
      <c r="F354" s="182" t="s">
        <v>796</v>
      </c>
      <c r="G354" s="183" t="s">
        <v>194</v>
      </c>
      <c r="H354" s="184">
        <v>140</v>
      </c>
      <c r="I354" s="185"/>
      <c r="J354" s="186">
        <f>ROUND(I354*H354,2)</f>
        <v>0</v>
      </c>
      <c r="K354" s="182" t="s">
        <v>137</v>
      </c>
      <c r="L354" s="41"/>
      <c r="M354" s="187" t="s">
        <v>19</v>
      </c>
      <c r="N354" s="188" t="s">
        <v>42</v>
      </c>
      <c r="O354" s="66"/>
      <c r="P354" s="189">
        <f>O354*H354</f>
        <v>0</v>
      </c>
      <c r="Q354" s="189">
        <v>3.7799999999999999E-3</v>
      </c>
      <c r="R354" s="189">
        <f>Q354*H354</f>
        <v>0.5292</v>
      </c>
      <c r="S354" s="189">
        <v>0</v>
      </c>
      <c r="T354" s="190">
        <f>S354*H354</f>
        <v>0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R354" s="191" t="s">
        <v>229</v>
      </c>
      <c r="AT354" s="191" t="s">
        <v>133</v>
      </c>
      <c r="AU354" s="191" t="s">
        <v>80</v>
      </c>
      <c r="AY354" s="19" t="s">
        <v>131</v>
      </c>
      <c r="BE354" s="192">
        <f>IF(N354="základní",J354,0)</f>
        <v>0</v>
      </c>
      <c r="BF354" s="192">
        <f>IF(N354="snížená",J354,0)</f>
        <v>0</v>
      </c>
      <c r="BG354" s="192">
        <f>IF(N354="zákl. přenesená",J354,0)</f>
        <v>0</v>
      </c>
      <c r="BH354" s="192">
        <f>IF(N354="sníž. přenesená",J354,0)</f>
        <v>0</v>
      </c>
      <c r="BI354" s="192">
        <f>IF(N354="nulová",J354,0)</f>
        <v>0</v>
      </c>
      <c r="BJ354" s="19" t="s">
        <v>78</v>
      </c>
      <c r="BK354" s="192">
        <f>ROUND(I354*H354,2)</f>
        <v>0</v>
      </c>
      <c r="BL354" s="19" t="s">
        <v>229</v>
      </c>
      <c r="BM354" s="191" t="s">
        <v>797</v>
      </c>
    </row>
    <row r="355" spans="1:65" s="2" customFormat="1" ht="11.25">
      <c r="A355" s="36"/>
      <c r="B355" s="37"/>
      <c r="C355" s="38"/>
      <c r="D355" s="193" t="s">
        <v>140</v>
      </c>
      <c r="E355" s="38"/>
      <c r="F355" s="194" t="s">
        <v>798</v>
      </c>
      <c r="G355" s="38"/>
      <c r="H355" s="38"/>
      <c r="I355" s="195"/>
      <c r="J355" s="38"/>
      <c r="K355" s="38"/>
      <c r="L355" s="41"/>
      <c r="M355" s="196"/>
      <c r="N355" s="197"/>
      <c r="O355" s="66"/>
      <c r="P355" s="66"/>
      <c r="Q355" s="66"/>
      <c r="R355" s="66"/>
      <c r="S355" s="66"/>
      <c r="T355" s="67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T355" s="19" t="s">
        <v>140</v>
      </c>
      <c r="AU355" s="19" t="s">
        <v>80</v>
      </c>
    </row>
    <row r="356" spans="1:65" s="13" customFormat="1" ht="11.25">
      <c r="B356" s="198"/>
      <c r="C356" s="199"/>
      <c r="D356" s="200" t="s">
        <v>142</v>
      </c>
      <c r="E356" s="201" t="s">
        <v>19</v>
      </c>
      <c r="F356" s="202" t="s">
        <v>799</v>
      </c>
      <c r="G356" s="199"/>
      <c r="H356" s="203">
        <v>140</v>
      </c>
      <c r="I356" s="204"/>
      <c r="J356" s="199"/>
      <c r="K356" s="199"/>
      <c r="L356" s="205"/>
      <c r="M356" s="206"/>
      <c r="N356" s="207"/>
      <c r="O356" s="207"/>
      <c r="P356" s="207"/>
      <c r="Q356" s="207"/>
      <c r="R356" s="207"/>
      <c r="S356" s="207"/>
      <c r="T356" s="208"/>
      <c r="AT356" s="209" t="s">
        <v>142</v>
      </c>
      <c r="AU356" s="209" t="s">
        <v>80</v>
      </c>
      <c r="AV356" s="13" t="s">
        <v>80</v>
      </c>
      <c r="AW356" s="13" t="s">
        <v>33</v>
      </c>
      <c r="AX356" s="13" t="s">
        <v>78</v>
      </c>
      <c r="AY356" s="209" t="s">
        <v>131</v>
      </c>
    </row>
    <row r="357" spans="1:65" s="2" customFormat="1" ht="33" customHeight="1">
      <c r="A357" s="36"/>
      <c r="B357" s="37"/>
      <c r="C357" s="180" t="s">
        <v>800</v>
      </c>
      <c r="D357" s="180" t="s">
        <v>133</v>
      </c>
      <c r="E357" s="181" t="s">
        <v>801</v>
      </c>
      <c r="F357" s="182" t="s">
        <v>802</v>
      </c>
      <c r="G357" s="183" t="s">
        <v>362</v>
      </c>
      <c r="H357" s="184">
        <v>3</v>
      </c>
      <c r="I357" s="185"/>
      <c r="J357" s="186">
        <f>ROUND(I357*H357,2)</f>
        <v>0</v>
      </c>
      <c r="K357" s="182" t="s">
        <v>137</v>
      </c>
      <c r="L357" s="41"/>
      <c r="M357" s="187" t="s">
        <v>19</v>
      </c>
      <c r="N357" s="188" t="s">
        <v>42</v>
      </c>
      <c r="O357" s="66"/>
      <c r="P357" s="189">
        <f>O357*H357</f>
        <v>0</v>
      </c>
      <c r="Q357" s="189">
        <v>3.3899999999999998E-3</v>
      </c>
      <c r="R357" s="189">
        <f>Q357*H357</f>
        <v>1.0169999999999998E-2</v>
      </c>
      <c r="S357" s="189">
        <v>0</v>
      </c>
      <c r="T357" s="190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191" t="s">
        <v>229</v>
      </c>
      <c r="AT357" s="191" t="s">
        <v>133</v>
      </c>
      <c r="AU357" s="191" t="s">
        <v>80</v>
      </c>
      <c r="AY357" s="19" t="s">
        <v>131</v>
      </c>
      <c r="BE357" s="192">
        <f>IF(N357="základní",J357,0)</f>
        <v>0</v>
      </c>
      <c r="BF357" s="192">
        <f>IF(N357="snížená",J357,0)</f>
        <v>0</v>
      </c>
      <c r="BG357" s="192">
        <f>IF(N357="zákl. přenesená",J357,0)</f>
        <v>0</v>
      </c>
      <c r="BH357" s="192">
        <f>IF(N357="sníž. přenesená",J357,0)</f>
        <v>0</v>
      </c>
      <c r="BI357" s="192">
        <f>IF(N357="nulová",J357,0)</f>
        <v>0</v>
      </c>
      <c r="BJ357" s="19" t="s">
        <v>78</v>
      </c>
      <c r="BK357" s="192">
        <f>ROUND(I357*H357,2)</f>
        <v>0</v>
      </c>
      <c r="BL357" s="19" t="s">
        <v>229</v>
      </c>
      <c r="BM357" s="191" t="s">
        <v>803</v>
      </c>
    </row>
    <row r="358" spans="1:65" s="2" customFormat="1" ht="11.25">
      <c r="A358" s="36"/>
      <c r="B358" s="37"/>
      <c r="C358" s="38"/>
      <c r="D358" s="193" t="s">
        <v>140</v>
      </c>
      <c r="E358" s="38"/>
      <c r="F358" s="194" t="s">
        <v>804</v>
      </c>
      <c r="G358" s="38"/>
      <c r="H358" s="38"/>
      <c r="I358" s="195"/>
      <c r="J358" s="38"/>
      <c r="K358" s="38"/>
      <c r="L358" s="41"/>
      <c r="M358" s="196"/>
      <c r="N358" s="197"/>
      <c r="O358" s="66"/>
      <c r="P358" s="66"/>
      <c r="Q358" s="66"/>
      <c r="R358" s="66"/>
      <c r="S358" s="66"/>
      <c r="T358" s="67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T358" s="19" t="s">
        <v>140</v>
      </c>
      <c r="AU358" s="19" t="s">
        <v>80</v>
      </c>
    </row>
    <row r="359" spans="1:65" s="13" customFormat="1" ht="11.25">
      <c r="B359" s="198"/>
      <c r="C359" s="199"/>
      <c r="D359" s="200" t="s">
        <v>142</v>
      </c>
      <c r="E359" s="201" t="s">
        <v>19</v>
      </c>
      <c r="F359" s="202" t="s">
        <v>805</v>
      </c>
      <c r="G359" s="199"/>
      <c r="H359" s="203">
        <v>3</v>
      </c>
      <c r="I359" s="204"/>
      <c r="J359" s="199"/>
      <c r="K359" s="199"/>
      <c r="L359" s="205"/>
      <c r="M359" s="206"/>
      <c r="N359" s="207"/>
      <c r="O359" s="207"/>
      <c r="P359" s="207"/>
      <c r="Q359" s="207"/>
      <c r="R359" s="207"/>
      <c r="S359" s="207"/>
      <c r="T359" s="208"/>
      <c r="AT359" s="209" t="s">
        <v>142</v>
      </c>
      <c r="AU359" s="209" t="s">
        <v>80</v>
      </c>
      <c r="AV359" s="13" t="s">
        <v>80</v>
      </c>
      <c r="AW359" s="13" t="s">
        <v>33</v>
      </c>
      <c r="AX359" s="13" t="s">
        <v>78</v>
      </c>
      <c r="AY359" s="209" t="s">
        <v>131</v>
      </c>
    </row>
    <row r="360" spans="1:65" s="2" customFormat="1" ht="33" customHeight="1">
      <c r="A360" s="36"/>
      <c r="B360" s="37"/>
      <c r="C360" s="180" t="s">
        <v>806</v>
      </c>
      <c r="D360" s="180" t="s">
        <v>133</v>
      </c>
      <c r="E360" s="181" t="s">
        <v>807</v>
      </c>
      <c r="F360" s="182" t="s">
        <v>808</v>
      </c>
      <c r="G360" s="183" t="s">
        <v>362</v>
      </c>
      <c r="H360" s="184">
        <v>8</v>
      </c>
      <c r="I360" s="185"/>
      <c r="J360" s="186">
        <f>ROUND(I360*H360,2)</f>
        <v>0</v>
      </c>
      <c r="K360" s="182" t="s">
        <v>195</v>
      </c>
      <c r="L360" s="41"/>
      <c r="M360" s="187" t="s">
        <v>19</v>
      </c>
      <c r="N360" s="188" t="s">
        <v>42</v>
      </c>
      <c r="O360" s="66"/>
      <c r="P360" s="189">
        <f>O360*H360</f>
        <v>0</v>
      </c>
      <c r="Q360" s="189">
        <v>3.8899999999999998E-3</v>
      </c>
      <c r="R360" s="189">
        <f>Q360*H360</f>
        <v>3.1119999999999998E-2</v>
      </c>
      <c r="S360" s="189">
        <v>0</v>
      </c>
      <c r="T360" s="190">
        <f>S360*H360</f>
        <v>0</v>
      </c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R360" s="191" t="s">
        <v>229</v>
      </c>
      <c r="AT360" s="191" t="s">
        <v>133</v>
      </c>
      <c r="AU360" s="191" t="s">
        <v>80</v>
      </c>
      <c r="AY360" s="19" t="s">
        <v>131</v>
      </c>
      <c r="BE360" s="192">
        <f>IF(N360="základní",J360,0)</f>
        <v>0</v>
      </c>
      <c r="BF360" s="192">
        <f>IF(N360="snížená",J360,0)</f>
        <v>0</v>
      </c>
      <c r="BG360" s="192">
        <f>IF(N360="zákl. přenesená",J360,0)</f>
        <v>0</v>
      </c>
      <c r="BH360" s="192">
        <f>IF(N360="sníž. přenesená",J360,0)</f>
        <v>0</v>
      </c>
      <c r="BI360" s="192">
        <f>IF(N360="nulová",J360,0)</f>
        <v>0</v>
      </c>
      <c r="BJ360" s="19" t="s">
        <v>78</v>
      </c>
      <c r="BK360" s="192">
        <f>ROUND(I360*H360,2)</f>
        <v>0</v>
      </c>
      <c r="BL360" s="19" t="s">
        <v>229</v>
      </c>
      <c r="BM360" s="191" t="s">
        <v>809</v>
      </c>
    </row>
    <row r="361" spans="1:65" s="13" customFormat="1" ht="11.25">
      <c r="B361" s="198"/>
      <c r="C361" s="199"/>
      <c r="D361" s="200" t="s">
        <v>142</v>
      </c>
      <c r="E361" s="201" t="s">
        <v>19</v>
      </c>
      <c r="F361" s="202" t="s">
        <v>365</v>
      </c>
      <c r="G361" s="199"/>
      <c r="H361" s="203">
        <v>8</v>
      </c>
      <c r="I361" s="204"/>
      <c r="J361" s="199"/>
      <c r="K361" s="199"/>
      <c r="L361" s="205"/>
      <c r="M361" s="206"/>
      <c r="N361" s="207"/>
      <c r="O361" s="207"/>
      <c r="P361" s="207"/>
      <c r="Q361" s="207"/>
      <c r="R361" s="207"/>
      <c r="S361" s="207"/>
      <c r="T361" s="208"/>
      <c r="AT361" s="209" t="s">
        <v>142</v>
      </c>
      <c r="AU361" s="209" t="s">
        <v>80</v>
      </c>
      <c r="AV361" s="13" t="s">
        <v>80</v>
      </c>
      <c r="AW361" s="13" t="s">
        <v>33</v>
      </c>
      <c r="AX361" s="13" t="s">
        <v>78</v>
      </c>
      <c r="AY361" s="209" t="s">
        <v>131</v>
      </c>
    </row>
    <row r="362" spans="1:65" s="2" customFormat="1" ht="24.2" customHeight="1">
      <c r="A362" s="36"/>
      <c r="B362" s="37"/>
      <c r="C362" s="180" t="s">
        <v>810</v>
      </c>
      <c r="D362" s="180" t="s">
        <v>133</v>
      </c>
      <c r="E362" s="181" t="s">
        <v>811</v>
      </c>
      <c r="F362" s="182" t="s">
        <v>812</v>
      </c>
      <c r="G362" s="183" t="s">
        <v>194</v>
      </c>
      <c r="H362" s="184">
        <v>102</v>
      </c>
      <c r="I362" s="185"/>
      <c r="J362" s="186">
        <f>ROUND(I362*H362,2)</f>
        <v>0</v>
      </c>
      <c r="K362" s="182" t="s">
        <v>137</v>
      </c>
      <c r="L362" s="41"/>
      <c r="M362" s="187" t="s">
        <v>19</v>
      </c>
      <c r="N362" s="188" t="s">
        <v>42</v>
      </c>
      <c r="O362" s="66"/>
      <c r="P362" s="189">
        <f>O362*H362</f>
        <v>0</v>
      </c>
      <c r="Q362" s="189">
        <v>3.0699999999999998E-3</v>
      </c>
      <c r="R362" s="189">
        <f>Q362*H362</f>
        <v>0.31313999999999997</v>
      </c>
      <c r="S362" s="189">
        <v>0</v>
      </c>
      <c r="T362" s="190">
        <f>S362*H362</f>
        <v>0</v>
      </c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R362" s="191" t="s">
        <v>229</v>
      </c>
      <c r="AT362" s="191" t="s">
        <v>133</v>
      </c>
      <c r="AU362" s="191" t="s">
        <v>80</v>
      </c>
      <c r="AY362" s="19" t="s">
        <v>131</v>
      </c>
      <c r="BE362" s="192">
        <f>IF(N362="základní",J362,0)</f>
        <v>0</v>
      </c>
      <c r="BF362" s="192">
        <f>IF(N362="snížená",J362,0)</f>
        <v>0</v>
      </c>
      <c r="BG362" s="192">
        <f>IF(N362="zákl. přenesená",J362,0)</f>
        <v>0</v>
      </c>
      <c r="BH362" s="192">
        <f>IF(N362="sníž. přenesená",J362,0)</f>
        <v>0</v>
      </c>
      <c r="BI362" s="192">
        <f>IF(N362="nulová",J362,0)</f>
        <v>0</v>
      </c>
      <c r="BJ362" s="19" t="s">
        <v>78</v>
      </c>
      <c r="BK362" s="192">
        <f>ROUND(I362*H362,2)</f>
        <v>0</v>
      </c>
      <c r="BL362" s="19" t="s">
        <v>229</v>
      </c>
      <c r="BM362" s="191" t="s">
        <v>813</v>
      </c>
    </row>
    <row r="363" spans="1:65" s="2" customFormat="1" ht="11.25">
      <c r="A363" s="36"/>
      <c r="B363" s="37"/>
      <c r="C363" s="38"/>
      <c r="D363" s="193" t="s">
        <v>140</v>
      </c>
      <c r="E363" s="38"/>
      <c r="F363" s="194" t="s">
        <v>814</v>
      </c>
      <c r="G363" s="38"/>
      <c r="H363" s="38"/>
      <c r="I363" s="195"/>
      <c r="J363" s="38"/>
      <c r="K363" s="38"/>
      <c r="L363" s="41"/>
      <c r="M363" s="196"/>
      <c r="N363" s="197"/>
      <c r="O363" s="66"/>
      <c r="P363" s="66"/>
      <c r="Q363" s="66"/>
      <c r="R363" s="66"/>
      <c r="S363" s="66"/>
      <c r="T363" s="67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T363" s="19" t="s">
        <v>140</v>
      </c>
      <c r="AU363" s="19" t="s">
        <v>80</v>
      </c>
    </row>
    <row r="364" spans="1:65" s="13" customFormat="1" ht="11.25">
      <c r="B364" s="198"/>
      <c r="C364" s="199"/>
      <c r="D364" s="200" t="s">
        <v>142</v>
      </c>
      <c r="E364" s="201" t="s">
        <v>19</v>
      </c>
      <c r="F364" s="202" t="s">
        <v>387</v>
      </c>
      <c r="G364" s="199"/>
      <c r="H364" s="203">
        <v>102</v>
      </c>
      <c r="I364" s="204"/>
      <c r="J364" s="199"/>
      <c r="K364" s="199"/>
      <c r="L364" s="205"/>
      <c r="M364" s="206"/>
      <c r="N364" s="207"/>
      <c r="O364" s="207"/>
      <c r="P364" s="207"/>
      <c r="Q364" s="207"/>
      <c r="R364" s="207"/>
      <c r="S364" s="207"/>
      <c r="T364" s="208"/>
      <c r="AT364" s="209" t="s">
        <v>142</v>
      </c>
      <c r="AU364" s="209" t="s">
        <v>80</v>
      </c>
      <c r="AV364" s="13" t="s">
        <v>80</v>
      </c>
      <c r="AW364" s="13" t="s">
        <v>33</v>
      </c>
      <c r="AX364" s="13" t="s">
        <v>78</v>
      </c>
      <c r="AY364" s="209" t="s">
        <v>131</v>
      </c>
    </row>
    <row r="365" spans="1:65" s="2" customFormat="1" ht="37.9" customHeight="1">
      <c r="A365" s="36"/>
      <c r="B365" s="37"/>
      <c r="C365" s="180" t="s">
        <v>815</v>
      </c>
      <c r="D365" s="180" t="s">
        <v>133</v>
      </c>
      <c r="E365" s="181" t="s">
        <v>816</v>
      </c>
      <c r="F365" s="182" t="s">
        <v>817</v>
      </c>
      <c r="G365" s="183" t="s">
        <v>362</v>
      </c>
      <c r="H365" s="184">
        <v>3</v>
      </c>
      <c r="I365" s="185"/>
      <c r="J365" s="186">
        <f>ROUND(I365*H365,2)</f>
        <v>0</v>
      </c>
      <c r="K365" s="182" t="s">
        <v>137</v>
      </c>
      <c r="L365" s="41"/>
      <c r="M365" s="187" t="s">
        <v>19</v>
      </c>
      <c r="N365" s="188" t="s">
        <v>42</v>
      </c>
      <c r="O365" s="66"/>
      <c r="P365" s="189">
        <f>O365*H365</f>
        <v>0</v>
      </c>
      <c r="Q365" s="189">
        <v>2.0200000000000001E-3</v>
      </c>
      <c r="R365" s="189">
        <f>Q365*H365</f>
        <v>6.0600000000000003E-3</v>
      </c>
      <c r="S365" s="189">
        <v>0</v>
      </c>
      <c r="T365" s="190">
        <f>S365*H365</f>
        <v>0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191" t="s">
        <v>229</v>
      </c>
      <c r="AT365" s="191" t="s">
        <v>133</v>
      </c>
      <c r="AU365" s="191" t="s">
        <v>80</v>
      </c>
      <c r="AY365" s="19" t="s">
        <v>131</v>
      </c>
      <c r="BE365" s="192">
        <f>IF(N365="základní",J365,0)</f>
        <v>0</v>
      </c>
      <c r="BF365" s="192">
        <f>IF(N365="snížená",J365,0)</f>
        <v>0</v>
      </c>
      <c r="BG365" s="192">
        <f>IF(N365="zákl. přenesená",J365,0)</f>
        <v>0</v>
      </c>
      <c r="BH365" s="192">
        <f>IF(N365="sníž. přenesená",J365,0)</f>
        <v>0</v>
      </c>
      <c r="BI365" s="192">
        <f>IF(N365="nulová",J365,0)</f>
        <v>0</v>
      </c>
      <c r="BJ365" s="19" t="s">
        <v>78</v>
      </c>
      <c r="BK365" s="192">
        <f>ROUND(I365*H365,2)</f>
        <v>0</v>
      </c>
      <c r="BL365" s="19" t="s">
        <v>229</v>
      </c>
      <c r="BM365" s="191" t="s">
        <v>818</v>
      </c>
    </row>
    <row r="366" spans="1:65" s="2" customFormat="1" ht="11.25">
      <c r="A366" s="36"/>
      <c r="B366" s="37"/>
      <c r="C366" s="38"/>
      <c r="D366" s="193" t="s">
        <v>140</v>
      </c>
      <c r="E366" s="38"/>
      <c r="F366" s="194" t="s">
        <v>819</v>
      </c>
      <c r="G366" s="38"/>
      <c r="H366" s="38"/>
      <c r="I366" s="195"/>
      <c r="J366" s="38"/>
      <c r="K366" s="38"/>
      <c r="L366" s="41"/>
      <c r="M366" s="196"/>
      <c r="N366" s="197"/>
      <c r="O366" s="66"/>
      <c r="P366" s="66"/>
      <c r="Q366" s="66"/>
      <c r="R366" s="66"/>
      <c r="S366" s="66"/>
      <c r="T366" s="67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T366" s="19" t="s">
        <v>140</v>
      </c>
      <c r="AU366" s="19" t="s">
        <v>80</v>
      </c>
    </row>
    <row r="367" spans="1:65" s="13" customFormat="1" ht="11.25">
      <c r="B367" s="198"/>
      <c r="C367" s="199"/>
      <c r="D367" s="200" t="s">
        <v>142</v>
      </c>
      <c r="E367" s="201" t="s">
        <v>19</v>
      </c>
      <c r="F367" s="202" t="s">
        <v>367</v>
      </c>
      <c r="G367" s="199"/>
      <c r="H367" s="203">
        <v>3</v>
      </c>
      <c r="I367" s="204"/>
      <c r="J367" s="199"/>
      <c r="K367" s="199"/>
      <c r="L367" s="205"/>
      <c r="M367" s="206"/>
      <c r="N367" s="207"/>
      <c r="O367" s="207"/>
      <c r="P367" s="207"/>
      <c r="Q367" s="207"/>
      <c r="R367" s="207"/>
      <c r="S367" s="207"/>
      <c r="T367" s="208"/>
      <c r="AT367" s="209" t="s">
        <v>142</v>
      </c>
      <c r="AU367" s="209" t="s">
        <v>80</v>
      </c>
      <c r="AV367" s="13" t="s">
        <v>80</v>
      </c>
      <c r="AW367" s="13" t="s">
        <v>33</v>
      </c>
      <c r="AX367" s="13" t="s">
        <v>78</v>
      </c>
      <c r="AY367" s="209" t="s">
        <v>131</v>
      </c>
    </row>
    <row r="368" spans="1:65" s="2" customFormat="1" ht="55.5" customHeight="1">
      <c r="A368" s="36"/>
      <c r="B368" s="37"/>
      <c r="C368" s="180" t="s">
        <v>820</v>
      </c>
      <c r="D368" s="180" t="s">
        <v>133</v>
      </c>
      <c r="E368" s="181" t="s">
        <v>821</v>
      </c>
      <c r="F368" s="182" t="s">
        <v>822</v>
      </c>
      <c r="G368" s="183" t="s">
        <v>281</v>
      </c>
      <c r="H368" s="184">
        <v>2.1629999999999998</v>
      </c>
      <c r="I368" s="185"/>
      <c r="J368" s="186">
        <f>ROUND(I368*H368,2)</f>
        <v>0</v>
      </c>
      <c r="K368" s="182" t="s">
        <v>137</v>
      </c>
      <c r="L368" s="41"/>
      <c r="M368" s="187" t="s">
        <v>19</v>
      </c>
      <c r="N368" s="188" t="s">
        <v>42</v>
      </c>
      <c r="O368" s="66"/>
      <c r="P368" s="189">
        <f>O368*H368</f>
        <v>0</v>
      </c>
      <c r="Q368" s="189">
        <v>0</v>
      </c>
      <c r="R368" s="189">
        <f>Q368*H368</f>
        <v>0</v>
      </c>
      <c r="S368" s="189">
        <v>0</v>
      </c>
      <c r="T368" s="190">
        <f>S368*H368</f>
        <v>0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R368" s="191" t="s">
        <v>229</v>
      </c>
      <c r="AT368" s="191" t="s">
        <v>133</v>
      </c>
      <c r="AU368" s="191" t="s">
        <v>80</v>
      </c>
      <c r="AY368" s="19" t="s">
        <v>131</v>
      </c>
      <c r="BE368" s="192">
        <f>IF(N368="základní",J368,0)</f>
        <v>0</v>
      </c>
      <c r="BF368" s="192">
        <f>IF(N368="snížená",J368,0)</f>
        <v>0</v>
      </c>
      <c r="BG368" s="192">
        <f>IF(N368="zákl. přenesená",J368,0)</f>
        <v>0</v>
      </c>
      <c r="BH368" s="192">
        <f>IF(N368="sníž. přenesená",J368,0)</f>
        <v>0</v>
      </c>
      <c r="BI368" s="192">
        <f>IF(N368="nulová",J368,0)</f>
        <v>0</v>
      </c>
      <c r="BJ368" s="19" t="s">
        <v>78</v>
      </c>
      <c r="BK368" s="192">
        <f>ROUND(I368*H368,2)</f>
        <v>0</v>
      </c>
      <c r="BL368" s="19" t="s">
        <v>229</v>
      </c>
      <c r="BM368" s="191" t="s">
        <v>823</v>
      </c>
    </row>
    <row r="369" spans="1:65" s="2" customFormat="1" ht="11.25">
      <c r="A369" s="36"/>
      <c r="B369" s="37"/>
      <c r="C369" s="38"/>
      <c r="D369" s="193" t="s">
        <v>140</v>
      </c>
      <c r="E369" s="38"/>
      <c r="F369" s="194" t="s">
        <v>824</v>
      </c>
      <c r="G369" s="38"/>
      <c r="H369" s="38"/>
      <c r="I369" s="195"/>
      <c r="J369" s="38"/>
      <c r="K369" s="38"/>
      <c r="L369" s="41"/>
      <c r="M369" s="196"/>
      <c r="N369" s="197"/>
      <c r="O369" s="66"/>
      <c r="P369" s="66"/>
      <c r="Q369" s="66"/>
      <c r="R369" s="66"/>
      <c r="S369" s="66"/>
      <c r="T369" s="67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T369" s="19" t="s">
        <v>140</v>
      </c>
      <c r="AU369" s="19" t="s">
        <v>80</v>
      </c>
    </row>
    <row r="370" spans="1:65" s="12" customFormat="1" ht="22.9" customHeight="1">
      <c r="B370" s="164"/>
      <c r="C370" s="165"/>
      <c r="D370" s="166" t="s">
        <v>70</v>
      </c>
      <c r="E370" s="178" t="s">
        <v>825</v>
      </c>
      <c r="F370" s="178" t="s">
        <v>826</v>
      </c>
      <c r="G370" s="165"/>
      <c r="H370" s="165"/>
      <c r="I370" s="168"/>
      <c r="J370" s="179">
        <f>BK370</f>
        <v>0</v>
      </c>
      <c r="K370" s="165"/>
      <c r="L370" s="170"/>
      <c r="M370" s="171"/>
      <c r="N370" s="172"/>
      <c r="O370" s="172"/>
      <c r="P370" s="173">
        <f>SUM(P371:P379)</f>
        <v>0</v>
      </c>
      <c r="Q370" s="172"/>
      <c r="R370" s="173">
        <f>SUM(R371:R379)</f>
        <v>0.29500000000000004</v>
      </c>
      <c r="S370" s="172"/>
      <c r="T370" s="174">
        <f>SUM(T371:T379)</f>
        <v>0</v>
      </c>
      <c r="AR370" s="175" t="s">
        <v>80</v>
      </c>
      <c r="AT370" s="176" t="s">
        <v>70</v>
      </c>
      <c r="AU370" s="176" t="s">
        <v>78</v>
      </c>
      <c r="AY370" s="175" t="s">
        <v>131</v>
      </c>
      <c r="BK370" s="177">
        <f>SUM(BK371:BK379)</f>
        <v>0</v>
      </c>
    </row>
    <row r="371" spans="1:65" s="2" customFormat="1" ht="24.2" customHeight="1">
      <c r="A371" s="36"/>
      <c r="B371" s="37"/>
      <c r="C371" s="180" t="s">
        <v>827</v>
      </c>
      <c r="D371" s="180" t="s">
        <v>133</v>
      </c>
      <c r="E371" s="181" t="s">
        <v>828</v>
      </c>
      <c r="F371" s="182" t="s">
        <v>829</v>
      </c>
      <c r="G371" s="183" t="s">
        <v>488</v>
      </c>
      <c r="H371" s="184">
        <v>80</v>
      </c>
      <c r="I371" s="185"/>
      <c r="J371" s="186">
        <f>ROUND(I371*H371,2)</f>
        <v>0</v>
      </c>
      <c r="K371" s="182" t="s">
        <v>137</v>
      </c>
      <c r="L371" s="41"/>
      <c r="M371" s="187" t="s">
        <v>19</v>
      </c>
      <c r="N371" s="188" t="s">
        <v>42</v>
      </c>
      <c r="O371" s="66"/>
      <c r="P371" s="189">
        <f>O371*H371</f>
        <v>0</v>
      </c>
      <c r="Q371" s="189">
        <v>5.0000000000000002E-5</v>
      </c>
      <c r="R371" s="189">
        <f>Q371*H371</f>
        <v>4.0000000000000001E-3</v>
      </c>
      <c r="S371" s="189">
        <v>0</v>
      </c>
      <c r="T371" s="190">
        <f>S371*H371</f>
        <v>0</v>
      </c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R371" s="191" t="s">
        <v>229</v>
      </c>
      <c r="AT371" s="191" t="s">
        <v>133</v>
      </c>
      <c r="AU371" s="191" t="s">
        <v>80</v>
      </c>
      <c r="AY371" s="19" t="s">
        <v>131</v>
      </c>
      <c r="BE371" s="192">
        <f>IF(N371="základní",J371,0)</f>
        <v>0</v>
      </c>
      <c r="BF371" s="192">
        <f>IF(N371="snížená",J371,0)</f>
        <v>0</v>
      </c>
      <c r="BG371" s="192">
        <f>IF(N371="zákl. přenesená",J371,0)</f>
        <v>0</v>
      </c>
      <c r="BH371" s="192">
        <f>IF(N371="sníž. přenesená",J371,0)</f>
        <v>0</v>
      </c>
      <c r="BI371" s="192">
        <f>IF(N371="nulová",J371,0)</f>
        <v>0</v>
      </c>
      <c r="BJ371" s="19" t="s">
        <v>78</v>
      </c>
      <c r="BK371" s="192">
        <f>ROUND(I371*H371,2)</f>
        <v>0</v>
      </c>
      <c r="BL371" s="19" t="s">
        <v>229</v>
      </c>
      <c r="BM371" s="191" t="s">
        <v>830</v>
      </c>
    </row>
    <row r="372" spans="1:65" s="2" customFormat="1" ht="11.25">
      <c r="A372" s="36"/>
      <c r="B372" s="37"/>
      <c r="C372" s="38"/>
      <c r="D372" s="193" t="s">
        <v>140</v>
      </c>
      <c r="E372" s="38"/>
      <c r="F372" s="194" t="s">
        <v>831</v>
      </c>
      <c r="G372" s="38"/>
      <c r="H372" s="38"/>
      <c r="I372" s="195"/>
      <c r="J372" s="38"/>
      <c r="K372" s="38"/>
      <c r="L372" s="41"/>
      <c r="M372" s="196"/>
      <c r="N372" s="197"/>
      <c r="O372" s="66"/>
      <c r="P372" s="66"/>
      <c r="Q372" s="66"/>
      <c r="R372" s="66"/>
      <c r="S372" s="66"/>
      <c r="T372" s="67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T372" s="19" t="s">
        <v>140</v>
      </c>
      <c r="AU372" s="19" t="s">
        <v>80</v>
      </c>
    </row>
    <row r="373" spans="1:65" s="13" customFormat="1" ht="11.25">
      <c r="B373" s="198"/>
      <c r="C373" s="199"/>
      <c r="D373" s="200" t="s">
        <v>142</v>
      </c>
      <c r="E373" s="201" t="s">
        <v>19</v>
      </c>
      <c r="F373" s="202" t="s">
        <v>832</v>
      </c>
      <c r="G373" s="199"/>
      <c r="H373" s="203">
        <v>45</v>
      </c>
      <c r="I373" s="204"/>
      <c r="J373" s="199"/>
      <c r="K373" s="199"/>
      <c r="L373" s="205"/>
      <c r="M373" s="206"/>
      <c r="N373" s="207"/>
      <c r="O373" s="207"/>
      <c r="P373" s="207"/>
      <c r="Q373" s="207"/>
      <c r="R373" s="207"/>
      <c r="S373" s="207"/>
      <c r="T373" s="208"/>
      <c r="AT373" s="209" t="s">
        <v>142</v>
      </c>
      <c r="AU373" s="209" t="s">
        <v>80</v>
      </c>
      <c r="AV373" s="13" t="s">
        <v>80</v>
      </c>
      <c r="AW373" s="13" t="s">
        <v>33</v>
      </c>
      <c r="AX373" s="13" t="s">
        <v>71</v>
      </c>
      <c r="AY373" s="209" t="s">
        <v>131</v>
      </c>
    </row>
    <row r="374" spans="1:65" s="13" customFormat="1" ht="11.25">
      <c r="B374" s="198"/>
      <c r="C374" s="199"/>
      <c r="D374" s="200" t="s">
        <v>142</v>
      </c>
      <c r="E374" s="201" t="s">
        <v>19</v>
      </c>
      <c r="F374" s="202" t="s">
        <v>833</v>
      </c>
      <c r="G374" s="199"/>
      <c r="H374" s="203">
        <v>35</v>
      </c>
      <c r="I374" s="204"/>
      <c r="J374" s="199"/>
      <c r="K374" s="199"/>
      <c r="L374" s="205"/>
      <c r="M374" s="206"/>
      <c r="N374" s="207"/>
      <c r="O374" s="207"/>
      <c r="P374" s="207"/>
      <c r="Q374" s="207"/>
      <c r="R374" s="207"/>
      <c r="S374" s="207"/>
      <c r="T374" s="208"/>
      <c r="AT374" s="209" t="s">
        <v>142</v>
      </c>
      <c r="AU374" s="209" t="s">
        <v>80</v>
      </c>
      <c r="AV374" s="13" t="s">
        <v>80</v>
      </c>
      <c r="AW374" s="13" t="s">
        <v>33</v>
      </c>
      <c r="AX374" s="13" t="s">
        <v>71</v>
      </c>
      <c r="AY374" s="209" t="s">
        <v>131</v>
      </c>
    </row>
    <row r="375" spans="1:65" s="14" customFormat="1" ht="11.25">
      <c r="B375" s="210"/>
      <c r="C375" s="211"/>
      <c r="D375" s="200" t="s">
        <v>142</v>
      </c>
      <c r="E375" s="212" t="s">
        <v>19</v>
      </c>
      <c r="F375" s="213" t="s">
        <v>156</v>
      </c>
      <c r="G375" s="211"/>
      <c r="H375" s="214">
        <v>80</v>
      </c>
      <c r="I375" s="215"/>
      <c r="J375" s="211"/>
      <c r="K375" s="211"/>
      <c r="L375" s="216"/>
      <c r="M375" s="217"/>
      <c r="N375" s="218"/>
      <c r="O375" s="218"/>
      <c r="P375" s="218"/>
      <c r="Q375" s="218"/>
      <c r="R375" s="218"/>
      <c r="S375" s="218"/>
      <c r="T375" s="219"/>
      <c r="AT375" s="220" t="s">
        <v>142</v>
      </c>
      <c r="AU375" s="220" t="s">
        <v>80</v>
      </c>
      <c r="AV375" s="14" t="s">
        <v>138</v>
      </c>
      <c r="AW375" s="14" t="s">
        <v>33</v>
      </c>
      <c r="AX375" s="14" t="s">
        <v>78</v>
      </c>
      <c r="AY375" s="220" t="s">
        <v>131</v>
      </c>
    </row>
    <row r="376" spans="1:65" s="2" customFormat="1" ht="24.2" customHeight="1">
      <c r="A376" s="36"/>
      <c r="B376" s="37"/>
      <c r="C376" s="235" t="s">
        <v>834</v>
      </c>
      <c r="D376" s="235" t="s">
        <v>485</v>
      </c>
      <c r="E376" s="236" t="s">
        <v>835</v>
      </c>
      <c r="F376" s="237" t="s">
        <v>836</v>
      </c>
      <c r="G376" s="238" t="s">
        <v>362</v>
      </c>
      <c r="H376" s="239">
        <v>2</v>
      </c>
      <c r="I376" s="240"/>
      <c r="J376" s="241">
        <f>ROUND(I376*H376,2)</f>
        <v>0</v>
      </c>
      <c r="K376" s="237" t="s">
        <v>195</v>
      </c>
      <c r="L376" s="242"/>
      <c r="M376" s="243" t="s">
        <v>19</v>
      </c>
      <c r="N376" s="244" t="s">
        <v>42</v>
      </c>
      <c r="O376" s="66"/>
      <c r="P376" s="189">
        <f>O376*H376</f>
        <v>0</v>
      </c>
      <c r="Q376" s="189">
        <v>9.7000000000000003E-2</v>
      </c>
      <c r="R376" s="189">
        <f>Q376*H376</f>
        <v>0.19400000000000001</v>
      </c>
      <c r="S376" s="189">
        <v>0</v>
      </c>
      <c r="T376" s="190">
        <f>S376*H376</f>
        <v>0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R376" s="191" t="s">
        <v>322</v>
      </c>
      <c r="AT376" s="191" t="s">
        <v>485</v>
      </c>
      <c r="AU376" s="191" t="s">
        <v>80</v>
      </c>
      <c r="AY376" s="19" t="s">
        <v>131</v>
      </c>
      <c r="BE376" s="192">
        <f>IF(N376="základní",J376,0)</f>
        <v>0</v>
      </c>
      <c r="BF376" s="192">
        <f>IF(N376="snížená",J376,0)</f>
        <v>0</v>
      </c>
      <c r="BG376" s="192">
        <f>IF(N376="zákl. přenesená",J376,0)</f>
        <v>0</v>
      </c>
      <c r="BH376" s="192">
        <f>IF(N376="sníž. přenesená",J376,0)</f>
        <v>0</v>
      </c>
      <c r="BI376" s="192">
        <f>IF(N376="nulová",J376,0)</f>
        <v>0</v>
      </c>
      <c r="BJ376" s="19" t="s">
        <v>78</v>
      </c>
      <c r="BK376" s="192">
        <f>ROUND(I376*H376,2)</f>
        <v>0</v>
      </c>
      <c r="BL376" s="19" t="s">
        <v>229</v>
      </c>
      <c r="BM376" s="191" t="s">
        <v>837</v>
      </c>
    </row>
    <row r="377" spans="1:65" s="2" customFormat="1" ht="24.2" customHeight="1">
      <c r="A377" s="36"/>
      <c r="B377" s="37"/>
      <c r="C377" s="235" t="s">
        <v>838</v>
      </c>
      <c r="D377" s="235" t="s">
        <v>485</v>
      </c>
      <c r="E377" s="236" t="s">
        <v>839</v>
      </c>
      <c r="F377" s="237" t="s">
        <v>840</v>
      </c>
      <c r="G377" s="238" t="s">
        <v>362</v>
      </c>
      <c r="H377" s="239">
        <v>1</v>
      </c>
      <c r="I377" s="240"/>
      <c r="J377" s="241">
        <f>ROUND(I377*H377,2)</f>
        <v>0</v>
      </c>
      <c r="K377" s="237" t="s">
        <v>195</v>
      </c>
      <c r="L377" s="242"/>
      <c r="M377" s="243" t="s">
        <v>19</v>
      </c>
      <c r="N377" s="244" t="s">
        <v>42</v>
      </c>
      <c r="O377" s="66"/>
      <c r="P377" s="189">
        <f>O377*H377</f>
        <v>0</v>
      </c>
      <c r="Q377" s="189">
        <v>9.7000000000000003E-2</v>
      </c>
      <c r="R377" s="189">
        <f>Q377*H377</f>
        <v>9.7000000000000003E-2</v>
      </c>
      <c r="S377" s="189">
        <v>0</v>
      </c>
      <c r="T377" s="190">
        <f>S377*H377</f>
        <v>0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R377" s="191" t="s">
        <v>322</v>
      </c>
      <c r="AT377" s="191" t="s">
        <v>485</v>
      </c>
      <c r="AU377" s="191" t="s">
        <v>80</v>
      </c>
      <c r="AY377" s="19" t="s">
        <v>131</v>
      </c>
      <c r="BE377" s="192">
        <f>IF(N377="základní",J377,0)</f>
        <v>0</v>
      </c>
      <c r="BF377" s="192">
        <f>IF(N377="snížená",J377,0)</f>
        <v>0</v>
      </c>
      <c r="BG377" s="192">
        <f>IF(N377="zákl. přenesená",J377,0)</f>
        <v>0</v>
      </c>
      <c r="BH377" s="192">
        <f>IF(N377="sníž. přenesená",J377,0)</f>
        <v>0</v>
      </c>
      <c r="BI377" s="192">
        <f>IF(N377="nulová",J377,0)</f>
        <v>0</v>
      </c>
      <c r="BJ377" s="19" t="s">
        <v>78</v>
      </c>
      <c r="BK377" s="192">
        <f>ROUND(I377*H377,2)</f>
        <v>0</v>
      </c>
      <c r="BL377" s="19" t="s">
        <v>229</v>
      </c>
      <c r="BM377" s="191" t="s">
        <v>841</v>
      </c>
    </row>
    <row r="378" spans="1:65" s="2" customFormat="1" ht="55.5" customHeight="1">
      <c r="A378" s="36"/>
      <c r="B378" s="37"/>
      <c r="C378" s="180" t="s">
        <v>842</v>
      </c>
      <c r="D378" s="180" t="s">
        <v>133</v>
      </c>
      <c r="E378" s="181" t="s">
        <v>843</v>
      </c>
      <c r="F378" s="182" t="s">
        <v>844</v>
      </c>
      <c r="G378" s="183" t="s">
        <v>281</v>
      </c>
      <c r="H378" s="184">
        <v>0.29499999999999998</v>
      </c>
      <c r="I378" s="185"/>
      <c r="J378" s="186">
        <f>ROUND(I378*H378,2)</f>
        <v>0</v>
      </c>
      <c r="K378" s="182" t="s">
        <v>137</v>
      </c>
      <c r="L378" s="41"/>
      <c r="M378" s="187" t="s">
        <v>19</v>
      </c>
      <c r="N378" s="188" t="s">
        <v>42</v>
      </c>
      <c r="O378" s="66"/>
      <c r="P378" s="189">
        <f>O378*H378</f>
        <v>0</v>
      </c>
      <c r="Q378" s="189">
        <v>0</v>
      </c>
      <c r="R378" s="189">
        <f>Q378*H378</f>
        <v>0</v>
      </c>
      <c r="S378" s="189">
        <v>0</v>
      </c>
      <c r="T378" s="190">
        <f>S378*H378</f>
        <v>0</v>
      </c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R378" s="191" t="s">
        <v>229</v>
      </c>
      <c r="AT378" s="191" t="s">
        <v>133</v>
      </c>
      <c r="AU378" s="191" t="s">
        <v>80</v>
      </c>
      <c r="AY378" s="19" t="s">
        <v>131</v>
      </c>
      <c r="BE378" s="192">
        <f>IF(N378="základní",J378,0)</f>
        <v>0</v>
      </c>
      <c r="BF378" s="192">
        <f>IF(N378="snížená",J378,0)</f>
        <v>0</v>
      </c>
      <c r="BG378" s="192">
        <f>IF(N378="zákl. přenesená",J378,0)</f>
        <v>0</v>
      </c>
      <c r="BH378" s="192">
        <f>IF(N378="sníž. přenesená",J378,0)</f>
        <v>0</v>
      </c>
      <c r="BI378" s="192">
        <f>IF(N378="nulová",J378,0)</f>
        <v>0</v>
      </c>
      <c r="BJ378" s="19" t="s">
        <v>78</v>
      </c>
      <c r="BK378" s="192">
        <f>ROUND(I378*H378,2)</f>
        <v>0</v>
      </c>
      <c r="BL378" s="19" t="s">
        <v>229</v>
      </c>
      <c r="BM378" s="191" t="s">
        <v>845</v>
      </c>
    </row>
    <row r="379" spans="1:65" s="2" customFormat="1" ht="11.25">
      <c r="A379" s="36"/>
      <c r="B379" s="37"/>
      <c r="C379" s="38"/>
      <c r="D379" s="193" t="s">
        <v>140</v>
      </c>
      <c r="E379" s="38"/>
      <c r="F379" s="194" t="s">
        <v>846</v>
      </c>
      <c r="G379" s="38"/>
      <c r="H379" s="38"/>
      <c r="I379" s="195"/>
      <c r="J379" s="38"/>
      <c r="K379" s="38"/>
      <c r="L379" s="41"/>
      <c r="M379" s="196"/>
      <c r="N379" s="197"/>
      <c r="O379" s="66"/>
      <c r="P379" s="66"/>
      <c r="Q379" s="66"/>
      <c r="R379" s="66"/>
      <c r="S379" s="66"/>
      <c r="T379" s="67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T379" s="19" t="s">
        <v>140</v>
      </c>
      <c r="AU379" s="19" t="s">
        <v>80</v>
      </c>
    </row>
    <row r="380" spans="1:65" s="12" customFormat="1" ht="22.9" customHeight="1">
      <c r="B380" s="164"/>
      <c r="C380" s="165"/>
      <c r="D380" s="166" t="s">
        <v>70</v>
      </c>
      <c r="E380" s="178" t="s">
        <v>847</v>
      </c>
      <c r="F380" s="178" t="s">
        <v>848</v>
      </c>
      <c r="G380" s="165"/>
      <c r="H380" s="165"/>
      <c r="I380" s="168"/>
      <c r="J380" s="179">
        <f>BK380</f>
        <v>0</v>
      </c>
      <c r="K380" s="165"/>
      <c r="L380" s="170"/>
      <c r="M380" s="171"/>
      <c r="N380" s="172"/>
      <c r="O380" s="172"/>
      <c r="P380" s="173">
        <f>SUM(P381:P385)</f>
        <v>0</v>
      </c>
      <c r="Q380" s="172"/>
      <c r="R380" s="173">
        <f>SUM(R381:R385)</f>
        <v>6.9339199999999996</v>
      </c>
      <c r="S380" s="172"/>
      <c r="T380" s="174">
        <f>SUM(T381:T385)</f>
        <v>0</v>
      </c>
      <c r="AR380" s="175" t="s">
        <v>80</v>
      </c>
      <c r="AT380" s="176" t="s">
        <v>70</v>
      </c>
      <c r="AU380" s="176" t="s">
        <v>78</v>
      </c>
      <c r="AY380" s="175" t="s">
        <v>131</v>
      </c>
      <c r="BK380" s="177">
        <f>SUM(BK381:BK385)</f>
        <v>0</v>
      </c>
    </row>
    <row r="381" spans="1:65" s="2" customFormat="1" ht="24.2" customHeight="1">
      <c r="A381" s="36"/>
      <c r="B381" s="37"/>
      <c r="C381" s="180" t="s">
        <v>849</v>
      </c>
      <c r="D381" s="180" t="s">
        <v>133</v>
      </c>
      <c r="E381" s="181" t="s">
        <v>850</v>
      </c>
      <c r="F381" s="182" t="s">
        <v>851</v>
      </c>
      <c r="G381" s="183" t="s">
        <v>136</v>
      </c>
      <c r="H381" s="184">
        <v>65.599999999999994</v>
      </c>
      <c r="I381" s="185"/>
      <c r="J381" s="186">
        <f>ROUND(I381*H381,2)</f>
        <v>0</v>
      </c>
      <c r="K381" s="182" t="s">
        <v>195</v>
      </c>
      <c r="L381" s="41"/>
      <c r="M381" s="187" t="s">
        <v>19</v>
      </c>
      <c r="N381" s="188" t="s">
        <v>42</v>
      </c>
      <c r="O381" s="66"/>
      <c r="P381" s="189">
        <f>O381*H381</f>
        <v>0</v>
      </c>
      <c r="Q381" s="189">
        <v>3.5700000000000003E-2</v>
      </c>
      <c r="R381" s="189">
        <f>Q381*H381</f>
        <v>2.34192</v>
      </c>
      <c r="S381" s="189">
        <v>0</v>
      </c>
      <c r="T381" s="190">
        <f>S381*H381</f>
        <v>0</v>
      </c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R381" s="191" t="s">
        <v>229</v>
      </c>
      <c r="AT381" s="191" t="s">
        <v>133</v>
      </c>
      <c r="AU381" s="191" t="s">
        <v>80</v>
      </c>
      <c r="AY381" s="19" t="s">
        <v>131</v>
      </c>
      <c r="BE381" s="192">
        <f>IF(N381="základní",J381,0)</f>
        <v>0</v>
      </c>
      <c r="BF381" s="192">
        <f>IF(N381="snížená",J381,0)</f>
        <v>0</v>
      </c>
      <c r="BG381" s="192">
        <f>IF(N381="zákl. přenesená",J381,0)</f>
        <v>0</v>
      </c>
      <c r="BH381" s="192">
        <f>IF(N381="sníž. přenesená",J381,0)</f>
        <v>0</v>
      </c>
      <c r="BI381" s="192">
        <f>IF(N381="nulová",J381,0)</f>
        <v>0</v>
      </c>
      <c r="BJ381" s="19" t="s">
        <v>78</v>
      </c>
      <c r="BK381" s="192">
        <f>ROUND(I381*H381,2)</f>
        <v>0</v>
      </c>
      <c r="BL381" s="19" t="s">
        <v>229</v>
      </c>
      <c r="BM381" s="191" t="s">
        <v>852</v>
      </c>
    </row>
    <row r="382" spans="1:65" s="13" customFormat="1" ht="11.25">
      <c r="B382" s="198"/>
      <c r="C382" s="199"/>
      <c r="D382" s="200" t="s">
        <v>142</v>
      </c>
      <c r="E382" s="201" t="s">
        <v>19</v>
      </c>
      <c r="F382" s="202" t="s">
        <v>269</v>
      </c>
      <c r="G382" s="199"/>
      <c r="H382" s="203">
        <v>65.599999999999994</v>
      </c>
      <c r="I382" s="204"/>
      <c r="J382" s="199"/>
      <c r="K382" s="199"/>
      <c r="L382" s="205"/>
      <c r="M382" s="206"/>
      <c r="N382" s="207"/>
      <c r="O382" s="207"/>
      <c r="P382" s="207"/>
      <c r="Q382" s="207"/>
      <c r="R382" s="207"/>
      <c r="S382" s="207"/>
      <c r="T382" s="208"/>
      <c r="AT382" s="209" t="s">
        <v>142</v>
      </c>
      <c r="AU382" s="209" t="s">
        <v>80</v>
      </c>
      <c r="AV382" s="13" t="s">
        <v>80</v>
      </c>
      <c r="AW382" s="13" t="s">
        <v>33</v>
      </c>
      <c r="AX382" s="13" t="s">
        <v>78</v>
      </c>
      <c r="AY382" s="209" t="s">
        <v>131</v>
      </c>
    </row>
    <row r="383" spans="1:65" s="2" customFormat="1" ht="16.5" customHeight="1">
      <c r="A383" s="36"/>
      <c r="B383" s="37"/>
      <c r="C383" s="235" t="s">
        <v>853</v>
      </c>
      <c r="D383" s="235" t="s">
        <v>485</v>
      </c>
      <c r="E383" s="236" t="s">
        <v>854</v>
      </c>
      <c r="F383" s="237" t="s">
        <v>855</v>
      </c>
      <c r="G383" s="238" t="s">
        <v>136</v>
      </c>
      <c r="H383" s="239">
        <v>65.599999999999994</v>
      </c>
      <c r="I383" s="240"/>
      <c r="J383" s="241">
        <f>ROUND(I383*H383,2)</f>
        <v>0</v>
      </c>
      <c r="K383" s="237" t="s">
        <v>195</v>
      </c>
      <c r="L383" s="242"/>
      <c r="M383" s="243" t="s">
        <v>19</v>
      </c>
      <c r="N383" s="244" t="s">
        <v>42</v>
      </c>
      <c r="O383" s="66"/>
      <c r="P383" s="189">
        <f>O383*H383</f>
        <v>0</v>
      </c>
      <c r="Q383" s="189">
        <v>7.0000000000000007E-2</v>
      </c>
      <c r="R383" s="189">
        <f>Q383*H383</f>
        <v>4.5919999999999996</v>
      </c>
      <c r="S383" s="189">
        <v>0</v>
      </c>
      <c r="T383" s="190">
        <f>S383*H383</f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R383" s="191" t="s">
        <v>322</v>
      </c>
      <c r="AT383" s="191" t="s">
        <v>485</v>
      </c>
      <c r="AU383" s="191" t="s">
        <v>80</v>
      </c>
      <c r="AY383" s="19" t="s">
        <v>131</v>
      </c>
      <c r="BE383" s="192">
        <f>IF(N383="základní",J383,0)</f>
        <v>0</v>
      </c>
      <c r="BF383" s="192">
        <f>IF(N383="snížená",J383,0)</f>
        <v>0</v>
      </c>
      <c r="BG383" s="192">
        <f>IF(N383="zákl. přenesená",J383,0)</f>
        <v>0</v>
      </c>
      <c r="BH383" s="192">
        <f>IF(N383="sníž. přenesená",J383,0)</f>
        <v>0</v>
      </c>
      <c r="BI383" s="192">
        <f>IF(N383="nulová",J383,0)</f>
        <v>0</v>
      </c>
      <c r="BJ383" s="19" t="s">
        <v>78</v>
      </c>
      <c r="BK383" s="192">
        <f>ROUND(I383*H383,2)</f>
        <v>0</v>
      </c>
      <c r="BL383" s="19" t="s">
        <v>229</v>
      </c>
      <c r="BM383" s="191" t="s">
        <v>856</v>
      </c>
    </row>
    <row r="384" spans="1:65" s="2" customFormat="1" ht="49.15" customHeight="1">
      <c r="A384" s="36"/>
      <c r="B384" s="37"/>
      <c r="C384" s="180" t="s">
        <v>857</v>
      </c>
      <c r="D384" s="180" t="s">
        <v>133</v>
      </c>
      <c r="E384" s="181" t="s">
        <v>858</v>
      </c>
      <c r="F384" s="182" t="s">
        <v>859</v>
      </c>
      <c r="G384" s="183" t="s">
        <v>281</v>
      </c>
      <c r="H384" s="184">
        <v>6.9340000000000002</v>
      </c>
      <c r="I384" s="185"/>
      <c r="J384" s="186">
        <f>ROUND(I384*H384,2)</f>
        <v>0</v>
      </c>
      <c r="K384" s="182" t="s">
        <v>137</v>
      </c>
      <c r="L384" s="41"/>
      <c r="M384" s="187" t="s">
        <v>19</v>
      </c>
      <c r="N384" s="188" t="s">
        <v>42</v>
      </c>
      <c r="O384" s="66"/>
      <c r="P384" s="189">
        <f>O384*H384</f>
        <v>0</v>
      </c>
      <c r="Q384" s="189">
        <v>0</v>
      </c>
      <c r="R384" s="189">
        <f>Q384*H384</f>
        <v>0</v>
      </c>
      <c r="S384" s="189">
        <v>0</v>
      </c>
      <c r="T384" s="190">
        <f>S384*H384</f>
        <v>0</v>
      </c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R384" s="191" t="s">
        <v>229</v>
      </c>
      <c r="AT384" s="191" t="s">
        <v>133</v>
      </c>
      <c r="AU384" s="191" t="s">
        <v>80</v>
      </c>
      <c r="AY384" s="19" t="s">
        <v>131</v>
      </c>
      <c r="BE384" s="192">
        <f>IF(N384="základní",J384,0)</f>
        <v>0</v>
      </c>
      <c r="BF384" s="192">
        <f>IF(N384="snížená",J384,0)</f>
        <v>0</v>
      </c>
      <c r="BG384" s="192">
        <f>IF(N384="zákl. přenesená",J384,0)</f>
        <v>0</v>
      </c>
      <c r="BH384" s="192">
        <f>IF(N384="sníž. přenesená",J384,0)</f>
        <v>0</v>
      </c>
      <c r="BI384" s="192">
        <f>IF(N384="nulová",J384,0)</f>
        <v>0</v>
      </c>
      <c r="BJ384" s="19" t="s">
        <v>78</v>
      </c>
      <c r="BK384" s="192">
        <f>ROUND(I384*H384,2)</f>
        <v>0</v>
      </c>
      <c r="BL384" s="19" t="s">
        <v>229</v>
      </c>
      <c r="BM384" s="191" t="s">
        <v>860</v>
      </c>
    </row>
    <row r="385" spans="1:65" s="2" customFormat="1" ht="11.25">
      <c r="A385" s="36"/>
      <c r="B385" s="37"/>
      <c r="C385" s="38"/>
      <c r="D385" s="193" t="s">
        <v>140</v>
      </c>
      <c r="E385" s="38"/>
      <c r="F385" s="194" t="s">
        <v>861</v>
      </c>
      <c r="G385" s="38"/>
      <c r="H385" s="38"/>
      <c r="I385" s="195"/>
      <c r="J385" s="38"/>
      <c r="K385" s="38"/>
      <c r="L385" s="41"/>
      <c r="M385" s="196"/>
      <c r="N385" s="197"/>
      <c r="O385" s="66"/>
      <c r="P385" s="66"/>
      <c r="Q385" s="66"/>
      <c r="R385" s="66"/>
      <c r="S385" s="66"/>
      <c r="T385" s="67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T385" s="19" t="s">
        <v>140</v>
      </c>
      <c r="AU385" s="19" t="s">
        <v>80</v>
      </c>
    </row>
    <row r="386" spans="1:65" s="12" customFormat="1" ht="22.9" customHeight="1">
      <c r="B386" s="164"/>
      <c r="C386" s="165"/>
      <c r="D386" s="166" t="s">
        <v>70</v>
      </c>
      <c r="E386" s="178" t="s">
        <v>388</v>
      </c>
      <c r="F386" s="178" t="s">
        <v>389</v>
      </c>
      <c r="G386" s="165"/>
      <c r="H386" s="165"/>
      <c r="I386" s="168"/>
      <c r="J386" s="179">
        <f>BK386</f>
        <v>0</v>
      </c>
      <c r="K386" s="165"/>
      <c r="L386" s="170"/>
      <c r="M386" s="171"/>
      <c r="N386" s="172"/>
      <c r="O386" s="172"/>
      <c r="P386" s="173">
        <f>SUM(P387:P393)</f>
        <v>0</v>
      </c>
      <c r="Q386" s="172"/>
      <c r="R386" s="173">
        <f>SUM(R387:R393)</f>
        <v>1.5449219999999999</v>
      </c>
      <c r="S386" s="172"/>
      <c r="T386" s="174">
        <f>SUM(T387:T393)</f>
        <v>0</v>
      </c>
      <c r="AR386" s="175" t="s">
        <v>80</v>
      </c>
      <c r="AT386" s="176" t="s">
        <v>70</v>
      </c>
      <c r="AU386" s="176" t="s">
        <v>78</v>
      </c>
      <c r="AY386" s="175" t="s">
        <v>131</v>
      </c>
      <c r="BK386" s="177">
        <f>SUM(BK387:BK393)</f>
        <v>0</v>
      </c>
    </row>
    <row r="387" spans="1:65" s="2" customFormat="1" ht="24.2" customHeight="1">
      <c r="A387" s="36"/>
      <c r="B387" s="37"/>
      <c r="C387" s="180" t="s">
        <v>862</v>
      </c>
      <c r="D387" s="180" t="s">
        <v>133</v>
      </c>
      <c r="E387" s="181" t="s">
        <v>863</v>
      </c>
      <c r="F387" s="182" t="s">
        <v>864</v>
      </c>
      <c r="G387" s="183" t="s">
        <v>136</v>
      </c>
      <c r="H387" s="184">
        <v>101.8</v>
      </c>
      <c r="I387" s="185"/>
      <c r="J387" s="186">
        <f>ROUND(I387*H387,2)</f>
        <v>0</v>
      </c>
      <c r="K387" s="182" t="s">
        <v>195</v>
      </c>
      <c r="L387" s="41"/>
      <c r="M387" s="187" t="s">
        <v>19</v>
      </c>
      <c r="N387" s="188" t="s">
        <v>42</v>
      </c>
      <c r="O387" s="66"/>
      <c r="P387" s="189">
        <f>O387*H387</f>
        <v>0</v>
      </c>
      <c r="Q387" s="189">
        <v>2.5000000000000001E-4</v>
      </c>
      <c r="R387" s="189">
        <f>Q387*H387</f>
        <v>2.545E-2</v>
      </c>
      <c r="S387" s="189">
        <v>0</v>
      </c>
      <c r="T387" s="190">
        <f>S387*H387</f>
        <v>0</v>
      </c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R387" s="191" t="s">
        <v>229</v>
      </c>
      <c r="AT387" s="191" t="s">
        <v>133</v>
      </c>
      <c r="AU387" s="191" t="s">
        <v>80</v>
      </c>
      <c r="AY387" s="19" t="s">
        <v>131</v>
      </c>
      <c r="BE387" s="192">
        <f>IF(N387="základní",J387,0)</f>
        <v>0</v>
      </c>
      <c r="BF387" s="192">
        <f>IF(N387="snížená",J387,0)</f>
        <v>0</v>
      </c>
      <c r="BG387" s="192">
        <f>IF(N387="zákl. přenesená",J387,0)</f>
        <v>0</v>
      </c>
      <c r="BH387" s="192">
        <f>IF(N387="sníž. přenesená",J387,0)</f>
        <v>0</v>
      </c>
      <c r="BI387" s="192">
        <f>IF(N387="nulová",J387,0)</f>
        <v>0</v>
      </c>
      <c r="BJ387" s="19" t="s">
        <v>78</v>
      </c>
      <c r="BK387" s="192">
        <f>ROUND(I387*H387,2)</f>
        <v>0</v>
      </c>
      <c r="BL387" s="19" t="s">
        <v>229</v>
      </c>
      <c r="BM387" s="191" t="s">
        <v>865</v>
      </c>
    </row>
    <row r="388" spans="1:65" s="2" customFormat="1" ht="39">
      <c r="A388" s="36"/>
      <c r="B388" s="37"/>
      <c r="C388" s="38"/>
      <c r="D388" s="200" t="s">
        <v>187</v>
      </c>
      <c r="E388" s="38"/>
      <c r="F388" s="221" t="s">
        <v>866</v>
      </c>
      <c r="G388" s="38"/>
      <c r="H388" s="38"/>
      <c r="I388" s="195"/>
      <c r="J388" s="38"/>
      <c r="K388" s="38"/>
      <c r="L388" s="41"/>
      <c r="M388" s="196"/>
      <c r="N388" s="197"/>
      <c r="O388" s="66"/>
      <c r="P388" s="66"/>
      <c r="Q388" s="66"/>
      <c r="R388" s="66"/>
      <c r="S388" s="66"/>
      <c r="T388" s="67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T388" s="19" t="s">
        <v>187</v>
      </c>
      <c r="AU388" s="19" t="s">
        <v>80</v>
      </c>
    </row>
    <row r="389" spans="1:65" s="13" customFormat="1" ht="11.25">
      <c r="B389" s="198"/>
      <c r="C389" s="199"/>
      <c r="D389" s="200" t="s">
        <v>142</v>
      </c>
      <c r="E389" s="201" t="s">
        <v>19</v>
      </c>
      <c r="F389" s="202" t="s">
        <v>269</v>
      </c>
      <c r="G389" s="199"/>
      <c r="H389" s="203">
        <v>65.599999999999994</v>
      </c>
      <c r="I389" s="204"/>
      <c r="J389" s="199"/>
      <c r="K389" s="199"/>
      <c r="L389" s="205"/>
      <c r="M389" s="206"/>
      <c r="N389" s="207"/>
      <c r="O389" s="207"/>
      <c r="P389" s="207"/>
      <c r="Q389" s="207"/>
      <c r="R389" s="207"/>
      <c r="S389" s="207"/>
      <c r="T389" s="208"/>
      <c r="AT389" s="209" t="s">
        <v>142</v>
      </c>
      <c r="AU389" s="209" t="s">
        <v>80</v>
      </c>
      <c r="AV389" s="13" t="s">
        <v>80</v>
      </c>
      <c r="AW389" s="13" t="s">
        <v>33</v>
      </c>
      <c r="AX389" s="13" t="s">
        <v>71</v>
      </c>
      <c r="AY389" s="209" t="s">
        <v>131</v>
      </c>
    </row>
    <row r="390" spans="1:65" s="13" customFormat="1" ht="11.25">
      <c r="B390" s="198"/>
      <c r="C390" s="199"/>
      <c r="D390" s="200" t="s">
        <v>142</v>
      </c>
      <c r="E390" s="201" t="s">
        <v>19</v>
      </c>
      <c r="F390" s="202" t="s">
        <v>396</v>
      </c>
      <c r="G390" s="199"/>
      <c r="H390" s="203">
        <v>36.200000000000003</v>
      </c>
      <c r="I390" s="204"/>
      <c r="J390" s="199"/>
      <c r="K390" s="199"/>
      <c r="L390" s="205"/>
      <c r="M390" s="206"/>
      <c r="N390" s="207"/>
      <c r="O390" s="207"/>
      <c r="P390" s="207"/>
      <c r="Q390" s="207"/>
      <c r="R390" s="207"/>
      <c r="S390" s="207"/>
      <c r="T390" s="208"/>
      <c r="AT390" s="209" t="s">
        <v>142</v>
      </c>
      <c r="AU390" s="209" t="s">
        <v>80</v>
      </c>
      <c r="AV390" s="13" t="s">
        <v>80</v>
      </c>
      <c r="AW390" s="13" t="s">
        <v>33</v>
      </c>
      <c r="AX390" s="13" t="s">
        <v>71</v>
      </c>
      <c r="AY390" s="209" t="s">
        <v>131</v>
      </c>
    </row>
    <row r="391" spans="1:65" s="14" customFormat="1" ht="11.25">
      <c r="B391" s="210"/>
      <c r="C391" s="211"/>
      <c r="D391" s="200" t="s">
        <v>142</v>
      </c>
      <c r="E391" s="212" t="s">
        <v>19</v>
      </c>
      <c r="F391" s="213" t="s">
        <v>156</v>
      </c>
      <c r="G391" s="211"/>
      <c r="H391" s="214">
        <v>101.8</v>
      </c>
      <c r="I391" s="215"/>
      <c r="J391" s="211"/>
      <c r="K391" s="211"/>
      <c r="L391" s="216"/>
      <c r="M391" s="217"/>
      <c r="N391" s="218"/>
      <c r="O391" s="218"/>
      <c r="P391" s="218"/>
      <c r="Q391" s="218"/>
      <c r="R391" s="218"/>
      <c r="S391" s="218"/>
      <c r="T391" s="219"/>
      <c r="AT391" s="220" t="s">
        <v>142</v>
      </c>
      <c r="AU391" s="220" t="s">
        <v>80</v>
      </c>
      <c r="AV391" s="14" t="s">
        <v>138</v>
      </c>
      <c r="AW391" s="14" t="s">
        <v>33</v>
      </c>
      <c r="AX391" s="14" t="s">
        <v>78</v>
      </c>
      <c r="AY391" s="220" t="s">
        <v>131</v>
      </c>
    </row>
    <row r="392" spans="1:65" s="2" customFormat="1" ht="37.9" customHeight="1">
      <c r="A392" s="36"/>
      <c r="B392" s="37"/>
      <c r="C392" s="180" t="s">
        <v>867</v>
      </c>
      <c r="D392" s="180" t="s">
        <v>133</v>
      </c>
      <c r="E392" s="181" t="s">
        <v>868</v>
      </c>
      <c r="F392" s="182" t="s">
        <v>869</v>
      </c>
      <c r="G392" s="183" t="s">
        <v>136</v>
      </c>
      <c r="H392" s="184">
        <v>1651.6</v>
      </c>
      <c r="I392" s="185"/>
      <c r="J392" s="186">
        <f>ROUND(I392*H392,2)</f>
        <v>0</v>
      </c>
      <c r="K392" s="182" t="s">
        <v>137</v>
      </c>
      <c r="L392" s="41"/>
      <c r="M392" s="187" t="s">
        <v>19</v>
      </c>
      <c r="N392" s="188" t="s">
        <v>42</v>
      </c>
      <c r="O392" s="66"/>
      <c r="P392" s="189">
        <f>O392*H392</f>
        <v>0</v>
      </c>
      <c r="Q392" s="189">
        <v>9.2000000000000003E-4</v>
      </c>
      <c r="R392" s="189">
        <f>Q392*H392</f>
        <v>1.5194719999999999</v>
      </c>
      <c r="S392" s="189">
        <v>0</v>
      </c>
      <c r="T392" s="190">
        <f>S392*H392</f>
        <v>0</v>
      </c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R392" s="191" t="s">
        <v>229</v>
      </c>
      <c r="AT392" s="191" t="s">
        <v>133</v>
      </c>
      <c r="AU392" s="191" t="s">
        <v>80</v>
      </c>
      <c r="AY392" s="19" t="s">
        <v>131</v>
      </c>
      <c r="BE392" s="192">
        <f>IF(N392="základní",J392,0)</f>
        <v>0</v>
      </c>
      <c r="BF392" s="192">
        <f>IF(N392="snížená",J392,0)</f>
        <v>0</v>
      </c>
      <c r="BG392" s="192">
        <f>IF(N392="zákl. přenesená",J392,0)</f>
        <v>0</v>
      </c>
      <c r="BH392" s="192">
        <f>IF(N392="sníž. přenesená",J392,0)</f>
        <v>0</v>
      </c>
      <c r="BI392" s="192">
        <f>IF(N392="nulová",J392,0)</f>
        <v>0</v>
      </c>
      <c r="BJ392" s="19" t="s">
        <v>78</v>
      </c>
      <c r="BK392" s="192">
        <f>ROUND(I392*H392,2)</f>
        <v>0</v>
      </c>
      <c r="BL392" s="19" t="s">
        <v>229</v>
      </c>
      <c r="BM392" s="191" t="s">
        <v>870</v>
      </c>
    </row>
    <row r="393" spans="1:65" s="2" customFormat="1" ht="11.25">
      <c r="A393" s="36"/>
      <c r="B393" s="37"/>
      <c r="C393" s="38"/>
      <c r="D393" s="193" t="s">
        <v>140</v>
      </c>
      <c r="E393" s="38"/>
      <c r="F393" s="194" t="s">
        <v>871</v>
      </c>
      <c r="G393" s="38"/>
      <c r="H393" s="38"/>
      <c r="I393" s="195"/>
      <c r="J393" s="38"/>
      <c r="K393" s="38"/>
      <c r="L393" s="41"/>
      <c r="M393" s="196"/>
      <c r="N393" s="197"/>
      <c r="O393" s="66"/>
      <c r="P393" s="66"/>
      <c r="Q393" s="66"/>
      <c r="R393" s="66"/>
      <c r="S393" s="66"/>
      <c r="T393" s="67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T393" s="19" t="s">
        <v>140</v>
      </c>
      <c r="AU393" s="19" t="s">
        <v>80</v>
      </c>
    </row>
    <row r="394" spans="1:65" s="12" customFormat="1" ht="25.9" customHeight="1">
      <c r="B394" s="164"/>
      <c r="C394" s="165"/>
      <c r="D394" s="166" t="s">
        <v>70</v>
      </c>
      <c r="E394" s="167" t="s">
        <v>408</v>
      </c>
      <c r="F394" s="167" t="s">
        <v>409</v>
      </c>
      <c r="G394" s="165"/>
      <c r="H394" s="165"/>
      <c r="I394" s="168"/>
      <c r="J394" s="169">
        <f>BK394</f>
        <v>0</v>
      </c>
      <c r="K394" s="165"/>
      <c r="L394" s="170"/>
      <c r="M394" s="171"/>
      <c r="N394" s="172"/>
      <c r="O394" s="172"/>
      <c r="P394" s="173">
        <f>SUM(P395:P400)</f>
        <v>0</v>
      </c>
      <c r="Q394" s="172"/>
      <c r="R394" s="173">
        <f>SUM(R395:R400)</f>
        <v>0</v>
      </c>
      <c r="S394" s="172"/>
      <c r="T394" s="174">
        <f>SUM(T395:T400)</f>
        <v>0</v>
      </c>
      <c r="AR394" s="175" t="s">
        <v>138</v>
      </c>
      <c r="AT394" s="176" t="s">
        <v>70</v>
      </c>
      <c r="AU394" s="176" t="s">
        <v>71</v>
      </c>
      <c r="AY394" s="175" t="s">
        <v>131</v>
      </c>
      <c r="BK394" s="177">
        <f>SUM(BK395:BK400)</f>
        <v>0</v>
      </c>
    </row>
    <row r="395" spans="1:65" s="2" customFormat="1" ht="24.2" customHeight="1">
      <c r="A395" s="36"/>
      <c r="B395" s="37"/>
      <c r="C395" s="180" t="s">
        <v>872</v>
      </c>
      <c r="D395" s="180" t="s">
        <v>133</v>
      </c>
      <c r="E395" s="181" t="s">
        <v>411</v>
      </c>
      <c r="F395" s="182" t="s">
        <v>412</v>
      </c>
      <c r="G395" s="183" t="s">
        <v>413</v>
      </c>
      <c r="H395" s="184">
        <v>8</v>
      </c>
      <c r="I395" s="185"/>
      <c r="J395" s="186">
        <f>ROUND(I395*H395,2)</f>
        <v>0</v>
      </c>
      <c r="K395" s="182" t="s">
        <v>137</v>
      </c>
      <c r="L395" s="41"/>
      <c r="M395" s="187" t="s">
        <v>19</v>
      </c>
      <c r="N395" s="188" t="s">
        <v>42</v>
      </c>
      <c r="O395" s="66"/>
      <c r="P395" s="189">
        <f>O395*H395</f>
        <v>0</v>
      </c>
      <c r="Q395" s="189">
        <v>0</v>
      </c>
      <c r="R395" s="189">
        <f>Q395*H395</f>
        <v>0</v>
      </c>
      <c r="S395" s="189">
        <v>0</v>
      </c>
      <c r="T395" s="190">
        <f>S395*H395</f>
        <v>0</v>
      </c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R395" s="191" t="s">
        <v>414</v>
      </c>
      <c r="AT395" s="191" t="s">
        <v>133</v>
      </c>
      <c r="AU395" s="191" t="s">
        <v>78</v>
      </c>
      <c r="AY395" s="19" t="s">
        <v>131</v>
      </c>
      <c r="BE395" s="192">
        <f>IF(N395="základní",J395,0)</f>
        <v>0</v>
      </c>
      <c r="BF395" s="192">
        <f>IF(N395="snížená",J395,0)</f>
        <v>0</v>
      </c>
      <c r="BG395" s="192">
        <f>IF(N395="zákl. přenesená",J395,0)</f>
        <v>0</v>
      </c>
      <c r="BH395" s="192">
        <f>IF(N395="sníž. přenesená",J395,0)</f>
        <v>0</v>
      </c>
      <c r="BI395" s="192">
        <f>IF(N395="nulová",J395,0)</f>
        <v>0</v>
      </c>
      <c r="BJ395" s="19" t="s">
        <v>78</v>
      </c>
      <c r="BK395" s="192">
        <f>ROUND(I395*H395,2)</f>
        <v>0</v>
      </c>
      <c r="BL395" s="19" t="s">
        <v>414</v>
      </c>
      <c r="BM395" s="191" t="s">
        <v>873</v>
      </c>
    </row>
    <row r="396" spans="1:65" s="2" customFormat="1" ht="11.25">
      <c r="A396" s="36"/>
      <c r="B396" s="37"/>
      <c r="C396" s="38"/>
      <c r="D396" s="193" t="s">
        <v>140</v>
      </c>
      <c r="E396" s="38"/>
      <c r="F396" s="194" t="s">
        <v>416</v>
      </c>
      <c r="G396" s="38"/>
      <c r="H396" s="38"/>
      <c r="I396" s="195"/>
      <c r="J396" s="38"/>
      <c r="K396" s="38"/>
      <c r="L396" s="41"/>
      <c r="M396" s="196"/>
      <c r="N396" s="197"/>
      <c r="O396" s="66"/>
      <c r="P396" s="66"/>
      <c r="Q396" s="66"/>
      <c r="R396" s="66"/>
      <c r="S396" s="66"/>
      <c r="T396" s="67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T396" s="19" t="s">
        <v>140</v>
      </c>
      <c r="AU396" s="19" t="s">
        <v>78</v>
      </c>
    </row>
    <row r="397" spans="1:65" s="13" customFormat="1" ht="22.5">
      <c r="B397" s="198"/>
      <c r="C397" s="199"/>
      <c r="D397" s="200" t="s">
        <v>142</v>
      </c>
      <c r="E397" s="201" t="s">
        <v>19</v>
      </c>
      <c r="F397" s="202" t="s">
        <v>874</v>
      </c>
      <c r="G397" s="199"/>
      <c r="H397" s="203">
        <v>8</v>
      </c>
      <c r="I397" s="204"/>
      <c r="J397" s="199"/>
      <c r="K397" s="199"/>
      <c r="L397" s="205"/>
      <c r="M397" s="206"/>
      <c r="N397" s="207"/>
      <c r="O397" s="207"/>
      <c r="P397" s="207"/>
      <c r="Q397" s="207"/>
      <c r="R397" s="207"/>
      <c r="S397" s="207"/>
      <c r="T397" s="208"/>
      <c r="AT397" s="209" t="s">
        <v>142</v>
      </c>
      <c r="AU397" s="209" t="s">
        <v>78</v>
      </c>
      <c r="AV397" s="13" t="s">
        <v>80</v>
      </c>
      <c r="AW397" s="13" t="s">
        <v>33</v>
      </c>
      <c r="AX397" s="13" t="s">
        <v>78</v>
      </c>
      <c r="AY397" s="209" t="s">
        <v>131</v>
      </c>
    </row>
    <row r="398" spans="1:65" s="2" customFormat="1" ht="24.2" customHeight="1">
      <c r="A398" s="36"/>
      <c r="B398" s="37"/>
      <c r="C398" s="180" t="s">
        <v>875</v>
      </c>
      <c r="D398" s="180" t="s">
        <v>133</v>
      </c>
      <c r="E398" s="181" t="s">
        <v>420</v>
      </c>
      <c r="F398" s="182" t="s">
        <v>421</v>
      </c>
      <c r="G398" s="183" t="s">
        <v>413</v>
      </c>
      <c r="H398" s="184">
        <v>12</v>
      </c>
      <c r="I398" s="185"/>
      <c r="J398" s="186">
        <f>ROUND(I398*H398,2)</f>
        <v>0</v>
      </c>
      <c r="K398" s="182" t="s">
        <v>137</v>
      </c>
      <c r="L398" s="41"/>
      <c r="M398" s="187" t="s">
        <v>19</v>
      </c>
      <c r="N398" s="188" t="s">
        <v>42</v>
      </c>
      <c r="O398" s="66"/>
      <c r="P398" s="189">
        <f>O398*H398</f>
        <v>0</v>
      </c>
      <c r="Q398" s="189">
        <v>0</v>
      </c>
      <c r="R398" s="189">
        <f>Q398*H398</f>
        <v>0</v>
      </c>
      <c r="S398" s="189">
        <v>0</v>
      </c>
      <c r="T398" s="190">
        <f>S398*H398</f>
        <v>0</v>
      </c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R398" s="191" t="s">
        <v>414</v>
      </c>
      <c r="AT398" s="191" t="s">
        <v>133</v>
      </c>
      <c r="AU398" s="191" t="s">
        <v>78</v>
      </c>
      <c r="AY398" s="19" t="s">
        <v>131</v>
      </c>
      <c r="BE398" s="192">
        <f>IF(N398="základní",J398,0)</f>
        <v>0</v>
      </c>
      <c r="BF398" s="192">
        <f>IF(N398="snížená",J398,0)</f>
        <v>0</v>
      </c>
      <c r="BG398" s="192">
        <f>IF(N398="zákl. přenesená",J398,0)</f>
        <v>0</v>
      </c>
      <c r="BH398" s="192">
        <f>IF(N398="sníž. přenesená",J398,0)</f>
        <v>0</v>
      </c>
      <c r="BI398" s="192">
        <f>IF(N398="nulová",J398,0)</f>
        <v>0</v>
      </c>
      <c r="BJ398" s="19" t="s">
        <v>78</v>
      </c>
      <c r="BK398" s="192">
        <f>ROUND(I398*H398,2)</f>
        <v>0</v>
      </c>
      <c r="BL398" s="19" t="s">
        <v>414</v>
      </c>
      <c r="BM398" s="191" t="s">
        <v>876</v>
      </c>
    </row>
    <row r="399" spans="1:65" s="2" customFormat="1" ht="11.25">
      <c r="A399" s="36"/>
      <c r="B399" s="37"/>
      <c r="C399" s="38"/>
      <c r="D399" s="193" t="s">
        <v>140</v>
      </c>
      <c r="E399" s="38"/>
      <c r="F399" s="194" t="s">
        <v>423</v>
      </c>
      <c r="G399" s="38"/>
      <c r="H399" s="38"/>
      <c r="I399" s="195"/>
      <c r="J399" s="38"/>
      <c r="K399" s="38"/>
      <c r="L399" s="41"/>
      <c r="M399" s="196"/>
      <c r="N399" s="197"/>
      <c r="O399" s="66"/>
      <c r="P399" s="66"/>
      <c r="Q399" s="66"/>
      <c r="R399" s="66"/>
      <c r="S399" s="66"/>
      <c r="T399" s="67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T399" s="19" t="s">
        <v>140</v>
      </c>
      <c r="AU399" s="19" t="s">
        <v>78</v>
      </c>
    </row>
    <row r="400" spans="1:65" s="13" customFormat="1" ht="22.5">
      <c r="B400" s="198"/>
      <c r="C400" s="199"/>
      <c r="D400" s="200" t="s">
        <v>142</v>
      </c>
      <c r="E400" s="201" t="s">
        <v>19</v>
      </c>
      <c r="F400" s="202" t="s">
        <v>877</v>
      </c>
      <c r="G400" s="199"/>
      <c r="H400" s="203">
        <v>12</v>
      </c>
      <c r="I400" s="204"/>
      <c r="J400" s="199"/>
      <c r="K400" s="199"/>
      <c r="L400" s="205"/>
      <c r="M400" s="232"/>
      <c r="N400" s="233"/>
      <c r="O400" s="233"/>
      <c r="P400" s="233"/>
      <c r="Q400" s="233"/>
      <c r="R400" s="233"/>
      <c r="S400" s="233"/>
      <c r="T400" s="234"/>
      <c r="AT400" s="209" t="s">
        <v>142</v>
      </c>
      <c r="AU400" s="209" t="s">
        <v>78</v>
      </c>
      <c r="AV400" s="13" t="s">
        <v>80</v>
      </c>
      <c r="AW400" s="13" t="s">
        <v>33</v>
      </c>
      <c r="AX400" s="13" t="s">
        <v>78</v>
      </c>
      <c r="AY400" s="209" t="s">
        <v>131</v>
      </c>
    </row>
    <row r="401" spans="1:31" s="2" customFormat="1" ht="6.95" customHeight="1">
      <c r="A401" s="36"/>
      <c r="B401" s="49"/>
      <c r="C401" s="50"/>
      <c r="D401" s="50"/>
      <c r="E401" s="50"/>
      <c r="F401" s="50"/>
      <c r="G401" s="50"/>
      <c r="H401" s="50"/>
      <c r="I401" s="50"/>
      <c r="J401" s="50"/>
      <c r="K401" s="50"/>
      <c r="L401" s="41"/>
      <c r="M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</row>
  </sheetData>
  <sheetProtection algorithmName="SHA-512" hashValue="zeEgo5TzcVGwWXlIBerUZ99m2saBO7YG/wuodx08f0bCloXkvW+jNpwQU78zhwD5GLw+pTIJjfuT0bb/y/eiWA==" saltValue="orPYPFHm7LAdjCbOvYBwcdkx8OiMaNs3cwXXfuboY4T0JOcOorX3+9dxznbxHMZt/31Eg0CFOqio9q2L7FEEYA==" spinCount="100000" sheet="1" objects="1" scenarios="1" formatColumns="0" formatRows="0" autoFilter="0"/>
  <autoFilter ref="C101:K400"/>
  <mergeCells count="12">
    <mergeCell ref="E94:H94"/>
    <mergeCell ref="L2:V2"/>
    <mergeCell ref="E50:H50"/>
    <mergeCell ref="E52:H52"/>
    <mergeCell ref="E54:H54"/>
    <mergeCell ref="E90:H90"/>
    <mergeCell ref="E92:H92"/>
    <mergeCell ref="E7:H7"/>
    <mergeCell ref="E9:H9"/>
    <mergeCell ref="E11:H11"/>
    <mergeCell ref="E20:H20"/>
    <mergeCell ref="E29:H29"/>
  </mergeCells>
  <hyperlinks>
    <hyperlink ref="F106" r:id="rId1"/>
    <hyperlink ref="F110" r:id="rId2"/>
    <hyperlink ref="F113" r:id="rId3"/>
    <hyperlink ref="F116" r:id="rId4"/>
    <hyperlink ref="F118" r:id="rId5"/>
    <hyperlink ref="F121" r:id="rId6"/>
    <hyperlink ref="F125" r:id="rId7"/>
    <hyperlink ref="F127" r:id="rId8"/>
    <hyperlink ref="F129" r:id="rId9"/>
    <hyperlink ref="F133" r:id="rId10"/>
    <hyperlink ref="F137" r:id="rId11"/>
    <hyperlink ref="F141" r:id="rId12"/>
    <hyperlink ref="F143" r:id="rId13"/>
    <hyperlink ref="F146" r:id="rId14"/>
    <hyperlink ref="F151" r:id="rId15"/>
    <hyperlink ref="F159" r:id="rId16"/>
    <hyperlink ref="F162" r:id="rId17"/>
    <hyperlink ref="F165" r:id="rId18"/>
    <hyperlink ref="F168" r:id="rId19"/>
    <hyperlink ref="F171" r:id="rId20"/>
    <hyperlink ref="F177" r:id="rId21"/>
    <hyperlink ref="F188" r:id="rId22"/>
    <hyperlink ref="F191" r:id="rId23"/>
    <hyperlink ref="F194" r:id="rId24"/>
    <hyperlink ref="F199" r:id="rId25"/>
    <hyperlink ref="F204" r:id="rId26"/>
    <hyperlink ref="F206" r:id="rId27"/>
    <hyperlink ref="F209" r:id="rId28"/>
    <hyperlink ref="F211" r:id="rId29"/>
    <hyperlink ref="F214" r:id="rId30"/>
    <hyperlink ref="F223" r:id="rId31"/>
    <hyperlink ref="F226" r:id="rId32"/>
    <hyperlink ref="F230" r:id="rId33"/>
    <hyperlink ref="F234" r:id="rId34"/>
    <hyperlink ref="F238" r:id="rId35"/>
    <hyperlink ref="F245" r:id="rId36"/>
    <hyperlink ref="F250" r:id="rId37"/>
    <hyperlink ref="F256" r:id="rId38"/>
    <hyperlink ref="F260" r:id="rId39"/>
    <hyperlink ref="F263" r:id="rId40"/>
    <hyperlink ref="F265" r:id="rId41"/>
    <hyperlink ref="F268" r:id="rId42"/>
    <hyperlink ref="F274" r:id="rId43"/>
    <hyperlink ref="F277" r:id="rId44"/>
    <hyperlink ref="F281" r:id="rId45"/>
    <hyperlink ref="F284" r:id="rId46"/>
    <hyperlink ref="F286" r:id="rId47"/>
    <hyperlink ref="F303" r:id="rId48"/>
    <hyperlink ref="F310" r:id="rId49"/>
    <hyperlink ref="F317" r:id="rId50"/>
    <hyperlink ref="F322" r:id="rId51"/>
    <hyperlink ref="F327" r:id="rId52"/>
    <hyperlink ref="F333" r:id="rId53"/>
    <hyperlink ref="F336" r:id="rId54"/>
    <hyperlink ref="F342" r:id="rId55"/>
    <hyperlink ref="F347" r:id="rId56"/>
    <hyperlink ref="F352" r:id="rId57"/>
    <hyperlink ref="F355" r:id="rId58"/>
    <hyperlink ref="F358" r:id="rId59"/>
    <hyperlink ref="F363" r:id="rId60"/>
    <hyperlink ref="F366" r:id="rId61"/>
    <hyperlink ref="F369" r:id="rId62"/>
    <hyperlink ref="F372" r:id="rId63"/>
    <hyperlink ref="F379" r:id="rId64"/>
    <hyperlink ref="F385" r:id="rId65"/>
    <hyperlink ref="F393" r:id="rId66"/>
    <hyperlink ref="F396" r:id="rId67"/>
    <hyperlink ref="F399" r:id="rId68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AT2" s="19" t="s">
        <v>91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80</v>
      </c>
    </row>
    <row r="4" spans="1:46" s="1" customFormat="1" ht="24.95" customHeight="1">
      <c r="B4" s="22"/>
      <c r="D4" s="112" t="s">
        <v>98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5" t="str">
        <f>'Rekapitulace stavby'!K6</f>
        <v>Revitalizace vnějšího pláště historické části budovy Beskydského divadla v Novém Jičíně</v>
      </c>
      <c r="F7" s="386"/>
      <c r="G7" s="386"/>
      <c r="H7" s="386"/>
      <c r="L7" s="22"/>
    </row>
    <row r="8" spans="1:46" s="2" customFormat="1" ht="12" customHeight="1">
      <c r="A8" s="36"/>
      <c r="B8" s="41"/>
      <c r="C8" s="36"/>
      <c r="D8" s="114" t="s">
        <v>99</v>
      </c>
      <c r="E8" s="36"/>
      <c r="F8" s="36"/>
      <c r="G8" s="36"/>
      <c r="H8" s="36"/>
      <c r="I8" s="36"/>
      <c r="J8" s="36"/>
      <c r="K8" s="36"/>
      <c r="L8" s="115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8" t="s">
        <v>878</v>
      </c>
      <c r="F9" s="387"/>
      <c r="G9" s="387"/>
      <c r="H9" s="387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4" t="s">
        <v>18</v>
      </c>
      <c r="E11" s="36"/>
      <c r="F11" s="105" t="s">
        <v>19</v>
      </c>
      <c r="G11" s="36"/>
      <c r="H11" s="36"/>
      <c r="I11" s="114" t="s">
        <v>20</v>
      </c>
      <c r="J11" s="105" t="s">
        <v>19</v>
      </c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21</v>
      </c>
      <c r="E12" s="36"/>
      <c r="F12" s="105" t="s">
        <v>22</v>
      </c>
      <c r="G12" s="36"/>
      <c r="H12" s="36"/>
      <c r="I12" s="114" t="s">
        <v>23</v>
      </c>
      <c r="J12" s="116" t="str">
        <f>'Rekapitulace stavby'!AN8</f>
        <v>30. 12. 2024</v>
      </c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25</v>
      </c>
      <c r="E14" s="36"/>
      <c r="F14" s="36"/>
      <c r="G14" s="36"/>
      <c r="H14" s="36"/>
      <c r="I14" s="114" t="s">
        <v>26</v>
      </c>
      <c r="J14" s="105" t="s">
        <v>19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">
        <v>27</v>
      </c>
      <c r="F15" s="36"/>
      <c r="G15" s="36"/>
      <c r="H15" s="36"/>
      <c r="I15" s="114" t="s">
        <v>28</v>
      </c>
      <c r="J15" s="105" t="s">
        <v>19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4" t="s">
        <v>29</v>
      </c>
      <c r="E17" s="36"/>
      <c r="F17" s="36"/>
      <c r="G17" s="36"/>
      <c r="H17" s="36"/>
      <c r="I17" s="114" t="s">
        <v>26</v>
      </c>
      <c r="J17" s="32" t="str">
        <f>'Rekapitulace stavby'!AN13</f>
        <v>Vyplň údaj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9" t="str">
        <f>'Rekapitulace stavby'!E14</f>
        <v>Vyplň údaj</v>
      </c>
      <c r="F18" s="390"/>
      <c r="G18" s="390"/>
      <c r="H18" s="390"/>
      <c r="I18" s="114" t="s">
        <v>28</v>
      </c>
      <c r="J18" s="32" t="str">
        <f>'Rekapitulace stavby'!AN14</f>
        <v>Vyplň údaj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4" t="s">
        <v>31</v>
      </c>
      <c r="E20" s="36"/>
      <c r="F20" s="36"/>
      <c r="G20" s="36"/>
      <c r="H20" s="36"/>
      <c r="I20" s="114" t="s">
        <v>26</v>
      </c>
      <c r="J20" s="105" t="s">
        <v>19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">
        <v>32</v>
      </c>
      <c r="F21" s="36"/>
      <c r="G21" s="36"/>
      <c r="H21" s="36"/>
      <c r="I21" s="114" t="s">
        <v>28</v>
      </c>
      <c r="J21" s="105" t="s">
        <v>19</v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4" t="s">
        <v>34</v>
      </c>
      <c r="E23" s="36"/>
      <c r="F23" s="36"/>
      <c r="G23" s="36"/>
      <c r="H23" s="36"/>
      <c r="I23" s="114" t="s">
        <v>26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">
        <v>32</v>
      </c>
      <c r="F24" s="36"/>
      <c r="G24" s="36"/>
      <c r="H24" s="36"/>
      <c r="I24" s="114" t="s">
        <v>28</v>
      </c>
      <c r="J24" s="105" t="s">
        <v>19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4" t="s">
        <v>35</v>
      </c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7"/>
      <c r="B27" s="118"/>
      <c r="C27" s="117"/>
      <c r="D27" s="117"/>
      <c r="E27" s="391" t="s">
        <v>36</v>
      </c>
      <c r="F27" s="391"/>
      <c r="G27" s="391"/>
      <c r="H27" s="391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0"/>
      <c r="E29" s="120"/>
      <c r="F29" s="120"/>
      <c r="G29" s="120"/>
      <c r="H29" s="120"/>
      <c r="I29" s="120"/>
      <c r="J29" s="120"/>
      <c r="K29" s="120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1" t="s">
        <v>37</v>
      </c>
      <c r="E30" s="36"/>
      <c r="F30" s="36"/>
      <c r="G30" s="36"/>
      <c r="H30" s="36"/>
      <c r="I30" s="36"/>
      <c r="J30" s="122">
        <f>ROUND(J84, 2)</f>
        <v>0</v>
      </c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3" t="s">
        <v>39</v>
      </c>
      <c r="G32" s="36"/>
      <c r="H32" s="36"/>
      <c r="I32" s="123" t="s">
        <v>38</v>
      </c>
      <c r="J32" s="123" t="s">
        <v>40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4" t="s">
        <v>41</v>
      </c>
      <c r="E33" s="114" t="s">
        <v>42</v>
      </c>
      <c r="F33" s="125">
        <f>ROUND((SUM(BE84:BE119)),  2)</f>
        <v>0</v>
      </c>
      <c r="G33" s="36"/>
      <c r="H33" s="36"/>
      <c r="I33" s="126">
        <v>0.21</v>
      </c>
      <c r="J33" s="125">
        <f>ROUND(((SUM(BE84:BE119))*I33),  2)</f>
        <v>0</v>
      </c>
      <c r="K33" s="36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4" t="s">
        <v>43</v>
      </c>
      <c r="F34" s="125">
        <f>ROUND((SUM(BF84:BF119)),  2)</f>
        <v>0</v>
      </c>
      <c r="G34" s="36"/>
      <c r="H34" s="36"/>
      <c r="I34" s="126">
        <v>0.12</v>
      </c>
      <c r="J34" s="125">
        <f>ROUND(((SUM(BF84:BF119))*I34), 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4" t="s">
        <v>44</v>
      </c>
      <c r="F35" s="125">
        <f>ROUND((SUM(BG84:BG119)),  2)</f>
        <v>0</v>
      </c>
      <c r="G35" s="36"/>
      <c r="H35" s="36"/>
      <c r="I35" s="126">
        <v>0.21</v>
      </c>
      <c r="J35" s="125">
        <f>0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4" t="s">
        <v>45</v>
      </c>
      <c r="F36" s="125">
        <f>ROUND((SUM(BH84:BH119)),  2)</f>
        <v>0</v>
      </c>
      <c r="G36" s="36"/>
      <c r="H36" s="36"/>
      <c r="I36" s="126">
        <v>0.12</v>
      </c>
      <c r="J36" s="125">
        <f>0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46</v>
      </c>
      <c r="F37" s="125">
        <f>ROUND((SUM(BI84:BI119)),  2)</f>
        <v>0</v>
      </c>
      <c r="G37" s="36"/>
      <c r="H37" s="36"/>
      <c r="I37" s="126">
        <v>0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7"/>
      <c r="D39" s="128" t="s">
        <v>47</v>
      </c>
      <c r="E39" s="129"/>
      <c r="F39" s="129"/>
      <c r="G39" s="130" t="s">
        <v>48</v>
      </c>
      <c r="H39" s="131" t="s">
        <v>49</v>
      </c>
      <c r="I39" s="129"/>
      <c r="J39" s="132">
        <f>SUM(J30:J37)</f>
        <v>0</v>
      </c>
      <c r="K39" s="133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4"/>
      <c r="C40" s="135"/>
      <c r="D40" s="135"/>
      <c r="E40" s="135"/>
      <c r="F40" s="135"/>
      <c r="G40" s="135"/>
      <c r="H40" s="135"/>
      <c r="I40" s="135"/>
      <c r="J40" s="135"/>
      <c r="K40" s="135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103</v>
      </c>
      <c r="D45" s="38"/>
      <c r="E45" s="38"/>
      <c r="F45" s="38"/>
      <c r="G45" s="38"/>
      <c r="H45" s="38"/>
      <c r="I45" s="38"/>
      <c r="J45" s="38"/>
      <c r="K45" s="38"/>
      <c r="L45" s="11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>
      <c r="A48" s="36"/>
      <c r="B48" s="37"/>
      <c r="C48" s="38"/>
      <c r="D48" s="38"/>
      <c r="E48" s="392" t="str">
        <f>E7</f>
        <v>Revitalizace vnějšího pláště historické části budovy Beskydského divadla v Novém Jičíně</v>
      </c>
      <c r="F48" s="393"/>
      <c r="G48" s="393"/>
      <c r="H48" s="393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99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1" t="str">
        <f>E9</f>
        <v>D.3 - Požadavky na konstrukční řešení</v>
      </c>
      <c r="F50" s="394"/>
      <c r="G50" s="394"/>
      <c r="H50" s="394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Divadelní 873/5, 741 01</v>
      </c>
      <c r="G52" s="38"/>
      <c r="H52" s="38"/>
      <c r="I52" s="31" t="s">
        <v>23</v>
      </c>
      <c r="J52" s="61" t="str">
        <f>IF(J12="","",J12)</f>
        <v>30. 12. 2024</v>
      </c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Město Nový Jičín</v>
      </c>
      <c r="G54" s="38"/>
      <c r="H54" s="38"/>
      <c r="I54" s="31" t="s">
        <v>31</v>
      </c>
      <c r="J54" s="34" t="str">
        <f>E21</f>
        <v>BENEPRO, a.s.</v>
      </c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BENEPRO, a.s.</v>
      </c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8" t="s">
        <v>104</v>
      </c>
      <c r="D57" s="139"/>
      <c r="E57" s="139"/>
      <c r="F57" s="139"/>
      <c r="G57" s="139"/>
      <c r="H57" s="139"/>
      <c r="I57" s="139"/>
      <c r="J57" s="140" t="s">
        <v>105</v>
      </c>
      <c r="K57" s="139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1" t="s">
        <v>69</v>
      </c>
      <c r="D59" s="38"/>
      <c r="E59" s="38"/>
      <c r="F59" s="38"/>
      <c r="G59" s="38"/>
      <c r="H59" s="38"/>
      <c r="I59" s="38"/>
      <c r="J59" s="79">
        <f>J84</f>
        <v>0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106</v>
      </c>
    </row>
    <row r="60" spans="1:47" s="9" customFormat="1" ht="24.95" customHeight="1">
      <c r="B60" s="142"/>
      <c r="C60" s="143"/>
      <c r="D60" s="144" t="s">
        <v>107</v>
      </c>
      <c r="E60" s="145"/>
      <c r="F60" s="145"/>
      <c r="G60" s="145"/>
      <c r="H60" s="145"/>
      <c r="I60" s="145"/>
      <c r="J60" s="146">
        <f>J85</f>
        <v>0</v>
      </c>
      <c r="K60" s="143"/>
      <c r="L60" s="147"/>
    </row>
    <row r="61" spans="1:47" s="10" customFormat="1" ht="19.899999999999999" customHeight="1">
      <c r="B61" s="148"/>
      <c r="C61" s="99"/>
      <c r="D61" s="149" t="s">
        <v>879</v>
      </c>
      <c r="E61" s="150"/>
      <c r="F61" s="150"/>
      <c r="G61" s="150"/>
      <c r="H61" s="150"/>
      <c r="I61" s="150"/>
      <c r="J61" s="151">
        <f>J86</f>
        <v>0</v>
      </c>
      <c r="K61" s="99"/>
      <c r="L61" s="152"/>
    </row>
    <row r="62" spans="1:47" s="10" customFormat="1" ht="19.899999999999999" customHeight="1">
      <c r="B62" s="148"/>
      <c r="C62" s="99"/>
      <c r="D62" s="149" t="s">
        <v>110</v>
      </c>
      <c r="E62" s="150"/>
      <c r="F62" s="150"/>
      <c r="G62" s="150"/>
      <c r="H62" s="150"/>
      <c r="I62" s="150"/>
      <c r="J62" s="151">
        <f>J89</f>
        <v>0</v>
      </c>
      <c r="K62" s="99"/>
      <c r="L62" s="152"/>
    </row>
    <row r="63" spans="1:47" s="10" customFormat="1" ht="19.899999999999999" customHeight="1">
      <c r="B63" s="148"/>
      <c r="C63" s="99"/>
      <c r="D63" s="149" t="s">
        <v>111</v>
      </c>
      <c r="E63" s="150"/>
      <c r="F63" s="150"/>
      <c r="G63" s="150"/>
      <c r="H63" s="150"/>
      <c r="I63" s="150"/>
      <c r="J63" s="151">
        <f>J103</f>
        <v>0</v>
      </c>
      <c r="K63" s="99"/>
      <c r="L63" s="152"/>
    </row>
    <row r="64" spans="1:47" s="10" customFormat="1" ht="19.899999999999999" customHeight="1">
      <c r="B64" s="148"/>
      <c r="C64" s="99"/>
      <c r="D64" s="149" t="s">
        <v>428</v>
      </c>
      <c r="E64" s="150"/>
      <c r="F64" s="150"/>
      <c r="G64" s="150"/>
      <c r="H64" s="150"/>
      <c r="I64" s="150"/>
      <c r="J64" s="151">
        <f>J117</f>
        <v>0</v>
      </c>
      <c r="K64" s="99"/>
      <c r="L64" s="152"/>
    </row>
    <row r="65" spans="1:31" s="2" customFormat="1" ht="21.75" customHeight="1">
      <c r="A65" s="36"/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115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s="2" customFormat="1" ht="6.95" customHeight="1">
      <c r="A66" s="36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115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70" spans="1:31" s="2" customFormat="1" ht="6.95" customHeight="1">
      <c r="A70" s="36"/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115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24.95" customHeight="1">
      <c r="A71" s="36"/>
      <c r="B71" s="37"/>
      <c r="C71" s="25" t="s">
        <v>116</v>
      </c>
      <c r="D71" s="38"/>
      <c r="E71" s="38"/>
      <c r="F71" s="38"/>
      <c r="G71" s="38"/>
      <c r="H71" s="38"/>
      <c r="I71" s="38"/>
      <c r="J71" s="38"/>
      <c r="K71" s="38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5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1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1" t="s">
        <v>16</v>
      </c>
      <c r="D73" s="38"/>
      <c r="E73" s="38"/>
      <c r="F73" s="38"/>
      <c r="G73" s="38"/>
      <c r="H73" s="38"/>
      <c r="I73" s="38"/>
      <c r="J73" s="38"/>
      <c r="K73" s="38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26.25" customHeight="1">
      <c r="A74" s="36"/>
      <c r="B74" s="37"/>
      <c r="C74" s="38"/>
      <c r="D74" s="38"/>
      <c r="E74" s="392" t="str">
        <f>E7</f>
        <v>Revitalizace vnějšího pláště historické části budovy Beskydského divadla v Novém Jičíně</v>
      </c>
      <c r="F74" s="393"/>
      <c r="G74" s="393"/>
      <c r="H74" s="393"/>
      <c r="I74" s="38"/>
      <c r="J74" s="38"/>
      <c r="K74" s="38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99</v>
      </c>
      <c r="D75" s="38"/>
      <c r="E75" s="38"/>
      <c r="F75" s="38"/>
      <c r="G75" s="38"/>
      <c r="H75" s="38"/>
      <c r="I75" s="38"/>
      <c r="J75" s="38"/>
      <c r="K75" s="38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341" t="str">
        <f>E9</f>
        <v>D.3 - Požadavky na konstrukční řešení</v>
      </c>
      <c r="F76" s="394"/>
      <c r="G76" s="394"/>
      <c r="H76" s="394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21</v>
      </c>
      <c r="D78" s="38"/>
      <c r="E78" s="38"/>
      <c r="F78" s="29" t="str">
        <f>F12</f>
        <v>Divadelní 873/5, 741 01</v>
      </c>
      <c r="G78" s="38"/>
      <c r="H78" s="38"/>
      <c r="I78" s="31" t="s">
        <v>23</v>
      </c>
      <c r="J78" s="61" t="str">
        <f>IF(J12="","",J12)</f>
        <v>30. 12. 2024</v>
      </c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2" customHeight="1">
      <c r="A80" s="36"/>
      <c r="B80" s="37"/>
      <c r="C80" s="31" t="s">
        <v>25</v>
      </c>
      <c r="D80" s="38"/>
      <c r="E80" s="38"/>
      <c r="F80" s="29" t="str">
        <f>E15</f>
        <v>Město Nový Jičín</v>
      </c>
      <c r="G80" s="38"/>
      <c r="H80" s="38"/>
      <c r="I80" s="31" t="s">
        <v>31</v>
      </c>
      <c r="J80" s="34" t="str">
        <f>E21</f>
        <v>BENEPRO, a.s.</v>
      </c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2" customHeight="1">
      <c r="A81" s="36"/>
      <c r="B81" s="37"/>
      <c r="C81" s="31" t="s">
        <v>29</v>
      </c>
      <c r="D81" s="38"/>
      <c r="E81" s="38"/>
      <c r="F81" s="29" t="str">
        <f>IF(E18="","",E18)</f>
        <v>Vyplň údaj</v>
      </c>
      <c r="G81" s="38"/>
      <c r="H81" s="38"/>
      <c r="I81" s="31" t="s">
        <v>34</v>
      </c>
      <c r="J81" s="34" t="str">
        <f>E24</f>
        <v>BENEPRO, a.s.</v>
      </c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0.3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11" customFormat="1" ht="29.25" customHeight="1">
      <c r="A83" s="153"/>
      <c r="B83" s="154"/>
      <c r="C83" s="155" t="s">
        <v>117</v>
      </c>
      <c r="D83" s="156" t="s">
        <v>56</v>
      </c>
      <c r="E83" s="156" t="s">
        <v>52</v>
      </c>
      <c r="F83" s="156" t="s">
        <v>53</v>
      </c>
      <c r="G83" s="156" t="s">
        <v>118</v>
      </c>
      <c r="H83" s="156" t="s">
        <v>119</v>
      </c>
      <c r="I83" s="156" t="s">
        <v>120</v>
      </c>
      <c r="J83" s="156" t="s">
        <v>105</v>
      </c>
      <c r="K83" s="157" t="s">
        <v>121</v>
      </c>
      <c r="L83" s="158"/>
      <c r="M83" s="70" t="s">
        <v>19</v>
      </c>
      <c r="N83" s="71" t="s">
        <v>41</v>
      </c>
      <c r="O83" s="71" t="s">
        <v>122</v>
      </c>
      <c r="P83" s="71" t="s">
        <v>123</v>
      </c>
      <c r="Q83" s="71" t="s">
        <v>124</v>
      </c>
      <c r="R83" s="71" t="s">
        <v>125</v>
      </c>
      <c r="S83" s="71" t="s">
        <v>126</v>
      </c>
      <c r="T83" s="72" t="s">
        <v>127</v>
      </c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</row>
    <row r="84" spans="1:65" s="2" customFormat="1" ht="22.9" customHeight="1">
      <c r="A84" s="36"/>
      <c r="B84" s="37"/>
      <c r="C84" s="77" t="s">
        <v>128</v>
      </c>
      <c r="D84" s="38"/>
      <c r="E84" s="38"/>
      <c r="F84" s="38"/>
      <c r="G84" s="38"/>
      <c r="H84" s="38"/>
      <c r="I84" s="38"/>
      <c r="J84" s="159">
        <f>BK84</f>
        <v>0</v>
      </c>
      <c r="K84" s="38"/>
      <c r="L84" s="41"/>
      <c r="M84" s="73"/>
      <c r="N84" s="160"/>
      <c r="O84" s="74"/>
      <c r="P84" s="161">
        <f>P85</f>
        <v>0</v>
      </c>
      <c r="Q84" s="74"/>
      <c r="R84" s="161">
        <f>R85</f>
        <v>9.734709999999998</v>
      </c>
      <c r="S84" s="74"/>
      <c r="T84" s="162">
        <f>T85</f>
        <v>0.1845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T84" s="19" t="s">
        <v>70</v>
      </c>
      <c r="AU84" s="19" t="s">
        <v>106</v>
      </c>
      <c r="BK84" s="163">
        <f>BK85</f>
        <v>0</v>
      </c>
    </row>
    <row r="85" spans="1:65" s="12" customFormat="1" ht="25.9" customHeight="1">
      <c r="B85" s="164"/>
      <c r="C85" s="165"/>
      <c r="D85" s="166" t="s">
        <v>70</v>
      </c>
      <c r="E85" s="167" t="s">
        <v>129</v>
      </c>
      <c r="F85" s="167" t="s">
        <v>130</v>
      </c>
      <c r="G85" s="165"/>
      <c r="H85" s="165"/>
      <c r="I85" s="168"/>
      <c r="J85" s="169">
        <f>BK85</f>
        <v>0</v>
      </c>
      <c r="K85" s="165"/>
      <c r="L85" s="170"/>
      <c r="M85" s="171"/>
      <c r="N85" s="172"/>
      <c r="O85" s="172"/>
      <c r="P85" s="173">
        <f>P86+P89+P103+P117</f>
        <v>0</v>
      </c>
      <c r="Q85" s="172"/>
      <c r="R85" s="173">
        <f>R86+R89+R103+R117</f>
        <v>9.734709999999998</v>
      </c>
      <c r="S85" s="172"/>
      <c r="T85" s="174">
        <f>T86+T89+T103+T117</f>
        <v>0.1845</v>
      </c>
      <c r="AR85" s="175" t="s">
        <v>78</v>
      </c>
      <c r="AT85" s="176" t="s">
        <v>70</v>
      </c>
      <c r="AU85" s="176" t="s">
        <v>71</v>
      </c>
      <c r="AY85" s="175" t="s">
        <v>131</v>
      </c>
      <c r="BK85" s="177">
        <f>BK86+BK89+BK103+BK117</f>
        <v>0</v>
      </c>
    </row>
    <row r="86" spans="1:65" s="12" customFormat="1" ht="22.9" customHeight="1">
      <c r="B86" s="164"/>
      <c r="C86" s="165"/>
      <c r="D86" s="166" t="s">
        <v>70</v>
      </c>
      <c r="E86" s="178" t="s">
        <v>149</v>
      </c>
      <c r="F86" s="178" t="s">
        <v>880</v>
      </c>
      <c r="G86" s="165"/>
      <c r="H86" s="165"/>
      <c r="I86" s="168"/>
      <c r="J86" s="179">
        <f>BK86</f>
        <v>0</v>
      </c>
      <c r="K86" s="165"/>
      <c r="L86" s="170"/>
      <c r="M86" s="171"/>
      <c r="N86" s="172"/>
      <c r="O86" s="172"/>
      <c r="P86" s="173">
        <f>SUM(P87:P88)</f>
        <v>0</v>
      </c>
      <c r="Q86" s="172"/>
      <c r="R86" s="173">
        <f>SUM(R87:R88)</f>
        <v>8.151209999999999</v>
      </c>
      <c r="S86" s="172"/>
      <c r="T86" s="174">
        <f>SUM(T87:T88)</f>
        <v>0</v>
      </c>
      <c r="AR86" s="175" t="s">
        <v>78</v>
      </c>
      <c r="AT86" s="176" t="s">
        <v>70</v>
      </c>
      <c r="AU86" s="176" t="s">
        <v>78</v>
      </c>
      <c r="AY86" s="175" t="s">
        <v>131</v>
      </c>
      <c r="BK86" s="177">
        <f>SUM(BK87:BK88)</f>
        <v>0</v>
      </c>
    </row>
    <row r="87" spans="1:65" s="2" customFormat="1" ht="16.5" customHeight="1">
      <c r="A87" s="36"/>
      <c r="B87" s="37"/>
      <c r="C87" s="180" t="s">
        <v>78</v>
      </c>
      <c r="D87" s="180" t="s">
        <v>133</v>
      </c>
      <c r="E87" s="181" t="s">
        <v>881</v>
      </c>
      <c r="F87" s="182" t="s">
        <v>882</v>
      </c>
      <c r="G87" s="183" t="s">
        <v>194</v>
      </c>
      <c r="H87" s="184">
        <v>61.5</v>
      </c>
      <c r="I87" s="185"/>
      <c r="J87" s="186">
        <f>ROUND(I87*H87,2)</f>
        <v>0</v>
      </c>
      <c r="K87" s="182" t="s">
        <v>195</v>
      </c>
      <c r="L87" s="41"/>
      <c r="M87" s="187" t="s">
        <v>19</v>
      </c>
      <c r="N87" s="188" t="s">
        <v>42</v>
      </c>
      <c r="O87" s="66"/>
      <c r="P87" s="189">
        <f>O87*H87</f>
        <v>0</v>
      </c>
      <c r="Q87" s="189">
        <v>0.13253999999999999</v>
      </c>
      <c r="R87" s="189">
        <f>Q87*H87</f>
        <v>8.151209999999999</v>
      </c>
      <c r="S87" s="189">
        <v>0</v>
      </c>
      <c r="T87" s="190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91" t="s">
        <v>138</v>
      </c>
      <c r="AT87" s="191" t="s">
        <v>133</v>
      </c>
      <c r="AU87" s="191" t="s">
        <v>80</v>
      </c>
      <c r="AY87" s="19" t="s">
        <v>131</v>
      </c>
      <c r="BE87" s="192">
        <f>IF(N87="základní",J87,0)</f>
        <v>0</v>
      </c>
      <c r="BF87" s="192">
        <f>IF(N87="snížená",J87,0)</f>
        <v>0</v>
      </c>
      <c r="BG87" s="192">
        <f>IF(N87="zákl. přenesená",J87,0)</f>
        <v>0</v>
      </c>
      <c r="BH87" s="192">
        <f>IF(N87="sníž. přenesená",J87,0)</f>
        <v>0</v>
      </c>
      <c r="BI87" s="192">
        <f>IF(N87="nulová",J87,0)</f>
        <v>0</v>
      </c>
      <c r="BJ87" s="19" t="s">
        <v>78</v>
      </c>
      <c r="BK87" s="192">
        <f>ROUND(I87*H87,2)</f>
        <v>0</v>
      </c>
      <c r="BL87" s="19" t="s">
        <v>138</v>
      </c>
      <c r="BM87" s="191" t="s">
        <v>883</v>
      </c>
    </row>
    <row r="88" spans="1:65" s="2" customFormat="1" ht="58.5">
      <c r="A88" s="36"/>
      <c r="B88" s="37"/>
      <c r="C88" s="38"/>
      <c r="D88" s="200" t="s">
        <v>187</v>
      </c>
      <c r="E88" s="38"/>
      <c r="F88" s="221" t="s">
        <v>884</v>
      </c>
      <c r="G88" s="38"/>
      <c r="H88" s="38"/>
      <c r="I88" s="195"/>
      <c r="J88" s="38"/>
      <c r="K88" s="38"/>
      <c r="L88" s="41"/>
      <c r="M88" s="196"/>
      <c r="N88" s="197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187</v>
      </c>
      <c r="AU88" s="19" t="s">
        <v>80</v>
      </c>
    </row>
    <row r="89" spans="1:65" s="12" customFormat="1" ht="22.9" customHeight="1">
      <c r="B89" s="164"/>
      <c r="C89" s="165"/>
      <c r="D89" s="166" t="s">
        <v>70</v>
      </c>
      <c r="E89" s="178" t="s">
        <v>182</v>
      </c>
      <c r="F89" s="178" t="s">
        <v>207</v>
      </c>
      <c r="G89" s="165"/>
      <c r="H89" s="165"/>
      <c r="I89" s="168"/>
      <c r="J89" s="179">
        <f>BK89</f>
        <v>0</v>
      </c>
      <c r="K89" s="165"/>
      <c r="L89" s="170"/>
      <c r="M89" s="171"/>
      <c r="N89" s="172"/>
      <c r="O89" s="172"/>
      <c r="P89" s="173">
        <f>SUM(P90:P102)</f>
        <v>0</v>
      </c>
      <c r="Q89" s="172"/>
      <c r="R89" s="173">
        <f>SUM(R90:R102)</f>
        <v>1.5834999999999997</v>
      </c>
      <c r="S89" s="172"/>
      <c r="T89" s="174">
        <f>SUM(T90:T102)</f>
        <v>0.1845</v>
      </c>
      <c r="AR89" s="175" t="s">
        <v>78</v>
      </c>
      <c r="AT89" s="176" t="s">
        <v>70</v>
      </c>
      <c r="AU89" s="176" t="s">
        <v>78</v>
      </c>
      <c r="AY89" s="175" t="s">
        <v>131</v>
      </c>
      <c r="BK89" s="177">
        <f>SUM(BK90:BK102)</f>
        <v>0</v>
      </c>
    </row>
    <row r="90" spans="1:65" s="2" customFormat="1" ht="55.5" customHeight="1">
      <c r="A90" s="36"/>
      <c r="B90" s="37"/>
      <c r="C90" s="180" t="s">
        <v>80</v>
      </c>
      <c r="D90" s="180" t="s">
        <v>133</v>
      </c>
      <c r="E90" s="181" t="s">
        <v>885</v>
      </c>
      <c r="F90" s="182" t="s">
        <v>886</v>
      </c>
      <c r="G90" s="183" t="s">
        <v>194</v>
      </c>
      <c r="H90" s="184">
        <v>61.5</v>
      </c>
      <c r="I90" s="185"/>
      <c r="J90" s="186">
        <f>ROUND(I90*H90,2)</f>
        <v>0</v>
      </c>
      <c r="K90" s="182" t="s">
        <v>195</v>
      </c>
      <c r="L90" s="41"/>
      <c r="M90" s="187" t="s">
        <v>19</v>
      </c>
      <c r="N90" s="188" t="s">
        <v>42</v>
      </c>
      <c r="O90" s="66"/>
      <c r="P90" s="189">
        <f>O90*H90</f>
        <v>0</v>
      </c>
      <c r="Q90" s="189">
        <v>2.5999999999999999E-3</v>
      </c>
      <c r="R90" s="189">
        <f>Q90*H90</f>
        <v>0.15989999999999999</v>
      </c>
      <c r="S90" s="189">
        <v>3.0000000000000001E-3</v>
      </c>
      <c r="T90" s="190">
        <f>S90*H90</f>
        <v>0.1845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91" t="s">
        <v>138</v>
      </c>
      <c r="AT90" s="191" t="s">
        <v>133</v>
      </c>
      <c r="AU90" s="191" t="s">
        <v>80</v>
      </c>
      <c r="AY90" s="19" t="s">
        <v>131</v>
      </c>
      <c r="BE90" s="192">
        <f>IF(N90="základní",J90,0)</f>
        <v>0</v>
      </c>
      <c r="BF90" s="192">
        <f>IF(N90="snížená",J90,0)</f>
        <v>0</v>
      </c>
      <c r="BG90" s="192">
        <f>IF(N90="zákl. přenesená",J90,0)</f>
        <v>0</v>
      </c>
      <c r="BH90" s="192">
        <f>IF(N90="sníž. přenesená",J90,0)</f>
        <v>0</v>
      </c>
      <c r="BI90" s="192">
        <f>IF(N90="nulová",J90,0)</f>
        <v>0</v>
      </c>
      <c r="BJ90" s="19" t="s">
        <v>78</v>
      </c>
      <c r="BK90" s="192">
        <f>ROUND(I90*H90,2)</f>
        <v>0</v>
      </c>
      <c r="BL90" s="19" t="s">
        <v>138</v>
      </c>
      <c r="BM90" s="191" t="s">
        <v>887</v>
      </c>
    </row>
    <row r="91" spans="1:65" s="2" customFormat="1" ht="48.75">
      <c r="A91" s="36"/>
      <c r="B91" s="37"/>
      <c r="C91" s="38"/>
      <c r="D91" s="200" t="s">
        <v>187</v>
      </c>
      <c r="E91" s="38"/>
      <c r="F91" s="221" t="s">
        <v>888</v>
      </c>
      <c r="G91" s="38"/>
      <c r="H91" s="38"/>
      <c r="I91" s="195"/>
      <c r="J91" s="38"/>
      <c r="K91" s="38"/>
      <c r="L91" s="41"/>
      <c r="M91" s="196"/>
      <c r="N91" s="197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187</v>
      </c>
      <c r="AU91" s="19" t="s">
        <v>80</v>
      </c>
    </row>
    <row r="92" spans="1:65" s="13" customFormat="1" ht="11.25">
      <c r="B92" s="198"/>
      <c r="C92" s="199"/>
      <c r="D92" s="200" t="s">
        <v>142</v>
      </c>
      <c r="E92" s="201" t="s">
        <v>19</v>
      </c>
      <c r="F92" s="202" t="s">
        <v>889</v>
      </c>
      <c r="G92" s="199"/>
      <c r="H92" s="203">
        <v>61.5</v>
      </c>
      <c r="I92" s="204"/>
      <c r="J92" s="199"/>
      <c r="K92" s="199"/>
      <c r="L92" s="205"/>
      <c r="M92" s="206"/>
      <c r="N92" s="207"/>
      <c r="O92" s="207"/>
      <c r="P92" s="207"/>
      <c r="Q92" s="207"/>
      <c r="R92" s="207"/>
      <c r="S92" s="207"/>
      <c r="T92" s="208"/>
      <c r="AT92" s="209" t="s">
        <v>142</v>
      </c>
      <c r="AU92" s="209" t="s">
        <v>80</v>
      </c>
      <c r="AV92" s="13" t="s">
        <v>80</v>
      </c>
      <c r="AW92" s="13" t="s">
        <v>33</v>
      </c>
      <c r="AX92" s="13" t="s">
        <v>78</v>
      </c>
      <c r="AY92" s="209" t="s">
        <v>131</v>
      </c>
    </row>
    <row r="93" spans="1:65" s="2" customFormat="1" ht="44.25" customHeight="1">
      <c r="A93" s="36"/>
      <c r="B93" s="37"/>
      <c r="C93" s="180" t="s">
        <v>149</v>
      </c>
      <c r="D93" s="180" t="s">
        <v>133</v>
      </c>
      <c r="E93" s="181" t="s">
        <v>890</v>
      </c>
      <c r="F93" s="182" t="s">
        <v>891</v>
      </c>
      <c r="G93" s="183" t="s">
        <v>194</v>
      </c>
      <c r="H93" s="184">
        <v>14</v>
      </c>
      <c r="I93" s="185"/>
      <c r="J93" s="186">
        <f>ROUND(I93*H93,2)</f>
        <v>0</v>
      </c>
      <c r="K93" s="182" t="s">
        <v>137</v>
      </c>
      <c r="L93" s="41"/>
      <c r="M93" s="187" t="s">
        <v>19</v>
      </c>
      <c r="N93" s="188" t="s">
        <v>42</v>
      </c>
      <c r="O93" s="66"/>
      <c r="P93" s="189">
        <f>O93*H93</f>
        <v>0</v>
      </c>
      <c r="Q93" s="189">
        <v>8.1949999999999995E-2</v>
      </c>
      <c r="R93" s="189">
        <f>Q93*H93</f>
        <v>1.1473</v>
      </c>
      <c r="S93" s="189">
        <v>0</v>
      </c>
      <c r="T93" s="190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91" t="s">
        <v>138</v>
      </c>
      <c r="AT93" s="191" t="s">
        <v>133</v>
      </c>
      <c r="AU93" s="191" t="s">
        <v>80</v>
      </c>
      <c r="AY93" s="19" t="s">
        <v>131</v>
      </c>
      <c r="BE93" s="192">
        <f>IF(N93="základní",J93,0)</f>
        <v>0</v>
      </c>
      <c r="BF93" s="192">
        <f>IF(N93="snížená",J93,0)</f>
        <v>0</v>
      </c>
      <c r="BG93" s="192">
        <f>IF(N93="zákl. přenesená",J93,0)</f>
        <v>0</v>
      </c>
      <c r="BH93" s="192">
        <f>IF(N93="sníž. přenesená",J93,0)</f>
        <v>0</v>
      </c>
      <c r="BI93" s="192">
        <f>IF(N93="nulová",J93,0)</f>
        <v>0</v>
      </c>
      <c r="BJ93" s="19" t="s">
        <v>78</v>
      </c>
      <c r="BK93" s="192">
        <f>ROUND(I93*H93,2)</f>
        <v>0</v>
      </c>
      <c r="BL93" s="19" t="s">
        <v>138</v>
      </c>
      <c r="BM93" s="191" t="s">
        <v>892</v>
      </c>
    </row>
    <row r="94" spans="1:65" s="2" customFormat="1" ht="11.25">
      <c r="A94" s="36"/>
      <c r="B94" s="37"/>
      <c r="C94" s="38"/>
      <c r="D94" s="193" t="s">
        <v>140</v>
      </c>
      <c r="E94" s="38"/>
      <c r="F94" s="194" t="s">
        <v>893</v>
      </c>
      <c r="G94" s="38"/>
      <c r="H94" s="38"/>
      <c r="I94" s="195"/>
      <c r="J94" s="38"/>
      <c r="K94" s="38"/>
      <c r="L94" s="41"/>
      <c r="M94" s="196"/>
      <c r="N94" s="197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140</v>
      </c>
      <c r="AU94" s="19" t="s">
        <v>80</v>
      </c>
    </row>
    <row r="95" spans="1:65" s="13" customFormat="1" ht="11.25">
      <c r="B95" s="198"/>
      <c r="C95" s="199"/>
      <c r="D95" s="200" t="s">
        <v>142</v>
      </c>
      <c r="E95" s="201" t="s">
        <v>19</v>
      </c>
      <c r="F95" s="202" t="s">
        <v>894</v>
      </c>
      <c r="G95" s="199"/>
      <c r="H95" s="203">
        <v>14</v>
      </c>
      <c r="I95" s="204"/>
      <c r="J95" s="199"/>
      <c r="K95" s="199"/>
      <c r="L95" s="205"/>
      <c r="M95" s="206"/>
      <c r="N95" s="207"/>
      <c r="O95" s="207"/>
      <c r="P95" s="207"/>
      <c r="Q95" s="207"/>
      <c r="R95" s="207"/>
      <c r="S95" s="207"/>
      <c r="T95" s="208"/>
      <c r="AT95" s="209" t="s">
        <v>142</v>
      </c>
      <c r="AU95" s="209" t="s">
        <v>80</v>
      </c>
      <c r="AV95" s="13" t="s">
        <v>80</v>
      </c>
      <c r="AW95" s="13" t="s">
        <v>33</v>
      </c>
      <c r="AX95" s="13" t="s">
        <v>78</v>
      </c>
      <c r="AY95" s="209" t="s">
        <v>131</v>
      </c>
    </row>
    <row r="96" spans="1:65" s="2" customFormat="1" ht="24.2" customHeight="1">
      <c r="A96" s="36"/>
      <c r="B96" s="37"/>
      <c r="C96" s="180" t="s">
        <v>138</v>
      </c>
      <c r="D96" s="180" t="s">
        <v>133</v>
      </c>
      <c r="E96" s="181" t="s">
        <v>895</v>
      </c>
      <c r="F96" s="182" t="s">
        <v>896</v>
      </c>
      <c r="G96" s="183" t="s">
        <v>194</v>
      </c>
      <c r="H96" s="184">
        <v>14</v>
      </c>
      <c r="I96" s="185"/>
      <c r="J96" s="186">
        <f>ROUND(I96*H96,2)</f>
        <v>0</v>
      </c>
      <c r="K96" s="182" t="s">
        <v>137</v>
      </c>
      <c r="L96" s="41"/>
      <c r="M96" s="187" t="s">
        <v>19</v>
      </c>
      <c r="N96" s="188" t="s">
        <v>42</v>
      </c>
      <c r="O96" s="66"/>
      <c r="P96" s="189">
        <f>O96*H96</f>
        <v>0</v>
      </c>
      <c r="Q96" s="189">
        <v>1.3500000000000001E-3</v>
      </c>
      <c r="R96" s="189">
        <f>Q96*H96</f>
        <v>1.89E-2</v>
      </c>
      <c r="S96" s="189">
        <v>0</v>
      </c>
      <c r="T96" s="190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1" t="s">
        <v>138</v>
      </c>
      <c r="AT96" s="191" t="s">
        <v>133</v>
      </c>
      <c r="AU96" s="191" t="s">
        <v>80</v>
      </c>
      <c r="AY96" s="19" t="s">
        <v>131</v>
      </c>
      <c r="BE96" s="192">
        <f>IF(N96="základní",J96,0)</f>
        <v>0</v>
      </c>
      <c r="BF96" s="192">
        <f>IF(N96="snížená",J96,0)</f>
        <v>0</v>
      </c>
      <c r="BG96" s="192">
        <f>IF(N96="zákl. přenesená",J96,0)</f>
        <v>0</v>
      </c>
      <c r="BH96" s="192">
        <f>IF(N96="sníž. přenesená",J96,0)</f>
        <v>0</v>
      </c>
      <c r="BI96" s="192">
        <f>IF(N96="nulová",J96,0)</f>
        <v>0</v>
      </c>
      <c r="BJ96" s="19" t="s">
        <v>78</v>
      </c>
      <c r="BK96" s="192">
        <f>ROUND(I96*H96,2)</f>
        <v>0</v>
      </c>
      <c r="BL96" s="19" t="s">
        <v>138</v>
      </c>
      <c r="BM96" s="191" t="s">
        <v>897</v>
      </c>
    </row>
    <row r="97" spans="1:65" s="2" customFormat="1" ht="11.25">
      <c r="A97" s="36"/>
      <c r="B97" s="37"/>
      <c r="C97" s="38"/>
      <c r="D97" s="193" t="s">
        <v>140</v>
      </c>
      <c r="E97" s="38"/>
      <c r="F97" s="194" t="s">
        <v>898</v>
      </c>
      <c r="G97" s="38"/>
      <c r="H97" s="38"/>
      <c r="I97" s="195"/>
      <c r="J97" s="38"/>
      <c r="K97" s="38"/>
      <c r="L97" s="41"/>
      <c r="M97" s="196"/>
      <c r="N97" s="197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140</v>
      </c>
      <c r="AU97" s="19" t="s">
        <v>80</v>
      </c>
    </row>
    <row r="98" spans="1:65" s="2" customFormat="1" ht="21.75" customHeight="1">
      <c r="A98" s="36"/>
      <c r="B98" s="37"/>
      <c r="C98" s="235" t="s">
        <v>161</v>
      </c>
      <c r="D98" s="235" t="s">
        <v>485</v>
      </c>
      <c r="E98" s="236" t="s">
        <v>899</v>
      </c>
      <c r="F98" s="237" t="s">
        <v>900</v>
      </c>
      <c r="G98" s="238" t="s">
        <v>194</v>
      </c>
      <c r="H98" s="239">
        <v>14</v>
      </c>
      <c r="I98" s="240"/>
      <c r="J98" s="241">
        <f>ROUND(I98*H98,2)</f>
        <v>0</v>
      </c>
      <c r="K98" s="237" t="s">
        <v>655</v>
      </c>
      <c r="L98" s="242"/>
      <c r="M98" s="243" t="s">
        <v>19</v>
      </c>
      <c r="N98" s="244" t="s">
        <v>42</v>
      </c>
      <c r="O98" s="66"/>
      <c r="P98" s="189">
        <f>O98*H98</f>
        <v>0</v>
      </c>
      <c r="Q98" s="189">
        <v>1.34E-3</v>
      </c>
      <c r="R98" s="189">
        <f>Q98*H98</f>
        <v>1.8759999999999999E-2</v>
      </c>
      <c r="S98" s="189">
        <v>0</v>
      </c>
      <c r="T98" s="190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1" t="s">
        <v>177</v>
      </c>
      <c r="AT98" s="191" t="s">
        <v>485</v>
      </c>
      <c r="AU98" s="191" t="s">
        <v>80</v>
      </c>
      <c r="AY98" s="19" t="s">
        <v>131</v>
      </c>
      <c r="BE98" s="192">
        <f>IF(N98="základní",J98,0)</f>
        <v>0</v>
      </c>
      <c r="BF98" s="192">
        <f>IF(N98="snížená",J98,0)</f>
        <v>0</v>
      </c>
      <c r="BG98" s="192">
        <f>IF(N98="zákl. přenesená",J98,0)</f>
        <v>0</v>
      </c>
      <c r="BH98" s="192">
        <f>IF(N98="sníž. přenesená",J98,0)</f>
        <v>0</v>
      </c>
      <c r="BI98" s="192">
        <f>IF(N98="nulová",J98,0)</f>
        <v>0</v>
      </c>
      <c r="BJ98" s="19" t="s">
        <v>78</v>
      </c>
      <c r="BK98" s="192">
        <f>ROUND(I98*H98,2)</f>
        <v>0</v>
      </c>
      <c r="BL98" s="19" t="s">
        <v>138</v>
      </c>
      <c r="BM98" s="191" t="s">
        <v>901</v>
      </c>
    </row>
    <row r="99" spans="1:65" s="2" customFormat="1" ht="29.25">
      <c r="A99" s="36"/>
      <c r="B99" s="37"/>
      <c r="C99" s="38"/>
      <c r="D99" s="200" t="s">
        <v>187</v>
      </c>
      <c r="E99" s="38"/>
      <c r="F99" s="221" t="s">
        <v>902</v>
      </c>
      <c r="G99" s="38"/>
      <c r="H99" s="38"/>
      <c r="I99" s="195"/>
      <c r="J99" s="38"/>
      <c r="K99" s="38"/>
      <c r="L99" s="41"/>
      <c r="M99" s="196"/>
      <c r="N99" s="197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187</v>
      </c>
      <c r="AU99" s="19" t="s">
        <v>80</v>
      </c>
    </row>
    <row r="100" spans="1:65" s="2" customFormat="1" ht="55.5" customHeight="1">
      <c r="A100" s="36"/>
      <c r="B100" s="37"/>
      <c r="C100" s="180" t="s">
        <v>167</v>
      </c>
      <c r="D100" s="180" t="s">
        <v>133</v>
      </c>
      <c r="E100" s="181" t="s">
        <v>903</v>
      </c>
      <c r="F100" s="182" t="s">
        <v>904</v>
      </c>
      <c r="G100" s="183" t="s">
        <v>362</v>
      </c>
      <c r="H100" s="184">
        <v>2</v>
      </c>
      <c r="I100" s="185"/>
      <c r="J100" s="186">
        <f>ROUND(I100*H100,2)</f>
        <v>0</v>
      </c>
      <c r="K100" s="182" t="s">
        <v>137</v>
      </c>
      <c r="L100" s="41"/>
      <c r="M100" s="187" t="s">
        <v>19</v>
      </c>
      <c r="N100" s="188" t="s">
        <v>42</v>
      </c>
      <c r="O100" s="66"/>
      <c r="P100" s="189">
        <f>O100*H100</f>
        <v>0</v>
      </c>
      <c r="Q100" s="189">
        <v>0.11922000000000001</v>
      </c>
      <c r="R100" s="189">
        <f>Q100*H100</f>
        <v>0.23844000000000001</v>
      </c>
      <c r="S100" s="189">
        <v>0</v>
      </c>
      <c r="T100" s="190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1" t="s">
        <v>138</v>
      </c>
      <c r="AT100" s="191" t="s">
        <v>133</v>
      </c>
      <c r="AU100" s="191" t="s">
        <v>80</v>
      </c>
      <c r="AY100" s="19" t="s">
        <v>131</v>
      </c>
      <c r="BE100" s="192">
        <f>IF(N100="základní",J100,0)</f>
        <v>0</v>
      </c>
      <c r="BF100" s="192">
        <f>IF(N100="snížená",J100,0)</f>
        <v>0</v>
      </c>
      <c r="BG100" s="192">
        <f>IF(N100="zákl. přenesená",J100,0)</f>
        <v>0</v>
      </c>
      <c r="BH100" s="192">
        <f>IF(N100="sníž. přenesená",J100,0)</f>
        <v>0</v>
      </c>
      <c r="BI100" s="192">
        <f>IF(N100="nulová",J100,0)</f>
        <v>0</v>
      </c>
      <c r="BJ100" s="19" t="s">
        <v>78</v>
      </c>
      <c r="BK100" s="192">
        <f>ROUND(I100*H100,2)</f>
        <v>0</v>
      </c>
      <c r="BL100" s="19" t="s">
        <v>138</v>
      </c>
      <c r="BM100" s="191" t="s">
        <v>905</v>
      </c>
    </row>
    <row r="101" spans="1:65" s="2" customFormat="1" ht="11.25">
      <c r="A101" s="36"/>
      <c r="B101" s="37"/>
      <c r="C101" s="38"/>
      <c r="D101" s="193" t="s">
        <v>140</v>
      </c>
      <c r="E101" s="38"/>
      <c r="F101" s="194" t="s">
        <v>906</v>
      </c>
      <c r="G101" s="38"/>
      <c r="H101" s="38"/>
      <c r="I101" s="195"/>
      <c r="J101" s="38"/>
      <c r="K101" s="38"/>
      <c r="L101" s="41"/>
      <c r="M101" s="196"/>
      <c r="N101" s="197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140</v>
      </c>
      <c r="AU101" s="19" t="s">
        <v>80</v>
      </c>
    </row>
    <row r="102" spans="1:65" s="2" customFormat="1" ht="16.5" customHeight="1">
      <c r="A102" s="36"/>
      <c r="B102" s="37"/>
      <c r="C102" s="235" t="s">
        <v>172</v>
      </c>
      <c r="D102" s="235" t="s">
        <v>485</v>
      </c>
      <c r="E102" s="236" t="s">
        <v>907</v>
      </c>
      <c r="F102" s="237" t="s">
        <v>908</v>
      </c>
      <c r="G102" s="238" t="s">
        <v>362</v>
      </c>
      <c r="H102" s="239">
        <v>2</v>
      </c>
      <c r="I102" s="240"/>
      <c r="J102" s="241">
        <f>ROUND(I102*H102,2)</f>
        <v>0</v>
      </c>
      <c r="K102" s="237" t="s">
        <v>655</v>
      </c>
      <c r="L102" s="242"/>
      <c r="M102" s="243" t="s">
        <v>19</v>
      </c>
      <c r="N102" s="244" t="s">
        <v>42</v>
      </c>
      <c r="O102" s="66"/>
      <c r="P102" s="189">
        <f>O102*H102</f>
        <v>0</v>
      </c>
      <c r="Q102" s="189">
        <v>1E-4</v>
      </c>
      <c r="R102" s="189">
        <f>Q102*H102</f>
        <v>2.0000000000000001E-4</v>
      </c>
      <c r="S102" s="189">
        <v>0</v>
      </c>
      <c r="T102" s="190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1" t="s">
        <v>177</v>
      </c>
      <c r="AT102" s="191" t="s">
        <v>485</v>
      </c>
      <c r="AU102" s="191" t="s">
        <v>80</v>
      </c>
      <c r="AY102" s="19" t="s">
        <v>131</v>
      </c>
      <c r="BE102" s="192">
        <f>IF(N102="základní",J102,0)</f>
        <v>0</v>
      </c>
      <c r="BF102" s="192">
        <f>IF(N102="snížená",J102,0)</f>
        <v>0</v>
      </c>
      <c r="BG102" s="192">
        <f>IF(N102="zákl. přenesená",J102,0)</f>
        <v>0</v>
      </c>
      <c r="BH102" s="192">
        <f>IF(N102="sníž. přenesená",J102,0)</f>
        <v>0</v>
      </c>
      <c r="BI102" s="192">
        <f>IF(N102="nulová",J102,0)</f>
        <v>0</v>
      </c>
      <c r="BJ102" s="19" t="s">
        <v>78</v>
      </c>
      <c r="BK102" s="192">
        <f>ROUND(I102*H102,2)</f>
        <v>0</v>
      </c>
      <c r="BL102" s="19" t="s">
        <v>138</v>
      </c>
      <c r="BM102" s="191" t="s">
        <v>909</v>
      </c>
    </row>
    <row r="103" spans="1:65" s="12" customFormat="1" ht="22.9" customHeight="1">
      <c r="B103" s="164"/>
      <c r="C103" s="165"/>
      <c r="D103" s="166" t="s">
        <v>70</v>
      </c>
      <c r="E103" s="178" t="s">
        <v>276</v>
      </c>
      <c r="F103" s="178" t="s">
        <v>277</v>
      </c>
      <c r="G103" s="165"/>
      <c r="H103" s="165"/>
      <c r="I103" s="168"/>
      <c r="J103" s="179">
        <f>BK103</f>
        <v>0</v>
      </c>
      <c r="K103" s="165"/>
      <c r="L103" s="170"/>
      <c r="M103" s="171"/>
      <c r="N103" s="172"/>
      <c r="O103" s="172"/>
      <c r="P103" s="173">
        <f>SUM(P104:P116)</f>
        <v>0</v>
      </c>
      <c r="Q103" s="172"/>
      <c r="R103" s="173">
        <f>SUM(R104:R116)</f>
        <v>0</v>
      </c>
      <c r="S103" s="172"/>
      <c r="T103" s="174">
        <f>SUM(T104:T116)</f>
        <v>0</v>
      </c>
      <c r="AR103" s="175" t="s">
        <v>78</v>
      </c>
      <c r="AT103" s="176" t="s">
        <v>70</v>
      </c>
      <c r="AU103" s="176" t="s">
        <v>78</v>
      </c>
      <c r="AY103" s="175" t="s">
        <v>131</v>
      </c>
      <c r="BK103" s="177">
        <f>SUM(BK104:BK116)</f>
        <v>0</v>
      </c>
    </row>
    <row r="104" spans="1:65" s="2" customFormat="1" ht="44.25" customHeight="1">
      <c r="A104" s="36"/>
      <c r="B104" s="37"/>
      <c r="C104" s="180" t="s">
        <v>177</v>
      </c>
      <c r="D104" s="180" t="s">
        <v>133</v>
      </c>
      <c r="E104" s="181" t="s">
        <v>279</v>
      </c>
      <c r="F104" s="182" t="s">
        <v>280</v>
      </c>
      <c r="G104" s="183" t="s">
        <v>281</v>
      </c>
      <c r="H104" s="184">
        <v>0.185</v>
      </c>
      <c r="I104" s="185"/>
      <c r="J104" s="186">
        <f>ROUND(I104*H104,2)</f>
        <v>0</v>
      </c>
      <c r="K104" s="182" t="s">
        <v>137</v>
      </c>
      <c r="L104" s="41"/>
      <c r="M104" s="187" t="s">
        <v>19</v>
      </c>
      <c r="N104" s="188" t="s">
        <v>42</v>
      </c>
      <c r="O104" s="66"/>
      <c r="P104" s="189">
        <f>O104*H104</f>
        <v>0</v>
      </c>
      <c r="Q104" s="189">
        <v>0</v>
      </c>
      <c r="R104" s="189">
        <f>Q104*H104</f>
        <v>0</v>
      </c>
      <c r="S104" s="189">
        <v>0</v>
      </c>
      <c r="T104" s="190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1" t="s">
        <v>138</v>
      </c>
      <c r="AT104" s="191" t="s">
        <v>133</v>
      </c>
      <c r="AU104" s="191" t="s">
        <v>80</v>
      </c>
      <c r="AY104" s="19" t="s">
        <v>131</v>
      </c>
      <c r="BE104" s="192">
        <f>IF(N104="základní",J104,0)</f>
        <v>0</v>
      </c>
      <c r="BF104" s="192">
        <f>IF(N104="snížená",J104,0)</f>
        <v>0</v>
      </c>
      <c r="BG104" s="192">
        <f>IF(N104="zákl. přenesená",J104,0)</f>
        <v>0</v>
      </c>
      <c r="BH104" s="192">
        <f>IF(N104="sníž. přenesená",J104,0)</f>
        <v>0</v>
      </c>
      <c r="BI104" s="192">
        <f>IF(N104="nulová",J104,0)</f>
        <v>0</v>
      </c>
      <c r="BJ104" s="19" t="s">
        <v>78</v>
      </c>
      <c r="BK104" s="192">
        <f>ROUND(I104*H104,2)</f>
        <v>0</v>
      </c>
      <c r="BL104" s="19" t="s">
        <v>138</v>
      </c>
      <c r="BM104" s="191" t="s">
        <v>910</v>
      </c>
    </row>
    <row r="105" spans="1:65" s="2" customFormat="1" ht="11.25">
      <c r="A105" s="36"/>
      <c r="B105" s="37"/>
      <c r="C105" s="38"/>
      <c r="D105" s="193" t="s">
        <v>140</v>
      </c>
      <c r="E105" s="38"/>
      <c r="F105" s="194" t="s">
        <v>283</v>
      </c>
      <c r="G105" s="38"/>
      <c r="H105" s="38"/>
      <c r="I105" s="195"/>
      <c r="J105" s="38"/>
      <c r="K105" s="38"/>
      <c r="L105" s="41"/>
      <c r="M105" s="196"/>
      <c r="N105" s="197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140</v>
      </c>
      <c r="AU105" s="19" t="s">
        <v>80</v>
      </c>
    </row>
    <row r="106" spans="1:65" s="2" customFormat="1" ht="62.65" customHeight="1">
      <c r="A106" s="36"/>
      <c r="B106" s="37"/>
      <c r="C106" s="180" t="s">
        <v>182</v>
      </c>
      <c r="D106" s="180" t="s">
        <v>133</v>
      </c>
      <c r="E106" s="181" t="s">
        <v>285</v>
      </c>
      <c r="F106" s="182" t="s">
        <v>286</v>
      </c>
      <c r="G106" s="183" t="s">
        <v>281</v>
      </c>
      <c r="H106" s="184">
        <v>4.625</v>
      </c>
      <c r="I106" s="185"/>
      <c r="J106" s="186">
        <f>ROUND(I106*H106,2)</f>
        <v>0</v>
      </c>
      <c r="K106" s="182" t="s">
        <v>137</v>
      </c>
      <c r="L106" s="41"/>
      <c r="M106" s="187" t="s">
        <v>19</v>
      </c>
      <c r="N106" s="188" t="s">
        <v>42</v>
      </c>
      <c r="O106" s="66"/>
      <c r="P106" s="189">
        <f>O106*H106</f>
        <v>0</v>
      </c>
      <c r="Q106" s="189">
        <v>0</v>
      </c>
      <c r="R106" s="189">
        <f>Q106*H106</f>
        <v>0</v>
      </c>
      <c r="S106" s="189">
        <v>0</v>
      </c>
      <c r="T106" s="190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1" t="s">
        <v>138</v>
      </c>
      <c r="AT106" s="191" t="s">
        <v>133</v>
      </c>
      <c r="AU106" s="191" t="s">
        <v>80</v>
      </c>
      <c r="AY106" s="19" t="s">
        <v>131</v>
      </c>
      <c r="BE106" s="192">
        <f>IF(N106="základní",J106,0)</f>
        <v>0</v>
      </c>
      <c r="BF106" s="192">
        <f>IF(N106="snížená",J106,0)</f>
        <v>0</v>
      </c>
      <c r="BG106" s="192">
        <f>IF(N106="zákl. přenesená",J106,0)</f>
        <v>0</v>
      </c>
      <c r="BH106" s="192">
        <f>IF(N106="sníž. přenesená",J106,0)</f>
        <v>0</v>
      </c>
      <c r="BI106" s="192">
        <f>IF(N106="nulová",J106,0)</f>
        <v>0</v>
      </c>
      <c r="BJ106" s="19" t="s">
        <v>78</v>
      </c>
      <c r="BK106" s="192">
        <f>ROUND(I106*H106,2)</f>
        <v>0</v>
      </c>
      <c r="BL106" s="19" t="s">
        <v>138</v>
      </c>
      <c r="BM106" s="191" t="s">
        <v>911</v>
      </c>
    </row>
    <row r="107" spans="1:65" s="2" customFormat="1" ht="11.25">
      <c r="A107" s="36"/>
      <c r="B107" s="37"/>
      <c r="C107" s="38"/>
      <c r="D107" s="193" t="s">
        <v>140</v>
      </c>
      <c r="E107" s="38"/>
      <c r="F107" s="194" t="s">
        <v>288</v>
      </c>
      <c r="G107" s="38"/>
      <c r="H107" s="38"/>
      <c r="I107" s="195"/>
      <c r="J107" s="38"/>
      <c r="K107" s="38"/>
      <c r="L107" s="41"/>
      <c r="M107" s="196"/>
      <c r="N107" s="197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140</v>
      </c>
      <c r="AU107" s="19" t="s">
        <v>80</v>
      </c>
    </row>
    <row r="108" spans="1:65" s="2" customFormat="1" ht="19.5">
      <c r="A108" s="36"/>
      <c r="B108" s="37"/>
      <c r="C108" s="38"/>
      <c r="D108" s="200" t="s">
        <v>187</v>
      </c>
      <c r="E108" s="38"/>
      <c r="F108" s="221" t="s">
        <v>289</v>
      </c>
      <c r="G108" s="38"/>
      <c r="H108" s="38"/>
      <c r="I108" s="195"/>
      <c r="J108" s="38"/>
      <c r="K108" s="38"/>
      <c r="L108" s="41"/>
      <c r="M108" s="196"/>
      <c r="N108" s="197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187</v>
      </c>
      <c r="AU108" s="19" t="s">
        <v>80</v>
      </c>
    </row>
    <row r="109" spans="1:65" s="13" customFormat="1" ht="11.25">
      <c r="B109" s="198"/>
      <c r="C109" s="199"/>
      <c r="D109" s="200" t="s">
        <v>142</v>
      </c>
      <c r="E109" s="199"/>
      <c r="F109" s="202" t="s">
        <v>912</v>
      </c>
      <c r="G109" s="199"/>
      <c r="H109" s="203">
        <v>4.625</v>
      </c>
      <c r="I109" s="204"/>
      <c r="J109" s="199"/>
      <c r="K109" s="199"/>
      <c r="L109" s="205"/>
      <c r="M109" s="206"/>
      <c r="N109" s="207"/>
      <c r="O109" s="207"/>
      <c r="P109" s="207"/>
      <c r="Q109" s="207"/>
      <c r="R109" s="207"/>
      <c r="S109" s="207"/>
      <c r="T109" s="208"/>
      <c r="AT109" s="209" t="s">
        <v>142</v>
      </c>
      <c r="AU109" s="209" t="s">
        <v>80</v>
      </c>
      <c r="AV109" s="13" t="s">
        <v>80</v>
      </c>
      <c r="AW109" s="13" t="s">
        <v>4</v>
      </c>
      <c r="AX109" s="13" t="s">
        <v>78</v>
      </c>
      <c r="AY109" s="209" t="s">
        <v>131</v>
      </c>
    </row>
    <row r="110" spans="1:65" s="2" customFormat="1" ht="33" customHeight="1">
      <c r="A110" s="36"/>
      <c r="B110" s="37"/>
      <c r="C110" s="180" t="s">
        <v>191</v>
      </c>
      <c r="D110" s="180" t="s">
        <v>133</v>
      </c>
      <c r="E110" s="181" t="s">
        <v>292</v>
      </c>
      <c r="F110" s="182" t="s">
        <v>293</v>
      </c>
      <c r="G110" s="183" t="s">
        <v>281</v>
      </c>
      <c r="H110" s="184">
        <v>0.185</v>
      </c>
      <c r="I110" s="185"/>
      <c r="J110" s="186">
        <f>ROUND(I110*H110,2)</f>
        <v>0</v>
      </c>
      <c r="K110" s="182" t="s">
        <v>137</v>
      </c>
      <c r="L110" s="41"/>
      <c r="M110" s="187" t="s">
        <v>19</v>
      </c>
      <c r="N110" s="188" t="s">
        <v>42</v>
      </c>
      <c r="O110" s="66"/>
      <c r="P110" s="189">
        <f>O110*H110</f>
        <v>0</v>
      </c>
      <c r="Q110" s="189">
        <v>0</v>
      </c>
      <c r="R110" s="189">
        <f>Q110*H110</f>
        <v>0</v>
      </c>
      <c r="S110" s="189">
        <v>0</v>
      </c>
      <c r="T110" s="190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138</v>
      </c>
      <c r="AT110" s="191" t="s">
        <v>133</v>
      </c>
      <c r="AU110" s="191" t="s">
        <v>80</v>
      </c>
      <c r="AY110" s="19" t="s">
        <v>131</v>
      </c>
      <c r="BE110" s="192">
        <f>IF(N110="základní",J110,0)</f>
        <v>0</v>
      </c>
      <c r="BF110" s="192">
        <f>IF(N110="snížená",J110,0)</f>
        <v>0</v>
      </c>
      <c r="BG110" s="192">
        <f>IF(N110="zákl. přenesená",J110,0)</f>
        <v>0</v>
      </c>
      <c r="BH110" s="192">
        <f>IF(N110="sníž. přenesená",J110,0)</f>
        <v>0</v>
      </c>
      <c r="BI110" s="192">
        <f>IF(N110="nulová",J110,0)</f>
        <v>0</v>
      </c>
      <c r="BJ110" s="19" t="s">
        <v>78</v>
      </c>
      <c r="BK110" s="192">
        <f>ROUND(I110*H110,2)</f>
        <v>0</v>
      </c>
      <c r="BL110" s="19" t="s">
        <v>138</v>
      </c>
      <c r="BM110" s="191" t="s">
        <v>913</v>
      </c>
    </row>
    <row r="111" spans="1:65" s="2" customFormat="1" ht="11.25">
      <c r="A111" s="36"/>
      <c r="B111" s="37"/>
      <c r="C111" s="38"/>
      <c r="D111" s="193" t="s">
        <v>140</v>
      </c>
      <c r="E111" s="38"/>
      <c r="F111" s="194" t="s">
        <v>295</v>
      </c>
      <c r="G111" s="38"/>
      <c r="H111" s="38"/>
      <c r="I111" s="195"/>
      <c r="J111" s="38"/>
      <c r="K111" s="38"/>
      <c r="L111" s="41"/>
      <c r="M111" s="196"/>
      <c r="N111" s="197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140</v>
      </c>
      <c r="AU111" s="19" t="s">
        <v>80</v>
      </c>
    </row>
    <row r="112" spans="1:65" s="2" customFormat="1" ht="44.25" customHeight="1">
      <c r="A112" s="36"/>
      <c r="B112" s="37"/>
      <c r="C112" s="180" t="s">
        <v>198</v>
      </c>
      <c r="D112" s="180" t="s">
        <v>133</v>
      </c>
      <c r="E112" s="181" t="s">
        <v>297</v>
      </c>
      <c r="F112" s="182" t="s">
        <v>298</v>
      </c>
      <c r="G112" s="183" t="s">
        <v>281</v>
      </c>
      <c r="H112" s="184">
        <v>1.665</v>
      </c>
      <c r="I112" s="185"/>
      <c r="J112" s="186">
        <f>ROUND(I112*H112,2)</f>
        <v>0</v>
      </c>
      <c r="K112" s="182" t="s">
        <v>137</v>
      </c>
      <c r="L112" s="41"/>
      <c r="M112" s="187" t="s">
        <v>19</v>
      </c>
      <c r="N112" s="188" t="s">
        <v>42</v>
      </c>
      <c r="O112" s="66"/>
      <c r="P112" s="189">
        <f>O112*H112</f>
        <v>0</v>
      </c>
      <c r="Q112" s="189">
        <v>0</v>
      </c>
      <c r="R112" s="189">
        <f>Q112*H112</f>
        <v>0</v>
      </c>
      <c r="S112" s="189">
        <v>0</v>
      </c>
      <c r="T112" s="190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138</v>
      </c>
      <c r="AT112" s="191" t="s">
        <v>133</v>
      </c>
      <c r="AU112" s="191" t="s">
        <v>80</v>
      </c>
      <c r="AY112" s="19" t="s">
        <v>131</v>
      </c>
      <c r="BE112" s="192">
        <f>IF(N112="základní",J112,0)</f>
        <v>0</v>
      </c>
      <c r="BF112" s="192">
        <f>IF(N112="snížená",J112,0)</f>
        <v>0</v>
      </c>
      <c r="BG112" s="192">
        <f>IF(N112="zákl. přenesená",J112,0)</f>
        <v>0</v>
      </c>
      <c r="BH112" s="192">
        <f>IF(N112="sníž. přenesená",J112,0)</f>
        <v>0</v>
      </c>
      <c r="BI112" s="192">
        <f>IF(N112="nulová",J112,0)</f>
        <v>0</v>
      </c>
      <c r="BJ112" s="19" t="s">
        <v>78</v>
      </c>
      <c r="BK112" s="192">
        <f>ROUND(I112*H112,2)</f>
        <v>0</v>
      </c>
      <c r="BL112" s="19" t="s">
        <v>138</v>
      </c>
      <c r="BM112" s="191" t="s">
        <v>914</v>
      </c>
    </row>
    <row r="113" spans="1:65" s="2" customFormat="1" ht="11.25">
      <c r="A113" s="36"/>
      <c r="B113" s="37"/>
      <c r="C113" s="38"/>
      <c r="D113" s="193" t="s">
        <v>140</v>
      </c>
      <c r="E113" s="38"/>
      <c r="F113" s="194" t="s">
        <v>300</v>
      </c>
      <c r="G113" s="38"/>
      <c r="H113" s="38"/>
      <c r="I113" s="195"/>
      <c r="J113" s="38"/>
      <c r="K113" s="38"/>
      <c r="L113" s="41"/>
      <c r="M113" s="196"/>
      <c r="N113" s="197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140</v>
      </c>
      <c r="AU113" s="19" t="s">
        <v>80</v>
      </c>
    </row>
    <row r="114" spans="1:65" s="13" customFormat="1" ht="11.25">
      <c r="B114" s="198"/>
      <c r="C114" s="199"/>
      <c r="D114" s="200" t="s">
        <v>142</v>
      </c>
      <c r="E114" s="199"/>
      <c r="F114" s="202" t="s">
        <v>915</v>
      </c>
      <c r="G114" s="199"/>
      <c r="H114" s="203">
        <v>1.665</v>
      </c>
      <c r="I114" s="204"/>
      <c r="J114" s="199"/>
      <c r="K114" s="199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142</v>
      </c>
      <c r="AU114" s="209" t="s">
        <v>80</v>
      </c>
      <c r="AV114" s="13" t="s">
        <v>80</v>
      </c>
      <c r="AW114" s="13" t="s">
        <v>4</v>
      </c>
      <c r="AX114" s="13" t="s">
        <v>78</v>
      </c>
      <c r="AY114" s="209" t="s">
        <v>131</v>
      </c>
    </row>
    <row r="115" spans="1:65" s="2" customFormat="1" ht="55.5" customHeight="1">
      <c r="A115" s="36"/>
      <c r="B115" s="37"/>
      <c r="C115" s="180" t="s">
        <v>8</v>
      </c>
      <c r="D115" s="180" t="s">
        <v>133</v>
      </c>
      <c r="E115" s="181" t="s">
        <v>916</v>
      </c>
      <c r="F115" s="182" t="s">
        <v>917</v>
      </c>
      <c r="G115" s="183" t="s">
        <v>281</v>
      </c>
      <c r="H115" s="184">
        <v>0.185</v>
      </c>
      <c r="I115" s="185"/>
      <c r="J115" s="186">
        <f>ROUND(I115*H115,2)</f>
        <v>0</v>
      </c>
      <c r="K115" s="182" t="s">
        <v>137</v>
      </c>
      <c r="L115" s="41"/>
      <c r="M115" s="187" t="s">
        <v>19</v>
      </c>
      <c r="N115" s="188" t="s">
        <v>42</v>
      </c>
      <c r="O115" s="66"/>
      <c r="P115" s="189">
        <f>O115*H115</f>
        <v>0</v>
      </c>
      <c r="Q115" s="189">
        <v>0</v>
      </c>
      <c r="R115" s="189">
        <f>Q115*H115</f>
        <v>0</v>
      </c>
      <c r="S115" s="189">
        <v>0</v>
      </c>
      <c r="T115" s="190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1" t="s">
        <v>138</v>
      </c>
      <c r="AT115" s="191" t="s">
        <v>133</v>
      </c>
      <c r="AU115" s="191" t="s">
        <v>80</v>
      </c>
      <c r="AY115" s="19" t="s">
        <v>131</v>
      </c>
      <c r="BE115" s="192">
        <f>IF(N115="základní",J115,0)</f>
        <v>0</v>
      </c>
      <c r="BF115" s="192">
        <f>IF(N115="snížená",J115,0)</f>
        <v>0</v>
      </c>
      <c r="BG115" s="192">
        <f>IF(N115="zákl. přenesená",J115,0)</f>
        <v>0</v>
      </c>
      <c r="BH115" s="192">
        <f>IF(N115="sníž. přenesená",J115,0)</f>
        <v>0</v>
      </c>
      <c r="BI115" s="192">
        <f>IF(N115="nulová",J115,0)</f>
        <v>0</v>
      </c>
      <c r="BJ115" s="19" t="s">
        <v>78</v>
      </c>
      <c r="BK115" s="192">
        <f>ROUND(I115*H115,2)</f>
        <v>0</v>
      </c>
      <c r="BL115" s="19" t="s">
        <v>138</v>
      </c>
      <c r="BM115" s="191" t="s">
        <v>918</v>
      </c>
    </row>
    <row r="116" spans="1:65" s="2" customFormat="1" ht="11.25">
      <c r="A116" s="36"/>
      <c r="B116" s="37"/>
      <c r="C116" s="38"/>
      <c r="D116" s="193" t="s">
        <v>140</v>
      </c>
      <c r="E116" s="38"/>
      <c r="F116" s="194" t="s">
        <v>919</v>
      </c>
      <c r="G116" s="38"/>
      <c r="H116" s="38"/>
      <c r="I116" s="195"/>
      <c r="J116" s="38"/>
      <c r="K116" s="38"/>
      <c r="L116" s="41"/>
      <c r="M116" s="196"/>
      <c r="N116" s="197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140</v>
      </c>
      <c r="AU116" s="19" t="s">
        <v>80</v>
      </c>
    </row>
    <row r="117" spans="1:65" s="12" customFormat="1" ht="22.9" customHeight="1">
      <c r="B117" s="164"/>
      <c r="C117" s="165"/>
      <c r="D117" s="166" t="s">
        <v>70</v>
      </c>
      <c r="E117" s="178" t="s">
        <v>658</v>
      </c>
      <c r="F117" s="178" t="s">
        <v>659</v>
      </c>
      <c r="G117" s="165"/>
      <c r="H117" s="165"/>
      <c r="I117" s="168"/>
      <c r="J117" s="179">
        <f>BK117</f>
        <v>0</v>
      </c>
      <c r="K117" s="165"/>
      <c r="L117" s="170"/>
      <c r="M117" s="171"/>
      <c r="N117" s="172"/>
      <c r="O117" s="172"/>
      <c r="P117" s="173">
        <f>SUM(P118:P119)</f>
        <v>0</v>
      </c>
      <c r="Q117" s="172"/>
      <c r="R117" s="173">
        <f>SUM(R118:R119)</f>
        <v>0</v>
      </c>
      <c r="S117" s="172"/>
      <c r="T117" s="174">
        <f>SUM(T118:T119)</f>
        <v>0</v>
      </c>
      <c r="AR117" s="175" t="s">
        <v>78</v>
      </c>
      <c r="AT117" s="176" t="s">
        <v>70</v>
      </c>
      <c r="AU117" s="176" t="s">
        <v>78</v>
      </c>
      <c r="AY117" s="175" t="s">
        <v>131</v>
      </c>
      <c r="BK117" s="177">
        <f>SUM(BK118:BK119)</f>
        <v>0</v>
      </c>
    </row>
    <row r="118" spans="1:65" s="2" customFormat="1" ht="66.75" customHeight="1">
      <c r="A118" s="36"/>
      <c r="B118" s="37"/>
      <c r="C118" s="180" t="s">
        <v>212</v>
      </c>
      <c r="D118" s="180" t="s">
        <v>133</v>
      </c>
      <c r="E118" s="181" t="s">
        <v>661</v>
      </c>
      <c r="F118" s="182" t="s">
        <v>662</v>
      </c>
      <c r="G118" s="183" t="s">
        <v>281</v>
      </c>
      <c r="H118" s="184">
        <v>9.7349999999999994</v>
      </c>
      <c r="I118" s="185"/>
      <c r="J118" s="186">
        <f>ROUND(I118*H118,2)</f>
        <v>0</v>
      </c>
      <c r="K118" s="182" t="s">
        <v>137</v>
      </c>
      <c r="L118" s="41"/>
      <c r="M118" s="187" t="s">
        <v>19</v>
      </c>
      <c r="N118" s="188" t="s">
        <v>42</v>
      </c>
      <c r="O118" s="66"/>
      <c r="P118" s="189">
        <f>O118*H118</f>
        <v>0</v>
      </c>
      <c r="Q118" s="189">
        <v>0</v>
      </c>
      <c r="R118" s="189">
        <f>Q118*H118</f>
        <v>0</v>
      </c>
      <c r="S118" s="189">
        <v>0</v>
      </c>
      <c r="T118" s="190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138</v>
      </c>
      <c r="AT118" s="191" t="s">
        <v>133</v>
      </c>
      <c r="AU118" s="191" t="s">
        <v>80</v>
      </c>
      <c r="AY118" s="19" t="s">
        <v>131</v>
      </c>
      <c r="BE118" s="192">
        <f>IF(N118="základní",J118,0)</f>
        <v>0</v>
      </c>
      <c r="BF118" s="192">
        <f>IF(N118="snížená",J118,0)</f>
        <v>0</v>
      </c>
      <c r="BG118" s="192">
        <f>IF(N118="zákl. přenesená",J118,0)</f>
        <v>0</v>
      </c>
      <c r="BH118" s="192">
        <f>IF(N118="sníž. přenesená",J118,0)</f>
        <v>0</v>
      </c>
      <c r="BI118" s="192">
        <f>IF(N118="nulová",J118,0)</f>
        <v>0</v>
      </c>
      <c r="BJ118" s="19" t="s">
        <v>78</v>
      </c>
      <c r="BK118" s="192">
        <f>ROUND(I118*H118,2)</f>
        <v>0</v>
      </c>
      <c r="BL118" s="19" t="s">
        <v>138</v>
      </c>
      <c r="BM118" s="191" t="s">
        <v>920</v>
      </c>
    </row>
    <row r="119" spans="1:65" s="2" customFormat="1" ht="11.25">
      <c r="A119" s="36"/>
      <c r="B119" s="37"/>
      <c r="C119" s="38"/>
      <c r="D119" s="193" t="s">
        <v>140</v>
      </c>
      <c r="E119" s="38"/>
      <c r="F119" s="194" t="s">
        <v>664</v>
      </c>
      <c r="G119" s="38"/>
      <c r="H119" s="38"/>
      <c r="I119" s="195"/>
      <c r="J119" s="38"/>
      <c r="K119" s="38"/>
      <c r="L119" s="41"/>
      <c r="M119" s="245"/>
      <c r="N119" s="246"/>
      <c r="O119" s="247"/>
      <c r="P119" s="247"/>
      <c r="Q119" s="247"/>
      <c r="R119" s="247"/>
      <c r="S119" s="247"/>
      <c r="T119" s="248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140</v>
      </c>
      <c r="AU119" s="19" t="s">
        <v>80</v>
      </c>
    </row>
    <row r="120" spans="1:65" s="2" customFormat="1" ht="6.95" customHeight="1">
      <c r="A120" s="36"/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41"/>
      <c r="M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</sheetData>
  <sheetProtection algorithmName="SHA-512" hashValue="y2vYytq2IH2O+Cs2FmBEzIcrf+46+TgvRh8Mbwp2a2j8Kx0UEnj8kwRT2vXhOwTeIv9BKcY/lnS8sVV62GlUdw==" saltValue="uc4V32wxSyS2ViWsovUF4HW6R+N7pSz0vDbJ3mf7u74eObQGclbnZCCjtLCkwjMUaP0SuaNplPXWNu5bI95OCw==" spinCount="100000" sheet="1" objects="1" scenarios="1" formatColumns="0" formatRows="0" autoFilter="0"/>
  <autoFilter ref="C83:K119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94" r:id="rId1"/>
    <hyperlink ref="F97" r:id="rId2"/>
    <hyperlink ref="F101" r:id="rId3"/>
    <hyperlink ref="F105" r:id="rId4"/>
    <hyperlink ref="F107" r:id="rId5"/>
    <hyperlink ref="F111" r:id="rId6"/>
    <hyperlink ref="F113" r:id="rId7"/>
    <hyperlink ref="F116" r:id="rId8"/>
    <hyperlink ref="F119" r:id="rId9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AT2" s="19" t="s">
        <v>94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80</v>
      </c>
    </row>
    <row r="4" spans="1:46" s="1" customFormat="1" ht="24.95" customHeight="1">
      <c r="B4" s="22"/>
      <c r="D4" s="112" t="s">
        <v>98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5" t="str">
        <f>'Rekapitulace stavby'!K6</f>
        <v>Revitalizace vnějšího pláště historické části budovy Beskydského divadla v Novém Jičíně</v>
      </c>
      <c r="F7" s="386"/>
      <c r="G7" s="386"/>
      <c r="H7" s="386"/>
      <c r="L7" s="22"/>
    </row>
    <row r="8" spans="1:46" s="2" customFormat="1" ht="12" customHeight="1">
      <c r="A8" s="36"/>
      <c r="B8" s="41"/>
      <c r="C8" s="36"/>
      <c r="D8" s="114" t="s">
        <v>99</v>
      </c>
      <c r="E8" s="36"/>
      <c r="F8" s="36"/>
      <c r="G8" s="36"/>
      <c r="H8" s="36"/>
      <c r="I8" s="36"/>
      <c r="J8" s="36"/>
      <c r="K8" s="36"/>
      <c r="L8" s="115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8" t="s">
        <v>921</v>
      </c>
      <c r="F9" s="387"/>
      <c r="G9" s="387"/>
      <c r="H9" s="387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4" t="s">
        <v>18</v>
      </c>
      <c r="E11" s="36"/>
      <c r="F11" s="105" t="s">
        <v>19</v>
      </c>
      <c r="G11" s="36"/>
      <c r="H11" s="36"/>
      <c r="I11" s="114" t="s">
        <v>20</v>
      </c>
      <c r="J11" s="105" t="s">
        <v>19</v>
      </c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21</v>
      </c>
      <c r="E12" s="36"/>
      <c r="F12" s="105" t="s">
        <v>22</v>
      </c>
      <c r="G12" s="36"/>
      <c r="H12" s="36"/>
      <c r="I12" s="114" t="s">
        <v>23</v>
      </c>
      <c r="J12" s="116" t="str">
        <f>'Rekapitulace stavby'!AN8</f>
        <v>30. 12. 2024</v>
      </c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25</v>
      </c>
      <c r="E14" s="36"/>
      <c r="F14" s="36"/>
      <c r="G14" s="36"/>
      <c r="H14" s="36"/>
      <c r="I14" s="114" t="s">
        <v>26</v>
      </c>
      <c r="J14" s="105" t="s">
        <v>19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">
        <v>27</v>
      </c>
      <c r="F15" s="36"/>
      <c r="G15" s="36"/>
      <c r="H15" s="36"/>
      <c r="I15" s="114" t="s">
        <v>28</v>
      </c>
      <c r="J15" s="105" t="s">
        <v>19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4" t="s">
        <v>29</v>
      </c>
      <c r="E17" s="36"/>
      <c r="F17" s="36"/>
      <c r="G17" s="36"/>
      <c r="H17" s="36"/>
      <c r="I17" s="114" t="s">
        <v>26</v>
      </c>
      <c r="J17" s="32" t="str">
        <f>'Rekapitulace stavby'!AN13</f>
        <v>Vyplň údaj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9" t="str">
        <f>'Rekapitulace stavby'!E14</f>
        <v>Vyplň údaj</v>
      </c>
      <c r="F18" s="390"/>
      <c r="G18" s="390"/>
      <c r="H18" s="390"/>
      <c r="I18" s="114" t="s">
        <v>28</v>
      </c>
      <c r="J18" s="32" t="str">
        <f>'Rekapitulace stavby'!AN14</f>
        <v>Vyplň údaj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4" t="s">
        <v>31</v>
      </c>
      <c r="E20" s="36"/>
      <c r="F20" s="36"/>
      <c r="G20" s="36"/>
      <c r="H20" s="36"/>
      <c r="I20" s="114" t="s">
        <v>26</v>
      </c>
      <c r="J20" s="105" t="s">
        <v>19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">
        <v>32</v>
      </c>
      <c r="F21" s="36"/>
      <c r="G21" s="36"/>
      <c r="H21" s="36"/>
      <c r="I21" s="114" t="s">
        <v>28</v>
      </c>
      <c r="J21" s="105" t="s">
        <v>19</v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4" t="s">
        <v>34</v>
      </c>
      <c r="E23" s="36"/>
      <c r="F23" s="36"/>
      <c r="G23" s="36"/>
      <c r="H23" s="36"/>
      <c r="I23" s="114" t="s">
        <v>26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">
        <v>32</v>
      </c>
      <c r="F24" s="36"/>
      <c r="G24" s="36"/>
      <c r="H24" s="36"/>
      <c r="I24" s="114" t="s">
        <v>28</v>
      </c>
      <c r="J24" s="105" t="s">
        <v>19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4" t="s">
        <v>35</v>
      </c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7"/>
      <c r="B27" s="118"/>
      <c r="C27" s="117"/>
      <c r="D27" s="117"/>
      <c r="E27" s="391" t="s">
        <v>36</v>
      </c>
      <c r="F27" s="391"/>
      <c r="G27" s="391"/>
      <c r="H27" s="391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0"/>
      <c r="E29" s="120"/>
      <c r="F29" s="120"/>
      <c r="G29" s="120"/>
      <c r="H29" s="120"/>
      <c r="I29" s="120"/>
      <c r="J29" s="120"/>
      <c r="K29" s="120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1" t="s">
        <v>37</v>
      </c>
      <c r="E30" s="36"/>
      <c r="F30" s="36"/>
      <c r="G30" s="36"/>
      <c r="H30" s="36"/>
      <c r="I30" s="36"/>
      <c r="J30" s="122">
        <f>ROUND(J85, 2)</f>
        <v>0</v>
      </c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3" t="s">
        <v>39</v>
      </c>
      <c r="G32" s="36"/>
      <c r="H32" s="36"/>
      <c r="I32" s="123" t="s">
        <v>38</v>
      </c>
      <c r="J32" s="123" t="s">
        <v>40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4" t="s">
        <v>41</v>
      </c>
      <c r="E33" s="114" t="s">
        <v>42</v>
      </c>
      <c r="F33" s="125">
        <f>ROUND((SUM(BE85:BE138)),  2)</f>
        <v>0</v>
      </c>
      <c r="G33" s="36"/>
      <c r="H33" s="36"/>
      <c r="I33" s="126">
        <v>0.21</v>
      </c>
      <c r="J33" s="125">
        <f>ROUND(((SUM(BE85:BE138))*I33),  2)</f>
        <v>0</v>
      </c>
      <c r="K33" s="36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4" t="s">
        <v>43</v>
      </c>
      <c r="F34" s="125">
        <f>ROUND((SUM(BF85:BF138)),  2)</f>
        <v>0</v>
      </c>
      <c r="G34" s="36"/>
      <c r="H34" s="36"/>
      <c r="I34" s="126">
        <v>0.12</v>
      </c>
      <c r="J34" s="125">
        <f>ROUND(((SUM(BF85:BF138))*I34), 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4" t="s">
        <v>44</v>
      </c>
      <c r="F35" s="125">
        <f>ROUND((SUM(BG85:BG138)),  2)</f>
        <v>0</v>
      </c>
      <c r="G35" s="36"/>
      <c r="H35" s="36"/>
      <c r="I35" s="126">
        <v>0.21</v>
      </c>
      <c r="J35" s="125">
        <f>0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4" t="s">
        <v>45</v>
      </c>
      <c r="F36" s="125">
        <f>ROUND((SUM(BH85:BH138)),  2)</f>
        <v>0</v>
      </c>
      <c r="G36" s="36"/>
      <c r="H36" s="36"/>
      <c r="I36" s="126">
        <v>0.12</v>
      </c>
      <c r="J36" s="125">
        <f>0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46</v>
      </c>
      <c r="F37" s="125">
        <f>ROUND((SUM(BI85:BI138)),  2)</f>
        <v>0</v>
      </c>
      <c r="G37" s="36"/>
      <c r="H37" s="36"/>
      <c r="I37" s="126">
        <v>0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7"/>
      <c r="D39" s="128" t="s">
        <v>47</v>
      </c>
      <c r="E39" s="129"/>
      <c r="F39" s="129"/>
      <c r="G39" s="130" t="s">
        <v>48</v>
      </c>
      <c r="H39" s="131" t="s">
        <v>49</v>
      </c>
      <c r="I39" s="129"/>
      <c r="J39" s="132">
        <f>SUM(J30:J37)</f>
        <v>0</v>
      </c>
      <c r="K39" s="133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4"/>
      <c r="C40" s="135"/>
      <c r="D40" s="135"/>
      <c r="E40" s="135"/>
      <c r="F40" s="135"/>
      <c r="G40" s="135"/>
      <c r="H40" s="135"/>
      <c r="I40" s="135"/>
      <c r="J40" s="135"/>
      <c r="K40" s="135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103</v>
      </c>
      <c r="D45" s="38"/>
      <c r="E45" s="38"/>
      <c r="F45" s="38"/>
      <c r="G45" s="38"/>
      <c r="H45" s="38"/>
      <c r="I45" s="38"/>
      <c r="J45" s="38"/>
      <c r="K45" s="38"/>
      <c r="L45" s="11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>
      <c r="A48" s="36"/>
      <c r="B48" s="37"/>
      <c r="C48" s="38"/>
      <c r="D48" s="38"/>
      <c r="E48" s="392" t="str">
        <f>E7</f>
        <v>Revitalizace vnějšího pláště historické části budovy Beskydského divadla v Novém Jičíně</v>
      </c>
      <c r="F48" s="393"/>
      <c r="G48" s="393"/>
      <c r="H48" s="393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99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1" t="str">
        <f>E9</f>
        <v>SO 01 - Sanace</v>
      </c>
      <c r="F50" s="394"/>
      <c r="G50" s="394"/>
      <c r="H50" s="394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Divadelní 873/5, 741 01</v>
      </c>
      <c r="G52" s="38"/>
      <c r="H52" s="38"/>
      <c r="I52" s="31" t="s">
        <v>23</v>
      </c>
      <c r="J52" s="61" t="str">
        <f>IF(J12="","",J12)</f>
        <v>30. 12. 2024</v>
      </c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Město Nový Jičín</v>
      </c>
      <c r="G54" s="38"/>
      <c r="H54" s="38"/>
      <c r="I54" s="31" t="s">
        <v>31</v>
      </c>
      <c r="J54" s="34" t="str">
        <f>E21</f>
        <v>BENEPRO, a.s.</v>
      </c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BENEPRO, a.s.</v>
      </c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8" t="s">
        <v>104</v>
      </c>
      <c r="D57" s="139"/>
      <c r="E57" s="139"/>
      <c r="F57" s="139"/>
      <c r="G57" s="139"/>
      <c r="H57" s="139"/>
      <c r="I57" s="139"/>
      <c r="J57" s="140" t="s">
        <v>105</v>
      </c>
      <c r="K57" s="139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1" t="s">
        <v>69</v>
      </c>
      <c r="D59" s="38"/>
      <c r="E59" s="38"/>
      <c r="F59" s="38"/>
      <c r="G59" s="38"/>
      <c r="H59" s="38"/>
      <c r="I59" s="38"/>
      <c r="J59" s="79">
        <f>J85</f>
        <v>0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106</v>
      </c>
    </row>
    <row r="60" spans="1:47" s="9" customFormat="1" ht="24.95" customHeight="1">
      <c r="B60" s="142"/>
      <c r="C60" s="143"/>
      <c r="D60" s="144" t="s">
        <v>922</v>
      </c>
      <c r="E60" s="145"/>
      <c r="F60" s="145"/>
      <c r="G60" s="145"/>
      <c r="H60" s="145"/>
      <c r="I60" s="145"/>
      <c r="J60" s="146">
        <f>J86</f>
        <v>0</v>
      </c>
      <c r="K60" s="143"/>
      <c r="L60" s="147"/>
    </row>
    <row r="61" spans="1:47" s="9" customFormat="1" ht="24.95" customHeight="1">
      <c r="B61" s="142"/>
      <c r="C61" s="143"/>
      <c r="D61" s="144" t="s">
        <v>923</v>
      </c>
      <c r="E61" s="145"/>
      <c r="F61" s="145"/>
      <c r="G61" s="145"/>
      <c r="H61" s="145"/>
      <c r="I61" s="145"/>
      <c r="J61" s="146">
        <f>J94</f>
        <v>0</v>
      </c>
      <c r="K61" s="143"/>
      <c r="L61" s="147"/>
    </row>
    <row r="62" spans="1:47" s="9" customFormat="1" ht="24.95" customHeight="1">
      <c r="B62" s="142"/>
      <c r="C62" s="143"/>
      <c r="D62" s="144" t="s">
        <v>924</v>
      </c>
      <c r="E62" s="145"/>
      <c r="F62" s="145"/>
      <c r="G62" s="145"/>
      <c r="H62" s="145"/>
      <c r="I62" s="145"/>
      <c r="J62" s="146">
        <f>J97</f>
        <v>0</v>
      </c>
      <c r="K62" s="143"/>
      <c r="L62" s="147"/>
    </row>
    <row r="63" spans="1:47" s="9" customFormat="1" ht="24.95" customHeight="1">
      <c r="B63" s="142"/>
      <c r="C63" s="143"/>
      <c r="D63" s="144" t="s">
        <v>925</v>
      </c>
      <c r="E63" s="145"/>
      <c r="F63" s="145"/>
      <c r="G63" s="145"/>
      <c r="H63" s="145"/>
      <c r="I63" s="145"/>
      <c r="J63" s="146">
        <f>J105</f>
        <v>0</v>
      </c>
      <c r="K63" s="143"/>
      <c r="L63" s="147"/>
    </row>
    <row r="64" spans="1:47" s="9" customFormat="1" ht="24.95" customHeight="1">
      <c r="B64" s="142"/>
      <c r="C64" s="143"/>
      <c r="D64" s="144" t="s">
        <v>926</v>
      </c>
      <c r="E64" s="145"/>
      <c r="F64" s="145"/>
      <c r="G64" s="145"/>
      <c r="H64" s="145"/>
      <c r="I64" s="145"/>
      <c r="J64" s="146">
        <f>J116</f>
        <v>0</v>
      </c>
      <c r="K64" s="143"/>
      <c r="L64" s="147"/>
    </row>
    <row r="65" spans="1:31" s="9" customFormat="1" ht="24.95" customHeight="1">
      <c r="B65" s="142"/>
      <c r="C65" s="143"/>
      <c r="D65" s="144" t="s">
        <v>927</v>
      </c>
      <c r="E65" s="145"/>
      <c r="F65" s="145"/>
      <c r="G65" s="145"/>
      <c r="H65" s="145"/>
      <c r="I65" s="145"/>
      <c r="J65" s="146">
        <f>J119</f>
        <v>0</v>
      </c>
      <c r="K65" s="143"/>
      <c r="L65" s="147"/>
    </row>
    <row r="66" spans="1:31" s="2" customFormat="1" ht="21.7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15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31" s="2" customFormat="1" ht="6.95" customHeight="1">
      <c r="A67" s="3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15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71" spans="1:31" s="2" customFormat="1" ht="6.95" customHeight="1">
      <c r="A71" s="36"/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24.95" customHeight="1">
      <c r="A72" s="36"/>
      <c r="B72" s="37"/>
      <c r="C72" s="25" t="s">
        <v>116</v>
      </c>
      <c r="D72" s="38"/>
      <c r="E72" s="38"/>
      <c r="F72" s="38"/>
      <c r="G72" s="38"/>
      <c r="H72" s="38"/>
      <c r="I72" s="38"/>
      <c r="J72" s="38"/>
      <c r="K72" s="38"/>
      <c r="L72" s="11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6.9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16</v>
      </c>
      <c r="D74" s="38"/>
      <c r="E74" s="38"/>
      <c r="F74" s="38"/>
      <c r="G74" s="38"/>
      <c r="H74" s="38"/>
      <c r="I74" s="38"/>
      <c r="J74" s="38"/>
      <c r="K74" s="38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26.25" customHeight="1">
      <c r="A75" s="36"/>
      <c r="B75" s="37"/>
      <c r="C75" s="38"/>
      <c r="D75" s="38"/>
      <c r="E75" s="392" t="str">
        <f>E7</f>
        <v>Revitalizace vnějšího pláště historické části budovy Beskydského divadla v Novém Jičíně</v>
      </c>
      <c r="F75" s="393"/>
      <c r="G75" s="393"/>
      <c r="H75" s="393"/>
      <c r="I75" s="38"/>
      <c r="J75" s="38"/>
      <c r="K75" s="38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99</v>
      </c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6.5" customHeight="1">
      <c r="A77" s="36"/>
      <c r="B77" s="37"/>
      <c r="C77" s="38"/>
      <c r="D77" s="38"/>
      <c r="E77" s="341" t="str">
        <f>E9</f>
        <v>SO 01 - Sanace</v>
      </c>
      <c r="F77" s="394"/>
      <c r="G77" s="394"/>
      <c r="H77" s="394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21</v>
      </c>
      <c r="D79" s="38"/>
      <c r="E79" s="38"/>
      <c r="F79" s="29" t="str">
        <f>F12</f>
        <v>Divadelní 873/5, 741 01</v>
      </c>
      <c r="G79" s="38"/>
      <c r="H79" s="38"/>
      <c r="I79" s="31" t="s">
        <v>23</v>
      </c>
      <c r="J79" s="61" t="str">
        <f>IF(J12="","",J12)</f>
        <v>30. 12. 2024</v>
      </c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2" customHeight="1">
      <c r="A81" s="36"/>
      <c r="B81" s="37"/>
      <c r="C81" s="31" t="s">
        <v>25</v>
      </c>
      <c r="D81" s="38"/>
      <c r="E81" s="38"/>
      <c r="F81" s="29" t="str">
        <f>E15</f>
        <v>Město Nový Jičín</v>
      </c>
      <c r="G81" s="38"/>
      <c r="H81" s="38"/>
      <c r="I81" s="31" t="s">
        <v>31</v>
      </c>
      <c r="J81" s="34" t="str">
        <f>E21</f>
        <v>BENEPRO, a.s.</v>
      </c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5.2" customHeight="1">
      <c r="A82" s="36"/>
      <c r="B82" s="37"/>
      <c r="C82" s="31" t="s">
        <v>29</v>
      </c>
      <c r="D82" s="38"/>
      <c r="E82" s="38"/>
      <c r="F82" s="29" t="str">
        <f>IF(E18="","",E18)</f>
        <v>Vyplň údaj</v>
      </c>
      <c r="G82" s="38"/>
      <c r="H82" s="38"/>
      <c r="I82" s="31" t="s">
        <v>34</v>
      </c>
      <c r="J82" s="34" t="str">
        <f>E24</f>
        <v>BENEPRO, a.s.</v>
      </c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0.3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11" customFormat="1" ht="29.25" customHeight="1">
      <c r="A84" s="153"/>
      <c r="B84" s="154"/>
      <c r="C84" s="155" t="s">
        <v>117</v>
      </c>
      <c r="D84" s="156" t="s">
        <v>56</v>
      </c>
      <c r="E84" s="156" t="s">
        <v>52</v>
      </c>
      <c r="F84" s="156" t="s">
        <v>53</v>
      </c>
      <c r="G84" s="156" t="s">
        <v>118</v>
      </c>
      <c r="H84" s="156" t="s">
        <v>119</v>
      </c>
      <c r="I84" s="156" t="s">
        <v>120</v>
      </c>
      <c r="J84" s="156" t="s">
        <v>105</v>
      </c>
      <c r="K84" s="157" t="s">
        <v>121</v>
      </c>
      <c r="L84" s="158"/>
      <c r="M84" s="70" t="s">
        <v>19</v>
      </c>
      <c r="N84" s="71" t="s">
        <v>41</v>
      </c>
      <c r="O84" s="71" t="s">
        <v>122</v>
      </c>
      <c r="P84" s="71" t="s">
        <v>123</v>
      </c>
      <c r="Q84" s="71" t="s">
        <v>124</v>
      </c>
      <c r="R84" s="71" t="s">
        <v>125</v>
      </c>
      <c r="S84" s="71" t="s">
        <v>126</v>
      </c>
      <c r="T84" s="72" t="s">
        <v>127</v>
      </c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</row>
    <row r="85" spans="1:65" s="2" customFormat="1" ht="22.9" customHeight="1">
      <c r="A85" s="36"/>
      <c r="B85" s="37"/>
      <c r="C85" s="77" t="s">
        <v>128</v>
      </c>
      <c r="D85" s="38"/>
      <c r="E85" s="38"/>
      <c r="F85" s="38"/>
      <c r="G85" s="38"/>
      <c r="H85" s="38"/>
      <c r="I85" s="38"/>
      <c r="J85" s="159">
        <f>BK85</f>
        <v>0</v>
      </c>
      <c r="K85" s="38"/>
      <c r="L85" s="41"/>
      <c r="M85" s="73"/>
      <c r="N85" s="160"/>
      <c r="O85" s="74"/>
      <c r="P85" s="161">
        <f>P86+P94+P97+P105+P116+P119</f>
        <v>0</v>
      </c>
      <c r="Q85" s="74"/>
      <c r="R85" s="161">
        <f>R86+R94+R97+R105+R116+R119</f>
        <v>0</v>
      </c>
      <c r="S85" s="74"/>
      <c r="T85" s="162">
        <f>T86+T94+T97+T105+T116+T119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19" t="s">
        <v>70</v>
      </c>
      <c r="AU85" s="19" t="s">
        <v>106</v>
      </c>
      <c r="BK85" s="163">
        <f>BK86+BK94+BK97+BK105+BK116+BK119</f>
        <v>0</v>
      </c>
    </row>
    <row r="86" spans="1:65" s="12" customFormat="1" ht="25.9" customHeight="1">
      <c r="B86" s="164"/>
      <c r="C86" s="165"/>
      <c r="D86" s="166" t="s">
        <v>70</v>
      </c>
      <c r="E86" s="167" t="s">
        <v>80</v>
      </c>
      <c r="F86" s="167" t="s">
        <v>928</v>
      </c>
      <c r="G86" s="165"/>
      <c r="H86" s="165"/>
      <c r="I86" s="168"/>
      <c r="J86" s="169">
        <f>BK86</f>
        <v>0</v>
      </c>
      <c r="K86" s="165"/>
      <c r="L86" s="170"/>
      <c r="M86" s="171"/>
      <c r="N86" s="172"/>
      <c r="O86" s="172"/>
      <c r="P86" s="173">
        <f>SUM(P87:P93)</f>
        <v>0</v>
      </c>
      <c r="Q86" s="172"/>
      <c r="R86" s="173">
        <f>SUM(R87:R93)</f>
        <v>0</v>
      </c>
      <c r="S86" s="172"/>
      <c r="T86" s="174">
        <f>SUM(T87:T93)</f>
        <v>0</v>
      </c>
      <c r="AR86" s="175" t="s">
        <v>78</v>
      </c>
      <c r="AT86" s="176" t="s">
        <v>70</v>
      </c>
      <c r="AU86" s="176" t="s">
        <v>71</v>
      </c>
      <c r="AY86" s="175" t="s">
        <v>131</v>
      </c>
      <c r="BK86" s="177">
        <f>SUM(BK87:BK93)</f>
        <v>0</v>
      </c>
    </row>
    <row r="87" spans="1:65" s="2" customFormat="1" ht="49.15" customHeight="1">
      <c r="A87" s="36"/>
      <c r="B87" s="37"/>
      <c r="C87" s="180" t="s">
        <v>78</v>
      </c>
      <c r="D87" s="180" t="s">
        <v>133</v>
      </c>
      <c r="E87" s="181" t="s">
        <v>929</v>
      </c>
      <c r="F87" s="182" t="s">
        <v>930</v>
      </c>
      <c r="G87" s="183" t="s">
        <v>136</v>
      </c>
      <c r="H87" s="184">
        <v>126.5</v>
      </c>
      <c r="I87" s="185"/>
      <c r="J87" s="186">
        <f>ROUND(I87*H87,2)</f>
        <v>0</v>
      </c>
      <c r="K87" s="182" t="s">
        <v>931</v>
      </c>
      <c r="L87" s="41"/>
      <c r="M87" s="187" t="s">
        <v>19</v>
      </c>
      <c r="N87" s="188" t="s">
        <v>42</v>
      </c>
      <c r="O87" s="66"/>
      <c r="P87" s="189">
        <f>O87*H87</f>
        <v>0</v>
      </c>
      <c r="Q87" s="189">
        <v>0</v>
      </c>
      <c r="R87" s="189">
        <f>Q87*H87</f>
        <v>0</v>
      </c>
      <c r="S87" s="189">
        <v>0</v>
      </c>
      <c r="T87" s="190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91" t="s">
        <v>138</v>
      </c>
      <c r="AT87" s="191" t="s">
        <v>133</v>
      </c>
      <c r="AU87" s="191" t="s">
        <v>78</v>
      </c>
      <c r="AY87" s="19" t="s">
        <v>131</v>
      </c>
      <c r="BE87" s="192">
        <f>IF(N87="základní",J87,0)</f>
        <v>0</v>
      </c>
      <c r="BF87" s="192">
        <f>IF(N87="snížená",J87,0)</f>
        <v>0</v>
      </c>
      <c r="BG87" s="192">
        <f>IF(N87="zákl. přenesená",J87,0)</f>
        <v>0</v>
      </c>
      <c r="BH87" s="192">
        <f>IF(N87="sníž. přenesená",J87,0)</f>
        <v>0</v>
      </c>
      <c r="BI87" s="192">
        <f>IF(N87="nulová",J87,0)</f>
        <v>0</v>
      </c>
      <c r="BJ87" s="19" t="s">
        <v>78</v>
      </c>
      <c r="BK87" s="192">
        <f>ROUND(I87*H87,2)</f>
        <v>0</v>
      </c>
      <c r="BL87" s="19" t="s">
        <v>138</v>
      </c>
      <c r="BM87" s="191" t="s">
        <v>80</v>
      </c>
    </row>
    <row r="88" spans="1:65" s="2" customFormat="1" ht="19.5">
      <c r="A88" s="36"/>
      <c r="B88" s="37"/>
      <c r="C88" s="38"/>
      <c r="D88" s="200" t="s">
        <v>187</v>
      </c>
      <c r="E88" s="38"/>
      <c r="F88" s="221" t="s">
        <v>932</v>
      </c>
      <c r="G88" s="38"/>
      <c r="H88" s="38"/>
      <c r="I88" s="195"/>
      <c r="J88" s="38"/>
      <c r="K88" s="38"/>
      <c r="L88" s="41"/>
      <c r="M88" s="196"/>
      <c r="N88" s="197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187</v>
      </c>
      <c r="AU88" s="19" t="s">
        <v>78</v>
      </c>
    </row>
    <row r="89" spans="1:65" s="2" customFormat="1" ht="16.5" customHeight="1">
      <c r="A89" s="36"/>
      <c r="B89" s="37"/>
      <c r="C89" s="180" t="s">
        <v>80</v>
      </c>
      <c r="D89" s="180" t="s">
        <v>133</v>
      </c>
      <c r="E89" s="181" t="s">
        <v>933</v>
      </c>
      <c r="F89" s="182" t="s">
        <v>934</v>
      </c>
      <c r="G89" s="183" t="s">
        <v>194</v>
      </c>
      <c r="H89" s="184">
        <v>108.7</v>
      </c>
      <c r="I89" s="185"/>
      <c r="J89" s="186">
        <f>ROUND(I89*H89,2)</f>
        <v>0</v>
      </c>
      <c r="K89" s="182" t="s">
        <v>931</v>
      </c>
      <c r="L89" s="41"/>
      <c r="M89" s="187" t="s">
        <v>19</v>
      </c>
      <c r="N89" s="188" t="s">
        <v>42</v>
      </c>
      <c r="O89" s="66"/>
      <c r="P89" s="189">
        <f>O89*H89</f>
        <v>0</v>
      </c>
      <c r="Q89" s="189">
        <v>0</v>
      </c>
      <c r="R89" s="189">
        <f>Q89*H89</f>
        <v>0</v>
      </c>
      <c r="S89" s="189">
        <v>0</v>
      </c>
      <c r="T89" s="190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91" t="s">
        <v>138</v>
      </c>
      <c r="AT89" s="191" t="s">
        <v>133</v>
      </c>
      <c r="AU89" s="191" t="s">
        <v>78</v>
      </c>
      <c r="AY89" s="19" t="s">
        <v>131</v>
      </c>
      <c r="BE89" s="192">
        <f>IF(N89="základní",J89,0)</f>
        <v>0</v>
      </c>
      <c r="BF89" s="192">
        <f>IF(N89="snížená",J89,0)</f>
        <v>0</v>
      </c>
      <c r="BG89" s="192">
        <f>IF(N89="zákl. přenesená",J89,0)</f>
        <v>0</v>
      </c>
      <c r="BH89" s="192">
        <f>IF(N89="sníž. přenesená",J89,0)</f>
        <v>0</v>
      </c>
      <c r="BI89" s="192">
        <f>IF(N89="nulová",J89,0)</f>
        <v>0</v>
      </c>
      <c r="BJ89" s="19" t="s">
        <v>78</v>
      </c>
      <c r="BK89" s="192">
        <f>ROUND(I89*H89,2)</f>
        <v>0</v>
      </c>
      <c r="BL89" s="19" t="s">
        <v>138</v>
      </c>
      <c r="BM89" s="191" t="s">
        <v>138</v>
      </c>
    </row>
    <row r="90" spans="1:65" s="2" customFormat="1" ht="19.5">
      <c r="A90" s="36"/>
      <c r="B90" s="37"/>
      <c r="C90" s="38"/>
      <c r="D90" s="200" t="s">
        <v>187</v>
      </c>
      <c r="E90" s="38"/>
      <c r="F90" s="221" t="s">
        <v>935</v>
      </c>
      <c r="G90" s="38"/>
      <c r="H90" s="38"/>
      <c r="I90" s="195"/>
      <c r="J90" s="38"/>
      <c r="K90" s="38"/>
      <c r="L90" s="41"/>
      <c r="M90" s="196"/>
      <c r="N90" s="197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187</v>
      </c>
      <c r="AU90" s="19" t="s">
        <v>78</v>
      </c>
    </row>
    <row r="91" spans="1:65" s="2" customFormat="1" ht="24.2" customHeight="1">
      <c r="A91" s="36"/>
      <c r="B91" s="37"/>
      <c r="C91" s="180" t="s">
        <v>149</v>
      </c>
      <c r="D91" s="180" t="s">
        <v>133</v>
      </c>
      <c r="E91" s="181" t="s">
        <v>936</v>
      </c>
      <c r="F91" s="182" t="s">
        <v>937</v>
      </c>
      <c r="G91" s="183" t="s">
        <v>136</v>
      </c>
      <c r="H91" s="184">
        <v>84.8</v>
      </c>
      <c r="I91" s="185"/>
      <c r="J91" s="186">
        <f>ROUND(I91*H91,2)</f>
        <v>0</v>
      </c>
      <c r="K91" s="182" t="s">
        <v>938</v>
      </c>
      <c r="L91" s="41"/>
      <c r="M91" s="187" t="s">
        <v>19</v>
      </c>
      <c r="N91" s="188" t="s">
        <v>42</v>
      </c>
      <c r="O91" s="66"/>
      <c r="P91" s="189">
        <f>O91*H91</f>
        <v>0</v>
      </c>
      <c r="Q91" s="189">
        <v>0</v>
      </c>
      <c r="R91" s="189">
        <f>Q91*H91</f>
        <v>0</v>
      </c>
      <c r="S91" s="189">
        <v>0</v>
      </c>
      <c r="T91" s="190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91" t="s">
        <v>138</v>
      </c>
      <c r="AT91" s="191" t="s">
        <v>133</v>
      </c>
      <c r="AU91" s="191" t="s">
        <v>78</v>
      </c>
      <c r="AY91" s="19" t="s">
        <v>131</v>
      </c>
      <c r="BE91" s="192">
        <f>IF(N91="základní",J91,0)</f>
        <v>0</v>
      </c>
      <c r="BF91" s="192">
        <f>IF(N91="snížená",J91,0)</f>
        <v>0</v>
      </c>
      <c r="BG91" s="192">
        <f>IF(N91="zákl. přenesená",J91,0)</f>
        <v>0</v>
      </c>
      <c r="BH91" s="192">
        <f>IF(N91="sníž. přenesená",J91,0)</f>
        <v>0</v>
      </c>
      <c r="BI91" s="192">
        <f>IF(N91="nulová",J91,0)</f>
        <v>0</v>
      </c>
      <c r="BJ91" s="19" t="s">
        <v>78</v>
      </c>
      <c r="BK91" s="192">
        <f>ROUND(I91*H91,2)</f>
        <v>0</v>
      </c>
      <c r="BL91" s="19" t="s">
        <v>138</v>
      </c>
      <c r="BM91" s="191" t="s">
        <v>167</v>
      </c>
    </row>
    <row r="92" spans="1:65" s="2" customFormat="1" ht="97.5">
      <c r="A92" s="36"/>
      <c r="B92" s="37"/>
      <c r="C92" s="38"/>
      <c r="D92" s="200" t="s">
        <v>187</v>
      </c>
      <c r="E92" s="38"/>
      <c r="F92" s="221" t="s">
        <v>939</v>
      </c>
      <c r="G92" s="38"/>
      <c r="H92" s="38"/>
      <c r="I92" s="195"/>
      <c r="J92" s="38"/>
      <c r="K92" s="38"/>
      <c r="L92" s="41"/>
      <c r="M92" s="196"/>
      <c r="N92" s="197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187</v>
      </c>
      <c r="AU92" s="19" t="s">
        <v>78</v>
      </c>
    </row>
    <row r="93" spans="1:65" s="2" customFormat="1" ht="16.5" customHeight="1">
      <c r="A93" s="36"/>
      <c r="B93" s="37"/>
      <c r="C93" s="180" t="s">
        <v>138</v>
      </c>
      <c r="D93" s="180" t="s">
        <v>133</v>
      </c>
      <c r="E93" s="181" t="s">
        <v>940</v>
      </c>
      <c r="F93" s="182" t="s">
        <v>941</v>
      </c>
      <c r="G93" s="183" t="s">
        <v>362</v>
      </c>
      <c r="H93" s="184">
        <v>55</v>
      </c>
      <c r="I93" s="185"/>
      <c r="J93" s="186">
        <f>ROUND(I93*H93,2)</f>
        <v>0</v>
      </c>
      <c r="K93" s="182" t="s">
        <v>931</v>
      </c>
      <c r="L93" s="41"/>
      <c r="M93" s="187" t="s">
        <v>19</v>
      </c>
      <c r="N93" s="188" t="s">
        <v>42</v>
      </c>
      <c r="O93" s="66"/>
      <c r="P93" s="189">
        <f>O93*H93</f>
        <v>0</v>
      </c>
      <c r="Q93" s="189">
        <v>0</v>
      </c>
      <c r="R93" s="189">
        <f>Q93*H93</f>
        <v>0</v>
      </c>
      <c r="S93" s="189">
        <v>0</v>
      </c>
      <c r="T93" s="190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91" t="s">
        <v>138</v>
      </c>
      <c r="AT93" s="191" t="s">
        <v>133</v>
      </c>
      <c r="AU93" s="191" t="s">
        <v>78</v>
      </c>
      <c r="AY93" s="19" t="s">
        <v>131</v>
      </c>
      <c r="BE93" s="192">
        <f>IF(N93="základní",J93,0)</f>
        <v>0</v>
      </c>
      <c r="BF93" s="192">
        <f>IF(N93="snížená",J93,0)</f>
        <v>0</v>
      </c>
      <c r="BG93" s="192">
        <f>IF(N93="zákl. přenesená",J93,0)</f>
        <v>0</v>
      </c>
      <c r="BH93" s="192">
        <f>IF(N93="sníž. přenesená",J93,0)</f>
        <v>0</v>
      </c>
      <c r="BI93" s="192">
        <f>IF(N93="nulová",J93,0)</f>
        <v>0</v>
      </c>
      <c r="BJ93" s="19" t="s">
        <v>78</v>
      </c>
      <c r="BK93" s="192">
        <f>ROUND(I93*H93,2)</f>
        <v>0</v>
      </c>
      <c r="BL93" s="19" t="s">
        <v>138</v>
      </c>
      <c r="BM93" s="191" t="s">
        <v>177</v>
      </c>
    </row>
    <row r="94" spans="1:65" s="12" customFormat="1" ht="25.9" customHeight="1">
      <c r="B94" s="164"/>
      <c r="C94" s="165"/>
      <c r="D94" s="166" t="s">
        <v>70</v>
      </c>
      <c r="E94" s="167" t="s">
        <v>149</v>
      </c>
      <c r="F94" s="167" t="s">
        <v>880</v>
      </c>
      <c r="G94" s="165"/>
      <c r="H94" s="165"/>
      <c r="I94" s="168"/>
      <c r="J94" s="169">
        <f>BK94</f>
        <v>0</v>
      </c>
      <c r="K94" s="165"/>
      <c r="L94" s="170"/>
      <c r="M94" s="171"/>
      <c r="N94" s="172"/>
      <c r="O94" s="172"/>
      <c r="P94" s="173">
        <f>SUM(P95:P96)</f>
        <v>0</v>
      </c>
      <c r="Q94" s="172"/>
      <c r="R94" s="173">
        <f>SUM(R95:R96)</f>
        <v>0</v>
      </c>
      <c r="S94" s="172"/>
      <c r="T94" s="174">
        <f>SUM(T95:T96)</f>
        <v>0</v>
      </c>
      <c r="AR94" s="175" t="s">
        <v>78</v>
      </c>
      <c r="AT94" s="176" t="s">
        <v>70</v>
      </c>
      <c r="AU94" s="176" t="s">
        <v>71</v>
      </c>
      <c r="AY94" s="175" t="s">
        <v>131</v>
      </c>
      <c r="BK94" s="177">
        <f>SUM(BK95:BK96)</f>
        <v>0</v>
      </c>
    </row>
    <row r="95" spans="1:65" s="2" customFormat="1" ht="24.2" customHeight="1">
      <c r="A95" s="36"/>
      <c r="B95" s="37"/>
      <c r="C95" s="180" t="s">
        <v>161</v>
      </c>
      <c r="D95" s="180" t="s">
        <v>133</v>
      </c>
      <c r="E95" s="181" t="s">
        <v>942</v>
      </c>
      <c r="F95" s="182" t="s">
        <v>943</v>
      </c>
      <c r="G95" s="183" t="s">
        <v>136</v>
      </c>
      <c r="H95" s="184">
        <v>2.6</v>
      </c>
      <c r="I95" s="185"/>
      <c r="J95" s="186">
        <f>ROUND(I95*H95,2)</f>
        <v>0</v>
      </c>
      <c r="K95" s="182" t="s">
        <v>938</v>
      </c>
      <c r="L95" s="41"/>
      <c r="M95" s="187" t="s">
        <v>19</v>
      </c>
      <c r="N95" s="188" t="s">
        <v>42</v>
      </c>
      <c r="O95" s="66"/>
      <c r="P95" s="189">
        <f>O95*H95</f>
        <v>0</v>
      </c>
      <c r="Q95" s="189">
        <v>0</v>
      </c>
      <c r="R95" s="189">
        <f>Q95*H95</f>
        <v>0</v>
      </c>
      <c r="S95" s="189">
        <v>0</v>
      </c>
      <c r="T95" s="190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91" t="s">
        <v>138</v>
      </c>
      <c r="AT95" s="191" t="s">
        <v>133</v>
      </c>
      <c r="AU95" s="191" t="s">
        <v>78</v>
      </c>
      <c r="AY95" s="19" t="s">
        <v>131</v>
      </c>
      <c r="BE95" s="192">
        <f>IF(N95="základní",J95,0)</f>
        <v>0</v>
      </c>
      <c r="BF95" s="192">
        <f>IF(N95="snížená",J95,0)</f>
        <v>0</v>
      </c>
      <c r="BG95" s="192">
        <f>IF(N95="zákl. přenesená",J95,0)</f>
        <v>0</v>
      </c>
      <c r="BH95" s="192">
        <f>IF(N95="sníž. přenesená",J95,0)</f>
        <v>0</v>
      </c>
      <c r="BI95" s="192">
        <f>IF(N95="nulová",J95,0)</f>
        <v>0</v>
      </c>
      <c r="BJ95" s="19" t="s">
        <v>78</v>
      </c>
      <c r="BK95" s="192">
        <f>ROUND(I95*H95,2)</f>
        <v>0</v>
      </c>
      <c r="BL95" s="19" t="s">
        <v>138</v>
      </c>
      <c r="BM95" s="191" t="s">
        <v>191</v>
      </c>
    </row>
    <row r="96" spans="1:65" s="2" customFormat="1" ht="29.25">
      <c r="A96" s="36"/>
      <c r="B96" s="37"/>
      <c r="C96" s="38"/>
      <c r="D96" s="200" t="s">
        <v>187</v>
      </c>
      <c r="E96" s="38"/>
      <c r="F96" s="221" t="s">
        <v>944</v>
      </c>
      <c r="G96" s="38"/>
      <c r="H96" s="38"/>
      <c r="I96" s="195"/>
      <c r="J96" s="38"/>
      <c r="K96" s="38"/>
      <c r="L96" s="41"/>
      <c r="M96" s="196"/>
      <c r="N96" s="197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187</v>
      </c>
      <c r="AU96" s="19" t="s">
        <v>78</v>
      </c>
    </row>
    <row r="97" spans="1:65" s="12" customFormat="1" ht="25.9" customHeight="1">
      <c r="B97" s="164"/>
      <c r="C97" s="165"/>
      <c r="D97" s="166" t="s">
        <v>70</v>
      </c>
      <c r="E97" s="167" t="s">
        <v>742</v>
      </c>
      <c r="F97" s="167" t="s">
        <v>945</v>
      </c>
      <c r="G97" s="165"/>
      <c r="H97" s="165"/>
      <c r="I97" s="168"/>
      <c r="J97" s="169">
        <f>BK97</f>
        <v>0</v>
      </c>
      <c r="K97" s="165"/>
      <c r="L97" s="170"/>
      <c r="M97" s="171"/>
      <c r="N97" s="172"/>
      <c r="O97" s="172"/>
      <c r="P97" s="173">
        <f>SUM(P98:P104)</f>
        <v>0</v>
      </c>
      <c r="Q97" s="172"/>
      <c r="R97" s="173">
        <f>SUM(R98:R104)</f>
        <v>0</v>
      </c>
      <c r="S97" s="172"/>
      <c r="T97" s="174">
        <f>SUM(T98:T104)</f>
        <v>0</v>
      </c>
      <c r="AR97" s="175" t="s">
        <v>78</v>
      </c>
      <c r="AT97" s="176" t="s">
        <v>70</v>
      </c>
      <c r="AU97" s="176" t="s">
        <v>71</v>
      </c>
      <c r="AY97" s="175" t="s">
        <v>131</v>
      </c>
      <c r="BK97" s="177">
        <f>SUM(BK98:BK104)</f>
        <v>0</v>
      </c>
    </row>
    <row r="98" spans="1:65" s="2" customFormat="1" ht="16.5" customHeight="1">
      <c r="A98" s="36"/>
      <c r="B98" s="37"/>
      <c r="C98" s="180" t="s">
        <v>167</v>
      </c>
      <c r="D98" s="180" t="s">
        <v>133</v>
      </c>
      <c r="E98" s="181" t="s">
        <v>946</v>
      </c>
      <c r="F98" s="182" t="s">
        <v>947</v>
      </c>
      <c r="G98" s="183" t="s">
        <v>136</v>
      </c>
      <c r="H98" s="184">
        <v>381.3</v>
      </c>
      <c r="I98" s="185"/>
      <c r="J98" s="186">
        <f>ROUND(I98*H98,2)</f>
        <v>0</v>
      </c>
      <c r="K98" s="182" t="s">
        <v>931</v>
      </c>
      <c r="L98" s="41"/>
      <c r="M98" s="187" t="s">
        <v>19</v>
      </c>
      <c r="N98" s="188" t="s">
        <v>42</v>
      </c>
      <c r="O98" s="66"/>
      <c r="P98" s="189">
        <f>O98*H98</f>
        <v>0</v>
      </c>
      <c r="Q98" s="189">
        <v>0</v>
      </c>
      <c r="R98" s="189">
        <f>Q98*H98</f>
        <v>0</v>
      </c>
      <c r="S98" s="189">
        <v>0</v>
      </c>
      <c r="T98" s="190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1" t="s">
        <v>138</v>
      </c>
      <c r="AT98" s="191" t="s">
        <v>133</v>
      </c>
      <c r="AU98" s="191" t="s">
        <v>78</v>
      </c>
      <c r="AY98" s="19" t="s">
        <v>131</v>
      </c>
      <c r="BE98" s="192">
        <f>IF(N98="základní",J98,0)</f>
        <v>0</v>
      </c>
      <c r="BF98" s="192">
        <f>IF(N98="snížená",J98,0)</f>
        <v>0</v>
      </c>
      <c r="BG98" s="192">
        <f>IF(N98="zákl. přenesená",J98,0)</f>
        <v>0</v>
      </c>
      <c r="BH98" s="192">
        <f>IF(N98="sníž. přenesená",J98,0)</f>
        <v>0</v>
      </c>
      <c r="BI98" s="192">
        <f>IF(N98="nulová",J98,0)</f>
        <v>0</v>
      </c>
      <c r="BJ98" s="19" t="s">
        <v>78</v>
      </c>
      <c r="BK98" s="192">
        <f>ROUND(I98*H98,2)</f>
        <v>0</v>
      </c>
      <c r="BL98" s="19" t="s">
        <v>138</v>
      </c>
      <c r="BM98" s="191" t="s">
        <v>8</v>
      </c>
    </row>
    <row r="99" spans="1:65" s="2" customFormat="1" ht="48.75">
      <c r="A99" s="36"/>
      <c r="B99" s="37"/>
      <c r="C99" s="38"/>
      <c r="D99" s="200" t="s">
        <v>187</v>
      </c>
      <c r="E99" s="38"/>
      <c r="F99" s="221" t="s">
        <v>948</v>
      </c>
      <c r="G99" s="38"/>
      <c r="H99" s="38"/>
      <c r="I99" s="195"/>
      <c r="J99" s="38"/>
      <c r="K99" s="38"/>
      <c r="L99" s="41"/>
      <c r="M99" s="196"/>
      <c r="N99" s="197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187</v>
      </c>
      <c r="AU99" s="19" t="s">
        <v>78</v>
      </c>
    </row>
    <row r="100" spans="1:65" s="2" customFormat="1" ht="16.5" customHeight="1">
      <c r="A100" s="36"/>
      <c r="B100" s="37"/>
      <c r="C100" s="180" t="s">
        <v>172</v>
      </c>
      <c r="D100" s="180" t="s">
        <v>133</v>
      </c>
      <c r="E100" s="181" t="s">
        <v>946</v>
      </c>
      <c r="F100" s="182" t="s">
        <v>947</v>
      </c>
      <c r="G100" s="183" t="s">
        <v>136</v>
      </c>
      <c r="H100" s="184">
        <v>381.3</v>
      </c>
      <c r="I100" s="185"/>
      <c r="J100" s="186">
        <f>ROUND(I100*H100,2)</f>
        <v>0</v>
      </c>
      <c r="K100" s="182" t="s">
        <v>931</v>
      </c>
      <c r="L100" s="41"/>
      <c r="M100" s="187" t="s">
        <v>19</v>
      </c>
      <c r="N100" s="188" t="s">
        <v>42</v>
      </c>
      <c r="O100" s="66"/>
      <c r="P100" s="189">
        <f>O100*H100</f>
        <v>0</v>
      </c>
      <c r="Q100" s="189">
        <v>0</v>
      </c>
      <c r="R100" s="189">
        <f>Q100*H100</f>
        <v>0</v>
      </c>
      <c r="S100" s="189">
        <v>0</v>
      </c>
      <c r="T100" s="190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1" t="s">
        <v>138</v>
      </c>
      <c r="AT100" s="191" t="s">
        <v>133</v>
      </c>
      <c r="AU100" s="191" t="s">
        <v>78</v>
      </c>
      <c r="AY100" s="19" t="s">
        <v>131</v>
      </c>
      <c r="BE100" s="192">
        <f>IF(N100="základní",J100,0)</f>
        <v>0</v>
      </c>
      <c r="BF100" s="192">
        <f>IF(N100="snížená",J100,0)</f>
        <v>0</v>
      </c>
      <c r="BG100" s="192">
        <f>IF(N100="zákl. přenesená",J100,0)</f>
        <v>0</v>
      </c>
      <c r="BH100" s="192">
        <f>IF(N100="sníž. přenesená",J100,0)</f>
        <v>0</v>
      </c>
      <c r="BI100" s="192">
        <f>IF(N100="nulová",J100,0)</f>
        <v>0</v>
      </c>
      <c r="BJ100" s="19" t="s">
        <v>78</v>
      </c>
      <c r="BK100" s="192">
        <f>ROUND(I100*H100,2)</f>
        <v>0</v>
      </c>
      <c r="BL100" s="19" t="s">
        <v>138</v>
      </c>
      <c r="BM100" s="191" t="s">
        <v>219</v>
      </c>
    </row>
    <row r="101" spans="1:65" s="2" customFormat="1" ht="29.25">
      <c r="A101" s="36"/>
      <c r="B101" s="37"/>
      <c r="C101" s="38"/>
      <c r="D101" s="200" t="s">
        <v>187</v>
      </c>
      <c r="E101" s="38"/>
      <c r="F101" s="221" t="s">
        <v>949</v>
      </c>
      <c r="G101" s="38"/>
      <c r="H101" s="38"/>
      <c r="I101" s="195"/>
      <c r="J101" s="38"/>
      <c r="K101" s="38"/>
      <c r="L101" s="41"/>
      <c r="M101" s="196"/>
      <c r="N101" s="197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187</v>
      </c>
      <c r="AU101" s="19" t="s">
        <v>78</v>
      </c>
    </row>
    <row r="102" spans="1:65" s="2" customFormat="1" ht="24.2" customHeight="1">
      <c r="A102" s="36"/>
      <c r="B102" s="37"/>
      <c r="C102" s="180" t="s">
        <v>177</v>
      </c>
      <c r="D102" s="180" t="s">
        <v>133</v>
      </c>
      <c r="E102" s="181" t="s">
        <v>950</v>
      </c>
      <c r="F102" s="182" t="s">
        <v>951</v>
      </c>
      <c r="G102" s="183" t="s">
        <v>136</v>
      </c>
      <c r="H102" s="184">
        <v>381.3</v>
      </c>
      <c r="I102" s="185"/>
      <c r="J102" s="186">
        <f>ROUND(I102*H102,2)</f>
        <v>0</v>
      </c>
      <c r="K102" s="182" t="s">
        <v>938</v>
      </c>
      <c r="L102" s="41"/>
      <c r="M102" s="187" t="s">
        <v>19</v>
      </c>
      <c r="N102" s="188" t="s">
        <v>42</v>
      </c>
      <c r="O102" s="66"/>
      <c r="P102" s="189">
        <f>O102*H102</f>
        <v>0</v>
      </c>
      <c r="Q102" s="189">
        <v>0</v>
      </c>
      <c r="R102" s="189">
        <f>Q102*H102</f>
        <v>0</v>
      </c>
      <c r="S102" s="189">
        <v>0</v>
      </c>
      <c r="T102" s="190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1" t="s">
        <v>138</v>
      </c>
      <c r="AT102" s="191" t="s">
        <v>133</v>
      </c>
      <c r="AU102" s="191" t="s">
        <v>78</v>
      </c>
      <c r="AY102" s="19" t="s">
        <v>131</v>
      </c>
      <c r="BE102" s="192">
        <f>IF(N102="základní",J102,0)</f>
        <v>0</v>
      </c>
      <c r="BF102" s="192">
        <f>IF(N102="snížená",J102,0)</f>
        <v>0</v>
      </c>
      <c r="BG102" s="192">
        <f>IF(N102="zákl. přenesená",J102,0)</f>
        <v>0</v>
      </c>
      <c r="BH102" s="192">
        <f>IF(N102="sníž. přenesená",J102,0)</f>
        <v>0</v>
      </c>
      <c r="BI102" s="192">
        <f>IF(N102="nulová",J102,0)</f>
        <v>0</v>
      </c>
      <c r="BJ102" s="19" t="s">
        <v>78</v>
      </c>
      <c r="BK102" s="192">
        <f>ROUND(I102*H102,2)</f>
        <v>0</v>
      </c>
      <c r="BL102" s="19" t="s">
        <v>138</v>
      </c>
      <c r="BM102" s="191" t="s">
        <v>229</v>
      </c>
    </row>
    <row r="103" spans="1:65" s="2" customFormat="1" ht="39">
      <c r="A103" s="36"/>
      <c r="B103" s="37"/>
      <c r="C103" s="38"/>
      <c r="D103" s="200" t="s">
        <v>187</v>
      </c>
      <c r="E103" s="38"/>
      <c r="F103" s="221" t="s">
        <v>952</v>
      </c>
      <c r="G103" s="38"/>
      <c r="H103" s="38"/>
      <c r="I103" s="195"/>
      <c r="J103" s="38"/>
      <c r="K103" s="38"/>
      <c r="L103" s="41"/>
      <c r="M103" s="196"/>
      <c r="N103" s="197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187</v>
      </c>
      <c r="AU103" s="19" t="s">
        <v>78</v>
      </c>
    </row>
    <row r="104" spans="1:65" s="2" customFormat="1" ht="21.75" customHeight="1">
      <c r="A104" s="36"/>
      <c r="B104" s="37"/>
      <c r="C104" s="180" t="s">
        <v>182</v>
      </c>
      <c r="D104" s="180" t="s">
        <v>133</v>
      </c>
      <c r="E104" s="181" t="s">
        <v>953</v>
      </c>
      <c r="F104" s="182" t="s">
        <v>954</v>
      </c>
      <c r="G104" s="183" t="s">
        <v>955</v>
      </c>
      <c r="H104" s="184">
        <v>20</v>
      </c>
      <c r="I104" s="185"/>
      <c r="J104" s="186">
        <f>ROUND(I104*H104,2)</f>
        <v>0</v>
      </c>
      <c r="K104" s="182" t="s">
        <v>931</v>
      </c>
      <c r="L104" s="41"/>
      <c r="M104" s="187" t="s">
        <v>19</v>
      </c>
      <c r="N104" s="188" t="s">
        <v>42</v>
      </c>
      <c r="O104" s="66"/>
      <c r="P104" s="189">
        <f>O104*H104</f>
        <v>0</v>
      </c>
      <c r="Q104" s="189">
        <v>0</v>
      </c>
      <c r="R104" s="189">
        <f>Q104*H104</f>
        <v>0</v>
      </c>
      <c r="S104" s="189">
        <v>0</v>
      </c>
      <c r="T104" s="190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1" t="s">
        <v>138</v>
      </c>
      <c r="AT104" s="191" t="s">
        <v>133</v>
      </c>
      <c r="AU104" s="191" t="s">
        <v>78</v>
      </c>
      <c r="AY104" s="19" t="s">
        <v>131</v>
      </c>
      <c r="BE104" s="192">
        <f>IF(N104="základní",J104,0)</f>
        <v>0</v>
      </c>
      <c r="BF104" s="192">
        <f>IF(N104="snížená",J104,0)</f>
        <v>0</v>
      </c>
      <c r="BG104" s="192">
        <f>IF(N104="zákl. přenesená",J104,0)</f>
        <v>0</v>
      </c>
      <c r="BH104" s="192">
        <f>IF(N104="sníž. přenesená",J104,0)</f>
        <v>0</v>
      </c>
      <c r="BI104" s="192">
        <f>IF(N104="nulová",J104,0)</f>
        <v>0</v>
      </c>
      <c r="BJ104" s="19" t="s">
        <v>78</v>
      </c>
      <c r="BK104" s="192">
        <f>ROUND(I104*H104,2)</f>
        <v>0</v>
      </c>
      <c r="BL104" s="19" t="s">
        <v>138</v>
      </c>
      <c r="BM104" s="191" t="s">
        <v>240</v>
      </c>
    </row>
    <row r="105" spans="1:65" s="12" customFormat="1" ht="25.9" customHeight="1">
      <c r="B105" s="164"/>
      <c r="C105" s="165"/>
      <c r="D105" s="166" t="s">
        <v>70</v>
      </c>
      <c r="E105" s="167" t="s">
        <v>956</v>
      </c>
      <c r="F105" s="167" t="s">
        <v>93</v>
      </c>
      <c r="G105" s="165"/>
      <c r="H105" s="165"/>
      <c r="I105" s="168"/>
      <c r="J105" s="169">
        <f>BK105</f>
        <v>0</v>
      </c>
      <c r="K105" s="165"/>
      <c r="L105" s="170"/>
      <c r="M105" s="171"/>
      <c r="N105" s="172"/>
      <c r="O105" s="172"/>
      <c r="P105" s="173">
        <f>SUM(P106:P115)</f>
        <v>0</v>
      </c>
      <c r="Q105" s="172"/>
      <c r="R105" s="173">
        <f>SUM(R106:R115)</f>
        <v>0</v>
      </c>
      <c r="S105" s="172"/>
      <c r="T105" s="174">
        <f>SUM(T106:T115)</f>
        <v>0</v>
      </c>
      <c r="AR105" s="175" t="s">
        <v>78</v>
      </c>
      <c r="AT105" s="176" t="s">
        <v>70</v>
      </c>
      <c r="AU105" s="176" t="s">
        <v>71</v>
      </c>
      <c r="AY105" s="175" t="s">
        <v>131</v>
      </c>
      <c r="BK105" s="177">
        <f>SUM(BK106:BK115)</f>
        <v>0</v>
      </c>
    </row>
    <row r="106" spans="1:65" s="2" customFormat="1" ht="37.9" customHeight="1">
      <c r="A106" s="36"/>
      <c r="B106" s="37"/>
      <c r="C106" s="180" t="s">
        <v>191</v>
      </c>
      <c r="D106" s="180" t="s">
        <v>133</v>
      </c>
      <c r="E106" s="181" t="s">
        <v>957</v>
      </c>
      <c r="F106" s="182" t="s">
        <v>958</v>
      </c>
      <c r="G106" s="183" t="s">
        <v>136</v>
      </c>
      <c r="H106" s="184">
        <v>58.188000000000002</v>
      </c>
      <c r="I106" s="185"/>
      <c r="J106" s="186">
        <f>ROUND(I106*H106,2)</f>
        <v>0</v>
      </c>
      <c r="K106" s="182" t="s">
        <v>938</v>
      </c>
      <c r="L106" s="41"/>
      <c r="M106" s="187" t="s">
        <v>19</v>
      </c>
      <c r="N106" s="188" t="s">
        <v>42</v>
      </c>
      <c r="O106" s="66"/>
      <c r="P106" s="189">
        <f>O106*H106</f>
        <v>0</v>
      </c>
      <c r="Q106" s="189">
        <v>0</v>
      </c>
      <c r="R106" s="189">
        <f>Q106*H106</f>
        <v>0</v>
      </c>
      <c r="S106" s="189">
        <v>0</v>
      </c>
      <c r="T106" s="190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1" t="s">
        <v>138</v>
      </c>
      <c r="AT106" s="191" t="s">
        <v>133</v>
      </c>
      <c r="AU106" s="191" t="s">
        <v>78</v>
      </c>
      <c r="AY106" s="19" t="s">
        <v>131</v>
      </c>
      <c r="BE106" s="192">
        <f>IF(N106="základní",J106,0)</f>
        <v>0</v>
      </c>
      <c r="BF106" s="192">
        <f>IF(N106="snížená",J106,0)</f>
        <v>0</v>
      </c>
      <c r="BG106" s="192">
        <f>IF(N106="zákl. přenesená",J106,0)</f>
        <v>0</v>
      </c>
      <c r="BH106" s="192">
        <f>IF(N106="sníž. přenesená",J106,0)</f>
        <v>0</v>
      </c>
      <c r="BI106" s="192">
        <f>IF(N106="nulová",J106,0)</f>
        <v>0</v>
      </c>
      <c r="BJ106" s="19" t="s">
        <v>78</v>
      </c>
      <c r="BK106" s="192">
        <f>ROUND(I106*H106,2)</f>
        <v>0</v>
      </c>
      <c r="BL106" s="19" t="s">
        <v>138</v>
      </c>
      <c r="BM106" s="191" t="s">
        <v>252</v>
      </c>
    </row>
    <row r="107" spans="1:65" s="2" customFormat="1" ht="224.25">
      <c r="A107" s="36"/>
      <c r="B107" s="37"/>
      <c r="C107" s="38"/>
      <c r="D107" s="200" t="s">
        <v>187</v>
      </c>
      <c r="E107" s="38"/>
      <c r="F107" s="221" t="s">
        <v>959</v>
      </c>
      <c r="G107" s="38"/>
      <c r="H107" s="38"/>
      <c r="I107" s="195"/>
      <c r="J107" s="38"/>
      <c r="K107" s="38"/>
      <c r="L107" s="41"/>
      <c r="M107" s="196"/>
      <c r="N107" s="197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187</v>
      </c>
      <c r="AU107" s="19" t="s">
        <v>78</v>
      </c>
    </row>
    <row r="108" spans="1:65" s="2" customFormat="1" ht="24.2" customHeight="1">
      <c r="A108" s="36"/>
      <c r="B108" s="37"/>
      <c r="C108" s="180" t="s">
        <v>198</v>
      </c>
      <c r="D108" s="180" t="s">
        <v>133</v>
      </c>
      <c r="E108" s="181" t="s">
        <v>960</v>
      </c>
      <c r="F108" s="182" t="s">
        <v>961</v>
      </c>
      <c r="G108" s="183" t="s">
        <v>136</v>
      </c>
      <c r="H108" s="184">
        <v>73.488</v>
      </c>
      <c r="I108" s="185"/>
      <c r="J108" s="186">
        <f>ROUND(I108*H108,2)</f>
        <v>0</v>
      </c>
      <c r="K108" s="182" t="s">
        <v>938</v>
      </c>
      <c r="L108" s="41"/>
      <c r="M108" s="187" t="s">
        <v>19</v>
      </c>
      <c r="N108" s="188" t="s">
        <v>42</v>
      </c>
      <c r="O108" s="66"/>
      <c r="P108" s="189">
        <f>O108*H108</f>
        <v>0</v>
      </c>
      <c r="Q108" s="189">
        <v>0</v>
      </c>
      <c r="R108" s="189">
        <f>Q108*H108</f>
        <v>0</v>
      </c>
      <c r="S108" s="189">
        <v>0</v>
      </c>
      <c r="T108" s="190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1" t="s">
        <v>138</v>
      </c>
      <c r="AT108" s="191" t="s">
        <v>133</v>
      </c>
      <c r="AU108" s="191" t="s">
        <v>78</v>
      </c>
      <c r="AY108" s="19" t="s">
        <v>131</v>
      </c>
      <c r="BE108" s="192">
        <f>IF(N108="základní",J108,0)</f>
        <v>0</v>
      </c>
      <c r="BF108" s="192">
        <f>IF(N108="snížená",J108,0)</f>
        <v>0</v>
      </c>
      <c r="BG108" s="192">
        <f>IF(N108="zákl. přenesená",J108,0)</f>
        <v>0</v>
      </c>
      <c r="BH108" s="192">
        <f>IF(N108="sníž. přenesená",J108,0)</f>
        <v>0</v>
      </c>
      <c r="BI108" s="192">
        <f>IF(N108="nulová",J108,0)</f>
        <v>0</v>
      </c>
      <c r="BJ108" s="19" t="s">
        <v>78</v>
      </c>
      <c r="BK108" s="192">
        <f>ROUND(I108*H108,2)</f>
        <v>0</v>
      </c>
      <c r="BL108" s="19" t="s">
        <v>138</v>
      </c>
      <c r="BM108" s="191" t="s">
        <v>262</v>
      </c>
    </row>
    <row r="109" spans="1:65" s="2" customFormat="1" ht="39">
      <c r="A109" s="36"/>
      <c r="B109" s="37"/>
      <c r="C109" s="38"/>
      <c r="D109" s="200" t="s">
        <v>187</v>
      </c>
      <c r="E109" s="38"/>
      <c r="F109" s="221" t="s">
        <v>962</v>
      </c>
      <c r="G109" s="38"/>
      <c r="H109" s="38"/>
      <c r="I109" s="195"/>
      <c r="J109" s="38"/>
      <c r="K109" s="38"/>
      <c r="L109" s="41"/>
      <c r="M109" s="196"/>
      <c r="N109" s="197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187</v>
      </c>
      <c r="AU109" s="19" t="s">
        <v>78</v>
      </c>
    </row>
    <row r="110" spans="1:65" s="2" customFormat="1" ht="33" customHeight="1">
      <c r="A110" s="36"/>
      <c r="B110" s="37"/>
      <c r="C110" s="180" t="s">
        <v>8</v>
      </c>
      <c r="D110" s="180" t="s">
        <v>133</v>
      </c>
      <c r="E110" s="181" t="s">
        <v>963</v>
      </c>
      <c r="F110" s="182" t="s">
        <v>964</v>
      </c>
      <c r="G110" s="183" t="s">
        <v>136</v>
      </c>
      <c r="H110" s="184">
        <v>6.7</v>
      </c>
      <c r="I110" s="185"/>
      <c r="J110" s="186">
        <f>ROUND(I110*H110,2)</f>
        <v>0</v>
      </c>
      <c r="K110" s="182" t="s">
        <v>938</v>
      </c>
      <c r="L110" s="41"/>
      <c r="M110" s="187" t="s">
        <v>19</v>
      </c>
      <c r="N110" s="188" t="s">
        <v>42</v>
      </c>
      <c r="O110" s="66"/>
      <c r="P110" s="189">
        <f>O110*H110</f>
        <v>0</v>
      </c>
      <c r="Q110" s="189">
        <v>0</v>
      </c>
      <c r="R110" s="189">
        <f>Q110*H110</f>
        <v>0</v>
      </c>
      <c r="S110" s="189">
        <v>0</v>
      </c>
      <c r="T110" s="190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138</v>
      </c>
      <c r="AT110" s="191" t="s">
        <v>133</v>
      </c>
      <c r="AU110" s="191" t="s">
        <v>78</v>
      </c>
      <c r="AY110" s="19" t="s">
        <v>131</v>
      </c>
      <c r="BE110" s="192">
        <f>IF(N110="základní",J110,0)</f>
        <v>0</v>
      </c>
      <c r="BF110" s="192">
        <f>IF(N110="snížená",J110,0)</f>
        <v>0</v>
      </c>
      <c r="BG110" s="192">
        <f>IF(N110="zákl. přenesená",J110,0)</f>
        <v>0</v>
      </c>
      <c r="BH110" s="192">
        <f>IF(N110="sníž. přenesená",J110,0)</f>
        <v>0</v>
      </c>
      <c r="BI110" s="192">
        <f>IF(N110="nulová",J110,0)</f>
        <v>0</v>
      </c>
      <c r="BJ110" s="19" t="s">
        <v>78</v>
      </c>
      <c r="BK110" s="192">
        <f>ROUND(I110*H110,2)</f>
        <v>0</v>
      </c>
      <c r="BL110" s="19" t="s">
        <v>138</v>
      </c>
      <c r="BM110" s="191" t="s">
        <v>278</v>
      </c>
    </row>
    <row r="111" spans="1:65" s="2" customFormat="1" ht="78">
      <c r="A111" s="36"/>
      <c r="B111" s="37"/>
      <c r="C111" s="38"/>
      <c r="D111" s="200" t="s">
        <v>187</v>
      </c>
      <c r="E111" s="38"/>
      <c r="F111" s="221" t="s">
        <v>965</v>
      </c>
      <c r="G111" s="38"/>
      <c r="H111" s="38"/>
      <c r="I111" s="195"/>
      <c r="J111" s="38"/>
      <c r="K111" s="38"/>
      <c r="L111" s="41"/>
      <c r="M111" s="196"/>
      <c r="N111" s="197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187</v>
      </c>
      <c r="AU111" s="19" t="s">
        <v>78</v>
      </c>
    </row>
    <row r="112" spans="1:65" s="2" customFormat="1" ht="37.9" customHeight="1">
      <c r="A112" s="36"/>
      <c r="B112" s="37"/>
      <c r="C112" s="180" t="s">
        <v>212</v>
      </c>
      <c r="D112" s="180" t="s">
        <v>133</v>
      </c>
      <c r="E112" s="181" t="s">
        <v>966</v>
      </c>
      <c r="F112" s="182" t="s">
        <v>967</v>
      </c>
      <c r="G112" s="183" t="s">
        <v>136</v>
      </c>
      <c r="H112" s="184">
        <v>8.6</v>
      </c>
      <c r="I112" s="185"/>
      <c r="J112" s="186">
        <f>ROUND(I112*H112,2)</f>
        <v>0</v>
      </c>
      <c r="K112" s="182" t="s">
        <v>938</v>
      </c>
      <c r="L112" s="41"/>
      <c r="M112" s="187" t="s">
        <v>19</v>
      </c>
      <c r="N112" s="188" t="s">
        <v>42</v>
      </c>
      <c r="O112" s="66"/>
      <c r="P112" s="189">
        <f>O112*H112</f>
        <v>0</v>
      </c>
      <c r="Q112" s="189">
        <v>0</v>
      </c>
      <c r="R112" s="189">
        <f>Q112*H112</f>
        <v>0</v>
      </c>
      <c r="S112" s="189">
        <v>0</v>
      </c>
      <c r="T112" s="190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138</v>
      </c>
      <c r="AT112" s="191" t="s">
        <v>133</v>
      </c>
      <c r="AU112" s="191" t="s">
        <v>78</v>
      </c>
      <c r="AY112" s="19" t="s">
        <v>131</v>
      </c>
      <c r="BE112" s="192">
        <f>IF(N112="základní",J112,0)</f>
        <v>0</v>
      </c>
      <c r="BF112" s="192">
        <f>IF(N112="snížená",J112,0)</f>
        <v>0</v>
      </c>
      <c r="BG112" s="192">
        <f>IF(N112="zákl. přenesená",J112,0)</f>
        <v>0</v>
      </c>
      <c r="BH112" s="192">
        <f>IF(N112="sníž. přenesená",J112,0)</f>
        <v>0</v>
      </c>
      <c r="BI112" s="192">
        <f>IF(N112="nulová",J112,0)</f>
        <v>0</v>
      </c>
      <c r="BJ112" s="19" t="s">
        <v>78</v>
      </c>
      <c r="BK112" s="192">
        <f>ROUND(I112*H112,2)</f>
        <v>0</v>
      </c>
      <c r="BL112" s="19" t="s">
        <v>138</v>
      </c>
      <c r="BM112" s="191" t="s">
        <v>291</v>
      </c>
    </row>
    <row r="113" spans="1:65" s="2" customFormat="1" ht="68.25">
      <c r="A113" s="36"/>
      <c r="B113" s="37"/>
      <c r="C113" s="38"/>
      <c r="D113" s="200" t="s">
        <v>187</v>
      </c>
      <c r="E113" s="38"/>
      <c r="F113" s="221" t="s">
        <v>968</v>
      </c>
      <c r="G113" s="38"/>
      <c r="H113" s="38"/>
      <c r="I113" s="195"/>
      <c r="J113" s="38"/>
      <c r="K113" s="38"/>
      <c r="L113" s="41"/>
      <c r="M113" s="196"/>
      <c r="N113" s="197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187</v>
      </c>
      <c r="AU113" s="19" t="s">
        <v>78</v>
      </c>
    </row>
    <row r="114" spans="1:65" s="2" customFormat="1" ht="24.2" customHeight="1">
      <c r="A114" s="36"/>
      <c r="B114" s="37"/>
      <c r="C114" s="180" t="s">
        <v>219</v>
      </c>
      <c r="D114" s="180" t="s">
        <v>133</v>
      </c>
      <c r="E114" s="181" t="s">
        <v>969</v>
      </c>
      <c r="F114" s="182" t="s">
        <v>970</v>
      </c>
      <c r="G114" s="183" t="s">
        <v>136</v>
      </c>
      <c r="H114" s="184">
        <v>73.488</v>
      </c>
      <c r="I114" s="185"/>
      <c r="J114" s="186">
        <f>ROUND(I114*H114,2)</f>
        <v>0</v>
      </c>
      <c r="K114" s="182" t="s">
        <v>938</v>
      </c>
      <c r="L114" s="41"/>
      <c r="M114" s="187" t="s">
        <v>19</v>
      </c>
      <c r="N114" s="188" t="s">
        <v>42</v>
      </c>
      <c r="O114" s="66"/>
      <c r="P114" s="189">
        <f>O114*H114</f>
        <v>0</v>
      </c>
      <c r="Q114" s="189">
        <v>0</v>
      </c>
      <c r="R114" s="189">
        <f>Q114*H114</f>
        <v>0</v>
      </c>
      <c r="S114" s="189">
        <v>0</v>
      </c>
      <c r="T114" s="190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138</v>
      </c>
      <c r="AT114" s="191" t="s">
        <v>133</v>
      </c>
      <c r="AU114" s="191" t="s">
        <v>78</v>
      </c>
      <c r="AY114" s="19" t="s">
        <v>131</v>
      </c>
      <c r="BE114" s="192">
        <f>IF(N114="základní",J114,0)</f>
        <v>0</v>
      </c>
      <c r="BF114" s="192">
        <f>IF(N114="snížená",J114,0)</f>
        <v>0</v>
      </c>
      <c r="BG114" s="192">
        <f>IF(N114="zákl. přenesená",J114,0)</f>
        <v>0</v>
      </c>
      <c r="BH114" s="192">
        <f>IF(N114="sníž. přenesená",J114,0)</f>
        <v>0</v>
      </c>
      <c r="BI114" s="192">
        <f>IF(N114="nulová",J114,0)</f>
        <v>0</v>
      </c>
      <c r="BJ114" s="19" t="s">
        <v>78</v>
      </c>
      <c r="BK114" s="192">
        <f>ROUND(I114*H114,2)</f>
        <v>0</v>
      </c>
      <c r="BL114" s="19" t="s">
        <v>138</v>
      </c>
      <c r="BM114" s="191" t="s">
        <v>302</v>
      </c>
    </row>
    <row r="115" spans="1:65" s="2" customFormat="1" ht="48.75">
      <c r="A115" s="36"/>
      <c r="B115" s="37"/>
      <c r="C115" s="38"/>
      <c r="D115" s="200" t="s">
        <v>187</v>
      </c>
      <c r="E115" s="38"/>
      <c r="F115" s="221" t="s">
        <v>971</v>
      </c>
      <c r="G115" s="38"/>
      <c r="H115" s="38"/>
      <c r="I115" s="195"/>
      <c r="J115" s="38"/>
      <c r="K115" s="38"/>
      <c r="L115" s="41"/>
      <c r="M115" s="196"/>
      <c r="N115" s="197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187</v>
      </c>
      <c r="AU115" s="19" t="s">
        <v>78</v>
      </c>
    </row>
    <row r="116" spans="1:65" s="12" customFormat="1" ht="25.9" customHeight="1">
      <c r="B116" s="164"/>
      <c r="C116" s="165"/>
      <c r="D116" s="166" t="s">
        <v>70</v>
      </c>
      <c r="E116" s="167" t="s">
        <v>665</v>
      </c>
      <c r="F116" s="167" t="s">
        <v>972</v>
      </c>
      <c r="G116" s="165"/>
      <c r="H116" s="165"/>
      <c r="I116" s="168"/>
      <c r="J116" s="169">
        <f>BK116</f>
        <v>0</v>
      </c>
      <c r="K116" s="165"/>
      <c r="L116" s="170"/>
      <c r="M116" s="171"/>
      <c r="N116" s="172"/>
      <c r="O116" s="172"/>
      <c r="P116" s="173">
        <f>SUM(P117:P118)</f>
        <v>0</v>
      </c>
      <c r="Q116" s="172"/>
      <c r="R116" s="173">
        <f>SUM(R117:R118)</f>
        <v>0</v>
      </c>
      <c r="S116" s="172"/>
      <c r="T116" s="174">
        <f>SUM(T117:T118)</f>
        <v>0</v>
      </c>
      <c r="AR116" s="175" t="s">
        <v>80</v>
      </c>
      <c r="AT116" s="176" t="s">
        <v>70</v>
      </c>
      <c r="AU116" s="176" t="s">
        <v>71</v>
      </c>
      <c r="AY116" s="175" t="s">
        <v>131</v>
      </c>
      <c r="BK116" s="177">
        <f>SUM(BK117:BK118)</f>
        <v>0</v>
      </c>
    </row>
    <row r="117" spans="1:65" s="2" customFormat="1" ht="21.75" customHeight="1">
      <c r="A117" s="36"/>
      <c r="B117" s="37"/>
      <c r="C117" s="180" t="s">
        <v>224</v>
      </c>
      <c r="D117" s="180" t="s">
        <v>133</v>
      </c>
      <c r="E117" s="181" t="s">
        <v>953</v>
      </c>
      <c r="F117" s="182" t="s">
        <v>954</v>
      </c>
      <c r="G117" s="183" t="s">
        <v>955</v>
      </c>
      <c r="H117" s="184">
        <v>7</v>
      </c>
      <c r="I117" s="185"/>
      <c r="J117" s="186">
        <f>ROUND(I117*H117,2)</f>
        <v>0</v>
      </c>
      <c r="K117" s="182" t="s">
        <v>931</v>
      </c>
      <c r="L117" s="41"/>
      <c r="M117" s="187" t="s">
        <v>19</v>
      </c>
      <c r="N117" s="188" t="s">
        <v>42</v>
      </c>
      <c r="O117" s="66"/>
      <c r="P117" s="189">
        <f>O117*H117</f>
        <v>0</v>
      </c>
      <c r="Q117" s="189">
        <v>0</v>
      </c>
      <c r="R117" s="189">
        <f>Q117*H117</f>
        <v>0</v>
      </c>
      <c r="S117" s="189">
        <v>0</v>
      </c>
      <c r="T117" s="190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1" t="s">
        <v>229</v>
      </c>
      <c r="AT117" s="191" t="s">
        <v>133</v>
      </c>
      <c r="AU117" s="191" t="s">
        <v>78</v>
      </c>
      <c r="AY117" s="19" t="s">
        <v>131</v>
      </c>
      <c r="BE117" s="192">
        <f>IF(N117="základní",J117,0)</f>
        <v>0</v>
      </c>
      <c r="BF117" s="192">
        <f>IF(N117="snížená",J117,0)</f>
        <v>0</v>
      </c>
      <c r="BG117" s="192">
        <f>IF(N117="zákl. přenesená",J117,0)</f>
        <v>0</v>
      </c>
      <c r="BH117" s="192">
        <f>IF(N117="sníž. přenesená",J117,0)</f>
        <v>0</v>
      </c>
      <c r="BI117" s="192">
        <f>IF(N117="nulová",J117,0)</f>
        <v>0</v>
      </c>
      <c r="BJ117" s="19" t="s">
        <v>78</v>
      </c>
      <c r="BK117" s="192">
        <f>ROUND(I117*H117,2)</f>
        <v>0</v>
      </c>
      <c r="BL117" s="19" t="s">
        <v>229</v>
      </c>
      <c r="BM117" s="191" t="s">
        <v>312</v>
      </c>
    </row>
    <row r="118" spans="1:65" s="2" customFormat="1" ht="21.75" customHeight="1">
      <c r="A118" s="36"/>
      <c r="B118" s="37"/>
      <c r="C118" s="180" t="s">
        <v>229</v>
      </c>
      <c r="D118" s="180" t="s">
        <v>133</v>
      </c>
      <c r="E118" s="181" t="s">
        <v>973</v>
      </c>
      <c r="F118" s="182" t="s">
        <v>974</v>
      </c>
      <c r="G118" s="183" t="s">
        <v>975</v>
      </c>
      <c r="H118" s="249"/>
      <c r="I118" s="185"/>
      <c r="J118" s="186">
        <f>ROUND(I118*H118,2)</f>
        <v>0</v>
      </c>
      <c r="K118" s="182" t="s">
        <v>931</v>
      </c>
      <c r="L118" s="41"/>
      <c r="M118" s="187" t="s">
        <v>19</v>
      </c>
      <c r="N118" s="188" t="s">
        <v>42</v>
      </c>
      <c r="O118" s="66"/>
      <c r="P118" s="189">
        <f>O118*H118</f>
        <v>0</v>
      </c>
      <c r="Q118" s="189">
        <v>0</v>
      </c>
      <c r="R118" s="189">
        <f>Q118*H118</f>
        <v>0</v>
      </c>
      <c r="S118" s="189">
        <v>0</v>
      </c>
      <c r="T118" s="190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229</v>
      </c>
      <c r="AT118" s="191" t="s">
        <v>133</v>
      </c>
      <c r="AU118" s="191" t="s">
        <v>78</v>
      </c>
      <c r="AY118" s="19" t="s">
        <v>131</v>
      </c>
      <c r="BE118" s="192">
        <f>IF(N118="základní",J118,0)</f>
        <v>0</v>
      </c>
      <c r="BF118" s="192">
        <f>IF(N118="snížená",J118,0)</f>
        <v>0</v>
      </c>
      <c r="BG118" s="192">
        <f>IF(N118="zákl. přenesená",J118,0)</f>
        <v>0</v>
      </c>
      <c r="BH118" s="192">
        <f>IF(N118="sníž. přenesená",J118,0)</f>
        <v>0</v>
      </c>
      <c r="BI118" s="192">
        <f>IF(N118="nulová",J118,0)</f>
        <v>0</v>
      </c>
      <c r="BJ118" s="19" t="s">
        <v>78</v>
      </c>
      <c r="BK118" s="192">
        <f>ROUND(I118*H118,2)</f>
        <v>0</v>
      </c>
      <c r="BL118" s="19" t="s">
        <v>229</v>
      </c>
      <c r="BM118" s="191" t="s">
        <v>322</v>
      </c>
    </row>
    <row r="119" spans="1:65" s="12" customFormat="1" ht="25.9" customHeight="1">
      <c r="B119" s="164"/>
      <c r="C119" s="165"/>
      <c r="D119" s="166" t="s">
        <v>70</v>
      </c>
      <c r="E119" s="167" t="s">
        <v>976</v>
      </c>
      <c r="F119" s="167" t="s">
        <v>977</v>
      </c>
      <c r="G119" s="165"/>
      <c r="H119" s="165"/>
      <c r="I119" s="168"/>
      <c r="J119" s="169">
        <f>BK119</f>
        <v>0</v>
      </c>
      <c r="K119" s="165"/>
      <c r="L119" s="170"/>
      <c r="M119" s="171"/>
      <c r="N119" s="172"/>
      <c r="O119" s="172"/>
      <c r="P119" s="173">
        <f>SUM(P120:P138)</f>
        <v>0</v>
      </c>
      <c r="Q119" s="172"/>
      <c r="R119" s="173">
        <f>SUM(R120:R138)</f>
        <v>0</v>
      </c>
      <c r="S119" s="172"/>
      <c r="T119" s="174">
        <f>SUM(T120:T138)</f>
        <v>0</v>
      </c>
      <c r="AR119" s="175" t="s">
        <v>78</v>
      </c>
      <c r="AT119" s="176" t="s">
        <v>70</v>
      </c>
      <c r="AU119" s="176" t="s">
        <v>71</v>
      </c>
      <c r="AY119" s="175" t="s">
        <v>131</v>
      </c>
      <c r="BK119" s="177">
        <f>SUM(BK120:BK138)</f>
        <v>0</v>
      </c>
    </row>
    <row r="120" spans="1:65" s="2" customFormat="1" ht="16.5" customHeight="1">
      <c r="A120" s="36"/>
      <c r="B120" s="37"/>
      <c r="C120" s="180" t="s">
        <v>235</v>
      </c>
      <c r="D120" s="180" t="s">
        <v>133</v>
      </c>
      <c r="E120" s="181" t="s">
        <v>978</v>
      </c>
      <c r="F120" s="182" t="s">
        <v>979</v>
      </c>
      <c r="G120" s="183" t="s">
        <v>136</v>
      </c>
      <c r="H120" s="184">
        <v>18.059999999999999</v>
      </c>
      <c r="I120" s="185"/>
      <c r="J120" s="186">
        <f>ROUND(I120*H120,2)</f>
        <v>0</v>
      </c>
      <c r="K120" s="182" t="s">
        <v>931</v>
      </c>
      <c r="L120" s="41"/>
      <c r="M120" s="187" t="s">
        <v>19</v>
      </c>
      <c r="N120" s="188" t="s">
        <v>42</v>
      </c>
      <c r="O120" s="66"/>
      <c r="P120" s="189">
        <f>O120*H120</f>
        <v>0</v>
      </c>
      <c r="Q120" s="189">
        <v>0</v>
      </c>
      <c r="R120" s="189">
        <f>Q120*H120</f>
        <v>0</v>
      </c>
      <c r="S120" s="189">
        <v>0</v>
      </c>
      <c r="T120" s="190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1" t="s">
        <v>138</v>
      </c>
      <c r="AT120" s="191" t="s">
        <v>133</v>
      </c>
      <c r="AU120" s="191" t="s">
        <v>78</v>
      </c>
      <c r="AY120" s="19" t="s">
        <v>131</v>
      </c>
      <c r="BE120" s="192">
        <f>IF(N120="základní",J120,0)</f>
        <v>0</v>
      </c>
      <c r="BF120" s="192">
        <f>IF(N120="snížená",J120,0)</f>
        <v>0</v>
      </c>
      <c r="BG120" s="192">
        <f>IF(N120="zákl. přenesená",J120,0)</f>
        <v>0</v>
      </c>
      <c r="BH120" s="192">
        <f>IF(N120="sníž. přenesená",J120,0)</f>
        <v>0</v>
      </c>
      <c r="BI120" s="192">
        <f>IF(N120="nulová",J120,0)</f>
        <v>0</v>
      </c>
      <c r="BJ120" s="19" t="s">
        <v>78</v>
      </c>
      <c r="BK120" s="192">
        <f>ROUND(I120*H120,2)</f>
        <v>0</v>
      </c>
      <c r="BL120" s="19" t="s">
        <v>138</v>
      </c>
      <c r="BM120" s="191" t="s">
        <v>337</v>
      </c>
    </row>
    <row r="121" spans="1:65" s="2" customFormat="1" ht="19.5">
      <c r="A121" s="36"/>
      <c r="B121" s="37"/>
      <c r="C121" s="38"/>
      <c r="D121" s="200" t="s">
        <v>187</v>
      </c>
      <c r="E121" s="38"/>
      <c r="F121" s="221" t="s">
        <v>980</v>
      </c>
      <c r="G121" s="38"/>
      <c r="H121" s="38"/>
      <c r="I121" s="195"/>
      <c r="J121" s="38"/>
      <c r="K121" s="38"/>
      <c r="L121" s="41"/>
      <c r="M121" s="196"/>
      <c r="N121" s="197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187</v>
      </c>
      <c r="AU121" s="19" t="s">
        <v>78</v>
      </c>
    </row>
    <row r="122" spans="1:65" s="2" customFormat="1" ht="24.2" customHeight="1">
      <c r="A122" s="36"/>
      <c r="B122" s="37"/>
      <c r="C122" s="180" t="s">
        <v>240</v>
      </c>
      <c r="D122" s="180" t="s">
        <v>133</v>
      </c>
      <c r="E122" s="181" t="s">
        <v>981</v>
      </c>
      <c r="F122" s="182" t="s">
        <v>982</v>
      </c>
      <c r="G122" s="183" t="s">
        <v>136</v>
      </c>
      <c r="H122" s="184">
        <v>18.059999999999999</v>
      </c>
      <c r="I122" s="185"/>
      <c r="J122" s="186">
        <f>ROUND(I122*H122,2)</f>
        <v>0</v>
      </c>
      <c r="K122" s="182" t="s">
        <v>931</v>
      </c>
      <c r="L122" s="41"/>
      <c r="M122" s="187" t="s">
        <v>19</v>
      </c>
      <c r="N122" s="188" t="s">
        <v>42</v>
      </c>
      <c r="O122" s="66"/>
      <c r="P122" s="189">
        <f>O122*H122</f>
        <v>0</v>
      </c>
      <c r="Q122" s="189">
        <v>0</v>
      </c>
      <c r="R122" s="189">
        <f>Q122*H122</f>
        <v>0</v>
      </c>
      <c r="S122" s="189">
        <v>0</v>
      </c>
      <c r="T122" s="190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1" t="s">
        <v>138</v>
      </c>
      <c r="AT122" s="191" t="s">
        <v>133</v>
      </c>
      <c r="AU122" s="191" t="s">
        <v>78</v>
      </c>
      <c r="AY122" s="19" t="s">
        <v>131</v>
      </c>
      <c r="BE122" s="192">
        <f>IF(N122="základní",J122,0)</f>
        <v>0</v>
      </c>
      <c r="BF122" s="192">
        <f>IF(N122="snížená",J122,0)</f>
        <v>0</v>
      </c>
      <c r="BG122" s="192">
        <f>IF(N122="zákl. přenesená",J122,0)</f>
        <v>0</v>
      </c>
      <c r="BH122" s="192">
        <f>IF(N122="sníž. přenesená",J122,0)</f>
        <v>0</v>
      </c>
      <c r="BI122" s="192">
        <f>IF(N122="nulová",J122,0)</f>
        <v>0</v>
      </c>
      <c r="BJ122" s="19" t="s">
        <v>78</v>
      </c>
      <c r="BK122" s="192">
        <f>ROUND(I122*H122,2)</f>
        <v>0</v>
      </c>
      <c r="BL122" s="19" t="s">
        <v>138</v>
      </c>
      <c r="BM122" s="191" t="s">
        <v>359</v>
      </c>
    </row>
    <row r="123" spans="1:65" s="2" customFormat="1" ht="19.5">
      <c r="A123" s="36"/>
      <c r="B123" s="37"/>
      <c r="C123" s="38"/>
      <c r="D123" s="200" t="s">
        <v>187</v>
      </c>
      <c r="E123" s="38"/>
      <c r="F123" s="221" t="s">
        <v>980</v>
      </c>
      <c r="G123" s="38"/>
      <c r="H123" s="38"/>
      <c r="I123" s="195"/>
      <c r="J123" s="38"/>
      <c r="K123" s="38"/>
      <c r="L123" s="41"/>
      <c r="M123" s="196"/>
      <c r="N123" s="197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187</v>
      </c>
      <c r="AU123" s="19" t="s">
        <v>78</v>
      </c>
    </row>
    <row r="124" spans="1:65" s="2" customFormat="1" ht="24.2" customHeight="1">
      <c r="A124" s="36"/>
      <c r="B124" s="37"/>
      <c r="C124" s="180" t="s">
        <v>245</v>
      </c>
      <c r="D124" s="180" t="s">
        <v>133</v>
      </c>
      <c r="E124" s="181" t="s">
        <v>983</v>
      </c>
      <c r="F124" s="182" t="s">
        <v>984</v>
      </c>
      <c r="G124" s="183" t="s">
        <v>955</v>
      </c>
      <c r="H124" s="184">
        <v>8</v>
      </c>
      <c r="I124" s="185"/>
      <c r="J124" s="186">
        <f>ROUND(I124*H124,2)</f>
        <v>0</v>
      </c>
      <c r="K124" s="182" t="s">
        <v>931</v>
      </c>
      <c r="L124" s="41"/>
      <c r="M124" s="187" t="s">
        <v>19</v>
      </c>
      <c r="N124" s="188" t="s">
        <v>42</v>
      </c>
      <c r="O124" s="66"/>
      <c r="P124" s="189">
        <f>O124*H124</f>
        <v>0</v>
      </c>
      <c r="Q124" s="189">
        <v>0</v>
      </c>
      <c r="R124" s="189">
        <f>Q124*H124</f>
        <v>0</v>
      </c>
      <c r="S124" s="189">
        <v>0</v>
      </c>
      <c r="T124" s="190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1" t="s">
        <v>138</v>
      </c>
      <c r="AT124" s="191" t="s">
        <v>133</v>
      </c>
      <c r="AU124" s="191" t="s">
        <v>78</v>
      </c>
      <c r="AY124" s="19" t="s">
        <v>131</v>
      </c>
      <c r="BE124" s="192">
        <f>IF(N124="základní",J124,0)</f>
        <v>0</v>
      </c>
      <c r="BF124" s="192">
        <f>IF(N124="snížená",J124,0)</f>
        <v>0</v>
      </c>
      <c r="BG124" s="192">
        <f>IF(N124="zákl. přenesená",J124,0)</f>
        <v>0</v>
      </c>
      <c r="BH124" s="192">
        <f>IF(N124="sníž. přenesená",J124,0)</f>
        <v>0</v>
      </c>
      <c r="BI124" s="192">
        <f>IF(N124="nulová",J124,0)</f>
        <v>0</v>
      </c>
      <c r="BJ124" s="19" t="s">
        <v>78</v>
      </c>
      <c r="BK124" s="192">
        <f>ROUND(I124*H124,2)</f>
        <v>0</v>
      </c>
      <c r="BL124" s="19" t="s">
        <v>138</v>
      </c>
      <c r="BM124" s="191" t="s">
        <v>375</v>
      </c>
    </row>
    <row r="125" spans="1:65" s="2" customFormat="1" ht="24.2" customHeight="1">
      <c r="A125" s="36"/>
      <c r="B125" s="37"/>
      <c r="C125" s="180" t="s">
        <v>252</v>
      </c>
      <c r="D125" s="180" t="s">
        <v>133</v>
      </c>
      <c r="E125" s="181" t="s">
        <v>985</v>
      </c>
      <c r="F125" s="182" t="s">
        <v>986</v>
      </c>
      <c r="G125" s="183" t="s">
        <v>987</v>
      </c>
      <c r="H125" s="184">
        <v>1</v>
      </c>
      <c r="I125" s="185"/>
      <c r="J125" s="186">
        <f>ROUND(I125*H125,2)</f>
        <v>0</v>
      </c>
      <c r="K125" s="182" t="s">
        <v>938</v>
      </c>
      <c r="L125" s="41"/>
      <c r="M125" s="187" t="s">
        <v>19</v>
      </c>
      <c r="N125" s="188" t="s">
        <v>42</v>
      </c>
      <c r="O125" s="66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1" t="s">
        <v>138</v>
      </c>
      <c r="AT125" s="191" t="s">
        <v>133</v>
      </c>
      <c r="AU125" s="191" t="s">
        <v>78</v>
      </c>
      <c r="AY125" s="19" t="s">
        <v>131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78</v>
      </c>
      <c r="BK125" s="192">
        <f>ROUND(I125*H125,2)</f>
        <v>0</v>
      </c>
      <c r="BL125" s="19" t="s">
        <v>138</v>
      </c>
      <c r="BM125" s="191" t="s">
        <v>390</v>
      </c>
    </row>
    <row r="126" spans="1:65" s="2" customFormat="1" ht="58.5">
      <c r="A126" s="36"/>
      <c r="B126" s="37"/>
      <c r="C126" s="38"/>
      <c r="D126" s="200" t="s">
        <v>187</v>
      </c>
      <c r="E126" s="38"/>
      <c r="F126" s="221" t="s">
        <v>988</v>
      </c>
      <c r="G126" s="38"/>
      <c r="H126" s="38"/>
      <c r="I126" s="195"/>
      <c r="J126" s="38"/>
      <c r="K126" s="38"/>
      <c r="L126" s="41"/>
      <c r="M126" s="196"/>
      <c r="N126" s="197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187</v>
      </c>
      <c r="AU126" s="19" t="s">
        <v>78</v>
      </c>
    </row>
    <row r="127" spans="1:65" s="2" customFormat="1" ht="24.2" customHeight="1">
      <c r="A127" s="36"/>
      <c r="B127" s="37"/>
      <c r="C127" s="180" t="s">
        <v>7</v>
      </c>
      <c r="D127" s="180" t="s">
        <v>133</v>
      </c>
      <c r="E127" s="181" t="s">
        <v>989</v>
      </c>
      <c r="F127" s="182" t="s">
        <v>990</v>
      </c>
      <c r="G127" s="183" t="s">
        <v>991</v>
      </c>
      <c r="H127" s="184">
        <v>51.6</v>
      </c>
      <c r="I127" s="185"/>
      <c r="J127" s="186">
        <f>ROUND(I127*H127,2)</f>
        <v>0</v>
      </c>
      <c r="K127" s="182" t="s">
        <v>938</v>
      </c>
      <c r="L127" s="41"/>
      <c r="M127" s="187" t="s">
        <v>19</v>
      </c>
      <c r="N127" s="188" t="s">
        <v>42</v>
      </c>
      <c r="O127" s="66"/>
      <c r="P127" s="189">
        <f>O127*H127</f>
        <v>0</v>
      </c>
      <c r="Q127" s="189">
        <v>0</v>
      </c>
      <c r="R127" s="189">
        <f>Q127*H127</f>
        <v>0</v>
      </c>
      <c r="S127" s="189">
        <v>0</v>
      </c>
      <c r="T127" s="19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1" t="s">
        <v>138</v>
      </c>
      <c r="AT127" s="191" t="s">
        <v>133</v>
      </c>
      <c r="AU127" s="191" t="s">
        <v>78</v>
      </c>
      <c r="AY127" s="19" t="s">
        <v>131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78</v>
      </c>
      <c r="BK127" s="192">
        <f>ROUND(I127*H127,2)</f>
        <v>0</v>
      </c>
      <c r="BL127" s="19" t="s">
        <v>138</v>
      </c>
      <c r="BM127" s="191" t="s">
        <v>403</v>
      </c>
    </row>
    <row r="128" spans="1:65" s="2" customFormat="1" ht="68.25">
      <c r="A128" s="36"/>
      <c r="B128" s="37"/>
      <c r="C128" s="38"/>
      <c r="D128" s="200" t="s">
        <v>187</v>
      </c>
      <c r="E128" s="38"/>
      <c r="F128" s="221" t="s">
        <v>992</v>
      </c>
      <c r="G128" s="38"/>
      <c r="H128" s="38"/>
      <c r="I128" s="195"/>
      <c r="J128" s="38"/>
      <c r="K128" s="38"/>
      <c r="L128" s="41"/>
      <c r="M128" s="196"/>
      <c r="N128" s="197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187</v>
      </c>
      <c r="AU128" s="19" t="s">
        <v>78</v>
      </c>
    </row>
    <row r="129" spans="1:65" s="2" customFormat="1" ht="24.2" customHeight="1">
      <c r="A129" s="36"/>
      <c r="B129" s="37"/>
      <c r="C129" s="180" t="s">
        <v>262</v>
      </c>
      <c r="D129" s="180" t="s">
        <v>133</v>
      </c>
      <c r="E129" s="181" t="s">
        <v>993</v>
      </c>
      <c r="F129" s="182" t="s">
        <v>994</v>
      </c>
      <c r="G129" s="183" t="s">
        <v>987</v>
      </c>
      <c r="H129" s="184">
        <v>16</v>
      </c>
      <c r="I129" s="185"/>
      <c r="J129" s="186">
        <f>ROUND(I129*H129,2)</f>
        <v>0</v>
      </c>
      <c r="K129" s="182" t="s">
        <v>938</v>
      </c>
      <c r="L129" s="41"/>
      <c r="M129" s="187" t="s">
        <v>19</v>
      </c>
      <c r="N129" s="188" t="s">
        <v>42</v>
      </c>
      <c r="O129" s="66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1" t="s">
        <v>138</v>
      </c>
      <c r="AT129" s="191" t="s">
        <v>133</v>
      </c>
      <c r="AU129" s="191" t="s">
        <v>78</v>
      </c>
      <c r="AY129" s="19" t="s">
        <v>131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78</v>
      </c>
      <c r="BK129" s="192">
        <f>ROUND(I129*H129,2)</f>
        <v>0</v>
      </c>
      <c r="BL129" s="19" t="s">
        <v>138</v>
      </c>
      <c r="BM129" s="191" t="s">
        <v>419</v>
      </c>
    </row>
    <row r="130" spans="1:65" s="2" customFormat="1" ht="68.25">
      <c r="A130" s="36"/>
      <c r="B130" s="37"/>
      <c r="C130" s="38"/>
      <c r="D130" s="200" t="s">
        <v>187</v>
      </c>
      <c r="E130" s="38"/>
      <c r="F130" s="221" t="s">
        <v>995</v>
      </c>
      <c r="G130" s="38"/>
      <c r="H130" s="38"/>
      <c r="I130" s="195"/>
      <c r="J130" s="38"/>
      <c r="K130" s="38"/>
      <c r="L130" s="41"/>
      <c r="M130" s="196"/>
      <c r="N130" s="197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187</v>
      </c>
      <c r="AU130" s="19" t="s">
        <v>78</v>
      </c>
    </row>
    <row r="131" spans="1:65" s="2" customFormat="1" ht="24.2" customHeight="1">
      <c r="A131" s="36"/>
      <c r="B131" s="37"/>
      <c r="C131" s="180" t="s">
        <v>271</v>
      </c>
      <c r="D131" s="180" t="s">
        <v>133</v>
      </c>
      <c r="E131" s="181" t="s">
        <v>996</v>
      </c>
      <c r="F131" s="182" t="s">
        <v>997</v>
      </c>
      <c r="G131" s="183" t="s">
        <v>991</v>
      </c>
      <c r="H131" s="184">
        <v>2.6</v>
      </c>
      <c r="I131" s="185"/>
      <c r="J131" s="186">
        <f>ROUND(I131*H131,2)</f>
        <v>0</v>
      </c>
      <c r="K131" s="182" t="s">
        <v>938</v>
      </c>
      <c r="L131" s="41"/>
      <c r="M131" s="187" t="s">
        <v>19</v>
      </c>
      <c r="N131" s="188" t="s">
        <v>42</v>
      </c>
      <c r="O131" s="66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1" t="s">
        <v>138</v>
      </c>
      <c r="AT131" s="191" t="s">
        <v>133</v>
      </c>
      <c r="AU131" s="191" t="s">
        <v>78</v>
      </c>
      <c r="AY131" s="19" t="s">
        <v>131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78</v>
      </c>
      <c r="BK131" s="192">
        <f>ROUND(I131*H131,2)</f>
        <v>0</v>
      </c>
      <c r="BL131" s="19" t="s">
        <v>138</v>
      </c>
      <c r="BM131" s="191" t="s">
        <v>646</v>
      </c>
    </row>
    <row r="132" spans="1:65" s="2" customFormat="1" ht="29.25">
      <c r="A132" s="36"/>
      <c r="B132" s="37"/>
      <c r="C132" s="38"/>
      <c r="D132" s="200" t="s">
        <v>187</v>
      </c>
      <c r="E132" s="38"/>
      <c r="F132" s="221" t="s">
        <v>998</v>
      </c>
      <c r="G132" s="38"/>
      <c r="H132" s="38"/>
      <c r="I132" s="195"/>
      <c r="J132" s="38"/>
      <c r="K132" s="38"/>
      <c r="L132" s="41"/>
      <c r="M132" s="196"/>
      <c r="N132" s="197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187</v>
      </c>
      <c r="AU132" s="19" t="s">
        <v>78</v>
      </c>
    </row>
    <row r="133" spans="1:65" s="2" customFormat="1" ht="24.2" customHeight="1">
      <c r="A133" s="36"/>
      <c r="B133" s="37"/>
      <c r="C133" s="180" t="s">
        <v>278</v>
      </c>
      <c r="D133" s="180" t="s">
        <v>133</v>
      </c>
      <c r="E133" s="181" t="s">
        <v>999</v>
      </c>
      <c r="F133" s="182" t="s">
        <v>1000</v>
      </c>
      <c r="G133" s="183" t="s">
        <v>987</v>
      </c>
      <c r="H133" s="184">
        <v>3</v>
      </c>
      <c r="I133" s="185"/>
      <c r="J133" s="186">
        <f>ROUND(I133*H133,2)</f>
        <v>0</v>
      </c>
      <c r="K133" s="182" t="s">
        <v>938</v>
      </c>
      <c r="L133" s="41"/>
      <c r="M133" s="187" t="s">
        <v>19</v>
      </c>
      <c r="N133" s="188" t="s">
        <v>42</v>
      </c>
      <c r="O133" s="66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1" t="s">
        <v>138</v>
      </c>
      <c r="AT133" s="191" t="s">
        <v>133</v>
      </c>
      <c r="AU133" s="191" t="s">
        <v>78</v>
      </c>
      <c r="AY133" s="19" t="s">
        <v>131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78</v>
      </c>
      <c r="BK133" s="192">
        <f>ROUND(I133*H133,2)</f>
        <v>0</v>
      </c>
      <c r="BL133" s="19" t="s">
        <v>138</v>
      </c>
      <c r="BM133" s="191" t="s">
        <v>660</v>
      </c>
    </row>
    <row r="134" spans="1:65" s="2" customFormat="1" ht="48.75">
      <c r="A134" s="36"/>
      <c r="B134" s="37"/>
      <c r="C134" s="38"/>
      <c r="D134" s="200" t="s">
        <v>187</v>
      </c>
      <c r="E134" s="38"/>
      <c r="F134" s="221" t="s">
        <v>1001</v>
      </c>
      <c r="G134" s="38"/>
      <c r="H134" s="38"/>
      <c r="I134" s="195"/>
      <c r="J134" s="38"/>
      <c r="K134" s="38"/>
      <c r="L134" s="41"/>
      <c r="M134" s="196"/>
      <c r="N134" s="197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187</v>
      </c>
      <c r="AU134" s="19" t="s">
        <v>78</v>
      </c>
    </row>
    <row r="135" spans="1:65" s="2" customFormat="1" ht="44.25" customHeight="1">
      <c r="A135" s="36"/>
      <c r="B135" s="37"/>
      <c r="C135" s="180" t="s">
        <v>284</v>
      </c>
      <c r="D135" s="180" t="s">
        <v>133</v>
      </c>
      <c r="E135" s="181" t="s">
        <v>1002</v>
      </c>
      <c r="F135" s="182" t="s">
        <v>1003</v>
      </c>
      <c r="G135" s="183" t="s">
        <v>987</v>
      </c>
      <c r="H135" s="184">
        <v>2</v>
      </c>
      <c r="I135" s="185"/>
      <c r="J135" s="186">
        <f>ROUND(I135*H135,2)</f>
        <v>0</v>
      </c>
      <c r="K135" s="182" t="s">
        <v>938</v>
      </c>
      <c r="L135" s="41"/>
      <c r="M135" s="187" t="s">
        <v>19</v>
      </c>
      <c r="N135" s="188" t="s">
        <v>42</v>
      </c>
      <c r="O135" s="66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1" t="s">
        <v>138</v>
      </c>
      <c r="AT135" s="191" t="s">
        <v>133</v>
      </c>
      <c r="AU135" s="191" t="s">
        <v>78</v>
      </c>
      <c r="AY135" s="19" t="s">
        <v>131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78</v>
      </c>
      <c r="BK135" s="192">
        <f>ROUND(I135*H135,2)</f>
        <v>0</v>
      </c>
      <c r="BL135" s="19" t="s">
        <v>138</v>
      </c>
      <c r="BM135" s="191" t="s">
        <v>673</v>
      </c>
    </row>
    <row r="136" spans="1:65" s="2" customFormat="1" ht="39">
      <c r="A136" s="36"/>
      <c r="B136" s="37"/>
      <c r="C136" s="38"/>
      <c r="D136" s="200" t="s">
        <v>187</v>
      </c>
      <c r="E136" s="38"/>
      <c r="F136" s="221" t="s">
        <v>1004</v>
      </c>
      <c r="G136" s="38"/>
      <c r="H136" s="38"/>
      <c r="I136" s="195"/>
      <c r="J136" s="38"/>
      <c r="K136" s="38"/>
      <c r="L136" s="41"/>
      <c r="M136" s="196"/>
      <c r="N136" s="197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187</v>
      </c>
      <c r="AU136" s="19" t="s">
        <v>78</v>
      </c>
    </row>
    <row r="137" spans="1:65" s="2" customFormat="1" ht="16.5" customHeight="1">
      <c r="A137" s="36"/>
      <c r="B137" s="37"/>
      <c r="C137" s="180" t="s">
        <v>291</v>
      </c>
      <c r="D137" s="180" t="s">
        <v>133</v>
      </c>
      <c r="E137" s="181" t="s">
        <v>978</v>
      </c>
      <c r="F137" s="182" t="s">
        <v>979</v>
      </c>
      <c r="G137" s="183" t="s">
        <v>136</v>
      </c>
      <c r="H137" s="184">
        <v>7.5250000000000004</v>
      </c>
      <c r="I137" s="185"/>
      <c r="J137" s="186">
        <f>ROUND(I137*H137,2)</f>
        <v>0</v>
      </c>
      <c r="K137" s="182" t="s">
        <v>931</v>
      </c>
      <c r="L137" s="41"/>
      <c r="M137" s="187" t="s">
        <v>19</v>
      </c>
      <c r="N137" s="188" t="s">
        <v>42</v>
      </c>
      <c r="O137" s="66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1" t="s">
        <v>138</v>
      </c>
      <c r="AT137" s="191" t="s">
        <v>133</v>
      </c>
      <c r="AU137" s="191" t="s">
        <v>78</v>
      </c>
      <c r="AY137" s="19" t="s">
        <v>131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78</v>
      </c>
      <c r="BK137" s="192">
        <f>ROUND(I137*H137,2)</f>
        <v>0</v>
      </c>
      <c r="BL137" s="19" t="s">
        <v>138</v>
      </c>
      <c r="BM137" s="191" t="s">
        <v>685</v>
      </c>
    </row>
    <row r="138" spans="1:65" s="2" customFormat="1" ht="19.5">
      <c r="A138" s="36"/>
      <c r="B138" s="37"/>
      <c r="C138" s="38"/>
      <c r="D138" s="200" t="s">
        <v>187</v>
      </c>
      <c r="E138" s="38"/>
      <c r="F138" s="221" t="s">
        <v>1005</v>
      </c>
      <c r="G138" s="38"/>
      <c r="H138" s="38"/>
      <c r="I138" s="195"/>
      <c r="J138" s="38"/>
      <c r="K138" s="38"/>
      <c r="L138" s="41"/>
      <c r="M138" s="245"/>
      <c r="N138" s="246"/>
      <c r="O138" s="247"/>
      <c r="P138" s="247"/>
      <c r="Q138" s="247"/>
      <c r="R138" s="247"/>
      <c r="S138" s="247"/>
      <c r="T138" s="248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187</v>
      </c>
      <c r="AU138" s="19" t="s">
        <v>78</v>
      </c>
    </row>
    <row r="139" spans="1:65" s="2" customFormat="1" ht="6.95" customHeight="1">
      <c r="A139" s="36"/>
      <c r="B139" s="49"/>
      <c r="C139" s="50"/>
      <c r="D139" s="50"/>
      <c r="E139" s="50"/>
      <c r="F139" s="50"/>
      <c r="G139" s="50"/>
      <c r="H139" s="50"/>
      <c r="I139" s="50"/>
      <c r="J139" s="50"/>
      <c r="K139" s="50"/>
      <c r="L139" s="41"/>
      <c r="M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</row>
  </sheetData>
  <sheetProtection algorithmName="SHA-512" hashValue="XYP0iqoPsW0hh8Jrv/vQO2Dd1bEC4uQEVCXjzVuXQ+7oDVfwEbwtq+Lr28BxTHkNoCqDTVRPN+mLMte0hsi86Q==" saltValue="0gdbtmffjNdCb1SXhnRFV4n8OFtM562X6zrmXrKEfAvaBKk1OVq3eLz/UxSeiRXporeSvv0VHay6ZOpIFrMkHA==" spinCount="100000" sheet="1" objects="1" scenarios="1" formatColumns="0" formatRows="0" autoFilter="0"/>
  <autoFilter ref="C84:K138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AT2" s="19" t="s">
        <v>97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80</v>
      </c>
    </row>
    <row r="4" spans="1:46" s="1" customFormat="1" ht="24.95" customHeight="1">
      <c r="B4" s="22"/>
      <c r="D4" s="112" t="s">
        <v>98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5" t="str">
        <f>'Rekapitulace stavby'!K6</f>
        <v>Revitalizace vnějšího pláště historické části budovy Beskydského divadla v Novém Jičíně</v>
      </c>
      <c r="F7" s="386"/>
      <c r="G7" s="386"/>
      <c r="H7" s="386"/>
      <c r="L7" s="22"/>
    </row>
    <row r="8" spans="1:46" s="2" customFormat="1" ht="12" customHeight="1">
      <c r="A8" s="36"/>
      <c r="B8" s="41"/>
      <c r="C8" s="36"/>
      <c r="D8" s="114" t="s">
        <v>99</v>
      </c>
      <c r="E8" s="36"/>
      <c r="F8" s="36"/>
      <c r="G8" s="36"/>
      <c r="H8" s="36"/>
      <c r="I8" s="36"/>
      <c r="J8" s="36"/>
      <c r="K8" s="36"/>
      <c r="L8" s="115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8" t="s">
        <v>1006</v>
      </c>
      <c r="F9" s="387"/>
      <c r="G9" s="387"/>
      <c r="H9" s="387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4" t="s">
        <v>18</v>
      </c>
      <c r="E11" s="36"/>
      <c r="F11" s="105" t="s">
        <v>19</v>
      </c>
      <c r="G11" s="36"/>
      <c r="H11" s="36"/>
      <c r="I11" s="114" t="s">
        <v>20</v>
      </c>
      <c r="J11" s="105" t="s">
        <v>19</v>
      </c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21</v>
      </c>
      <c r="E12" s="36"/>
      <c r="F12" s="105" t="s">
        <v>22</v>
      </c>
      <c r="G12" s="36"/>
      <c r="H12" s="36"/>
      <c r="I12" s="114" t="s">
        <v>23</v>
      </c>
      <c r="J12" s="116" t="str">
        <f>'Rekapitulace stavby'!AN8</f>
        <v>30. 12. 2024</v>
      </c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25</v>
      </c>
      <c r="E14" s="36"/>
      <c r="F14" s="36"/>
      <c r="G14" s="36"/>
      <c r="H14" s="36"/>
      <c r="I14" s="114" t="s">
        <v>26</v>
      </c>
      <c r="J14" s="105" t="s">
        <v>19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">
        <v>27</v>
      </c>
      <c r="F15" s="36"/>
      <c r="G15" s="36"/>
      <c r="H15" s="36"/>
      <c r="I15" s="114" t="s">
        <v>28</v>
      </c>
      <c r="J15" s="105" t="s">
        <v>19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4" t="s">
        <v>29</v>
      </c>
      <c r="E17" s="36"/>
      <c r="F17" s="36"/>
      <c r="G17" s="36"/>
      <c r="H17" s="36"/>
      <c r="I17" s="114" t="s">
        <v>26</v>
      </c>
      <c r="J17" s="32" t="str">
        <f>'Rekapitulace stavby'!AN13</f>
        <v>Vyplň údaj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9" t="str">
        <f>'Rekapitulace stavby'!E14</f>
        <v>Vyplň údaj</v>
      </c>
      <c r="F18" s="390"/>
      <c r="G18" s="390"/>
      <c r="H18" s="390"/>
      <c r="I18" s="114" t="s">
        <v>28</v>
      </c>
      <c r="J18" s="32" t="str">
        <f>'Rekapitulace stavby'!AN14</f>
        <v>Vyplň údaj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4" t="s">
        <v>31</v>
      </c>
      <c r="E20" s="36"/>
      <c r="F20" s="36"/>
      <c r="G20" s="36"/>
      <c r="H20" s="36"/>
      <c r="I20" s="114" t="s">
        <v>26</v>
      </c>
      <c r="J20" s="105" t="s">
        <v>19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">
        <v>32</v>
      </c>
      <c r="F21" s="36"/>
      <c r="G21" s="36"/>
      <c r="H21" s="36"/>
      <c r="I21" s="114" t="s">
        <v>28</v>
      </c>
      <c r="J21" s="105" t="s">
        <v>19</v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4" t="s">
        <v>34</v>
      </c>
      <c r="E23" s="36"/>
      <c r="F23" s="36"/>
      <c r="G23" s="36"/>
      <c r="H23" s="36"/>
      <c r="I23" s="114" t="s">
        <v>26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">
        <v>32</v>
      </c>
      <c r="F24" s="36"/>
      <c r="G24" s="36"/>
      <c r="H24" s="36"/>
      <c r="I24" s="114" t="s">
        <v>28</v>
      </c>
      <c r="J24" s="105" t="s">
        <v>19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4" t="s">
        <v>35</v>
      </c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7"/>
      <c r="B27" s="118"/>
      <c r="C27" s="117"/>
      <c r="D27" s="117"/>
      <c r="E27" s="391" t="s">
        <v>36</v>
      </c>
      <c r="F27" s="391"/>
      <c r="G27" s="391"/>
      <c r="H27" s="391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0"/>
      <c r="E29" s="120"/>
      <c r="F29" s="120"/>
      <c r="G29" s="120"/>
      <c r="H29" s="120"/>
      <c r="I29" s="120"/>
      <c r="J29" s="120"/>
      <c r="K29" s="120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1" t="s">
        <v>37</v>
      </c>
      <c r="E30" s="36"/>
      <c r="F30" s="36"/>
      <c r="G30" s="36"/>
      <c r="H30" s="36"/>
      <c r="I30" s="36"/>
      <c r="J30" s="122">
        <f>ROUND(J87, 2)</f>
        <v>0</v>
      </c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3" t="s">
        <v>39</v>
      </c>
      <c r="G32" s="36"/>
      <c r="H32" s="36"/>
      <c r="I32" s="123" t="s">
        <v>38</v>
      </c>
      <c r="J32" s="123" t="s">
        <v>40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4" t="s">
        <v>41</v>
      </c>
      <c r="E33" s="114" t="s">
        <v>42</v>
      </c>
      <c r="F33" s="125">
        <f>ROUND((SUM(BE87:BE137)),  2)</f>
        <v>0</v>
      </c>
      <c r="G33" s="36"/>
      <c r="H33" s="36"/>
      <c r="I33" s="126">
        <v>0.21</v>
      </c>
      <c r="J33" s="125">
        <f>ROUND(((SUM(BE87:BE137))*I33),  2)</f>
        <v>0</v>
      </c>
      <c r="K33" s="36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4" t="s">
        <v>43</v>
      </c>
      <c r="F34" s="125">
        <f>ROUND((SUM(BF87:BF137)),  2)</f>
        <v>0</v>
      </c>
      <c r="G34" s="36"/>
      <c r="H34" s="36"/>
      <c r="I34" s="126">
        <v>0.12</v>
      </c>
      <c r="J34" s="125">
        <f>ROUND(((SUM(BF87:BF137))*I34), 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4" t="s">
        <v>44</v>
      </c>
      <c r="F35" s="125">
        <f>ROUND((SUM(BG87:BG137)),  2)</f>
        <v>0</v>
      </c>
      <c r="G35" s="36"/>
      <c r="H35" s="36"/>
      <c r="I35" s="126">
        <v>0.21</v>
      </c>
      <c r="J35" s="125">
        <f>0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4" t="s">
        <v>45</v>
      </c>
      <c r="F36" s="125">
        <f>ROUND((SUM(BH87:BH137)),  2)</f>
        <v>0</v>
      </c>
      <c r="G36" s="36"/>
      <c r="H36" s="36"/>
      <c r="I36" s="126">
        <v>0.12</v>
      </c>
      <c r="J36" s="125">
        <f>0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46</v>
      </c>
      <c r="F37" s="125">
        <f>ROUND((SUM(BI87:BI137)),  2)</f>
        <v>0</v>
      </c>
      <c r="G37" s="36"/>
      <c r="H37" s="36"/>
      <c r="I37" s="126">
        <v>0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7"/>
      <c r="D39" s="128" t="s">
        <v>47</v>
      </c>
      <c r="E39" s="129"/>
      <c r="F39" s="129"/>
      <c r="G39" s="130" t="s">
        <v>48</v>
      </c>
      <c r="H39" s="131" t="s">
        <v>49</v>
      </c>
      <c r="I39" s="129"/>
      <c r="J39" s="132">
        <f>SUM(J30:J37)</f>
        <v>0</v>
      </c>
      <c r="K39" s="133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4"/>
      <c r="C40" s="135"/>
      <c r="D40" s="135"/>
      <c r="E40" s="135"/>
      <c r="F40" s="135"/>
      <c r="G40" s="135"/>
      <c r="H40" s="135"/>
      <c r="I40" s="135"/>
      <c r="J40" s="135"/>
      <c r="K40" s="135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103</v>
      </c>
      <c r="D45" s="38"/>
      <c r="E45" s="38"/>
      <c r="F45" s="38"/>
      <c r="G45" s="38"/>
      <c r="H45" s="38"/>
      <c r="I45" s="38"/>
      <c r="J45" s="38"/>
      <c r="K45" s="38"/>
      <c r="L45" s="11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>
      <c r="A48" s="36"/>
      <c r="B48" s="37"/>
      <c r="C48" s="38"/>
      <c r="D48" s="38"/>
      <c r="E48" s="392" t="str">
        <f>E7</f>
        <v>Revitalizace vnějšího pláště historické části budovy Beskydského divadla v Novém Jičíně</v>
      </c>
      <c r="F48" s="393"/>
      <c r="G48" s="393"/>
      <c r="H48" s="393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99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1" t="str">
        <f>E9</f>
        <v>VRN - Vedlejší rozpočtové náklady</v>
      </c>
      <c r="F50" s="394"/>
      <c r="G50" s="394"/>
      <c r="H50" s="394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Divadelní 873/5, 741 01</v>
      </c>
      <c r="G52" s="38"/>
      <c r="H52" s="38"/>
      <c r="I52" s="31" t="s">
        <v>23</v>
      </c>
      <c r="J52" s="61" t="str">
        <f>IF(J12="","",J12)</f>
        <v>30. 12. 2024</v>
      </c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Město Nový Jičín</v>
      </c>
      <c r="G54" s="38"/>
      <c r="H54" s="38"/>
      <c r="I54" s="31" t="s">
        <v>31</v>
      </c>
      <c r="J54" s="34" t="str">
        <f>E21</f>
        <v>BENEPRO, a.s.</v>
      </c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BENEPRO, a.s.</v>
      </c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8" t="s">
        <v>104</v>
      </c>
      <c r="D57" s="139"/>
      <c r="E57" s="139"/>
      <c r="F57" s="139"/>
      <c r="G57" s="139"/>
      <c r="H57" s="139"/>
      <c r="I57" s="139"/>
      <c r="J57" s="140" t="s">
        <v>105</v>
      </c>
      <c r="K57" s="139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1" t="s">
        <v>69</v>
      </c>
      <c r="D59" s="38"/>
      <c r="E59" s="38"/>
      <c r="F59" s="38"/>
      <c r="G59" s="38"/>
      <c r="H59" s="38"/>
      <c r="I59" s="38"/>
      <c r="J59" s="79">
        <f>J87</f>
        <v>0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106</v>
      </c>
    </row>
    <row r="60" spans="1:47" s="9" customFormat="1" ht="24.95" customHeight="1">
      <c r="B60" s="142"/>
      <c r="C60" s="143"/>
      <c r="D60" s="144" t="s">
        <v>107</v>
      </c>
      <c r="E60" s="145"/>
      <c r="F60" s="145"/>
      <c r="G60" s="145"/>
      <c r="H60" s="145"/>
      <c r="I60" s="145"/>
      <c r="J60" s="146">
        <f>J88</f>
        <v>0</v>
      </c>
      <c r="K60" s="143"/>
      <c r="L60" s="147"/>
    </row>
    <row r="61" spans="1:47" s="10" customFormat="1" ht="19.899999999999999" customHeight="1">
      <c r="B61" s="148"/>
      <c r="C61" s="99"/>
      <c r="D61" s="149" t="s">
        <v>108</v>
      </c>
      <c r="E61" s="150"/>
      <c r="F61" s="150"/>
      <c r="G61" s="150"/>
      <c r="H61" s="150"/>
      <c r="I61" s="150"/>
      <c r="J61" s="151">
        <f>J89</f>
        <v>0</v>
      </c>
      <c r="K61" s="99"/>
      <c r="L61" s="152"/>
    </row>
    <row r="62" spans="1:47" s="10" customFormat="1" ht="19.899999999999999" customHeight="1">
      <c r="B62" s="148"/>
      <c r="C62" s="99"/>
      <c r="D62" s="149" t="s">
        <v>110</v>
      </c>
      <c r="E62" s="150"/>
      <c r="F62" s="150"/>
      <c r="G62" s="150"/>
      <c r="H62" s="150"/>
      <c r="I62" s="150"/>
      <c r="J62" s="151">
        <f>J101</f>
        <v>0</v>
      </c>
      <c r="K62" s="99"/>
      <c r="L62" s="152"/>
    </row>
    <row r="63" spans="1:47" s="9" customFormat="1" ht="24.95" customHeight="1">
      <c r="B63" s="142"/>
      <c r="C63" s="143"/>
      <c r="D63" s="144" t="s">
        <v>1006</v>
      </c>
      <c r="E63" s="145"/>
      <c r="F63" s="145"/>
      <c r="G63" s="145"/>
      <c r="H63" s="145"/>
      <c r="I63" s="145"/>
      <c r="J63" s="146">
        <f>J105</f>
        <v>0</v>
      </c>
      <c r="K63" s="143"/>
      <c r="L63" s="147"/>
    </row>
    <row r="64" spans="1:47" s="10" customFormat="1" ht="19.899999999999999" customHeight="1">
      <c r="B64" s="148"/>
      <c r="C64" s="99"/>
      <c r="D64" s="149" t="s">
        <v>1007</v>
      </c>
      <c r="E64" s="150"/>
      <c r="F64" s="150"/>
      <c r="G64" s="150"/>
      <c r="H64" s="150"/>
      <c r="I64" s="150"/>
      <c r="J64" s="151">
        <f>J106</f>
        <v>0</v>
      </c>
      <c r="K64" s="99"/>
      <c r="L64" s="152"/>
    </row>
    <row r="65" spans="1:31" s="10" customFormat="1" ht="19.899999999999999" customHeight="1">
      <c r="B65" s="148"/>
      <c r="C65" s="99"/>
      <c r="D65" s="149" t="s">
        <v>1008</v>
      </c>
      <c r="E65" s="150"/>
      <c r="F65" s="150"/>
      <c r="G65" s="150"/>
      <c r="H65" s="150"/>
      <c r="I65" s="150"/>
      <c r="J65" s="151">
        <f>J115</f>
        <v>0</v>
      </c>
      <c r="K65" s="99"/>
      <c r="L65" s="152"/>
    </row>
    <row r="66" spans="1:31" s="10" customFormat="1" ht="19.899999999999999" customHeight="1">
      <c r="B66" s="148"/>
      <c r="C66" s="99"/>
      <c r="D66" s="149" t="s">
        <v>1009</v>
      </c>
      <c r="E66" s="150"/>
      <c r="F66" s="150"/>
      <c r="G66" s="150"/>
      <c r="H66" s="150"/>
      <c r="I66" s="150"/>
      <c r="J66" s="151">
        <f>J117</f>
        <v>0</v>
      </c>
      <c r="K66" s="99"/>
      <c r="L66" s="152"/>
    </row>
    <row r="67" spans="1:31" s="10" customFormat="1" ht="19.899999999999999" customHeight="1">
      <c r="B67" s="148"/>
      <c r="C67" s="99"/>
      <c r="D67" s="149" t="s">
        <v>1010</v>
      </c>
      <c r="E67" s="150"/>
      <c r="F67" s="150"/>
      <c r="G67" s="150"/>
      <c r="H67" s="150"/>
      <c r="I67" s="150"/>
      <c r="J67" s="151">
        <f>J135</f>
        <v>0</v>
      </c>
      <c r="K67" s="99"/>
      <c r="L67" s="152"/>
    </row>
    <row r="68" spans="1:31" s="2" customFormat="1" ht="21.75" customHeight="1">
      <c r="A68" s="36"/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115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>
      <c r="A69" s="36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15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3" spans="1:31" s="2" customFormat="1" ht="6.95" customHeight="1">
      <c r="A73" s="36"/>
      <c r="B73" s="51"/>
      <c r="C73" s="52"/>
      <c r="D73" s="52"/>
      <c r="E73" s="52"/>
      <c r="F73" s="52"/>
      <c r="G73" s="52"/>
      <c r="H73" s="52"/>
      <c r="I73" s="52"/>
      <c r="J73" s="52"/>
      <c r="K73" s="52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24.95" customHeight="1">
      <c r="A74" s="36"/>
      <c r="B74" s="37"/>
      <c r="C74" s="25" t="s">
        <v>116</v>
      </c>
      <c r="D74" s="38"/>
      <c r="E74" s="38"/>
      <c r="F74" s="38"/>
      <c r="G74" s="38"/>
      <c r="H74" s="38"/>
      <c r="I74" s="38"/>
      <c r="J74" s="38"/>
      <c r="K74" s="38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16</v>
      </c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26.25" customHeight="1">
      <c r="A77" s="36"/>
      <c r="B77" s="37"/>
      <c r="C77" s="38"/>
      <c r="D77" s="38"/>
      <c r="E77" s="392" t="str">
        <f>E7</f>
        <v>Revitalizace vnějšího pláště historické části budovy Beskydského divadla v Novém Jičíně</v>
      </c>
      <c r="F77" s="393"/>
      <c r="G77" s="393"/>
      <c r="H77" s="393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99</v>
      </c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6.5" customHeight="1">
      <c r="A79" s="36"/>
      <c r="B79" s="37"/>
      <c r="C79" s="38"/>
      <c r="D79" s="38"/>
      <c r="E79" s="341" t="str">
        <f>E9</f>
        <v>VRN - Vedlejší rozpočtové náklady</v>
      </c>
      <c r="F79" s="394"/>
      <c r="G79" s="394"/>
      <c r="H79" s="394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1" t="s">
        <v>21</v>
      </c>
      <c r="D81" s="38"/>
      <c r="E81" s="38"/>
      <c r="F81" s="29" t="str">
        <f>F12</f>
        <v>Divadelní 873/5, 741 01</v>
      </c>
      <c r="G81" s="38"/>
      <c r="H81" s="38"/>
      <c r="I81" s="31" t="s">
        <v>23</v>
      </c>
      <c r="J81" s="61" t="str">
        <f>IF(J12="","",J12)</f>
        <v>30. 12. 2024</v>
      </c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6.9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5.2" customHeight="1">
      <c r="A83" s="36"/>
      <c r="B83" s="37"/>
      <c r="C83" s="31" t="s">
        <v>25</v>
      </c>
      <c r="D83" s="38"/>
      <c r="E83" s="38"/>
      <c r="F83" s="29" t="str">
        <f>E15</f>
        <v>Město Nový Jičín</v>
      </c>
      <c r="G83" s="38"/>
      <c r="H83" s="38"/>
      <c r="I83" s="31" t="s">
        <v>31</v>
      </c>
      <c r="J83" s="34" t="str">
        <f>E21</f>
        <v>BENEPRO, a.s.</v>
      </c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5.2" customHeight="1">
      <c r="A84" s="36"/>
      <c r="B84" s="37"/>
      <c r="C84" s="31" t="s">
        <v>29</v>
      </c>
      <c r="D84" s="38"/>
      <c r="E84" s="38"/>
      <c r="F84" s="29" t="str">
        <f>IF(E18="","",E18)</f>
        <v>Vyplň údaj</v>
      </c>
      <c r="G84" s="38"/>
      <c r="H84" s="38"/>
      <c r="I84" s="31" t="s">
        <v>34</v>
      </c>
      <c r="J84" s="34" t="str">
        <f>E24</f>
        <v>BENEPRO, a.s.</v>
      </c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0.3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11" customFormat="1" ht="29.25" customHeight="1">
      <c r="A86" s="153"/>
      <c r="B86" s="154"/>
      <c r="C86" s="155" t="s">
        <v>117</v>
      </c>
      <c r="D86" s="156" t="s">
        <v>56</v>
      </c>
      <c r="E86" s="156" t="s">
        <v>52</v>
      </c>
      <c r="F86" s="156" t="s">
        <v>53</v>
      </c>
      <c r="G86" s="156" t="s">
        <v>118</v>
      </c>
      <c r="H86" s="156" t="s">
        <v>119</v>
      </c>
      <c r="I86" s="156" t="s">
        <v>120</v>
      </c>
      <c r="J86" s="156" t="s">
        <v>105</v>
      </c>
      <c r="K86" s="157" t="s">
        <v>121</v>
      </c>
      <c r="L86" s="158"/>
      <c r="M86" s="70" t="s">
        <v>19</v>
      </c>
      <c r="N86" s="71" t="s">
        <v>41</v>
      </c>
      <c r="O86" s="71" t="s">
        <v>122</v>
      </c>
      <c r="P86" s="71" t="s">
        <v>123</v>
      </c>
      <c r="Q86" s="71" t="s">
        <v>124</v>
      </c>
      <c r="R86" s="71" t="s">
        <v>125</v>
      </c>
      <c r="S86" s="71" t="s">
        <v>126</v>
      </c>
      <c r="T86" s="72" t="s">
        <v>127</v>
      </c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</row>
    <row r="87" spans="1:65" s="2" customFormat="1" ht="22.9" customHeight="1">
      <c r="A87" s="36"/>
      <c r="B87" s="37"/>
      <c r="C87" s="77" t="s">
        <v>128</v>
      </c>
      <c r="D87" s="38"/>
      <c r="E87" s="38"/>
      <c r="F87" s="38"/>
      <c r="G87" s="38"/>
      <c r="H87" s="38"/>
      <c r="I87" s="38"/>
      <c r="J87" s="159">
        <f>BK87</f>
        <v>0</v>
      </c>
      <c r="K87" s="38"/>
      <c r="L87" s="41"/>
      <c r="M87" s="73"/>
      <c r="N87" s="160"/>
      <c r="O87" s="74"/>
      <c r="P87" s="161">
        <f>P88+P105</f>
        <v>0</v>
      </c>
      <c r="Q87" s="74"/>
      <c r="R87" s="161">
        <f>R88+R105</f>
        <v>5.8789999999999995E-2</v>
      </c>
      <c r="S87" s="74"/>
      <c r="T87" s="162">
        <f>T88+T105</f>
        <v>10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70</v>
      </c>
      <c r="AU87" s="19" t="s">
        <v>106</v>
      </c>
      <c r="BK87" s="163">
        <f>BK88+BK105</f>
        <v>0</v>
      </c>
    </row>
    <row r="88" spans="1:65" s="12" customFormat="1" ht="25.9" customHeight="1">
      <c r="B88" s="164"/>
      <c r="C88" s="165"/>
      <c r="D88" s="166" t="s">
        <v>70</v>
      </c>
      <c r="E88" s="167" t="s">
        <v>129</v>
      </c>
      <c r="F88" s="167" t="s">
        <v>130</v>
      </c>
      <c r="G88" s="165"/>
      <c r="H88" s="165"/>
      <c r="I88" s="168"/>
      <c r="J88" s="169">
        <f>BK88</f>
        <v>0</v>
      </c>
      <c r="K88" s="165"/>
      <c r="L88" s="170"/>
      <c r="M88" s="171"/>
      <c r="N88" s="172"/>
      <c r="O88" s="172"/>
      <c r="P88" s="173">
        <f>P89+P101</f>
        <v>0</v>
      </c>
      <c r="Q88" s="172"/>
      <c r="R88" s="173">
        <f>R89+R101</f>
        <v>5.8789999999999995E-2</v>
      </c>
      <c r="S88" s="172"/>
      <c r="T88" s="174">
        <f>T89+T101</f>
        <v>10</v>
      </c>
      <c r="AR88" s="175" t="s">
        <v>78</v>
      </c>
      <c r="AT88" s="176" t="s">
        <v>70</v>
      </c>
      <c r="AU88" s="176" t="s">
        <v>71</v>
      </c>
      <c r="AY88" s="175" t="s">
        <v>131</v>
      </c>
      <c r="BK88" s="177">
        <f>BK89+BK101</f>
        <v>0</v>
      </c>
    </row>
    <row r="89" spans="1:65" s="12" customFormat="1" ht="22.9" customHeight="1">
      <c r="B89" s="164"/>
      <c r="C89" s="165"/>
      <c r="D89" s="166" t="s">
        <v>70</v>
      </c>
      <c r="E89" s="178" t="s">
        <v>78</v>
      </c>
      <c r="F89" s="178" t="s">
        <v>132</v>
      </c>
      <c r="G89" s="165"/>
      <c r="H89" s="165"/>
      <c r="I89" s="168"/>
      <c r="J89" s="179">
        <f>BK89</f>
        <v>0</v>
      </c>
      <c r="K89" s="165"/>
      <c r="L89" s="170"/>
      <c r="M89" s="171"/>
      <c r="N89" s="172"/>
      <c r="O89" s="172"/>
      <c r="P89" s="173">
        <f>SUM(P90:P100)</f>
        <v>0</v>
      </c>
      <c r="Q89" s="172"/>
      <c r="R89" s="173">
        <f>SUM(R90:R100)</f>
        <v>5.8789999999999995E-2</v>
      </c>
      <c r="S89" s="172"/>
      <c r="T89" s="174">
        <f>SUM(T90:T100)</f>
        <v>0</v>
      </c>
      <c r="AR89" s="175" t="s">
        <v>78</v>
      </c>
      <c r="AT89" s="176" t="s">
        <v>70</v>
      </c>
      <c r="AU89" s="176" t="s">
        <v>78</v>
      </c>
      <c r="AY89" s="175" t="s">
        <v>131</v>
      </c>
      <c r="BK89" s="177">
        <f>SUM(BK90:BK100)</f>
        <v>0</v>
      </c>
    </row>
    <row r="90" spans="1:65" s="2" customFormat="1" ht="37.9" customHeight="1">
      <c r="A90" s="36"/>
      <c r="B90" s="37"/>
      <c r="C90" s="180" t="s">
        <v>78</v>
      </c>
      <c r="D90" s="180" t="s">
        <v>133</v>
      </c>
      <c r="E90" s="181" t="s">
        <v>1011</v>
      </c>
      <c r="F90" s="182" t="s">
        <v>1012</v>
      </c>
      <c r="G90" s="183" t="s">
        <v>362</v>
      </c>
      <c r="H90" s="184">
        <v>5</v>
      </c>
      <c r="I90" s="185"/>
      <c r="J90" s="186">
        <f>ROUND(I90*H90,2)</f>
        <v>0</v>
      </c>
      <c r="K90" s="182" t="s">
        <v>137</v>
      </c>
      <c r="L90" s="41"/>
      <c r="M90" s="187" t="s">
        <v>19</v>
      </c>
      <c r="N90" s="188" t="s">
        <v>42</v>
      </c>
      <c r="O90" s="66"/>
      <c r="P90" s="189">
        <f>O90*H90</f>
        <v>0</v>
      </c>
      <c r="Q90" s="189">
        <v>6.4999999999999997E-4</v>
      </c>
      <c r="R90" s="189">
        <f>Q90*H90</f>
        <v>3.2499999999999999E-3</v>
      </c>
      <c r="S90" s="189">
        <v>0</v>
      </c>
      <c r="T90" s="190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91" t="s">
        <v>138</v>
      </c>
      <c r="AT90" s="191" t="s">
        <v>133</v>
      </c>
      <c r="AU90" s="191" t="s">
        <v>80</v>
      </c>
      <c r="AY90" s="19" t="s">
        <v>131</v>
      </c>
      <c r="BE90" s="192">
        <f>IF(N90="základní",J90,0)</f>
        <v>0</v>
      </c>
      <c r="BF90" s="192">
        <f>IF(N90="snížená",J90,0)</f>
        <v>0</v>
      </c>
      <c r="BG90" s="192">
        <f>IF(N90="zákl. přenesená",J90,0)</f>
        <v>0</v>
      </c>
      <c r="BH90" s="192">
        <f>IF(N90="sníž. přenesená",J90,0)</f>
        <v>0</v>
      </c>
      <c r="BI90" s="192">
        <f>IF(N90="nulová",J90,0)</f>
        <v>0</v>
      </c>
      <c r="BJ90" s="19" t="s">
        <v>78</v>
      </c>
      <c r="BK90" s="192">
        <f>ROUND(I90*H90,2)</f>
        <v>0</v>
      </c>
      <c r="BL90" s="19" t="s">
        <v>138</v>
      </c>
      <c r="BM90" s="191" t="s">
        <v>1013</v>
      </c>
    </row>
    <row r="91" spans="1:65" s="2" customFormat="1" ht="11.25">
      <c r="A91" s="36"/>
      <c r="B91" s="37"/>
      <c r="C91" s="38"/>
      <c r="D91" s="193" t="s">
        <v>140</v>
      </c>
      <c r="E91" s="38"/>
      <c r="F91" s="194" t="s">
        <v>1014</v>
      </c>
      <c r="G91" s="38"/>
      <c r="H91" s="38"/>
      <c r="I91" s="195"/>
      <c r="J91" s="38"/>
      <c r="K91" s="38"/>
      <c r="L91" s="41"/>
      <c r="M91" s="196"/>
      <c r="N91" s="197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140</v>
      </c>
      <c r="AU91" s="19" t="s">
        <v>80</v>
      </c>
    </row>
    <row r="92" spans="1:65" s="2" customFormat="1" ht="37.9" customHeight="1">
      <c r="A92" s="36"/>
      <c r="B92" s="37"/>
      <c r="C92" s="180" t="s">
        <v>80</v>
      </c>
      <c r="D92" s="180" t="s">
        <v>133</v>
      </c>
      <c r="E92" s="181" t="s">
        <v>1015</v>
      </c>
      <c r="F92" s="182" t="s">
        <v>1016</v>
      </c>
      <c r="G92" s="183" t="s">
        <v>362</v>
      </c>
      <c r="H92" s="184">
        <v>5</v>
      </c>
      <c r="I92" s="185"/>
      <c r="J92" s="186">
        <f>ROUND(I92*H92,2)</f>
        <v>0</v>
      </c>
      <c r="K92" s="182" t="s">
        <v>137</v>
      </c>
      <c r="L92" s="41"/>
      <c r="M92" s="187" t="s">
        <v>19</v>
      </c>
      <c r="N92" s="188" t="s">
        <v>42</v>
      </c>
      <c r="O92" s="66"/>
      <c r="P92" s="189">
        <f>O92*H92</f>
        <v>0</v>
      </c>
      <c r="Q92" s="189">
        <v>0</v>
      </c>
      <c r="R92" s="189">
        <f>Q92*H92</f>
        <v>0</v>
      </c>
      <c r="S92" s="189">
        <v>0</v>
      </c>
      <c r="T92" s="190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91" t="s">
        <v>138</v>
      </c>
      <c r="AT92" s="191" t="s">
        <v>133</v>
      </c>
      <c r="AU92" s="191" t="s">
        <v>80</v>
      </c>
      <c r="AY92" s="19" t="s">
        <v>131</v>
      </c>
      <c r="BE92" s="192">
        <f>IF(N92="základní",J92,0)</f>
        <v>0</v>
      </c>
      <c r="BF92" s="192">
        <f>IF(N92="snížená",J92,0)</f>
        <v>0</v>
      </c>
      <c r="BG92" s="192">
        <f>IF(N92="zákl. přenesená",J92,0)</f>
        <v>0</v>
      </c>
      <c r="BH92" s="192">
        <f>IF(N92="sníž. přenesená",J92,0)</f>
        <v>0</v>
      </c>
      <c r="BI92" s="192">
        <f>IF(N92="nulová",J92,0)</f>
        <v>0</v>
      </c>
      <c r="BJ92" s="19" t="s">
        <v>78</v>
      </c>
      <c r="BK92" s="192">
        <f>ROUND(I92*H92,2)</f>
        <v>0</v>
      </c>
      <c r="BL92" s="19" t="s">
        <v>138</v>
      </c>
      <c r="BM92" s="191" t="s">
        <v>1017</v>
      </c>
    </row>
    <row r="93" spans="1:65" s="2" customFormat="1" ht="11.25">
      <c r="A93" s="36"/>
      <c r="B93" s="37"/>
      <c r="C93" s="38"/>
      <c r="D93" s="193" t="s">
        <v>140</v>
      </c>
      <c r="E93" s="38"/>
      <c r="F93" s="194" t="s">
        <v>1018</v>
      </c>
      <c r="G93" s="38"/>
      <c r="H93" s="38"/>
      <c r="I93" s="195"/>
      <c r="J93" s="38"/>
      <c r="K93" s="38"/>
      <c r="L93" s="41"/>
      <c r="M93" s="196"/>
      <c r="N93" s="197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140</v>
      </c>
      <c r="AU93" s="19" t="s">
        <v>80</v>
      </c>
    </row>
    <row r="94" spans="1:65" s="2" customFormat="1" ht="37.9" customHeight="1">
      <c r="A94" s="36"/>
      <c r="B94" s="37"/>
      <c r="C94" s="180" t="s">
        <v>149</v>
      </c>
      <c r="D94" s="180" t="s">
        <v>133</v>
      </c>
      <c r="E94" s="181" t="s">
        <v>1019</v>
      </c>
      <c r="F94" s="182" t="s">
        <v>1020</v>
      </c>
      <c r="G94" s="183" t="s">
        <v>194</v>
      </c>
      <c r="H94" s="184">
        <v>4</v>
      </c>
      <c r="I94" s="185"/>
      <c r="J94" s="186">
        <f>ROUND(I94*H94,2)</f>
        <v>0</v>
      </c>
      <c r="K94" s="182" t="s">
        <v>195</v>
      </c>
      <c r="L94" s="41"/>
      <c r="M94" s="187" t="s">
        <v>19</v>
      </c>
      <c r="N94" s="188" t="s">
        <v>42</v>
      </c>
      <c r="O94" s="66"/>
      <c r="P94" s="189">
        <f>O94*H94</f>
        <v>0</v>
      </c>
      <c r="Q94" s="189">
        <v>4.0999999999999999E-4</v>
      </c>
      <c r="R94" s="189">
        <f>Q94*H94</f>
        <v>1.64E-3</v>
      </c>
      <c r="S94" s="189">
        <v>0</v>
      </c>
      <c r="T94" s="190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1" t="s">
        <v>138</v>
      </c>
      <c r="AT94" s="191" t="s">
        <v>133</v>
      </c>
      <c r="AU94" s="191" t="s">
        <v>80</v>
      </c>
      <c r="AY94" s="19" t="s">
        <v>131</v>
      </c>
      <c r="BE94" s="192">
        <f>IF(N94="základní",J94,0)</f>
        <v>0</v>
      </c>
      <c r="BF94" s="192">
        <f>IF(N94="snížená",J94,0)</f>
        <v>0</v>
      </c>
      <c r="BG94" s="192">
        <f>IF(N94="zákl. přenesená",J94,0)</f>
        <v>0</v>
      </c>
      <c r="BH94" s="192">
        <f>IF(N94="sníž. přenesená",J94,0)</f>
        <v>0</v>
      </c>
      <c r="BI94" s="192">
        <f>IF(N94="nulová",J94,0)</f>
        <v>0</v>
      </c>
      <c r="BJ94" s="19" t="s">
        <v>78</v>
      </c>
      <c r="BK94" s="192">
        <f>ROUND(I94*H94,2)</f>
        <v>0</v>
      </c>
      <c r="BL94" s="19" t="s">
        <v>138</v>
      </c>
      <c r="BM94" s="191" t="s">
        <v>1021</v>
      </c>
    </row>
    <row r="95" spans="1:65" s="2" customFormat="1" ht="37.9" customHeight="1">
      <c r="A95" s="36"/>
      <c r="B95" s="37"/>
      <c r="C95" s="180" t="s">
        <v>138</v>
      </c>
      <c r="D95" s="180" t="s">
        <v>133</v>
      </c>
      <c r="E95" s="181" t="s">
        <v>1022</v>
      </c>
      <c r="F95" s="182" t="s">
        <v>1023</v>
      </c>
      <c r="G95" s="183" t="s">
        <v>194</v>
      </c>
      <c r="H95" s="184">
        <v>4</v>
      </c>
      <c r="I95" s="185"/>
      <c r="J95" s="186">
        <f>ROUND(I95*H95,2)</f>
        <v>0</v>
      </c>
      <c r="K95" s="182" t="s">
        <v>195</v>
      </c>
      <c r="L95" s="41"/>
      <c r="M95" s="187" t="s">
        <v>19</v>
      </c>
      <c r="N95" s="188" t="s">
        <v>42</v>
      </c>
      <c r="O95" s="66"/>
      <c r="P95" s="189">
        <f>O95*H95</f>
        <v>0</v>
      </c>
      <c r="Q95" s="189">
        <v>0</v>
      </c>
      <c r="R95" s="189">
        <f>Q95*H95</f>
        <v>0</v>
      </c>
      <c r="S95" s="189">
        <v>0</v>
      </c>
      <c r="T95" s="190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91" t="s">
        <v>138</v>
      </c>
      <c r="AT95" s="191" t="s">
        <v>133</v>
      </c>
      <c r="AU95" s="191" t="s">
        <v>80</v>
      </c>
      <c r="AY95" s="19" t="s">
        <v>131</v>
      </c>
      <c r="BE95" s="192">
        <f>IF(N95="základní",J95,0)</f>
        <v>0</v>
      </c>
      <c r="BF95" s="192">
        <f>IF(N95="snížená",J95,0)</f>
        <v>0</v>
      </c>
      <c r="BG95" s="192">
        <f>IF(N95="zákl. přenesená",J95,0)</f>
        <v>0</v>
      </c>
      <c r="BH95" s="192">
        <f>IF(N95="sníž. přenesená",J95,0)</f>
        <v>0</v>
      </c>
      <c r="BI95" s="192">
        <f>IF(N95="nulová",J95,0)</f>
        <v>0</v>
      </c>
      <c r="BJ95" s="19" t="s">
        <v>78</v>
      </c>
      <c r="BK95" s="192">
        <f>ROUND(I95*H95,2)</f>
        <v>0</v>
      </c>
      <c r="BL95" s="19" t="s">
        <v>138</v>
      </c>
      <c r="BM95" s="191" t="s">
        <v>1024</v>
      </c>
    </row>
    <row r="96" spans="1:65" s="2" customFormat="1" ht="37.9" customHeight="1">
      <c r="A96" s="36"/>
      <c r="B96" s="37"/>
      <c r="C96" s="180" t="s">
        <v>161</v>
      </c>
      <c r="D96" s="180" t="s">
        <v>133</v>
      </c>
      <c r="E96" s="181" t="s">
        <v>1025</v>
      </c>
      <c r="F96" s="182" t="s">
        <v>1026</v>
      </c>
      <c r="G96" s="183" t="s">
        <v>194</v>
      </c>
      <c r="H96" s="184">
        <v>110</v>
      </c>
      <c r="I96" s="185"/>
      <c r="J96" s="186">
        <f>ROUND(I96*H96,2)</f>
        <v>0</v>
      </c>
      <c r="K96" s="182" t="s">
        <v>137</v>
      </c>
      <c r="L96" s="41"/>
      <c r="M96" s="187" t="s">
        <v>19</v>
      </c>
      <c r="N96" s="188" t="s">
        <v>42</v>
      </c>
      <c r="O96" s="66"/>
      <c r="P96" s="189">
        <f>O96*H96</f>
        <v>0</v>
      </c>
      <c r="Q96" s="189">
        <v>4.8999999999999998E-4</v>
      </c>
      <c r="R96" s="189">
        <f>Q96*H96</f>
        <v>5.3899999999999997E-2</v>
      </c>
      <c r="S96" s="189">
        <v>0</v>
      </c>
      <c r="T96" s="190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1" t="s">
        <v>138</v>
      </c>
      <c r="AT96" s="191" t="s">
        <v>133</v>
      </c>
      <c r="AU96" s="191" t="s">
        <v>80</v>
      </c>
      <c r="AY96" s="19" t="s">
        <v>131</v>
      </c>
      <c r="BE96" s="192">
        <f>IF(N96="základní",J96,0)</f>
        <v>0</v>
      </c>
      <c r="BF96" s="192">
        <f>IF(N96="snížená",J96,0)</f>
        <v>0</v>
      </c>
      <c r="BG96" s="192">
        <f>IF(N96="zákl. přenesená",J96,0)</f>
        <v>0</v>
      </c>
      <c r="BH96" s="192">
        <f>IF(N96="sníž. přenesená",J96,0)</f>
        <v>0</v>
      </c>
      <c r="BI96" s="192">
        <f>IF(N96="nulová",J96,0)</f>
        <v>0</v>
      </c>
      <c r="BJ96" s="19" t="s">
        <v>78</v>
      </c>
      <c r="BK96" s="192">
        <f>ROUND(I96*H96,2)</f>
        <v>0</v>
      </c>
      <c r="BL96" s="19" t="s">
        <v>138</v>
      </c>
      <c r="BM96" s="191" t="s">
        <v>1027</v>
      </c>
    </row>
    <row r="97" spans="1:65" s="2" customFormat="1" ht="11.25">
      <c r="A97" s="36"/>
      <c r="B97" s="37"/>
      <c r="C97" s="38"/>
      <c r="D97" s="193" t="s">
        <v>140</v>
      </c>
      <c r="E97" s="38"/>
      <c r="F97" s="194" t="s">
        <v>1028</v>
      </c>
      <c r="G97" s="38"/>
      <c r="H97" s="38"/>
      <c r="I97" s="195"/>
      <c r="J97" s="38"/>
      <c r="K97" s="38"/>
      <c r="L97" s="41"/>
      <c r="M97" s="196"/>
      <c r="N97" s="197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140</v>
      </c>
      <c r="AU97" s="19" t="s">
        <v>80</v>
      </c>
    </row>
    <row r="98" spans="1:65" s="2" customFormat="1" ht="19.5">
      <c r="A98" s="36"/>
      <c r="B98" s="37"/>
      <c r="C98" s="38"/>
      <c r="D98" s="200" t="s">
        <v>187</v>
      </c>
      <c r="E98" s="38"/>
      <c r="F98" s="221" t="s">
        <v>1029</v>
      </c>
      <c r="G98" s="38"/>
      <c r="H98" s="38"/>
      <c r="I98" s="195"/>
      <c r="J98" s="38"/>
      <c r="K98" s="38"/>
      <c r="L98" s="41"/>
      <c r="M98" s="196"/>
      <c r="N98" s="197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187</v>
      </c>
      <c r="AU98" s="19" t="s">
        <v>80</v>
      </c>
    </row>
    <row r="99" spans="1:65" s="2" customFormat="1" ht="37.9" customHeight="1">
      <c r="A99" s="36"/>
      <c r="B99" s="37"/>
      <c r="C99" s="180" t="s">
        <v>167</v>
      </c>
      <c r="D99" s="180" t="s">
        <v>133</v>
      </c>
      <c r="E99" s="181" t="s">
        <v>1030</v>
      </c>
      <c r="F99" s="182" t="s">
        <v>1031</v>
      </c>
      <c r="G99" s="183" t="s">
        <v>194</v>
      </c>
      <c r="H99" s="184">
        <v>110</v>
      </c>
      <c r="I99" s="185"/>
      <c r="J99" s="186">
        <f>ROUND(I99*H99,2)</f>
        <v>0</v>
      </c>
      <c r="K99" s="182" t="s">
        <v>137</v>
      </c>
      <c r="L99" s="41"/>
      <c r="M99" s="187" t="s">
        <v>19</v>
      </c>
      <c r="N99" s="188" t="s">
        <v>42</v>
      </c>
      <c r="O99" s="66"/>
      <c r="P99" s="189">
        <f>O99*H99</f>
        <v>0</v>
      </c>
      <c r="Q99" s="189">
        <v>0</v>
      </c>
      <c r="R99" s="189">
        <f>Q99*H99</f>
        <v>0</v>
      </c>
      <c r="S99" s="189">
        <v>0</v>
      </c>
      <c r="T99" s="190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91" t="s">
        <v>138</v>
      </c>
      <c r="AT99" s="191" t="s">
        <v>133</v>
      </c>
      <c r="AU99" s="191" t="s">
        <v>80</v>
      </c>
      <c r="AY99" s="19" t="s">
        <v>131</v>
      </c>
      <c r="BE99" s="192">
        <f>IF(N99="základní",J99,0)</f>
        <v>0</v>
      </c>
      <c r="BF99" s="192">
        <f>IF(N99="snížená",J99,0)</f>
        <v>0</v>
      </c>
      <c r="BG99" s="192">
        <f>IF(N99="zákl. přenesená",J99,0)</f>
        <v>0</v>
      </c>
      <c r="BH99" s="192">
        <f>IF(N99="sníž. přenesená",J99,0)</f>
        <v>0</v>
      </c>
      <c r="BI99" s="192">
        <f>IF(N99="nulová",J99,0)</f>
        <v>0</v>
      </c>
      <c r="BJ99" s="19" t="s">
        <v>78</v>
      </c>
      <c r="BK99" s="192">
        <f>ROUND(I99*H99,2)</f>
        <v>0</v>
      </c>
      <c r="BL99" s="19" t="s">
        <v>138</v>
      </c>
      <c r="BM99" s="191" t="s">
        <v>1032</v>
      </c>
    </row>
    <row r="100" spans="1:65" s="2" customFormat="1" ht="11.25">
      <c r="A100" s="36"/>
      <c r="B100" s="37"/>
      <c r="C100" s="38"/>
      <c r="D100" s="193" t="s">
        <v>140</v>
      </c>
      <c r="E100" s="38"/>
      <c r="F100" s="194" t="s">
        <v>1033</v>
      </c>
      <c r="G100" s="38"/>
      <c r="H100" s="38"/>
      <c r="I100" s="195"/>
      <c r="J100" s="38"/>
      <c r="K100" s="38"/>
      <c r="L100" s="41"/>
      <c r="M100" s="196"/>
      <c r="N100" s="197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140</v>
      </c>
      <c r="AU100" s="19" t="s">
        <v>80</v>
      </c>
    </row>
    <row r="101" spans="1:65" s="12" customFormat="1" ht="22.9" customHeight="1">
      <c r="B101" s="164"/>
      <c r="C101" s="165"/>
      <c r="D101" s="166" t="s">
        <v>70</v>
      </c>
      <c r="E101" s="178" t="s">
        <v>182</v>
      </c>
      <c r="F101" s="178" t="s">
        <v>207</v>
      </c>
      <c r="G101" s="165"/>
      <c r="H101" s="165"/>
      <c r="I101" s="168"/>
      <c r="J101" s="179">
        <f>BK101</f>
        <v>0</v>
      </c>
      <c r="K101" s="165"/>
      <c r="L101" s="170"/>
      <c r="M101" s="171"/>
      <c r="N101" s="172"/>
      <c r="O101" s="172"/>
      <c r="P101" s="173">
        <f>SUM(P102:P104)</f>
        <v>0</v>
      </c>
      <c r="Q101" s="172"/>
      <c r="R101" s="173">
        <f>SUM(R102:R104)</f>
        <v>0</v>
      </c>
      <c r="S101" s="172"/>
      <c r="T101" s="174">
        <f>SUM(T102:T104)</f>
        <v>10</v>
      </c>
      <c r="AR101" s="175" t="s">
        <v>78</v>
      </c>
      <c r="AT101" s="176" t="s">
        <v>70</v>
      </c>
      <c r="AU101" s="176" t="s">
        <v>78</v>
      </c>
      <c r="AY101" s="175" t="s">
        <v>131</v>
      </c>
      <c r="BK101" s="177">
        <f>SUM(BK102:BK104)</f>
        <v>0</v>
      </c>
    </row>
    <row r="102" spans="1:65" s="2" customFormat="1" ht="33" customHeight="1">
      <c r="A102" s="36"/>
      <c r="B102" s="37"/>
      <c r="C102" s="180" t="s">
        <v>172</v>
      </c>
      <c r="D102" s="180" t="s">
        <v>133</v>
      </c>
      <c r="E102" s="181" t="s">
        <v>1034</v>
      </c>
      <c r="F102" s="182" t="s">
        <v>1035</v>
      </c>
      <c r="G102" s="183" t="s">
        <v>136</v>
      </c>
      <c r="H102" s="184">
        <v>1000</v>
      </c>
      <c r="I102" s="185"/>
      <c r="J102" s="186">
        <f>ROUND(I102*H102,2)</f>
        <v>0</v>
      </c>
      <c r="K102" s="182" t="s">
        <v>137</v>
      </c>
      <c r="L102" s="41"/>
      <c r="M102" s="187" t="s">
        <v>19</v>
      </c>
      <c r="N102" s="188" t="s">
        <v>42</v>
      </c>
      <c r="O102" s="66"/>
      <c r="P102" s="189">
        <f>O102*H102</f>
        <v>0</v>
      </c>
      <c r="Q102" s="189">
        <v>0</v>
      </c>
      <c r="R102" s="189">
        <f>Q102*H102</f>
        <v>0</v>
      </c>
      <c r="S102" s="189">
        <v>0.01</v>
      </c>
      <c r="T102" s="190">
        <f>S102*H102</f>
        <v>10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1" t="s">
        <v>138</v>
      </c>
      <c r="AT102" s="191" t="s">
        <v>133</v>
      </c>
      <c r="AU102" s="191" t="s">
        <v>80</v>
      </c>
      <c r="AY102" s="19" t="s">
        <v>131</v>
      </c>
      <c r="BE102" s="192">
        <f>IF(N102="základní",J102,0)</f>
        <v>0</v>
      </c>
      <c r="BF102" s="192">
        <f>IF(N102="snížená",J102,0)</f>
        <v>0</v>
      </c>
      <c r="BG102" s="192">
        <f>IF(N102="zákl. přenesená",J102,0)</f>
        <v>0</v>
      </c>
      <c r="BH102" s="192">
        <f>IF(N102="sníž. přenesená",J102,0)</f>
        <v>0</v>
      </c>
      <c r="BI102" s="192">
        <f>IF(N102="nulová",J102,0)</f>
        <v>0</v>
      </c>
      <c r="BJ102" s="19" t="s">
        <v>78</v>
      </c>
      <c r="BK102" s="192">
        <f>ROUND(I102*H102,2)</f>
        <v>0</v>
      </c>
      <c r="BL102" s="19" t="s">
        <v>138</v>
      </c>
      <c r="BM102" s="191" t="s">
        <v>1036</v>
      </c>
    </row>
    <row r="103" spans="1:65" s="2" customFormat="1" ht="11.25">
      <c r="A103" s="36"/>
      <c r="B103" s="37"/>
      <c r="C103" s="38"/>
      <c r="D103" s="193" t="s">
        <v>140</v>
      </c>
      <c r="E103" s="38"/>
      <c r="F103" s="194" t="s">
        <v>1037</v>
      </c>
      <c r="G103" s="38"/>
      <c r="H103" s="38"/>
      <c r="I103" s="195"/>
      <c r="J103" s="38"/>
      <c r="K103" s="38"/>
      <c r="L103" s="41"/>
      <c r="M103" s="196"/>
      <c r="N103" s="197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140</v>
      </c>
      <c r="AU103" s="19" t="s">
        <v>80</v>
      </c>
    </row>
    <row r="104" spans="1:65" s="2" customFormat="1" ht="19.5">
      <c r="A104" s="36"/>
      <c r="B104" s="37"/>
      <c r="C104" s="38"/>
      <c r="D104" s="200" t="s">
        <v>187</v>
      </c>
      <c r="E104" s="38"/>
      <c r="F104" s="221" t="s">
        <v>1038</v>
      </c>
      <c r="G104" s="38"/>
      <c r="H104" s="38"/>
      <c r="I104" s="195"/>
      <c r="J104" s="38"/>
      <c r="K104" s="38"/>
      <c r="L104" s="41"/>
      <c r="M104" s="196"/>
      <c r="N104" s="197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187</v>
      </c>
      <c r="AU104" s="19" t="s">
        <v>80</v>
      </c>
    </row>
    <row r="105" spans="1:65" s="12" customFormat="1" ht="25.9" customHeight="1">
      <c r="B105" s="164"/>
      <c r="C105" s="165"/>
      <c r="D105" s="166" t="s">
        <v>70</v>
      </c>
      <c r="E105" s="167" t="s">
        <v>95</v>
      </c>
      <c r="F105" s="167" t="s">
        <v>96</v>
      </c>
      <c r="G105" s="165"/>
      <c r="H105" s="165"/>
      <c r="I105" s="168"/>
      <c r="J105" s="169">
        <f>BK105</f>
        <v>0</v>
      </c>
      <c r="K105" s="165"/>
      <c r="L105" s="170"/>
      <c r="M105" s="171"/>
      <c r="N105" s="172"/>
      <c r="O105" s="172"/>
      <c r="P105" s="173">
        <f>P106+P115+P117+P135</f>
        <v>0</v>
      </c>
      <c r="Q105" s="172"/>
      <c r="R105" s="173">
        <f>R106+R115+R117+R135</f>
        <v>0</v>
      </c>
      <c r="S105" s="172"/>
      <c r="T105" s="174">
        <f>T106+T115+T117+T135</f>
        <v>0</v>
      </c>
      <c r="AR105" s="175" t="s">
        <v>161</v>
      </c>
      <c r="AT105" s="176" t="s">
        <v>70</v>
      </c>
      <c r="AU105" s="176" t="s">
        <v>71</v>
      </c>
      <c r="AY105" s="175" t="s">
        <v>131</v>
      </c>
      <c r="BK105" s="177">
        <f>BK106+BK115+BK117+BK135</f>
        <v>0</v>
      </c>
    </row>
    <row r="106" spans="1:65" s="12" customFormat="1" ht="22.9" customHeight="1">
      <c r="B106" s="164"/>
      <c r="C106" s="165"/>
      <c r="D106" s="166" t="s">
        <v>70</v>
      </c>
      <c r="E106" s="178" t="s">
        <v>1039</v>
      </c>
      <c r="F106" s="178" t="s">
        <v>1040</v>
      </c>
      <c r="G106" s="165"/>
      <c r="H106" s="165"/>
      <c r="I106" s="168"/>
      <c r="J106" s="179">
        <f>BK106</f>
        <v>0</v>
      </c>
      <c r="K106" s="165"/>
      <c r="L106" s="170"/>
      <c r="M106" s="171"/>
      <c r="N106" s="172"/>
      <c r="O106" s="172"/>
      <c r="P106" s="173">
        <f>SUM(P107:P114)</f>
        <v>0</v>
      </c>
      <c r="Q106" s="172"/>
      <c r="R106" s="173">
        <f>SUM(R107:R114)</f>
        <v>0</v>
      </c>
      <c r="S106" s="172"/>
      <c r="T106" s="174">
        <f>SUM(T107:T114)</f>
        <v>0</v>
      </c>
      <c r="AR106" s="175" t="s">
        <v>161</v>
      </c>
      <c r="AT106" s="176" t="s">
        <v>70</v>
      </c>
      <c r="AU106" s="176" t="s">
        <v>78</v>
      </c>
      <c r="AY106" s="175" t="s">
        <v>131</v>
      </c>
      <c r="BK106" s="177">
        <f>SUM(BK107:BK114)</f>
        <v>0</v>
      </c>
    </row>
    <row r="107" spans="1:65" s="2" customFormat="1" ht="24.2" customHeight="1">
      <c r="A107" s="36"/>
      <c r="B107" s="37"/>
      <c r="C107" s="180" t="s">
        <v>177</v>
      </c>
      <c r="D107" s="180" t="s">
        <v>133</v>
      </c>
      <c r="E107" s="181" t="s">
        <v>1041</v>
      </c>
      <c r="F107" s="182" t="s">
        <v>1042</v>
      </c>
      <c r="G107" s="183" t="s">
        <v>734</v>
      </c>
      <c r="H107" s="184">
        <v>1</v>
      </c>
      <c r="I107" s="185"/>
      <c r="J107" s="186">
        <f>ROUND(I107*H107,2)</f>
        <v>0</v>
      </c>
      <c r="K107" s="182" t="s">
        <v>195</v>
      </c>
      <c r="L107" s="41"/>
      <c r="M107" s="187" t="s">
        <v>19</v>
      </c>
      <c r="N107" s="188" t="s">
        <v>42</v>
      </c>
      <c r="O107" s="66"/>
      <c r="P107" s="189">
        <f>O107*H107</f>
        <v>0</v>
      </c>
      <c r="Q107" s="189">
        <v>0</v>
      </c>
      <c r="R107" s="189">
        <f>Q107*H107</f>
        <v>0</v>
      </c>
      <c r="S107" s="189">
        <v>0</v>
      </c>
      <c r="T107" s="190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1" t="s">
        <v>1043</v>
      </c>
      <c r="AT107" s="191" t="s">
        <v>133</v>
      </c>
      <c r="AU107" s="191" t="s">
        <v>80</v>
      </c>
      <c r="AY107" s="19" t="s">
        <v>131</v>
      </c>
      <c r="BE107" s="192">
        <f>IF(N107="základní",J107,0)</f>
        <v>0</v>
      </c>
      <c r="BF107" s="192">
        <f>IF(N107="snížená",J107,0)</f>
        <v>0</v>
      </c>
      <c r="BG107" s="192">
        <f>IF(N107="zákl. přenesená",J107,0)</f>
        <v>0</v>
      </c>
      <c r="BH107" s="192">
        <f>IF(N107="sníž. přenesená",J107,0)</f>
        <v>0</v>
      </c>
      <c r="BI107" s="192">
        <f>IF(N107="nulová",J107,0)</f>
        <v>0</v>
      </c>
      <c r="BJ107" s="19" t="s">
        <v>78</v>
      </c>
      <c r="BK107" s="192">
        <f>ROUND(I107*H107,2)</f>
        <v>0</v>
      </c>
      <c r="BL107" s="19" t="s">
        <v>1043</v>
      </c>
      <c r="BM107" s="191" t="s">
        <v>1044</v>
      </c>
    </row>
    <row r="108" spans="1:65" s="2" customFormat="1" ht="19.5">
      <c r="A108" s="36"/>
      <c r="B108" s="37"/>
      <c r="C108" s="38"/>
      <c r="D108" s="200" t="s">
        <v>187</v>
      </c>
      <c r="E108" s="38"/>
      <c r="F108" s="221" t="s">
        <v>1045</v>
      </c>
      <c r="G108" s="38"/>
      <c r="H108" s="38"/>
      <c r="I108" s="195"/>
      <c r="J108" s="38"/>
      <c r="K108" s="38"/>
      <c r="L108" s="41"/>
      <c r="M108" s="196"/>
      <c r="N108" s="197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187</v>
      </c>
      <c r="AU108" s="19" t="s">
        <v>80</v>
      </c>
    </row>
    <row r="109" spans="1:65" s="2" customFormat="1" ht="24.2" customHeight="1">
      <c r="A109" s="36"/>
      <c r="B109" s="37"/>
      <c r="C109" s="180" t="s">
        <v>182</v>
      </c>
      <c r="D109" s="180" t="s">
        <v>133</v>
      </c>
      <c r="E109" s="181" t="s">
        <v>1046</v>
      </c>
      <c r="F109" s="182" t="s">
        <v>1047</v>
      </c>
      <c r="G109" s="183" t="s">
        <v>734</v>
      </c>
      <c r="H109" s="184">
        <v>1</v>
      </c>
      <c r="I109" s="185"/>
      <c r="J109" s="186">
        <f>ROUND(I109*H109,2)</f>
        <v>0</v>
      </c>
      <c r="K109" s="182" t="s">
        <v>195</v>
      </c>
      <c r="L109" s="41"/>
      <c r="M109" s="187" t="s">
        <v>19</v>
      </c>
      <c r="N109" s="188" t="s">
        <v>42</v>
      </c>
      <c r="O109" s="66"/>
      <c r="P109" s="189">
        <f>O109*H109</f>
        <v>0</v>
      </c>
      <c r="Q109" s="189">
        <v>0</v>
      </c>
      <c r="R109" s="189">
        <f>Q109*H109</f>
        <v>0</v>
      </c>
      <c r="S109" s="189">
        <v>0</v>
      </c>
      <c r="T109" s="190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1" t="s">
        <v>1043</v>
      </c>
      <c r="AT109" s="191" t="s">
        <v>133</v>
      </c>
      <c r="AU109" s="191" t="s">
        <v>80</v>
      </c>
      <c r="AY109" s="19" t="s">
        <v>131</v>
      </c>
      <c r="BE109" s="192">
        <f>IF(N109="základní",J109,0)</f>
        <v>0</v>
      </c>
      <c r="BF109" s="192">
        <f>IF(N109="snížená",J109,0)</f>
        <v>0</v>
      </c>
      <c r="BG109" s="192">
        <f>IF(N109="zákl. přenesená",J109,0)</f>
        <v>0</v>
      </c>
      <c r="BH109" s="192">
        <f>IF(N109="sníž. přenesená",J109,0)</f>
        <v>0</v>
      </c>
      <c r="BI109" s="192">
        <f>IF(N109="nulová",J109,0)</f>
        <v>0</v>
      </c>
      <c r="BJ109" s="19" t="s">
        <v>78</v>
      </c>
      <c r="BK109" s="192">
        <f>ROUND(I109*H109,2)</f>
        <v>0</v>
      </c>
      <c r="BL109" s="19" t="s">
        <v>1043</v>
      </c>
      <c r="BM109" s="191" t="s">
        <v>1048</v>
      </c>
    </row>
    <row r="110" spans="1:65" s="2" customFormat="1" ht="24.2" customHeight="1">
      <c r="A110" s="36"/>
      <c r="B110" s="37"/>
      <c r="C110" s="180" t="s">
        <v>191</v>
      </c>
      <c r="D110" s="180" t="s">
        <v>133</v>
      </c>
      <c r="E110" s="181" t="s">
        <v>1049</v>
      </c>
      <c r="F110" s="182" t="s">
        <v>1050</v>
      </c>
      <c r="G110" s="183" t="s">
        <v>734</v>
      </c>
      <c r="H110" s="184">
        <v>1</v>
      </c>
      <c r="I110" s="185"/>
      <c r="J110" s="186">
        <f>ROUND(I110*H110,2)</f>
        <v>0</v>
      </c>
      <c r="K110" s="182" t="s">
        <v>195</v>
      </c>
      <c r="L110" s="41"/>
      <c r="M110" s="187" t="s">
        <v>19</v>
      </c>
      <c r="N110" s="188" t="s">
        <v>42</v>
      </c>
      <c r="O110" s="66"/>
      <c r="P110" s="189">
        <f>O110*H110</f>
        <v>0</v>
      </c>
      <c r="Q110" s="189">
        <v>0</v>
      </c>
      <c r="R110" s="189">
        <f>Q110*H110</f>
        <v>0</v>
      </c>
      <c r="S110" s="189">
        <v>0</v>
      </c>
      <c r="T110" s="190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1043</v>
      </c>
      <c r="AT110" s="191" t="s">
        <v>133</v>
      </c>
      <c r="AU110" s="191" t="s">
        <v>80</v>
      </c>
      <c r="AY110" s="19" t="s">
        <v>131</v>
      </c>
      <c r="BE110" s="192">
        <f>IF(N110="základní",J110,0)</f>
        <v>0</v>
      </c>
      <c r="BF110" s="192">
        <f>IF(N110="snížená",J110,0)</f>
        <v>0</v>
      </c>
      <c r="BG110" s="192">
        <f>IF(N110="zákl. přenesená",J110,0)</f>
        <v>0</v>
      </c>
      <c r="BH110" s="192">
        <f>IF(N110="sníž. přenesená",J110,0)</f>
        <v>0</v>
      </c>
      <c r="BI110" s="192">
        <f>IF(N110="nulová",J110,0)</f>
        <v>0</v>
      </c>
      <c r="BJ110" s="19" t="s">
        <v>78</v>
      </c>
      <c r="BK110" s="192">
        <f>ROUND(I110*H110,2)</f>
        <v>0</v>
      </c>
      <c r="BL110" s="19" t="s">
        <v>1043</v>
      </c>
      <c r="BM110" s="191" t="s">
        <v>1051</v>
      </c>
    </row>
    <row r="111" spans="1:65" s="2" customFormat="1" ht="24.2" customHeight="1">
      <c r="A111" s="36"/>
      <c r="B111" s="37"/>
      <c r="C111" s="180" t="s">
        <v>198</v>
      </c>
      <c r="D111" s="180" t="s">
        <v>133</v>
      </c>
      <c r="E111" s="181" t="s">
        <v>1052</v>
      </c>
      <c r="F111" s="182" t="s">
        <v>1053</v>
      </c>
      <c r="G111" s="183" t="s">
        <v>734</v>
      </c>
      <c r="H111" s="184">
        <v>1</v>
      </c>
      <c r="I111" s="185"/>
      <c r="J111" s="186">
        <f>ROUND(I111*H111,2)</f>
        <v>0</v>
      </c>
      <c r="K111" s="182" t="s">
        <v>195</v>
      </c>
      <c r="L111" s="41"/>
      <c r="M111" s="187" t="s">
        <v>19</v>
      </c>
      <c r="N111" s="188" t="s">
        <v>42</v>
      </c>
      <c r="O111" s="66"/>
      <c r="P111" s="189">
        <f>O111*H111</f>
        <v>0</v>
      </c>
      <c r="Q111" s="189">
        <v>0</v>
      </c>
      <c r="R111" s="189">
        <f>Q111*H111</f>
        <v>0</v>
      </c>
      <c r="S111" s="189">
        <v>0</v>
      </c>
      <c r="T111" s="190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1043</v>
      </c>
      <c r="AT111" s="191" t="s">
        <v>133</v>
      </c>
      <c r="AU111" s="191" t="s">
        <v>80</v>
      </c>
      <c r="AY111" s="19" t="s">
        <v>131</v>
      </c>
      <c r="BE111" s="192">
        <f>IF(N111="základní",J111,0)</f>
        <v>0</v>
      </c>
      <c r="BF111" s="192">
        <f>IF(N111="snížená",J111,0)</f>
        <v>0</v>
      </c>
      <c r="BG111" s="192">
        <f>IF(N111="zákl. přenesená",J111,0)</f>
        <v>0</v>
      </c>
      <c r="BH111" s="192">
        <f>IF(N111="sníž. přenesená",J111,0)</f>
        <v>0</v>
      </c>
      <c r="BI111" s="192">
        <f>IF(N111="nulová",J111,0)</f>
        <v>0</v>
      </c>
      <c r="BJ111" s="19" t="s">
        <v>78</v>
      </c>
      <c r="BK111" s="192">
        <f>ROUND(I111*H111,2)</f>
        <v>0</v>
      </c>
      <c r="BL111" s="19" t="s">
        <v>1043</v>
      </c>
      <c r="BM111" s="191" t="s">
        <v>1054</v>
      </c>
    </row>
    <row r="112" spans="1:65" s="2" customFormat="1" ht="19.5">
      <c r="A112" s="36"/>
      <c r="B112" s="37"/>
      <c r="C112" s="38"/>
      <c r="D112" s="200" t="s">
        <v>187</v>
      </c>
      <c r="E112" s="38"/>
      <c r="F112" s="221" t="s">
        <v>1055</v>
      </c>
      <c r="G112" s="38"/>
      <c r="H112" s="38"/>
      <c r="I112" s="195"/>
      <c r="J112" s="38"/>
      <c r="K112" s="38"/>
      <c r="L112" s="41"/>
      <c r="M112" s="196"/>
      <c r="N112" s="197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187</v>
      </c>
      <c r="AU112" s="19" t="s">
        <v>80</v>
      </c>
    </row>
    <row r="113" spans="1:65" s="2" customFormat="1" ht="24.2" customHeight="1">
      <c r="A113" s="36"/>
      <c r="B113" s="37"/>
      <c r="C113" s="180" t="s">
        <v>8</v>
      </c>
      <c r="D113" s="180" t="s">
        <v>133</v>
      </c>
      <c r="E113" s="181" t="s">
        <v>1056</v>
      </c>
      <c r="F113" s="182" t="s">
        <v>1057</v>
      </c>
      <c r="G113" s="183" t="s">
        <v>734</v>
      </c>
      <c r="H113" s="184">
        <v>1</v>
      </c>
      <c r="I113" s="185"/>
      <c r="J113" s="186">
        <f>ROUND(I113*H113,2)</f>
        <v>0</v>
      </c>
      <c r="K113" s="182" t="s">
        <v>195</v>
      </c>
      <c r="L113" s="41"/>
      <c r="M113" s="187" t="s">
        <v>19</v>
      </c>
      <c r="N113" s="188" t="s">
        <v>42</v>
      </c>
      <c r="O113" s="66"/>
      <c r="P113" s="189">
        <f>O113*H113</f>
        <v>0</v>
      </c>
      <c r="Q113" s="189">
        <v>0</v>
      </c>
      <c r="R113" s="189">
        <f>Q113*H113</f>
        <v>0</v>
      </c>
      <c r="S113" s="189">
        <v>0</v>
      </c>
      <c r="T113" s="190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1" t="s">
        <v>1043</v>
      </c>
      <c r="AT113" s="191" t="s">
        <v>133</v>
      </c>
      <c r="AU113" s="191" t="s">
        <v>80</v>
      </c>
      <c r="AY113" s="19" t="s">
        <v>131</v>
      </c>
      <c r="BE113" s="192">
        <f>IF(N113="základní",J113,0)</f>
        <v>0</v>
      </c>
      <c r="BF113" s="192">
        <f>IF(N113="snížená",J113,0)</f>
        <v>0</v>
      </c>
      <c r="BG113" s="192">
        <f>IF(N113="zákl. přenesená",J113,0)</f>
        <v>0</v>
      </c>
      <c r="BH113" s="192">
        <f>IF(N113="sníž. přenesená",J113,0)</f>
        <v>0</v>
      </c>
      <c r="BI113" s="192">
        <f>IF(N113="nulová",J113,0)</f>
        <v>0</v>
      </c>
      <c r="BJ113" s="19" t="s">
        <v>78</v>
      </c>
      <c r="BK113" s="192">
        <f>ROUND(I113*H113,2)</f>
        <v>0</v>
      </c>
      <c r="BL113" s="19" t="s">
        <v>1043</v>
      </c>
      <c r="BM113" s="191" t="s">
        <v>1058</v>
      </c>
    </row>
    <row r="114" spans="1:65" s="2" customFormat="1" ht="24.2" customHeight="1">
      <c r="A114" s="36"/>
      <c r="B114" s="37"/>
      <c r="C114" s="180" t="s">
        <v>212</v>
      </c>
      <c r="D114" s="180" t="s">
        <v>133</v>
      </c>
      <c r="E114" s="181" t="s">
        <v>1059</v>
      </c>
      <c r="F114" s="182" t="s">
        <v>1060</v>
      </c>
      <c r="G114" s="183" t="s">
        <v>734</v>
      </c>
      <c r="H114" s="184">
        <v>1</v>
      </c>
      <c r="I114" s="185"/>
      <c r="J114" s="186">
        <f>ROUND(I114*H114,2)</f>
        <v>0</v>
      </c>
      <c r="K114" s="182" t="s">
        <v>195</v>
      </c>
      <c r="L114" s="41"/>
      <c r="M114" s="187" t="s">
        <v>19</v>
      </c>
      <c r="N114" s="188" t="s">
        <v>42</v>
      </c>
      <c r="O114" s="66"/>
      <c r="P114" s="189">
        <f>O114*H114</f>
        <v>0</v>
      </c>
      <c r="Q114" s="189">
        <v>0</v>
      </c>
      <c r="R114" s="189">
        <f>Q114*H114</f>
        <v>0</v>
      </c>
      <c r="S114" s="189">
        <v>0</v>
      </c>
      <c r="T114" s="190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1043</v>
      </c>
      <c r="AT114" s="191" t="s">
        <v>133</v>
      </c>
      <c r="AU114" s="191" t="s">
        <v>80</v>
      </c>
      <c r="AY114" s="19" t="s">
        <v>131</v>
      </c>
      <c r="BE114" s="192">
        <f>IF(N114="základní",J114,0)</f>
        <v>0</v>
      </c>
      <c r="BF114" s="192">
        <f>IF(N114="snížená",J114,0)</f>
        <v>0</v>
      </c>
      <c r="BG114" s="192">
        <f>IF(N114="zákl. přenesená",J114,0)</f>
        <v>0</v>
      </c>
      <c r="BH114" s="192">
        <f>IF(N114="sníž. přenesená",J114,0)</f>
        <v>0</v>
      </c>
      <c r="BI114" s="192">
        <f>IF(N114="nulová",J114,0)</f>
        <v>0</v>
      </c>
      <c r="BJ114" s="19" t="s">
        <v>78</v>
      </c>
      <c r="BK114" s="192">
        <f>ROUND(I114*H114,2)</f>
        <v>0</v>
      </c>
      <c r="BL114" s="19" t="s">
        <v>1043</v>
      </c>
      <c r="BM114" s="191" t="s">
        <v>1061</v>
      </c>
    </row>
    <row r="115" spans="1:65" s="12" customFormat="1" ht="22.9" customHeight="1">
      <c r="B115" s="164"/>
      <c r="C115" s="165"/>
      <c r="D115" s="166" t="s">
        <v>70</v>
      </c>
      <c r="E115" s="178" t="s">
        <v>1062</v>
      </c>
      <c r="F115" s="178" t="s">
        <v>1063</v>
      </c>
      <c r="G115" s="165"/>
      <c r="H115" s="165"/>
      <c r="I115" s="168"/>
      <c r="J115" s="179">
        <f>BK115</f>
        <v>0</v>
      </c>
      <c r="K115" s="165"/>
      <c r="L115" s="170"/>
      <c r="M115" s="171"/>
      <c r="N115" s="172"/>
      <c r="O115" s="172"/>
      <c r="P115" s="173">
        <f>P116</f>
        <v>0</v>
      </c>
      <c r="Q115" s="172"/>
      <c r="R115" s="173">
        <f>R116</f>
        <v>0</v>
      </c>
      <c r="S115" s="172"/>
      <c r="T115" s="174">
        <f>T116</f>
        <v>0</v>
      </c>
      <c r="AR115" s="175" t="s">
        <v>161</v>
      </c>
      <c r="AT115" s="176" t="s">
        <v>70</v>
      </c>
      <c r="AU115" s="176" t="s">
        <v>78</v>
      </c>
      <c r="AY115" s="175" t="s">
        <v>131</v>
      </c>
      <c r="BK115" s="177">
        <f>BK116</f>
        <v>0</v>
      </c>
    </row>
    <row r="116" spans="1:65" s="2" customFormat="1" ht="33" customHeight="1">
      <c r="A116" s="36"/>
      <c r="B116" s="37"/>
      <c r="C116" s="180" t="s">
        <v>219</v>
      </c>
      <c r="D116" s="180" t="s">
        <v>133</v>
      </c>
      <c r="E116" s="181" t="s">
        <v>1064</v>
      </c>
      <c r="F116" s="182" t="s">
        <v>1065</v>
      </c>
      <c r="G116" s="183" t="s">
        <v>734</v>
      </c>
      <c r="H116" s="184">
        <v>1</v>
      </c>
      <c r="I116" s="185"/>
      <c r="J116" s="186">
        <f>ROUND(I116*H116,2)</f>
        <v>0</v>
      </c>
      <c r="K116" s="182" t="s">
        <v>195</v>
      </c>
      <c r="L116" s="41"/>
      <c r="M116" s="187" t="s">
        <v>19</v>
      </c>
      <c r="N116" s="188" t="s">
        <v>42</v>
      </c>
      <c r="O116" s="66"/>
      <c r="P116" s="189">
        <f>O116*H116</f>
        <v>0</v>
      </c>
      <c r="Q116" s="189">
        <v>0</v>
      </c>
      <c r="R116" s="189">
        <f>Q116*H116</f>
        <v>0</v>
      </c>
      <c r="S116" s="189">
        <v>0</v>
      </c>
      <c r="T116" s="190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1" t="s">
        <v>1043</v>
      </c>
      <c r="AT116" s="191" t="s">
        <v>133</v>
      </c>
      <c r="AU116" s="191" t="s">
        <v>80</v>
      </c>
      <c r="AY116" s="19" t="s">
        <v>131</v>
      </c>
      <c r="BE116" s="192">
        <f>IF(N116="základní",J116,0)</f>
        <v>0</v>
      </c>
      <c r="BF116" s="192">
        <f>IF(N116="snížená",J116,0)</f>
        <v>0</v>
      </c>
      <c r="BG116" s="192">
        <f>IF(N116="zákl. přenesená",J116,0)</f>
        <v>0</v>
      </c>
      <c r="BH116" s="192">
        <f>IF(N116="sníž. přenesená",J116,0)</f>
        <v>0</v>
      </c>
      <c r="BI116" s="192">
        <f>IF(N116="nulová",J116,0)</f>
        <v>0</v>
      </c>
      <c r="BJ116" s="19" t="s">
        <v>78</v>
      </c>
      <c r="BK116" s="192">
        <f>ROUND(I116*H116,2)</f>
        <v>0</v>
      </c>
      <c r="BL116" s="19" t="s">
        <v>1043</v>
      </c>
      <c r="BM116" s="191" t="s">
        <v>1066</v>
      </c>
    </row>
    <row r="117" spans="1:65" s="12" customFormat="1" ht="22.9" customHeight="1">
      <c r="B117" s="164"/>
      <c r="C117" s="165"/>
      <c r="D117" s="166" t="s">
        <v>70</v>
      </c>
      <c r="E117" s="178" t="s">
        <v>1067</v>
      </c>
      <c r="F117" s="178" t="s">
        <v>1068</v>
      </c>
      <c r="G117" s="165"/>
      <c r="H117" s="165"/>
      <c r="I117" s="168"/>
      <c r="J117" s="179">
        <f>BK117</f>
        <v>0</v>
      </c>
      <c r="K117" s="165"/>
      <c r="L117" s="170"/>
      <c r="M117" s="171"/>
      <c r="N117" s="172"/>
      <c r="O117" s="172"/>
      <c r="P117" s="173">
        <f>SUM(P118:P134)</f>
        <v>0</v>
      </c>
      <c r="Q117" s="172"/>
      <c r="R117" s="173">
        <f>SUM(R118:R134)</f>
        <v>0</v>
      </c>
      <c r="S117" s="172"/>
      <c r="T117" s="174">
        <f>SUM(T118:T134)</f>
        <v>0</v>
      </c>
      <c r="AR117" s="175" t="s">
        <v>161</v>
      </c>
      <c r="AT117" s="176" t="s">
        <v>70</v>
      </c>
      <c r="AU117" s="176" t="s">
        <v>78</v>
      </c>
      <c r="AY117" s="175" t="s">
        <v>131</v>
      </c>
      <c r="BK117" s="177">
        <f>SUM(BK118:BK134)</f>
        <v>0</v>
      </c>
    </row>
    <row r="118" spans="1:65" s="2" customFormat="1" ht="24.2" customHeight="1">
      <c r="A118" s="36"/>
      <c r="B118" s="37"/>
      <c r="C118" s="180" t="s">
        <v>224</v>
      </c>
      <c r="D118" s="180" t="s">
        <v>133</v>
      </c>
      <c r="E118" s="181" t="s">
        <v>1069</v>
      </c>
      <c r="F118" s="182" t="s">
        <v>1070</v>
      </c>
      <c r="G118" s="183" t="s">
        <v>734</v>
      </c>
      <c r="H118" s="184">
        <v>1</v>
      </c>
      <c r="I118" s="185"/>
      <c r="J118" s="186">
        <f>ROUND(I118*H118,2)</f>
        <v>0</v>
      </c>
      <c r="K118" s="182" t="s">
        <v>195</v>
      </c>
      <c r="L118" s="41"/>
      <c r="M118" s="187" t="s">
        <v>19</v>
      </c>
      <c r="N118" s="188" t="s">
        <v>42</v>
      </c>
      <c r="O118" s="66"/>
      <c r="P118" s="189">
        <f>O118*H118</f>
        <v>0</v>
      </c>
      <c r="Q118" s="189">
        <v>0</v>
      </c>
      <c r="R118" s="189">
        <f>Q118*H118</f>
        <v>0</v>
      </c>
      <c r="S118" s="189">
        <v>0</v>
      </c>
      <c r="T118" s="190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138</v>
      </c>
      <c r="AT118" s="191" t="s">
        <v>133</v>
      </c>
      <c r="AU118" s="191" t="s">
        <v>80</v>
      </c>
      <c r="AY118" s="19" t="s">
        <v>131</v>
      </c>
      <c r="BE118" s="192">
        <f>IF(N118="základní",J118,0)</f>
        <v>0</v>
      </c>
      <c r="BF118" s="192">
        <f>IF(N118="snížená",J118,0)</f>
        <v>0</v>
      </c>
      <c r="BG118" s="192">
        <f>IF(N118="zákl. přenesená",J118,0)</f>
        <v>0</v>
      </c>
      <c r="BH118" s="192">
        <f>IF(N118="sníž. přenesená",J118,0)</f>
        <v>0</v>
      </c>
      <c r="BI118" s="192">
        <f>IF(N118="nulová",J118,0)</f>
        <v>0</v>
      </c>
      <c r="BJ118" s="19" t="s">
        <v>78</v>
      </c>
      <c r="BK118" s="192">
        <f>ROUND(I118*H118,2)</f>
        <v>0</v>
      </c>
      <c r="BL118" s="19" t="s">
        <v>138</v>
      </c>
      <c r="BM118" s="191" t="s">
        <v>1071</v>
      </c>
    </row>
    <row r="119" spans="1:65" s="2" customFormat="1" ht="58.5">
      <c r="A119" s="36"/>
      <c r="B119" s="37"/>
      <c r="C119" s="38"/>
      <c r="D119" s="200" t="s">
        <v>187</v>
      </c>
      <c r="E119" s="38"/>
      <c r="F119" s="221" t="s">
        <v>1072</v>
      </c>
      <c r="G119" s="38"/>
      <c r="H119" s="38"/>
      <c r="I119" s="195"/>
      <c r="J119" s="38"/>
      <c r="K119" s="38"/>
      <c r="L119" s="41"/>
      <c r="M119" s="196"/>
      <c r="N119" s="197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187</v>
      </c>
      <c r="AU119" s="19" t="s">
        <v>80</v>
      </c>
    </row>
    <row r="120" spans="1:65" s="2" customFormat="1" ht="24.2" customHeight="1">
      <c r="A120" s="36"/>
      <c r="B120" s="37"/>
      <c r="C120" s="180" t="s">
        <v>229</v>
      </c>
      <c r="D120" s="180" t="s">
        <v>133</v>
      </c>
      <c r="E120" s="181" t="s">
        <v>1073</v>
      </c>
      <c r="F120" s="182" t="s">
        <v>1074</v>
      </c>
      <c r="G120" s="183" t="s">
        <v>734</v>
      </c>
      <c r="H120" s="184">
        <v>1</v>
      </c>
      <c r="I120" s="185"/>
      <c r="J120" s="186">
        <f>ROUND(I120*H120,2)</f>
        <v>0</v>
      </c>
      <c r="K120" s="182" t="s">
        <v>195</v>
      </c>
      <c r="L120" s="41"/>
      <c r="M120" s="187" t="s">
        <v>19</v>
      </c>
      <c r="N120" s="188" t="s">
        <v>42</v>
      </c>
      <c r="O120" s="66"/>
      <c r="P120" s="189">
        <f>O120*H120</f>
        <v>0</v>
      </c>
      <c r="Q120" s="189">
        <v>0</v>
      </c>
      <c r="R120" s="189">
        <f>Q120*H120</f>
        <v>0</v>
      </c>
      <c r="S120" s="189">
        <v>0</v>
      </c>
      <c r="T120" s="190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1" t="s">
        <v>1043</v>
      </c>
      <c r="AT120" s="191" t="s">
        <v>133</v>
      </c>
      <c r="AU120" s="191" t="s">
        <v>80</v>
      </c>
      <c r="AY120" s="19" t="s">
        <v>131</v>
      </c>
      <c r="BE120" s="192">
        <f>IF(N120="základní",J120,0)</f>
        <v>0</v>
      </c>
      <c r="BF120" s="192">
        <f>IF(N120="snížená",J120,0)</f>
        <v>0</v>
      </c>
      <c r="BG120" s="192">
        <f>IF(N120="zákl. přenesená",J120,0)</f>
        <v>0</v>
      </c>
      <c r="BH120" s="192">
        <f>IF(N120="sníž. přenesená",J120,0)</f>
        <v>0</v>
      </c>
      <c r="BI120" s="192">
        <f>IF(N120="nulová",J120,0)</f>
        <v>0</v>
      </c>
      <c r="BJ120" s="19" t="s">
        <v>78</v>
      </c>
      <c r="BK120" s="192">
        <f>ROUND(I120*H120,2)</f>
        <v>0</v>
      </c>
      <c r="BL120" s="19" t="s">
        <v>1043</v>
      </c>
      <c r="BM120" s="191" t="s">
        <v>1075</v>
      </c>
    </row>
    <row r="121" spans="1:65" s="2" customFormat="1" ht="19.5">
      <c r="A121" s="36"/>
      <c r="B121" s="37"/>
      <c r="C121" s="38"/>
      <c r="D121" s="200" t="s">
        <v>187</v>
      </c>
      <c r="E121" s="38"/>
      <c r="F121" s="221" t="s">
        <v>1076</v>
      </c>
      <c r="G121" s="38"/>
      <c r="H121" s="38"/>
      <c r="I121" s="195"/>
      <c r="J121" s="38"/>
      <c r="K121" s="38"/>
      <c r="L121" s="41"/>
      <c r="M121" s="196"/>
      <c r="N121" s="197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187</v>
      </c>
      <c r="AU121" s="19" t="s">
        <v>80</v>
      </c>
    </row>
    <row r="122" spans="1:65" s="2" customFormat="1" ht="24.2" customHeight="1">
      <c r="A122" s="36"/>
      <c r="B122" s="37"/>
      <c r="C122" s="180" t="s">
        <v>235</v>
      </c>
      <c r="D122" s="180" t="s">
        <v>133</v>
      </c>
      <c r="E122" s="181" t="s">
        <v>1077</v>
      </c>
      <c r="F122" s="182" t="s">
        <v>1078</v>
      </c>
      <c r="G122" s="183" t="s">
        <v>734</v>
      </c>
      <c r="H122" s="184">
        <v>1</v>
      </c>
      <c r="I122" s="185"/>
      <c r="J122" s="186">
        <f>ROUND(I122*H122,2)</f>
        <v>0</v>
      </c>
      <c r="K122" s="182" t="s">
        <v>195</v>
      </c>
      <c r="L122" s="41"/>
      <c r="M122" s="187" t="s">
        <v>19</v>
      </c>
      <c r="N122" s="188" t="s">
        <v>42</v>
      </c>
      <c r="O122" s="66"/>
      <c r="P122" s="189">
        <f>O122*H122</f>
        <v>0</v>
      </c>
      <c r="Q122" s="189">
        <v>0</v>
      </c>
      <c r="R122" s="189">
        <f>Q122*H122</f>
        <v>0</v>
      </c>
      <c r="S122" s="189">
        <v>0</v>
      </c>
      <c r="T122" s="190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1" t="s">
        <v>1043</v>
      </c>
      <c r="AT122" s="191" t="s">
        <v>133</v>
      </c>
      <c r="AU122" s="191" t="s">
        <v>80</v>
      </c>
      <c r="AY122" s="19" t="s">
        <v>131</v>
      </c>
      <c r="BE122" s="192">
        <f>IF(N122="základní",J122,0)</f>
        <v>0</v>
      </c>
      <c r="BF122" s="192">
        <f>IF(N122="snížená",J122,0)</f>
        <v>0</v>
      </c>
      <c r="BG122" s="192">
        <f>IF(N122="zákl. přenesená",J122,0)</f>
        <v>0</v>
      </c>
      <c r="BH122" s="192">
        <f>IF(N122="sníž. přenesená",J122,0)</f>
        <v>0</v>
      </c>
      <c r="BI122" s="192">
        <f>IF(N122="nulová",J122,0)</f>
        <v>0</v>
      </c>
      <c r="BJ122" s="19" t="s">
        <v>78</v>
      </c>
      <c r="BK122" s="192">
        <f>ROUND(I122*H122,2)</f>
        <v>0</v>
      </c>
      <c r="BL122" s="19" t="s">
        <v>1043</v>
      </c>
      <c r="BM122" s="191" t="s">
        <v>1079</v>
      </c>
    </row>
    <row r="123" spans="1:65" s="2" customFormat="1" ht="19.5">
      <c r="A123" s="36"/>
      <c r="B123" s="37"/>
      <c r="C123" s="38"/>
      <c r="D123" s="200" t="s">
        <v>187</v>
      </c>
      <c r="E123" s="38"/>
      <c r="F123" s="221" t="s">
        <v>1076</v>
      </c>
      <c r="G123" s="38"/>
      <c r="H123" s="38"/>
      <c r="I123" s="195"/>
      <c r="J123" s="38"/>
      <c r="K123" s="38"/>
      <c r="L123" s="41"/>
      <c r="M123" s="196"/>
      <c r="N123" s="197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187</v>
      </c>
      <c r="AU123" s="19" t="s">
        <v>80</v>
      </c>
    </row>
    <row r="124" spans="1:65" s="2" customFormat="1" ht="16.5" customHeight="1">
      <c r="A124" s="36"/>
      <c r="B124" s="37"/>
      <c r="C124" s="180" t="s">
        <v>240</v>
      </c>
      <c r="D124" s="180" t="s">
        <v>133</v>
      </c>
      <c r="E124" s="181" t="s">
        <v>1080</v>
      </c>
      <c r="F124" s="182" t="s">
        <v>1081</v>
      </c>
      <c r="G124" s="183" t="s">
        <v>136</v>
      </c>
      <c r="H124" s="184">
        <v>252</v>
      </c>
      <c r="I124" s="185"/>
      <c r="J124" s="186">
        <f>ROUND(I124*H124,2)</f>
        <v>0</v>
      </c>
      <c r="K124" s="182" t="s">
        <v>195</v>
      </c>
      <c r="L124" s="41"/>
      <c r="M124" s="187" t="s">
        <v>19</v>
      </c>
      <c r="N124" s="188" t="s">
        <v>42</v>
      </c>
      <c r="O124" s="66"/>
      <c r="P124" s="189">
        <f>O124*H124</f>
        <v>0</v>
      </c>
      <c r="Q124" s="189">
        <v>0</v>
      </c>
      <c r="R124" s="189">
        <f>Q124*H124</f>
        <v>0</v>
      </c>
      <c r="S124" s="189">
        <v>0</v>
      </c>
      <c r="T124" s="190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1" t="s">
        <v>138</v>
      </c>
      <c r="AT124" s="191" t="s">
        <v>133</v>
      </c>
      <c r="AU124" s="191" t="s">
        <v>80</v>
      </c>
      <c r="AY124" s="19" t="s">
        <v>131</v>
      </c>
      <c r="BE124" s="192">
        <f>IF(N124="základní",J124,0)</f>
        <v>0</v>
      </c>
      <c r="BF124" s="192">
        <f>IF(N124="snížená",J124,0)</f>
        <v>0</v>
      </c>
      <c r="BG124" s="192">
        <f>IF(N124="zákl. přenesená",J124,0)</f>
        <v>0</v>
      </c>
      <c r="BH124" s="192">
        <f>IF(N124="sníž. přenesená",J124,0)</f>
        <v>0</v>
      </c>
      <c r="BI124" s="192">
        <f>IF(N124="nulová",J124,0)</f>
        <v>0</v>
      </c>
      <c r="BJ124" s="19" t="s">
        <v>78</v>
      </c>
      <c r="BK124" s="192">
        <f>ROUND(I124*H124,2)</f>
        <v>0</v>
      </c>
      <c r="BL124" s="19" t="s">
        <v>138</v>
      </c>
      <c r="BM124" s="191" t="s">
        <v>1082</v>
      </c>
    </row>
    <row r="125" spans="1:65" s="2" customFormat="1" ht="24.2" customHeight="1">
      <c r="A125" s="36"/>
      <c r="B125" s="37"/>
      <c r="C125" s="180" t="s">
        <v>245</v>
      </c>
      <c r="D125" s="180" t="s">
        <v>133</v>
      </c>
      <c r="E125" s="181" t="s">
        <v>1083</v>
      </c>
      <c r="F125" s="182" t="s">
        <v>1084</v>
      </c>
      <c r="G125" s="183" t="s">
        <v>734</v>
      </c>
      <c r="H125" s="184">
        <v>1</v>
      </c>
      <c r="I125" s="185"/>
      <c r="J125" s="186">
        <f>ROUND(I125*H125,2)</f>
        <v>0</v>
      </c>
      <c r="K125" s="182" t="s">
        <v>195</v>
      </c>
      <c r="L125" s="41"/>
      <c r="M125" s="187" t="s">
        <v>19</v>
      </c>
      <c r="N125" s="188" t="s">
        <v>42</v>
      </c>
      <c r="O125" s="66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1" t="s">
        <v>138</v>
      </c>
      <c r="AT125" s="191" t="s">
        <v>133</v>
      </c>
      <c r="AU125" s="191" t="s">
        <v>80</v>
      </c>
      <c r="AY125" s="19" t="s">
        <v>131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78</v>
      </c>
      <c r="BK125" s="192">
        <f>ROUND(I125*H125,2)</f>
        <v>0</v>
      </c>
      <c r="BL125" s="19" t="s">
        <v>138</v>
      </c>
      <c r="BM125" s="191" t="s">
        <v>1085</v>
      </c>
    </row>
    <row r="126" spans="1:65" s="2" customFormat="1" ht="16.5" customHeight="1">
      <c r="A126" s="36"/>
      <c r="B126" s="37"/>
      <c r="C126" s="180" t="s">
        <v>252</v>
      </c>
      <c r="D126" s="180" t="s">
        <v>133</v>
      </c>
      <c r="E126" s="181" t="s">
        <v>1086</v>
      </c>
      <c r="F126" s="182" t="s">
        <v>1087</v>
      </c>
      <c r="G126" s="183" t="s">
        <v>136</v>
      </c>
      <c r="H126" s="184">
        <v>252</v>
      </c>
      <c r="I126" s="185"/>
      <c r="J126" s="186">
        <f>ROUND(I126*H126,2)</f>
        <v>0</v>
      </c>
      <c r="K126" s="182" t="s">
        <v>195</v>
      </c>
      <c r="L126" s="41"/>
      <c r="M126" s="187" t="s">
        <v>19</v>
      </c>
      <c r="N126" s="188" t="s">
        <v>42</v>
      </c>
      <c r="O126" s="66"/>
      <c r="P126" s="189">
        <f>O126*H126</f>
        <v>0</v>
      </c>
      <c r="Q126" s="189">
        <v>0</v>
      </c>
      <c r="R126" s="189">
        <f>Q126*H126</f>
        <v>0</v>
      </c>
      <c r="S126" s="189">
        <v>0</v>
      </c>
      <c r="T126" s="19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1" t="s">
        <v>138</v>
      </c>
      <c r="AT126" s="191" t="s">
        <v>133</v>
      </c>
      <c r="AU126" s="191" t="s">
        <v>80</v>
      </c>
      <c r="AY126" s="19" t="s">
        <v>131</v>
      </c>
      <c r="BE126" s="192">
        <f>IF(N126="základní",J126,0)</f>
        <v>0</v>
      </c>
      <c r="BF126" s="192">
        <f>IF(N126="snížená",J126,0)</f>
        <v>0</v>
      </c>
      <c r="BG126" s="192">
        <f>IF(N126="zákl. přenesená",J126,0)</f>
        <v>0</v>
      </c>
      <c r="BH126" s="192">
        <f>IF(N126="sníž. přenesená",J126,0)</f>
        <v>0</v>
      </c>
      <c r="BI126" s="192">
        <f>IF(N126="nulová",J126,0)</f>
        <v>0</v>
      </c>
      <c r="BJ126" s="19" t="s">
        <v>78</v>
      </c>
      <c r="BK126" s="192">
        <f>ROUND(I126*H126,2)</f>
        <v>0</v>
      </c>
      <c r="BL126" s="19" t="s">
        <v>138</v>
      </c>
      <c r="BM126" s="191" t="s">
        <v>1088</v>
      </c>
    </row>
    <row r="127" spans="1:65" s="2" customFormat="1" ht="24.2" customHeight="1">
      <c r="A127" s="36"/>
      <c r="B127" s="37"/>
      <c r="C127" s="180" t="s">
        <v>7</v>
      </c>
      <c r="D127" s="180" t="s">
        <v>133</v>
      </c>
      <c r="E127" s="181" t="s">
        <v>1089</v>
      </c>
      <c r="F127" s="182" t="s">
        <v>1090</v>
      </c>
      <c r="G127" s="183" t="s">
        <v>734</v>
      </c>
      <c r="H127" s="184">
        <v>1</v>
      </c>
      <c r="I127" s="185"/>
      <c r="J127" s="186">
        <f>ROUND(I127*H127,2)</f>
        <v>0</v>
      </c>
      <c r="K127" s="182" t="s">
        <v>195</v>
      </c>
      <c r="L127" s="41"/>
      <c r="M127" s="187" t="s">
        <v>19</v>
      </c>
      <c r="N127" s="188" t="s">
        <v>42</v>
      </c>
      <c r="O127" s="66"/>
      <c r="P127" s="189">
        <f>O127*H127</f>
        <v>0</v>
      </c>
      <c r="Q127" s="189">
        <v>0</v>
      </c>
      <c r="R127" s="189">
        <f>Q127*H127</f>
        <v>0</v>
      </c>
      <c r="S127" s="189">
        <v>0</v>
      </c>
      <c r="T127" s="19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1" t="s">
        <v>1043</v>
      </c>
      <c r="AT127" s="191" t="s">
        <v>133</v>
      </c>
      <c r="AU127" s="191" t="s">
        <v>80</v>
      </c>
      <c r="AY127" s="19" t="s">
        <v>131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78</v>
      </c>
      <c r="BK127" s="192">
        <f>ROUND(I127*H127,2)</f>
        <v>0</v>
      </c>
      <c r="BL127" s="19" t="s">
        <v>1043</v>
      </c>
      <c r="BM127" s="191" t="s">
        <v>1091</v>
      </c>
    </row>
    <row r="128" spans="1:65" s="2" customFormat="1" ht="24.2" customHeight="1">
      <c r="A128" s="36"/>
      <c r="B128" s="37"/>
      <c r="C128" s="180" t="s">
        <v>262</v>
      </c>
      <c r="D128" s="180" t="s">
        <v>133</v>
      </c>
      <c r="E128" s="181" t="s">
        <v>1092</v>
      </c>
      <c r="F128" s="182" t="s">
        <v>1093</v>
      </c>
      <c r="G128" s="183" t="s">
        <v>362</v>
      </c>
      <c r="H128" s="184">
        <v>1</v>
      </c>
      <c r="I128" s="185"/>
      <c r="J128" s="186">
        <f>ROUND(I128*H128,2)</f>
        <v>0</v>
      </c>
      <c r="K128" s="182" t="s">
        <v>195</v>
      </c>
      <c r="L128" s="41"/>
      <c r="M128" s="187" t="s">
        <v>19</v>
      </c>
      <c r="N128" s="188" t="s">
        <v>42</v>
      </c>
      <c r="O128" s="66"/>
      <c r="P128" s="189">
        <f>O128*H128</f>
        <v>0</v>
      </c>
      <c r="Q128" s="189">
        <v>0</v>
      </c>
      <c r="R128" s="189">
        <f>Q128*H128</f>
        <v>0</v>
      </c>
      <c r="S128" s="189">
        <v>0</v>
      </c>
      <c r="T128" s="19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91" t="s">
        <v>1043</v>
      </c>
      <c r="AT128" s="191" t="s">
        <v>133</v>
      </c>
      <c r="AU128" s="191" t="s">
        <v>80</v>
      </c>
      <c r="AY128" s="19" t="s">
        <v>131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9" t="s">
        <v>78</v>
      </c>
      <c r="BK128" s="192">
        <f>ROUND(I128*H128,2)</f>
        <v>0</v>
      </c>
      <c r="BL128" s="19" t="s">
        <v>1043</v>
      </c>
      <c r="BM128" s="191" t="s">
        <v>1094</v>
      </c>
    </row>
    <row r="129" spans="1:65" s="2" customFormat="1" ht="19.5">
      <c r="A129" s="36"/>
      <c r="B129" s="37"/>
      <c r="C129" s="38"/>
      <c r="D129" s="200" t="s">
        <v>187</v>
      </c>
      <c r="E129" s="38"/>
      <c r="F129" s="221" t="s">
        <v>1095</v>
      </c>
      <c r="G129" s="38"/>
      <c r="H129" s="38"/>
      <c r="I129" s="195"/>
      <c r="J129" s="38"/>
      <c r="K129" s="38"/>
      <c r="L129" s="41"/>
      <c r="M129" s="196"/>
      <c r="N129" s="197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187</v>
      </c>
      <c r="AU129" s="19" t="s">
        <v>80</v>
      </c>
    </row>
    <row r="130" spans="1:65" s="2" customFormat="1" ht="16.5" customHeight="1">
      <c r="A130" s="36"/>
      <c r="B130" s="37"/>
      <c r="C130" s="180" t="s">
        <v>271</v>
      </c>
      <c r="D130" s="180" t="s">
        <v>133</v>
      </c>
      <c r="E130" s="181" t="s">
        <v>1096</v>
      </c>
      <c r="F130" s="182" t="s">
        <v>1097</v>
      </c>
      <c r="G130" s="183" t="s">
        <v>362</v>
      </c>
      <c r="H130" s="184">
        <v>1</v>
      </c>
      <c r="I130" s="185"/>
      <c r="J130" s="186">
        <f>ROUND(I130*H130,2)</f>
        <v>0</v>
      </c>
      <c r="K130" s="182" t="s">
        <v>195</v>
      </c>
      <c r="L130" s="41"/>
      <c r="M130" s="187" t="s">
        <v>19</v>
      </c>
      <c r="N130" s="188" t="s">
        <v>42</v>
      </c>
      <c r="O130" s="66"/>
      <c r="P130" s="189">
        <f>O130*H130</f>
        <v>0</v>
      </c>
      <c r="Q130" s="189">
        <v>0</v>
      </c>
      <c r="R130" s="189">
        <f>Q130*H130</f>
        <v>0</v>
      </c>
      <c r="S130" s="189">
        <v>0</v>
      </c>
      <c r="T130" s="190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91" t="s">
        <v>1043</v>
      </c>
      <c r="AT130" s="191" t="s">
        <v>133</v>
      </c>
      <c r="AU130" s="191" t="s">
        <v>80</v>
      </c>
      <c r="AY130" s="19" t="s">
        <v>131</v>
      </c>
      <c r="BE130" s="192">
        <f>IF(N130="základní",J130,0)</f>
        <v>0</v>
      </c>
      <c r="BF130" s="192">
        <f>IF(N130="snížená",J130,0)</f>
        <v>0</v>
      </c>
      <c r="BG130" s="192">
        <f>IF(N130="zákl. přenesená",J130,0)</f>
        <v>0</v>
      </c>
      <c r="BH130" s="192">
        <f>IF(N130="sníž. přenesená",J130,0)</f>
        <v>0</v>
      </c>
      <c r="BI130" s="192">
        <f>IF(N130="nulová",J130,0)</f>
        <v>0</v>
      </c>
      <c r="BJ130" s="19" t="s">
        <v>78</v>
      </c>
      <c r="BK130" s="192">
        <f>ROUND(I130*H130,2)</f>
        <v>0</v>
      </c>
      <c r="BL130" s="19" t="s">
        <v>1043</v>
      </c>
      <c r="BM130" s="191" t="s">
        <v>1098</v>
      </c>
    </row>
    <row r="131" spans="1:65" s="2" customFormat="1" ht="19.5">
      <c r="A131" s="36"/>
      <c r="B131" s="37"/>
      <c r="C131" s="38"/>
      <c r="D131" s="200" t="s">
        <v>187</v>
      </c>
      <c r="E131" s="38"/>
      <c r="F131" s="221" t="s">
        <v>1095</v>
      </c>
      <c r="G131" s="38"/>
      <c r="H131" s="38"/>
      <c r="I131" s="195"/>
      <c r="J131" s="38"/>
      <c r="K131" s="38"/>
      <c r="L131" s="41"/>
      <c r="M131" s="196"/>
      <c r="N131" s="197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187</v>
      </c>
      <c r="AU131" s="19" t="s">
        <v>80</v>
      </c>
    </row>
    <row r="132" spans="1:65" s="2" customFormat="1" ht="16.5" customHeight="1">
      <c r="A132" s="36"/>
      <c r="B132" s="37"/>
      <c r="C132" s="180" t="s">
        <v>278</v>
      </c>
      <c r="D132" s="180" t="s">
        <v>133</v>
      </c>
      <c r="E132" s="181" t="s">
        <v>1099</v>
      </c>
      <c r="F132" s="182" t="s">
        <v>1100</v>
      </c>
      <c r="G132" s="183" t="s">
        <v>136</v>
      </c>
      <c r="H132" s="184">
        <v>252</v>
      </c>
      <c r="I132" s="185"/>
      <c r="J132" s="186">
        <f>ROUND(I132*H132,2)</f>
        <v>0</v>
      </c>
      <c r="K132" s="182" t="s">
        <v>195</v>
      </c>
      <c r="L132" s="41"/>
      <c r="M132" s="187" t="s">
        <v>19</v>
      </c>
      <c r="N132" s="188" t="s">
        <v>42</v>
      </c>
      <c r="O132" s="66"/>
      <c r="P132" s="189">
        <f>O132*H132</f>
        <v>0</v>
      </c>
      <c r="Q132" s="189">
        <v>0</v>
      </c>
      <c r="R132" s="189">
        <f>Q132*H132</f>
        <v>0</v>
      </c>
      <c r="S132" s="189">
        <v>0</v>
      </c>
      <c r="T132" s="190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91" t="s">
        <v>138</v>
      </c>
      <c r="AT132" s="191" t="s">
        <v>133</v>
      </c>
      <c r="AU132" s="191" t="s">
        <v>80</v>
      </c>
      <c r="AY132" s="19" t="s">
        <v>131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9" t="s">
        <v>78</v>
      </c>
      <c r="BK132" s="192">
        <f>ROUND(I132*H132,2)</f>
        <v>0</v>
      </c>
      <c r="BL132" s="19" t="s">
        <v>138</v>
      </c>
      <c r="BM132" s="191" t="s">
        <v>1101</v>
      </c>
    </row>
    <row r="133" spans="1:65" s="2" customFormat="1" ht="24.2" customHeight="1">
      <c r="A133" s="36"/>
      <c r="B133" s="37"/>
      <c r="C133" s="180" t="s">
        <v>284</v>
      </c>
      <c r="D133" s="180" t="s">
        <v>133</v>
      </c>
      <c r="E133" s="181" t="s">
        <v>1102</v>
      </c>
      <c r="F133" s="182" t="s">
        <v>1103</v>
      </c>
      <c r="G133" s="183" t="s">
        <v>734</v>
      </c>
      <c r="H133" s="184">
        <v>1</v>
      </c>
      <c r="I133" s="185"/>
      <c r="J133" s="186">
        <f>ROUND(I133*H133,2)</f>
        <v>0</v>
      </c>
      <c r="K133" s="182" t="s">
        <v>195</v>
      </c>
      <c r="L133" s="41"/>
      <c r="M133" s="187" t="s">
        <v>19</v>
      </c>
      <c r="N133" s="188" t="s">
        <v>42</v>
      </c>
      <c r="O133" s="66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1" t="s">
        <v>138</v>
      </c>
      <c r="AT133" s="191" t="s">
        <v>133</v>
      </c>
      <c r="AU133" s="191" t="s">
        <v>80</v>
      </c>
      <c r="AY133" s="19" t="s">
        <v>131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78</v>
      </c>
      <c r="BK133" s="192">
        <f>ROUND(I133*H133,2)</f>
        <v>0</v>
      </c>
      <c r="BL133" s="19" t="s">
        <v>138</v>
      </c>
      <c r="BM133" s="191" t="s">
        <v>1104</v>
      </c>
    </row>
    <row r="134" spans="1:65" s="2" customFormat="1" ht="24">
      <c r="A134" s="36"/>
      <c r="B134" s="37"/>
      <c r="C134" s="180" t="s">
        <v>291</v>
      </c>
      <c r="D134" s="180" t="s">
        <v>133</v>
      </c>
      <c r="E134" s="181" t="s">
        <v>1105</v>
      </c>
      <c r="F134" s="182" t="s">
        <v>1106</v>
      </c>
      <c r="G134" s="183" t="s">
        <v>734</v>
      </c>
      <c r="H134" s="184">
        <v>1</v>
      </c>
      <c r="I134" s="185"/>
      <c r="J134" s="186">
        <f>ROUND(I134*H134,2)</f>
        <v>0</v>
      </c>
      <c r="K134" s="182" t="s">
        <v>195</v>
      </c>
      <c r="L134" s="41"/>
      <c r="M134" s="187" t="s">
        <v>19</v>
      </c>
      <c r="N134" s="188" t="s">
        <v>42</v>
      </c>
      <c r="O134" s="66"/>
      <c r="P134" s="189">
        <f>O134*H134</f>
        <v>0</v>
      </c>
      <c r="Q134" s="189">
        <v>0</v>
      </c>
      <c r="R134" s="189">
        <f>Q134*H134</f>
        <v>0</v>
      </c>
      <c r="S134" s="189">
        <v>0</v>
      </c>
      <c r="T134" s="19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91" t="s">
        <v>138</v>
      </c>
      <c r="AT134" s="191" t="s">
        <v>133</v>
      </c>
      <c r="AU134" s="191" t="s">
        <v>80</v>
      </c>
      <c r="AY134" s="19" t="s">
        <v>131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9" t="s">
        <v>78</v>
      </c>
      <c r="BK134" s="192">
        <f>ROUND(I134*H134,2)</f>
        <v>0</v>
      </c>
      <c r="BL134" s="19" t="s">
        <v>138</v>
      </c>
      <c r="BM134" s="191" t="s">
        <v>1107</v>
      </c>
    </row>
    <row r="135" spans="1:65" s="12" customFormat="1" ht="22.9" customHeight="1">
      <c r="B135" s="164"/>
      <c r="C135" s="165"/>
      <c r="D135" s="166" t="s">
        <v>70</v>
      </c>
      <c r="E135" s="178" t="s">
        <v>1108</v>
      </c>
      <c r="F135" s="178" t="s">
        <v>1109</v>
      </c>
      <c r="G135" s="165"/>
      <c r="H135" s="165"/>
      <c r="I135" s="168"/>
      <c r="J135" s="179">
        <f>BK135</f>
        <v>0</v>
      </c>
      <c r="K135" s="165"/>
      <c r="L135" s="170"/>
      <c r="M135" s="171"/>
      <c r="N135" s="172"/>
      <c r="O135" s="172"/>
      <c r="P135" s="173">
        <f>SUM(P136:P137)</f>
        <v>0</v>
      </c>
      <c r="Q135" s="172"/>
      <c r="R135" s="173">
        <f>SUM(R136:R137)</f>
        <v>0</v>
      </c>
      <c r="S135" s="172"/>
      <c r="T135" s="174">
        <f>SUM(T136:T137)</f>
        <v>0</v>
      </c>
      <c r="AR135" s="175" t="s">
        <v>161</v>
      </c>
      <c r="AT135" s="176" t="s">
        <v>70</v>
      </c>
      <c r="AU135" s="176" t="s">
        <v>78</v>
      </c>
      <c r="AY135" s="175" t="s">
        <v>131</v>
      </c>
      <c r="BK135" s="177">
        <f>SUM(BK136:BK137)</f>
        <v>0</v>
      </c>
    </row>
    <row r="136" spans="1:65" s="2" customFormat="1" ht="24.2" customHeight="1">
      <c r="A136" s="36"/>
      <c r="B136" s="37"/>
      <c r="C136" s="180" t="s">
        <v>296</v>
      </c>
      <c r="D136" s="180" t="s">
        <v>133</v>
      </c>
      <c r="E136" s="181" t="s">
        <v>1110</v>
      </c>
      <c r="F136" s="182" t="s">
        <v>1111</v>
      </c>
      <c r="G136" s="183" t="s">
        <v>734</v>
      </c>
      <c r="H136" s="184">
        <v>1</v>
      </c>
      <c r="I136" s="185"/>
      <c r="J136" s="186">
        <f>ROUND(I136*H136,2)</f>
        <v>0</v>
      </c>
      <c r="K136" s="182" t="s">
        <v>195</v>
      </c>
      <c r="L136" s="41"/>
      <c r="M136" s="187" t="s">
        <v>19</v>
      </c>
      <c r="N136" s="188" t="s">
        <v>42</v>
      </c>
      <c r="O136" s="66"/>
      <c r="P136" s="189">
        <f>O136*H136</f>
        <v>0</v>
      </c>
      <c r="Q136" s="189">
        <v>0</v>
      </c>
      <c r="R136" s="189">
        <f>Q136*H136</f>
        <v>0</v>
      </c>
      <c r="S136" s="189">
        <v>0</v>
      </c>
      <c r="T136" s="190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91" t="s">
        <v>1043</v>
      </c>
      <c r="AT136" s="191" t="s">
        <v>133</v>
      </c>
      <c r="AU136" s="191" t="s">
        <v>80</v>
      </c>
      <c r="AY136" s="19" t="s">
        <v>131</v>
      </c>
      <c r="BE136" s="192">
        <f>IF(N136="základní",J136,0)</f>
        <v>0</v>
      </c>
      <c r="BF136" s="192">
        <f>IF(N136="snížená",J136,0)</f>
        <v>0</v>
      </c>
      <c r="BG136" s="192">
        <f>IF(N136="zákl. přenesená",J136,0)</f>
        <v>0</v>
      </c>
      <c r="BH136" s="192">
        <f>IF(N136="sníž. přenesená",J136,0)</f>
        <v>0</v>
      </c>
      <c r="BI136" s="192">
        <f>IF(N136="nulová",J136,0)</f>
        <v>0</v>
      </c>
      <c r="BJ136" s="19" t="s">
        <v>78</v>
      </c>
      <c r="BK136" s="192">
        <f>ROUND(I136*H136,2)</f>
        <v>0</v>
      </c>
      <c r="BL136" s="19" t="s">
        <v>1043</v>
      </c>
      <c r="BM136" s="191" t="s">
        <v>1112</v>
      </c>
    </row>
    <row r="137" spans="1:65" s="2" customFormat="1" ht="24.2" customHeight="1">
      <c r="A137" s="36"/>
      <c r="B137" s="37"/>
      <c r="C137" s="180" t="s">
        <v>302</v>
      </c>
      <c r="D137" s="180" t="s">
        <v>133</v>
      </c>
      <c r="E137" s="181" t="s">
        <v>1113</v>
      </c>
      <c r="F137" s="182" t="s">
        <v>1114</v>
      </c>
      <c r="G137" s="183" t="s">
        <v>734</v>
      </c>
      <c r="H137" s="184">
        <v>1</v>
      </c>
      <c r="I137" s="185"/>
      <c r="J137" s="186">
        <f>ROUND(I137*H137,2)</f>
        <v>0</v>
      </c>
      <c r="K137" s="182" t="s">
        <v>195</v>
      </c>
      <c r="L137" s="41"/>
      <c r="M137" s="250" t="s">
        <v>19</v>
      </c>
      <c r="N137" s="251" t="s">
        <v>42</v>
      </c>
      <c r="O137" s="247"/>
      <c r="P137" s="252">
        <f>O137*H137</f>
        <v>0</v>
      </c>
      <c r="Q137" s="252">
        <v>0</v>
      </c>
      <c r="R137" s="252">
        <f>Q137*H137</f>
        <v>0</v>
      </c>
      <c r="S137" s="252">
        <v>0</v>
      </c>
      <c r="T137" s="253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1" t="s">
        <v>1043</v>
      </c>
      <c r="AT137" s="191" t="s">
        <v>133</v>
      </c>
      <c r="AU137" s="191" t="s">
        <v>80</v>
      </c>
      <c r="AY137" s="19" t="s">
        <v>131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78</v>
      </c>
      <c r="BK137" s="192">
        <f>ROUND(I137*H137,2)</f>
        <v>0</v>
      </c>
      <c r="BL137" s="19" t="s">
        <v>1043</v>
      </c>
      <c r="BM137" s="191" t="s">
        <v>1115</v>
      </c>
    </row>
    <row r="138" spans="1:65" s="2" customFormat="1" ht="6.95" customHeight="1">
      <c r="A138" s="36"/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41"/>
      <c r="M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</row>
  </sheetData>
  <sheetProtection algorithmName="SHA-512" hashValue="kVlbLW1ja4SH8QXV7Bu0dletXtEupp4NRdVpdk2YfjTvKU4u5kX7SfhX7C8kDLTRZkBaoP9HzSm70l/bY8yMUw==" saltValue="bWGPR2DKW4i0uBUPuA6QCyr5moYBWJZgUCgcrs50O17MM07Kyxr4VEEOpMbwRQxUq5CYQjthJPHZ29F/S8ZFxQ==" spinCount="100000" sheet="1" objects="1" scenarios="1" formatColumns="0" formatRows="0" autoFilter="0"/>
  <autoFilter ref="C86:K137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/>
    <hyperlink ref="F93" r:id="rId2"/>
    <hyperlink ref="F97" r:id="rId3"/>
    <hyperlink ref="F100" r:id="rId4"/>
    <hyperlink ref="F103" r:id="rId5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54" customWidth="1"/>
    <col min="2" max="2" width="1.6640625" style="254" customWidth="1"/>
    <col min="3" max="4" width="5" style="254" customWidth="1"/>
    <col min="5" max="5" width="11.6640625" style="254" customWidth="1"/>
    <col min="6" max="6" width="9.1640625" style="254" customWidth="1"/>
    <col min="7" max="7" width="5" style="254" customWidth="1"/>
    <col min="8" max="8" width="77.83203125" style="254" customWidth="1"/>
    <col min="9" max="10" width="20" style="254" customWidth="1"/>
    <col min="11" max="11" width="1.6640625" style="254" customWidth="1"/>
  </cols>
  <sheetData>
    <row r="1" spans="2:11" s="1" customFormat="1" ht="37.5" customHeight="1"/>
    <row r="2" spans="2:11" s="1" customFormat="1" ht="7.5" customHeight="1">
      <c r="B2" s="255"/>
      <c r="C2" s="256"/>
      <c r="D2" s="256"/>
      <c r="E2" s="256"/>
      <c r="F2" s="256"/>
      <c r="G2" s="256"/>
      <c r="H2" s="256"/>
      <c r="I2" s="256"/>
      <c r="J2" s="256"/>
      <c r="K2" s="257"/>
    </row>
    <row r="3" spans="2:11" s="16" customFormat="1" ht="45" customHeight="1">
      <c r="B3" s="258"/>
      <c r="C3" s="397" t="s">
        <v>1116</v>
      </c>
      <c r="D3" s="397"/>
      <c r="E3" s="397"/>
      <c r="F3" s="397"/>
      <c r="G3" s="397"/>
      <c r="H3" s="397"/>
      <c r="I3" s="397"/>
      <c r="J3" s="397"/>
      <c r="K3" s="259"/>
    </row>
    <row r="4" spans="2:11" s="1" customFormat="1" ht="25.5" customHeight="1">
      <c r="B4" s="260"/>
      <c r="C4" s="396" t="s">
        <v>1117</v>
      </c>
      <c r="D4" s="396"/>
      <c r="E4" s="396"/>
      <c r="F4" s="396"/>
      <c r="G4" s="396"/>
      <c r="H4" s="396"/>
      <c r="I4" s="396"/>
      <c r="J4" s="396"/>
      <c r="K4" s="261"/>
    </row>
    <row r="5" spans="2:11" s="1" customFormat="1" ht="5.25" customHeight="1">
      <c r="B5" s="260"/>
      <c r="C5" s="262"/>
      <c r="D5" s="262"/>
      <c r="E5" s="262"/>
      <c r="F5" s="262"/>
      <c r="G5" s="262"/>
      <c r="H5" s="262"/>
      <c r="I5" s="262"/>
      <c r="J5" s="262"/>
      <c r="K5" s="261"/>
    </row>
    <row r="6" spans="2:11" s="1" customFormat="1" ht="15" customHeight="1">
      <c r="B6" s="260"/>
      <c r="C6" s="395" t="s">
        <v>1118</v>
      </c>
      <c r="D6" s="395"/>
      <c r="E6" s="395"/>
      <c r="F6" s="395"/>
      <c r="G6" s="395"/>
      <c r="H6" s="395"/>
      <c r="I6" s="395"/>
      <c r="J6" s="395"/>
      <c r="K6" s="261"/>
    </row>
    <row r="7" spans="2:11" s="1" customFormat="1" ht="15" customHeight="1">
      <c r="B7" s="264"/>
      <c r="C7" s="395" t="s">
        <v>1119</v>
      </c>
      <c r="D7" s="395"/>
      <c r="E7" s="395"/>
      <c r="F7" s="395"/>
      <c r="G7" s="395"/>
      <c r="H7" s="395"/>
      <c r="I7" s="395"/>
      <c r="J7" s="395"/>
      <c r="K7" s="261"/>
    </row>
    <row r="8" spans="2:11" s="1" customFormat="1" ht="12.75" customHeight="1">
      <c r="B8" s="264"/>
      <c r="C8" s="263"/>
      <c r="D8" s="263"/>
      <c r="E8" s="263"/>
      <c r="F8" s="263"/>
      <c r="G8" s="263"/>
      <c r="H8" s="263"/>
      <c r="I8" s="263"/>
      <c r="J8" s="263"/>
      <c r="K8" s="261"/>
    </row>
    <row r="9" spans="2:11" s="1" customFormat="1" ht="15" customHeight="1">
      <c r="B9" s="264"/>
      <c r="C9" s="395" t="s">
        <v>1120</v>
      </c>
      <c r="D9" s="395"/>
      <c r="E9" s="395"/>
      <c r="F9" s="395"/>
      <c r="G9" s="395"/>
      <c r="H9" s="395"/>
      <c r="I9" s="395"/>
      <c r="J9" s="395"/>
      <c r="K9" s="261"/>
    </row>
    <row r="10" spans="2:11" s="1" customFormat="1" ht="15" customHeight="1">
      <c r="B10" s="264"/>
      <c r="C10" s="263"/>
      <c r="D10" s="395" t="s">
        <v>1121</v>
      </c>
      <c r="E10" s="395"/>
      <c r="F10" s="395"/>
      <c r="G10" s="395"/>
      <c r="H10" s="395"/>
      <c r="I10" s="395"/>
      <c r="J10" s="395"/>
      <c r="K10" s="261"/>
    </row>
    <row r="11" spans="2:11" s="1" customFormat="1" ht="15" customHeight="1">
      <c r="B11" s="264"/>
      <c r="C11" s="265"/>
      <c r="D11" s="395" t="s">
        <v>1122</v>
      </c>
      <c r="E11" s="395"/>
      <c r="F11" s="395"/>
      <c r="G11" s="395"/>
      <c r="H11" s="395"/>
      <c r="I11" s="395"/>
      <c r="J11" s="395"/>
      <c r="K11" s="261"/>
    </row>
    <row r="12" spans="2:11" s="1" customFormat="1" ht="15" customHeight="1">
      <c r="B12" s="264"/>
      <c r="C12" s="265"/>
      <c r="D12" s="263"/>
      <c r="E12" s="263"/>
      <c r="F12" s="263"/>
      <c r="G12" s="263"/>
      <c r="H12" s="263"/>
      <c r="I12" s="263"/>
      <c r="J12" s="263"/>
      <c r="K12" s="261"/>
    </row>
    <row r="13" spans="2:11" s="1" customFormat="1" ht="15" customHeight="1">
      <c r="B13" s="264"/>
      <c r="C13" s="265"/>
      <c r="D13" s="266" t="s">
        <v>1123</v>
      </c>
      <c r="E13" s="263"/>
      <c r="F13" s="263"/>
      <c r="G13" s="263"/>
      <c r="H13" s="263"/>
      <c r="I13" s="263"/>
      <c r="J13" s="263"/>
      <c r="K13" s="261"/>
    </row>
    <row r="14" spans="2:11" s="1" customFormat="1" ht="12.75" customHeight="1">
      <c r="B14" s="264"/>
      <c r="C14" s="265"/>
      <c r="D14" s="265"/>
      <c r="E14" s="265"/>
      <c r="F14" s="265"/>
      <c r="G14" s="265"/>
      <c r="H14" s="265"/>
      <c r="I14" s="265"/>
      <c r="J14" s="265"/>
      <c r="K14" s="261"/>
    </row>
    <row r="15" spans="2:11" s="1" customFormat="1" ht="15" customHeight="1">
      <c r="B15" s="264"/>
      <c r="C15" s="265"/>
      <c r="D15" s="395" t="s">
        <v>1124</v>
      </c>
      <c r="E15" s="395"/>
      <c r="F15" s="395"/>
      <c r="G15" s="395"/>
      <c r="H15" s="395"/>
      <c r="I15" s="395"/>
      <c r="J15" s="395"/>
      <c r="K15" s="261"/>
    </row>
    <row r="16" spans="2:11" s="1" customFormat="1" ht="15" customHeight="1">
      <c r="B16" s="264"/>
      <c r="C16" s="265"/>
      <c r="D16" s="395" t="s">
        <v>1125</v>
      </c>
      <c r="E16" s="395"/>
      <c r="F16" s="395"/>
      <c r="G16" s="395"/>
      <c r="H16" s="395"/>
      <c r="I16" s="395"/>
      <c r="J16" s="395"/>
      <c r="K16" s="261"/>
    </row>
    <row r="17" spans="2:11" s="1" customFormat="1" ht="15" customHeight="1">
      <c r="B17" s="264"/>
      <c r="C17" s="265"/>
      <c r="D17" s="395" t="s">
        <v>1126</v>
      </c>
      <c r="E17" s="395"/>
      <c r="F17" s="395"/>
      <c r="G17" s="395"/>
      <c r="H17" s="395"/>
      <c r="I17" s="395"/>
      <c r="J17" s="395"/>
      <c r="K17" s="261"/>
    </row>
    <row r="18" spans="2:11" s="1" customFormat="1" ht="15" customHeight="1">
      <c r="B18" s="264"/>
      <c r="C18" s="265"/>
      <c r="D18" s="265"/>
      <c r="E18" s="267" t="s">
        <v>77</v>
      </c>
      <c r="F18" s="395" t="s">
        <v>1127</v>
      </c>
      <c r="G18" s="395"/>
      <c r="H18" s="395"/>
      <c r="I18" s="395"/>
      <c r="J18" s="395"/>
      <c r="K18" s="261"/>
    </row>
    <row r="19" spans="2:11" s="1" customFormat="1" ht="15" customHeight="1">
      <c r="B19" s="264"/>
      <c r="C19" s="265"/>
      <c r="D19" s="265"/>
      <c r="E19" s="267" t="s">
        <v>1128</v>
      </c>
      <c r="F19" s="395" t="s">
        <v>1129</v>
      </c>
      <c r="G19" s="395"/>
      <c r="H19" s="395"/>
      <c r="I19" s="395"/>
      <c r="J19" s="395"/>
      <c r="K19" s="261"/>
    </row>
    <row r="20" spans="2:11" s="1" customFormat="1" ht="15" customHeight="1">
      <c r="B20" s="264"/>
      <c r="C20" s="265"/>
      <c r="D20" s="265"/>
      <c r="E20" s="267" t="s">
        <v>1130</v>
      </c>
      <c r="F20" s="395" t="s">
        <v>1131</v>
      </c>
      <c r="G20" s="395"/>
      <c r="H20" s="395"/>
      <c r="I20" s="395"/>
      <c r="J20" s="395"/>
      <c r="K20" s="261"/>
    </row>
    <row r="21" spans="2:11" s="1" customFormat="1" ht="15" customHeight="1">
      <c r="B21" s="264"/>
      <c r="C21" s="265"/>
      <c r="D21" s="265"/>
      <c r="E21" s="267" t="s">
        <v>1132</v>
      </c>
      <c r="F21" s="395" t="s">
        <v>1133</v>
      </c>
      <c r="G21" s="395"/>
      <c r="H21" s="395"/>
      <c r="I21" s="395"/>
      <c r="J21" s="395"/>
      <c r="K21" s="261"/>
    </row>
    <row r="22" spans="2:11" s="1" customFormat="1" ht="15" customHeight="1">
      <c r="B22" s="264"/>
      <c r="C22" s="265"/>
      <c r="D22" s="265"/>
      <c r="E22" s="267" t="s">
        <v>1134</v>
      </c>
      <c r="F22" s="395" t="s">
        <v>1135</v>
      </c>
      <c r="G22" s="395"/>
      <c r="H22" s="395"/>
      <c r="I22" s="395"/>
      <c r="J22" s="395"/>
      <c r="K22" s="261"/>
    </row>
    <row r="23" spans="2:11" s="1" customFormat="1" ht="15" customHeight="1">
      <c r="B23" s="264"/>
      <c r="C23" s="265"/>
      <c r="D23" s="265"/>
      <c r="E23" s="267" t="s">
        <v>84</v>
      </c>
      <c r="F23" s="395" t="s">
        <v>1136</v>
      </c>
      <c r="G23" s="395"/>
      <c r="H23" s="395"/>
      <c r="I23" s="395"/>
      <c r="J23" s="395"/>
      <c r="K23" s="261"/>
    </row>
    <row r="24" spans="2:11" s="1" customFormat="1" ht="12.75" customHeight="1">
      <c r="B24" s="264"/>
      <c r="C24" s="265"/>
      <c r="D24" s="265"/>
      <c r="E24" s="265"/>
      <c r="F24" s="265"/>
      <c r="G24" s="265"/>
      <c r="H24" s="265"/>
      <c r="I24" s="265"/>
      <c r="J24" s="265"/>
      <c r="K24" s="261"/>
    </row>
    <row r="25" spans="2:11" s="1" customFormat="1" ht="15" customHeight="1">
      <c r="B25" s="264"/>
      <c r="C25" s="395" t="s">
        <v>1137</v>
      </c>
      <c r="D25" s="395"/>
      <c r="E25" s="395"/>
      <c r="F25" s="395"/>
      <c r="G25" s="395"/>
      <c r="H25" s="395"/>
      <c r="I25" s="395"/>
      <c r="J25" s="395"/>
      <c r="K25" s="261"/>
    </row>
    <row r="26" spans="2:11" s="1" customFormat="1" ht="15" customHeight="1">
      <c r="B26" s="264"/>
      <c r="C26" s="395" t="s">
        <v>1138</v>
      </c>
      <c r="D26" s="395"/>
      <c r="E26" s="395"/>
      <c r="F26" s="395"/>
      <c r="G26" s="395"/>
      <c r="H26" s="395"/>
      <c r="I26" s="395"/>
      <c r="J26" s="395"/>
      <c r="K26" s="261"/>
    </row>
    <row r="27" spans="2:11" s="1" customFormat="1" ht="15" customHeight="1">
      <c r="B27" s="264"/>
      <c r="C27" s="263"/>
      <c r="D27" s="395" t="s">
        <v>1139</v>
      </c>
      <c r="E27" s="395"/>
      <c r="F27" s="395"/>
      <c r="G27" s="395"/>
      <c r="H27" s="395"/>
      <c r="I27" s="395"/>
      <c r="J27" s="395"/>
      <c r="K27" s="261"/>
    </row>
    <row r="28" spans="2:11" s="1" customFormat="1" ht="15" customHeight="1">
      <c r="B28" s="264"/>
      <c r="C28" s="265"/>
      <c r="D28" s="395" t="s">
        <v>1140</v>
      </c>
      <c r="E28" s="395"/>
      <c r="F28" s="395"/>
      <c r="G28" s="395"/>
      <c r="H28" s="395"/>
      <c r="I28" s="395"/>
      <c r="J28" s="395"/>
      <c r="K28" s="261"/>
    </row>
    <row r="29" spans="2:11" s="1" customFormat="1" ht="12.75" customHeight="1">
      <c r="B29" s="264"/>
      <c r="C29" s="265"/>
      <c r="D29" s="265"/>
      <c r="E29" s="265"/>
      <c r="F29" s="265"/>
      <c r="G29" s="265"/>
      <c r="H29" s="265"/>
      <c r="I29" s="265"/>
      <c r="J29" s="265"/>
      <c r="K29" s="261"/>
    </row>
    <row r="30" spans="2:11" s="1" customFormat="1" ht="15" customHeight="1">
      <c r="B30" s="264"/>
      <c r="C30" s="265"/>
      <c r="D30" s="395" t="s">
        <v>1141</v>
      </c>
      <c r="E30" s="395"/>
      <c r="F30" s="395"/>
      <c r="G30" s="395"/>
      <c r="H30" s="395"/>
      <c r="I30" s="395"/>
      <c r="J30" s="395"/>
      <c r="K30" s="261"/>
    </row>
    <row r="31" spans="2:11" s="1" customFormat="1" ht="15" customHeight="1">
      <c r="B31" s="264"/>
      <c r="C31" s="265"/>
      <c r="D31" s="395" t="s">
        <v>1142</v>
      </c>
      <c r="E31" s="395"/>
      <c r="F31" s="395"/>
      <c r="G31" s="395"/>
      <c r="H31" s="395"/>
      <c r="I31" s="395"/>
      <c r="J31" s="395"/>
      <c r="K31" s="261"/>
    </row>
    <row r="32" spans="2:11" s="1" customFormat="1" ht="12.75" customHeight="1">
      <c r="B32" s="264"/>
      <c r="C32" s="265"/>
      <c r="D32" s="265"/>
      <c r="E32" s="265"/>
      <c r="F32" s="265"/>
      <c r="G32" s="265"/>
      <c r="H32" s="265"/>
      <c r="I32" s="265"/>
      <c r="J32" s="265"/>
      <c r="K32" s="261"/>
    </row>
    <row r="33" spans="2:11" s="1" customFormat="1" ht="15" customHeight="1">
      <c r="B33" s="264"/>
      <c r="C33" s="265"/>
      <c r="D33" s="395" t="s">
        <v>1143</v>
      </c>
      <c r="E33" s="395"/>
      <c r="F33" s="395"/>
      <c r="G33" s="395"/>
      <c r="H33" s="395"/>
      <c r="I33" s="395"/>
      <c r="J33" s="395"/>
      <c r="K33" s="261"/>
    </row>
    <row r="34" spans="2:11" s="1" customFormat="1" ht="15" customHeight="1">
      <c r="B34" s="264"/>
      <c r="C34" s="265"/>
      <c r="D34" s="395" t="s">
        <v>1144</v>
      </c>
      <c r="E34" s="395"/>
      <c r="F34" s="395"/>
      <c r="G34" s="395"/>
      <c r="H34" s="395"/>
      <c r="I34" s="395"/>
      <c r="J34" s="395"/>
      <c r="K34" s="261"/>
    </row>
    <row r="35" spans="2:11" s="1" customFormat="1" ht="15" customHeight="1">
      <c r="B35" s="264"/>
      <c r="C35" s="265"/>
      <c r="D35" s="395" t="s">
        <v>1145</v>
      </c>
      <c r="E35" s="395"/>
      <c r="F35" s="395"/>
      <c r="G35" s="395"/>
      <c r="H35" s="395"/>
      <c r="I35" s="395"/>
      <c r="J35" s="395"/>
      <c r="K35" s="261"/>
    </row>
    <row r="36" spans="2:11" s="1" customFormat="1" ht="15" customHeight="1">
      <c r="B36" s="264"/>
      <c r="C36" s="265"/>
      <c r="D36" s="263"/>
      <c r="E36" s="266" t="s">
        <v>117</v>
      </c>
      <c r="F36" s="263"/>
      <c r="G36" s="395" t="s">
        <v>1146</v>
      </c>
      <c r="H36" s="395"/>
      <c r="I36" s="395"/>
      <c r="J36" s="395"/>
      <c r="K36" s="261"/>
    </row>
    <row r="37" spans="2:11" s="1" customFormat="1" ht="30.75" customHeight="1">
      <c r="B37" s="264"/>
      <c r="C37" s="265"/>
      <c r="D37" s="263"/>
      <c r="E37" s="266" t="s">
        <v>1147</v>
      </c>
      <c r="F37" s="263"/>
      <c r="G37" s="395" t="s">
        <v>1148</v>
      </c>
      <c r="H37" s="395"/>
      <c r="I37" s="395"/>
      <c r="J37" s="395"/>
      <c r="K37" s="261"/>
    </row>
    <row r="38" spans="2:11" s="1" customFormat="1" ht="15" customHeight="1">
      <c r="B38" s="264"/>
      <c r="C38" s="265"/>
      <c r="D38" s="263"/>
      <c r="E38" s="266" t="s">
        <v>52</v>
      </c>
      <c r="F38" s="263"/>
      <c r="G38" s="395" t="s">
        <v>1149</v>
      </c>
      <c r="H38" s="395"/>
      <c r="I38" s="395"/>
      <c r="J38" s="395"/>
      <c r="K38" s="261"/>
    </row>
    <row r="39" spans="2:11" s="1" customFormat="1" ht="15" customHeight="1">
      <c r="B39" s="264"/>
      <c r="C39" s="265"/>
      <c r="D39" s="263"/>
      <c r="E39" s="266" t="s">
        <v>53</v>
      </c>
      <c r="F39" s="263"/>
      <c r="G39" s="395" t="s">
        <v>1150</v>
      </c>
      <c r="H39" s="395"/>
      <c r="I39" s="395"/>
      <c r="J39" s="395"/>
      <c r="K39" s="261"/>
    </row>
    <row r="40" spans="2:11" s="1" customFormat="1" ht="15" customHeight="1">
      <c r="B40" s="264"/>
      <c r="C40" s="265"/>
      <c r="D40" s="263"/>
      <c r="E40" s="266" t="s">
        <v>118</v>
      </c>
      <c r="F40" s="263"/>
      <c r="G40" s="395" t="s">
        <v>1151</v>
      </c>
      <c r="H40" s="395"/>
      <c r="I40" s="395"/>
      <c r="J40" s="395"/>
      <c r="K40" s="261"/>
    </row>
    <row r="41" spans="2:11" s="1" customFormat="1" ht="15" customHeight="1">
      <c r="B41" s="264"/>
      <c r="C41" s="265"/>
      <c r="D41" s="263"/>
      <c r="E41" s="266" t="s">
        <v>119</v>
      </c>
      <c r="F41" s="263"/>
      <c r="G41" s="395" t="s">
        <v>1152</v>
      </c>
      <c r="H41" s="395"/>
      <c r="I41" s="395"/>
      <c r="J41" s="395"/>
      <c r="K41" s="261"/>
    </row>
    <row r="42" spans="2:11" s="1" customFormat="1" ht="15" customHeight="1">
      <c r="B42" s="264"/>
      <c r="C42" s="265"/>
      <c r="D42" s="263"/>
      <c r="E42" s="266" t="s">
        <v>1153</v>
      </c>
      <c r="F42" s="263"/>
      <c r="G42" s="395" t="s">
        <v>1154</v>
      </c>
      <c r="H42" s="395"/>
      <c r="I42" s="395"/>
      <c r="J42" s="395"/>
      <c r="K42" s="261"/>
    </row>
    <row r="43" spans="2:11" s="1" customFormat="1" ht="15" customHeight="1">
      <c r="B43" s="264"/>
      <c r="C43" s="265"/>
      <c r="D43" s="263"/>
      <c r="E43" s="266"/>
      <c r="F43" s="263"/>
      <c r="G43" s="395" t="s">
        <v>1155</v>
      </c>
      <c r="H43" s="395"/>
      <c r="I43" s="395"/>
      <c r="J43" s="395"/>
      <c r="K43" s="261"/>
    </row>
    <row r="44" spans="2:11" s="1" customFormat="1" ht="15" customHeight="1">
      <c r="B44" s="264"/>
      <c r="C44" s="265"/>
      <c r="D44" s="263"/>
      <c r="E44" s="266" t="s">
        <v>1156</v>
      </c>
      <c r="F44" s="263"/>
      <c r="G44" s="395" t="s">
        <v>1157</v>
      </c>
      <c r="H44" s="395"/>
      <c r="I44" s="395"/>
      <c r="J44" s="395"/>
      <c r="K44" s="261"/>
    </row>
    <row r="45" spans="2:11" s="1" customFormat="1" ht="15" customHeight="1">
      <c r="B45" s="264"/>
      <c r="C45" s="265"/>
      <c r="D45" s="263"/>
      <c r="E45" s="266" t="s">
        <v>121</v>
      </c>
      <c r="F45" s="263"/>
      <c r="G45" s="395" t="s">
        <v>1158</v>
      </c>
      <c r="H45" s="395"/>
      <c r="I45" s="395"/>
      <c r="J45" s="395"/>
      <c r="K45" s="261"/>
    </row>
    <row r="46" spans="2:11" s="1" customFormat="1" ht="12.75" customHeight="1">
      <c r="B46" s="264"/>
      <c r="C46" s="265"/>
      <c r="D46" s="263"/>
      <c r="E46" s="263"/>
      <c r="F46" s="263"/>
      <c r="G46" s="263"/>
      <c r="H46" s="263"/>
      <c r="I46" s="263"/>
      <c r="J46" s="263"/>
      <c r="K46" s="261"/>
    </row>
    <row r="47" spans="2:11" s="1" customFormat="1" ht="15" customHeight="1">
      <c r="B47" s="264"/>
      <c r="C47" s="265"/>
      <c r="D47" s="395" t="s">
        <v>1159</v>
      </c>
      <c r="E47" s="395"/>
      <c r="F47" s="395"/>
      <c r="G47" s="395"/>
      <c r="H47" s="395"/>
      <c r="I47" s="395"/>
      <c r="J47" s="395"/>
      <c r="K47" s="261"/>
    </row>
    <row r="48" spans="2:11" s="1" customFormat="1" ht="15" customHeight="1">
      <c r="B48" s="264"/>
      <c r="C48" s="265"/>
      <c r="D48" s="265"/>
      <c r="E48" s="395" t="s">
        <v>1160</v>
      </c>
      <c r="F48" s="395"/>
      <c r="G48" s="395"/>
      <c r="H48" s="395"/>
      <c r="I48" s="395"/>
      <c r="J48" s="395"/>
      <c r="K48" s="261"/>
    </row>
    <row r="49" spans="2:11" s="1" customFormat="1" ht="15" customHeight="1">
      <c r="B49" s="264"/>
      <c r="C49" s="265"/>
      <c r="D49" s="265"/>
      <c r="E49" s="395" t="s">
        <v>1161</v>
      </c>
      <c r="F49" s="395"/>
      <c r="G49" s="395"/>
      <c r="H49" s="395"/>
      <c r="I49" s="395"/>
      <c r="J49" s="395"/>
      <c r="K49" s="261"/>
    </row>
    <row r="50" spans="2:11" s="1" customFormat="1" ht="15" customHeight="1">
      <c r="B50" s="264"/>
      <c r="C50" s="265"/>
      <c r="D50" s="265"/>
      <c r="E50" s="395" t="s">
        <v>1162</v>
      </c>
      <c r="F50" s="395"/>
      <c r="G50" s="395"/>
      <c r="H50" s="395"/>
      <c r="I50" s="395"/>
      <c r="J50" s="395"/>
      <c r="K50" s="261"/>
    </row>
    <row r="51" spans="2:11" s="1" customFormat="1" ht="15" customHeight="1">
      <c r="B51" s="264"/>
      <c r="C51" s="265"/>
      <c r="D51" s="395" t="s">
        <v>1163</v>
      </c>
      <c r="E51" s="395"/>
      <c r="F51" s="395"/>
      <c r="G51" s="395"/>
      <c r="H51" s="395"/>
      <c r="I51" s="395"/>
      <c r="J51" s="395"/>
      <c r="K51" s="261"/>
    </row>
    <row r="52" spans="2:11" s="1" customFormat="1" ht="25.5" customHeight="1">
      <c r="B52" s="260"/>
      <c r="C52" s="396" t="s">
        <v>1164</v>
      </c>
      <c r="D52" s="396"/>
      <c r="E52" s="396"/>
      <c r="F52" s="396"/>
      <c r="G52" s="396"/>
      <c r="H52" s="396"/>
      <c r="I52" s="396"/>
      <c r="J52" s="396"/>
      <c r="K52" s="261"/>
    </row>
    <row r="53" spans="2:11" s="1" customFormat="1" ht="5.25" customHeight="1">
      <c r="B53" s="260"/>
      <c r="C53" s="262"/>
      <c r="D53" s="262"/>
      <c r="E53" s="262"/>
      <c r="F53" s="262"/>
      <c r="G53" s="262"/>
      <c r="H53" s="262"/>
      <c r="I53" s="262"/>
      <c r="J53" s="262"/>
      <c r="K53" s="261"/>
    </row>
    <row r="54" spans="2:11" s="1" customFormat="1" ht="15" customHeight="1">
      <c r="B54" s="260"/>
      <c r="C54" s="395" t="s">
        <v>1165</v>
      </c>
      <c r="D54" s="395"/>
      <c r="E54" s="395"/>
      <c r="F54" s="395"/>
      <c r="G54" s="395"/>
      <c r="H54" s="395"/>
      <c r="I54" s="395"/>
      <c r="J54" s="395"/>
      <c r="K54" s="261"/>
    </row>
    <row r="55" spans="2:11" s="1" customFormat="1" ht="15" customHeight="1">
      <c r="B55" s="260"/>
      <c r="C55" s="395" t="s">
        <v>1166</v>
      </c>
      <c r="D55" s="395"/>
      <c r="E55" s="395"/>
      <c r="F55" s="395"/>
      <c r="G55" s="395"/>
      <c r="H55" s="395"/>
      <c r="I55" s="395"/>
      <c r="J55" s="395"/>
      <c r="K55" s="261"/>
    </row>
    <row r="56" spans="2:11" s="1" customFormat="1" ht="12.75" customHeight="1">
      <c r="B56" s="260"/>
      <c r="C56" s="263"/>
      <c r="D56" s="263"/>
      <c r="E56" s="263"/>
      <c r="F56" s="263"/>
      <c r="G56" s="263"/>
      <c r="H56" s="263"/>
      <c r="I56" s="263"/>
      <c r="J56" s="263"/>
      <c r="K56" s="261"/>
    </row>
    <row r="57" spans="2:11" s="1" customFormat="1" ht="15" customHeight="1">
      <c r="B57" s="260"/>
      <c r="C57" s="395" t="s">
        <v>1167</v>
      </c>
      <c r="D57" s="395"/>
      <c r="E57" s="395"/>
      <c r="F57" s="395"/>
      <c r="G57" s="395"/>
      <c r="H57" s="395"/>
      <c r="I57" s="395"/>
      <c r="J57" s="395"/>
      <c r="K57" s="261"/>
    </row>
    <row r="58" spans="2:11" s="1" customFormat="1" ht="15" customHeight="1">
      <c r="B58" s="260"/>
      <c r="C58" s="265"/>
      <c r="D58" s="395" t="s">
        <v>1168</v>
      </c>
      <c r="E58" s="395"/>
      <c r="F58" s="395"/>
      <c r="G58" s="395"/>
      <c r="H58" s="395"/>
      <c r="I58" s="395"/>
      <c r="J58" s="395"/>
      <c r="K58" s="261"/>
    </row>
    <row r="59" spans="2:11" s="1" customFormat="1" ht="15" customHeight="1">
      <c r="B59" s="260"/>
      <c r="C59" s="265"/>
      <c r="D59" s="395" t="s">
        <v>1169</v>
      </c>
      <c r="E59" s="395"/>
      <c r="F59" s="395"/>
      <c r="G59" s="395"/>
      <c r="H59" s="395"/>
      <c r="I59" s="395"/>
      <c r="J59" s="395"/>
      <c r="K59" s="261"/>
    </row>
    <row r="60" spans="2:11" s="1" customFormat="1" ht="15" customHeight="1">
      <c r="B60" s="260"/>
      <c r="C60" s="265"/>
      <c r="D60" s="395" t="s">
        <v>1170</v>
      </c>
      <c r="E60" s="395"/>
      <c r="F60" s="395"/>
      <c r="G60" s="395"/>
      <c r="H60" s="395"/>
      <c r="I60" s="395"/>
      <c r="J60" s="395"/>
      <c r="K60" s="261"/>
    </row>
    <row r="61" spans="2:11" s="1" customFormat="1" ht="15" customHeight="1">
      <c r="B61" s="260"/>
      <c r="C61" s="265"/>
      <c r="D61" s="395" t="s">
        <v>1171</v>
      </c>
      <c r="E61" s="395"/>
      <c r="F61" s="395"/>
      <c r="G61" s="395"/>
      <c r="H61" s="395"/>
      <c r="I61" s="395"/>
      <c r="J61" s="395"/>
      <c r="K61" s="261"/>
    </row>
    <row r="62" spans="2:11" s="1" customFormat="1" ht="15" customHeight="1">
      <c r="B62" s="260"/>
      <c r="C62" s="265"/>
      <c r="D62" s="398" t="s">
        <v>1172</v>
      </c>
      <c r="E62" s="398"/>
      <c r="F62" s="398"/>
      <c r="G62" s="398"/>
      <c r="H62" s="398"/>
      <c r="I62" s="398"/>
      <c r="J62" s="398"/>
      <c r="K62" s="261"/>
    </row>
    <row r="63" spans="2:11" s="1" customFormat="1" ht="15" customHeight="1">
      <c r="B63" s="260"/>
      <c r="C63" s="265"/>
      <c r="D63" s="395" t="s">
        <v>1173</v>
      </c>
      <c r="E63" s="395"/>
      <c r="F63" s="395"/>
      <c r="G63" s="395"/>
      <c r="H63" s="395"/>
      <c r="I63" s="395"/>
      <c r="J63" s="395"/>
      <c r="K63" s="261"/>
    </row>
    <row r="64" spans="2:11" s="1" customFormat="1" ht="12.75" customHeight="1">
      <c r="B64" s="260"/>
      <c r="C64" s="265"/>
      <c r="D64" s="265"/>
      <c r="E64" s="268"/>
      <c r="F64" s="265"/>
      <c r="G64" s="265"/>
      <c r="H64" s="265"/>
      <c r="I64" s="265"/>
      <c r="J64" s="265"/>
      <c r="K64" s="261"/>
    </row>
    <row r="65" spans="2:11" s="1" customFormat="1" ht="15" customHeight="1">
      <c r="B65" s="260"/>
      <c r="C65" s="265"/>
      <c r="D65" s="395" t="s">
        <v>1174</v>
      </c>
      <c r="E65" s="395"/>
      <c r="F65" s="395"/>
      <c r="G65" s="395"/>
      <c r="H65" s="395"/>
      <c r="I65" s="395"/>
      <c r="J65" s="395"/>
      <c r="K65" s="261"/>
    </row>
    <row r="66" spans="2:11" s="1" customFormat="1" ht="15" customHeight="1">
      <c r="B66" s="260"/>
      <c r="C66" s="265"/>
      <c r="D66" s="398" t="s">
        <v>1175</v>
      </c>
      <c r="E66" s="398"/>
      <c r="F66" s="398"/>
      <c r="G66" s="398"/>
      <c r="H66" s="398"/>
      <c r="I66" s="398"/>
      <c r="J66" s="398"/>
      <c r="K66" s="261"/>
    </row>
    <row r="67" spans="2:11" s="1" customFormat="1" ht="15" customHeight="1">
      <c r="B67" s="260"/>
      <c r="C67" s="265"/>
      <c r="D67" s="395" t="s">
        <v>1176</v>
      </c>
      <c r="E67" s="395"/>
      <c r="F67" s="395"/>
      <c r="G67" s="395"/>
      <c r="H67" s="395"/>
      <c r="I67" s="395"/>
      <c r="J67" s="395"/>
      <c r="K67" s="261"/>
    </row>
    <row r="68" spans="2:11" s="1" customFormat="1" ht="15" customHeight="1">
      <c r="B68" s="260"/>
      <c r="C68" s="265"/>
      <c r="D68" s="395" t="s">
        <v>1177</v>
      </c>
      <c r="E68" s="395"/>
      <c r="F68" s="395"/>
      <c r="G68" s="395"/>
      <c r="H68" s="395"/>
      <c r="I68" s="395"/>
      <c r="J68" s="395"/>
      <c r="K68" s="261"/>
    </row>
    <row r="69" spans="2:11" s="1" customFormat="1" ht="15" customHeight="1">
      <c r="B69" s="260"/>
      <c r="C69" s="265"/>
      <c r="D69" s="395" t="s">
        <v>1178</v>
      </c>
      <c r="E69" s="395"/>
      <c r="F69" s="395"/>
      <c r="G69" s="395"/>
      <c r="H69" s="395"/>
      <c r="I69" s="395"/>
      <c r="J69" s="395"/>
      <c r="K69" s="261"/>
    </row>
    <row r="70" spans="2:11" s="1" customFormat="1" ht="15" customHeight="1">
      <c r="B70" s="260"/>
      <c r="C70" s="265"/>
      <c r="D70" s="395" t="s">
        <v>1179</v>
      </c>
      <c r="E70" s="395"/>
      <c r="F70" s="395"/>
      <c r="G70" s="395"/>
      <c r="H70" s="395"/>
      <c r="I70" s="395"/>
      <c r="J70" s="395"/>
      <c r="K70" s="261"/>
    </row>
    <row r="71" spans="2:11" s="1" customFormat="1" ht="12.75" customHeight="1">
      <c r="B71" s="269"/>
      <c r="C71" s="270"/>
      <c r="D71" s="270"/>
      <c r="E71" s="270"/>
      <c r="F71" s="270"/>
      <c r="G71" s="270"/>
      <c r="H71" s="270"/>
      <c r="I71" s="270"/>
      <c r="J71" s="270"/>
      <c r="K71" s="271"/>
    </row>
    <row r="72" spans="2:11" s="1" customFormat="1" ht="18.75" customHeight="1">
      <c r="B72" s="272"/>
      <c r="C72" s="272"/>
      <c r="D72" s="272"/>
      <c r="E72" s="272"/>
      <c r="F72" s="272"/>
      <c r="G72" s="272"/>
      <c r="H72" s="272"/>
      <c r="I72" s="272"/>
      <c r="J72" s="272"/>
      <c r="K72" s="273"/>
    </row>
    <row r="73" spans="2:11" s="1" customFormat="1" ht="18.75" customHeight="1">
      <c r="B73" s="273"/>
      <c r="C73" s="273"/>
      <c r="D73" s="273"/>
      <c r="E73" s="273"/>
      <c r="F73" s="273"/>
      <c r="G73" s="273"/>
      <c r="H73" s="273"/>
      <c r="I73" s="273"/>
      <c r="J73" s="273"/>
      <c r="K73" s="273"/>
    </row>
    <row r="74" spans="2:11" s="1" customFormat="1" ht="7.5" customHeight="1">
      <c r="B74" s="274"/>
      <c r="C74" s="275"/>
      <c r="D74" s="275"/>
      <c r="E74" s="275"/>
      <c r="F74" s="275"/>
      <c r="G74" s="275"/>
      <c r="H74" s="275"/>
      <c r="I74" s="275"/>
      <c r="J74" s="275"/>
      <c r="K74" s="276"/>
    </row>
    <row r="75" spans="2:11" s="1" customFormat="1" ht="45" customHeight="1">
      <c r="B75" s="277"/>
      <c r="C75" s="399" t="s">
        <v>1180</v>
      </c>
      <c r="D75" s="399"/>
      <c r="E75" s="399"/>
      <c r="F75" s="399"/>
      <c r="G75" s="399"/>
      <c r="H75" s="399"/>
      <c r="I75" s="399"/>
      <c r="J75" s="399"/>
      <c r="K75" s="278"/>
    </row>
    <row r="76" spans="2:11" s="1" customFormat="1" ht="17.25" customHeight="1">
      <c r="B76" s="277"/>
      <c r="C76" s="279" t="s">
        <v>1181</v>
      </c>
      <c r="D76" s="279"/>
      <c r="E76" s="279"/>
      <c r="F76" s="279" t="s">
        <v>1182</v>
      </c>
      <c r="G76" s="280"/>
      <c r="H76" s="279" t="s">
        <v>53</v>
      </c>
      <c r="I76" s="279" t="s">
        <v>56</v>
      </c>
      <c r="J76" s="279" t="s">
        <v>1183</v>
      </c>
      <c r="K76" s="278"/>
    </row>
    <row r="77" spans="2:11" s="1" customFormat="1" ht="17.25" customHeight="1">
      <c r="B77" s="277"/>
      <c r="C77" s="281" t="s">
        <v>1184</v>
      </c>
      <c r="D77" s="281"/>
      <c r="E77" s="281"/>
      <c r="F77" s="282" t="s">
        <v>1185</v>
      </c>
      <c r="G77" s="283"/>
      <c r="H77" s="281"/>
      <c r="I77" s="281"/>
      <c r="J77" s="281" t="s">
        <v>1186</v>
      </c>
      <c r="K77" s="278"/>
    </row>
    <row r="78" spans="2:11" s="1" customFormat="1" ht="5.25" customHeight="1">
      <c r="B78" s="277"/>
      <c r="C78" s="284"/>
      <c r="D78" s="284"/>
      <c r="E78" s="284"/>
      <c r="F78" s="284"/>
      <c r="G78" s="285"/>
      <c r="H78" s="284"/>
      <c r="I78" s="284"/>
      <c r="J78" s="284"/>
      <c r="K78" s="278"/>
    </row>
    <row r="79" spans="2:11" s="1" customFormat="1" ht="15" customHeight="1">
      <c r="B79" s="277"/>
      <c r="C79" s="266" t="s">
        <v>52</v>
      </c>
      <c r="D79" s="286"/>
      <c r="E79" s="286"/>
      <c r="F79" s="287" t="s">
        <v>1187</v>
      </c>
      <c r="G79" s="288"/>
      <c r="H79" s="266" t="s">
        <v>1188</v>
      </c>
      <c r="I79" s="266" t="s">
        <v>1189</v>
      </c>
      <c r="J79" s="266">
        <v>20</v>
      </c>
      <c r="K79" s="278"/>
    </row>
    <row r="80" spans="2:11" s="1" customFormat="1" ht="15" customHeight="1">
      <c r="B80" s="277"/>
      <c r="C80" s="266" t="s">
        <v>1190</v>
      </c>
      <c r="D80" s="266"/>
      <c r="E80" s="266"/>
      <c r="F80" s="287" t="s">
        <v>1187</v>
      </c>
      <c r="G80" s="288"/>
      <c r="H80" s="266" t="s">
        <v>1191</v>
      </c>
      <c r="I80" s="266" t="s">
        <v>1189</v>
      </c>
      <c r="J80" s="266">
        <v>120</v>
      </c>
      <c r="K80" s="278"/>
    </row>
    <row r="81" spans="2:11" s="1" customFormat="1" ht="15" customHeight="1">
      <c r="B81" s="289"/>
      <c r="C81" s="266" t="s">
        <v>1192</v>
      </c>
      <c r="D81" s="266"/>
      <c r="E81" s="266"/>
      <c r="F81" s="287" t="s">
        <v>1193</v>
      </c>
      <c r="G81" s="288"/>
      <c r="H81" s="266" t="s">
        <v>1194</v>
      </c>
      <c r="I81" s="266" t="s">
        <v>1189</v>
      </c>
      <c r="J81" s="266">
        <v>50</v>
      </c>
      <c r="K81" s="278"/>
    </row>
    <row r="82" spans="2:11" s="1" customFormat="1" ht="15" customHeight="1">
      <c r="B82" s="289"/>
      <c r="C82" s="266" t="s">
        <v>1195</v>
      </c>
      <c r="D82" s="266"/>
      <c r="E82" s="266"/>
      <c r="F82" s="287" t="s">
        <v>1187</v>
      </c>
      <c r="G82" s="288"/>
      <c r="H82" s="266" t="s">
        <v>1196</v>
      </c>
      <c r="I82" s="266" t="s">
        <v>1197</v>
      </c>
      <c r="J82" s="266"/>
      <c r="K82" s="278"/>
    </row>
    <row r="83" spans="2:11" s="1" customFormat="1" ht="15" customHeight="1">
      <c r="B83" s="289"/>
      <c r="C83" s="290" t="s">
        <v>1198</v>
      </c>
      <c r="D83" s="290"/>
      <c r="E83" s="290"/>
      <c r="F83" s="291" t="s">
        <v>1193</v>
      </c>
      <c r="G83" s="290"/>
      <c r="H83" s="290" t="s">
        <v>1199</v>
      </c>
      <c r="I83" s="290" t="s">
        <v>1189</v>
      </c>
      <c r="J83" s="290">
        <v>15</v>
      </c>
      <c r="K83" s="278"/>
    </row>
    <row r="84" spans="2:11" s="1" customFormat="1" ht="15" customHeight="1">
      <c r="B84" s="289"/>
      <c r="C84" s="290" t="s">
        <v>1200</v>
      </c>
      <c r="D84" s="290"/>
      <c r="E84" s="290"/>
      <c r="F84" s="291" t="s">
        <v>1193</v>
      </c>
      <c r="G84" s="290"/>
      <c r="H84" s="290" t="s">
        <v>1201</v>
      </c>
      <c r="I84" s="290" t="s">
        <v>1189</v>
      </c>
      <c r="J84" s="290">
        <v>15</v>
      </c>
      <c r="K84" s="278"/>
    </row>
    <row r="85" spans="2:11" s="1" customFormat="1" ht="15" customHeight="1">
      <c r="B85" s="289"/>
      <c r="C85" s="290" t="s">
        <v>1202</v>
      </c>
      <c r="D85" s="290"/>
      <c r="E85" s="290"/>
      <c r="F85" s="291" t="s">
        <v>1193</v>
      </c>
      <c r="G85" s="290"/>
      <c r="H85" s="290" t="s">
        <v>1203</v>
      </c>
      <c r="I85" s="290" t="s">
        <v>1189</v>
      </c>
      <c r="J85" s="290">
        <v>20</v>
      </c>
      <c r="K85" s="278"/>
    </row>
    <row r="86" spans="2:11" s="1" customFormat="1" ht="15" customHeight="1">
      <c r="B86" s="289"/>
      <c r="C86" s="290" t="s">
        <v>1204</v>
      </c>
      <c r="D86" s="290"/>
      <c r="E86" s="290"/>
      <c r="F86" s="291" t="s">
        <v>1193</v>
      </c>
      <c r="G86" s="290"/>
      <c r="H86" s="290" t="s">
        <v>1205</v>
      </c>
      <c r="I86" s="290" t="s">
        <v>1189</v>
      </c>
      <c r="J86" s="290">
        <v>20</v>
      </c>
      <c r="K86" s="278"/>
    </row>
    <row r="87" spans="2:11" s="1" customFormat="1" ht="15" customHeight="1">
      <c r="B87" s="289"/>
      <c r="C87" s="266" t="s">
        <v>1206</v>
      </c>
      <c r="D87" s="266"/>
      <c r="E87" s="266"/>
      <c r="F87" s="287" t="s">
        <v>1193</v>
      </c>
      <c r="G87" s="288"/>
      <c r="H87" s="266" t="s">
        <v>1207</v>
      </c>
      <c r="I87" s="266" t="s">
        <v>1189</v>
      </c>
      <c r="J87" s="266">
        <v>50</v>
      </c>
      <c r="K87" s="278"/>
    </row>
    <row r="88" spans="2:11" s="1" customFormat="1" ht="15" customHeight="1">
      <c r="B88" s="289"/>
      <c r="C88" s="266" t="s">
        <v>1208</v>
      </c>
      <c r="D88" s="266"/>
      <c r="E88" s="266"/>
      <c r="F88" s="287" t="s">
        <v>1193</v>
      </c>
      <c r="G88" s="288"/>
      <c r="H88" s="266" t="s">
        <v>1209</v>
      </c>
      <c r="I88" s="266" t="s">
        <v>1189</v>
      </c>
      <c r="J88" s="266">
        <v>20</v>
      </c>
      <c r="K88" s="278"/>
    </row>
    <row r="89" spans="2:11" s="1" customFormat="1" ht="15" customHeight="1">
      <c r="B89" s="289"/>
      <c r="C89" s="266" t="s">
        <v>1210</v>
      </c>
      <c r="D89" s="266"/>
      <c r="E89" s="266"/>
      <c r="F89" s="287" t="s">
        <v>1193</v>
      </c>
      <c r="G89" s="288"/>
      <c r="H89" s="266" t="s">
        <v>1211</v>
      </c>
      <c r="I89" s="266" t="s">
        <v>1189</v>
      </c>
      <c r="J89" s="266">
        <v>20</v>
      </c>
      <c r="K89" s="278"/>
    </row>
    <row r="90" spans="2:11" s="1" customFormat="1" ht="15" customHeight="1">
      <c r="B90" s="289"/>
      <c r="C90" s="266" t="s">
        <v>1212</v>
      </c>
      <c r="D90" s="266"/>
      <c r="E90" s="266"/>
      <c r="F90" s="287" t="s">
        <v>1193</v>
      </c>
      <c r="G90" s="288"/>
      <c r="H90" s="266" t="s">
        <v>1213</v>
      </c>
      <c r="I90" s="266" t="s">
        <v>1189</v>
      </c>
      <c r="J90" s="266">
        <v>50</v>
      </c>
      <c r="K90" s="278"/>
    </row>
    <row r="91" spans="2:11" s="1" customFormat="1" ht="15" customHeight="1">
      <c r="B91" s="289"/>
      <c r="C91" s="266" t="s">
        <v>1214</v>
      </c>
      <c r="D91" s="266"/>
      <c r="E91" s="266"/>
      <c r="F91" s="287" t="s">
        <v>1193</v>
      </c>
      <c r="G91" s="288"/>
      <c r="H91" s="266" t="s">
        <v>1214</v>
      </c>
      <c r="I91" s="266" t="s">
        <v>1189</v>
      </c>
      <c r="J91" s="266">
        <v>50</v>
      </c>
      <c r="K91" s="278"/>
    </row>
    <row r="92" spans="2:11" s="1" customFormat="1" ht="15" customHeight="1">
      <c r="B92" s="289"/>
      <c r="C92" s="266" t="s">
        <v>1215</v>
      </c>
      <c r="D92" s="266"/>
      <c r="E92" s="266"/>
      <c r="F92" s="287" t="s">
        <v>1193</v>
      </c>
      <c r="G92" s="288"/>
      <c r="H92" s="266" t="s">
        <v>1216</v>
      </c>
      <c r="I92" s="266" t="s">
        <v>1189</v>
      </c>
      <c r="J92" s="266">
        <v>255</v>
      </c>
      <c r="K92" s="278"/>
    </row>
    <row r="93" spans="2:11" s="1" customFormat="1" ht="15" customHeight="1">
      <c r="B93" s="289"/>
      <c r="C93" s="266" t="s">
        <v>1217</v>
      </c>
      <c r="D93" s="266"/>
      <c r="E93" s="266"/>
      <c r="F93" s="287" t="s">
        <v>1187</v>
      </c>
      <c r="G93" s="288"/>
      <c r="H93" s="266" t="s">
        <v>1218</v>
      </c>
      <c r="I93" s="266" t="s">
        <v>1219</v>
      </c>
      <c r="J93" s="266"/>
      <c r="K93" s="278"/>
    </row>
    <row r="94" spans="2:11" s="1" customFormat="1" ht="15" customHeight="1">
      <c r="B94" s="289"/>
      <c r="C94" s="266" t="s">
        <v>1220</v>
      </c>
      <c r="D94" s="266"/>
      <c r="E94" s="266"/>
      <c r="F94" s="287" t="s">
        <v>1187</v>
      </c>
      <c r="G94" s="288"/>
      <c r="H94" s="266" t="s">
        <v>1221</v>
      </c>
      <c r="I94" s="266" t="s">
        <v>1222</v>
      </c>
      <c r="J94" s="266"/>
      <c r="K94" s="278"/>
    </row>
    <row r="95" spans="2:11" s="1" customFormat="1" ht="15" customHeight="1">
      <c r="B95" s="289"/>
      <c r="C95" s="266" t="s">
        <v>1223</v>
      </c>
      <c r="D95" s="266"/>
      <c r="E95" s="266"/>
      <c r="F95" s="287" t="s">
        <v>1187</v>
      </c>
      <c r="G95" s="288"/>
      <c r="H95" s="266" t="s">
        <v>1223</v>
      </c>
      <c r="I95" s="266" t="s">
        <v>1222</v>
      </c>
      <c r="J95" s="266"/>
      <c r="K95" s="278"/>
    </row>
    <row r="96" spans="2:11" s="1" customFormat="1" ht="15" customHeight="1">
      <c r="B96" s="289"/>
      <c r="C96" s="266" t="s">
        <v>37</v>
      </c>
      <c r="D96" s="266"/>
      <c r="E96" s="266"/>
      <c r="F96" s="287" t="s">
        <v>1187</v>
      </c>
      <c r="G96" s="288"/>
      <c r="H96" s="266" t="s">
        <v>1224</v>
      </c>
      <c r="I96" s="266" t="s">
        <v>1222</v>
      </c>
      <c r="J96" s="266"/>
      <c r="K96" s="278"/>
    </row>
    <row r="97" spans="2:11" s="1" customFormat="1" ht="15" customHeight="1">
      <c r="B97" s="289"/>
      <c r="C97" s="266" t="s">
        <v>47</v>
      </c>
      <c r="D97" s="266"/>
      <c r="E97" s="266"/>
      <c r="F97" s="287" t="s">
        <v>1187</v>
      </c>
      <c r="G97" s="288"/>
      <c r="H97" s="266" t="s">
        <v>1225</v>
      </c>
      <c r="I97" s="266" t="s">
        <v>1222</v>
      </c>
      <c r="J97" s="266"/>
      <c r="K97" s="278"/>
    </row>
    <row r="98" spans="2:11" s="1" customFormat="1" ht="15" customHeight="1">
      <c r="B98" s="292"/>
      <c r="C98" s="293"/>
      <c r="D98" s="293"/>
      <c r="E98" s="293"/>
      <c r="F98" s="293"/>
      <c r="G98" s="293"/>
      <c r="H98" s="293"/>
      <c r="I98" s="293"/>
      <c r="J98" s="293"/>
      <c r="K98" s="294"/>
    </row>
    <row r="99" spans="2:11" s="1" customFormat="1" ht="18.75" customHeight="1">
      <c r="B99" s="295"/>
      <c r="C99" s="296"/>
      <c r="D99" s="296"/>
      <c r="E99" s="296"/>
      <c r="F99" s="296"/>
      <c r="G99" s="296"/>
      <c r="H99" s="296"/>
      <c r="I99" s="296"/>
      <c r="J99" s="296"/>
      <c r="K99" s="295"/>
    </row>
    <row r="100" spans="2:11" s="1" customFormat="1" ht="18.75" customHeight="1">
      <c r="B100" s="273"/>
      <c r="C100" s="273"/>
      <c r="D100" s="273"/>
      <c r="E100" s="273"/>
      <c r="F100" s="273"/>
      <c r="G100" s="273"/>
      <c r="H100" s="273"/>
      <c r="I100" s="273"/>
      <c r="J100" s="273"/>
      <c r="K100" s="273"/>
    </row>
    <row r="101" spans="2:11" s="1" customFormat="1" ht="7.5" customHeight="1">
      <c r="B101" s="274"/>
      <c r="C101" s="275"/>
      <c r="D101" s="275"/>
      <c r="E101" s="275"/>
      <c r="F101" s="275"/>
      <c r="G101" s="275"/>
      <c r="H101" s="275"/>
      <c r="I101" s="275"/>
      <c r="J101" s="275"/>
      <c r="K101" s="276"/>
    </row>
    <row r="102" spans="2:11" s="1" customFormat="1" ht="45" customHeight="1">
      <c r="B102" s="277"/>
      <c r="C102" s="399" t="s">
        <v>1226</v>
      </c>
      <c r="D102" s="399"/>
      <c r="E102" s="399"/>
      <c r="F102" s="399"/>
      <c r="G102" s="399"/>
      <c r="H102" s="399"/>
      <c r="I102" s="399"/>
      <c r="J102" s="399"/>
      <c r="K102" s="278"/>
    </row>
    <row r="103" spans="2:11" s="1" customFormat="1" ht="17.25" customHeight="1">
      <c r="B103" s="277"/>
      <c r="C103" s="279" t="s">
        <v>1181</v>
      </c>
      <c r="D103" s="279"/>
      <c r="E103" s="279"/>
      <c r="F103" s="279" t="s">
        <v>1182</v>
      </c>
      <c r="G103" s="280"/>
      <c r="H103" s="279" t="s">
        <v>53</v>
      </c>
      <c r="I103" s="279" t="s">
        <v>56</v>
      </c>
      <c r="J103" s="279" t="s">
        <v>1183</v>
      </c>
      <c r="K103" s="278"/>
    </row>
    <row r="104" spans="2:11" s="1" customFormat="1" ht="17.25" customHeight="1">
      <c r="B104" s="277"/>
      <c r="C104" s="281" t="s">
        <v>1184</v>
      </c>
      <c r="D104" s="281"/>
      <c r="E104" s="281"/>
      <c r="F104" s="282" t="s">
        <v>1185</v>
      </c>
      <c r="G104" s="283"/>
      <c r="H104" s="281"/>
      <c r="I104" s="281"/>
      <c r="J104" s="281" t="s">
        <v>1186</v>
      </c>
      <c r="K104" s="278"/>
    </row>
    <row r="105" spans="2:11" s="1" customFormat="1" ht="5.25" customHeight="1">
      <c r="B105" s="277"/>
      <c r="C105" s="279"/>
      <c r="D105" s="279"/>
      <c r="E105" s="279"/>
      <c r="F105" s="279"/>
      <c r="G105" s="297"/>
      <c r="H105" s="279"/>
      <c r="I105" s="279"/>
      <c r="J105" s="279"/>
      <c r="K105" s="278"/>
    </row>
    <row r="106" spans="2:11" s="1" customFormat="1" ht="15" customHeight="1">
      <c r="B106" s="277"/>
      <c r="C106" s="266" t="s">
        <v>52</v>
      </c>
      <c r="D106" s="286"/>
      <c r="E106" s="286"/>
      <c r="F106" s="287" t="s">
        <v>1187</v>
      </c>
      <c r="G106" s="266"/>
      <c r="H106" s="266" t="s">
        <v>1227</v>
      </c>
      <c r="I106" s="266" t="s">
        <v>1189</v>
      </c>
      <c r="J106" s="266">
        <v>20</v>
      </c>
      <c r="K106" s="278"/>
    </row>
    <row r="107" spans="2:11" s="1" customFormat="1" ht="15" customHeight="1">
      <c r="B107" s="277"/>
      <c r="C107" s="266" t="s">
        <v>1190</v>
      </c>
      <c r="D107" s="266"/>
      <c r="E107" s="266"/>
      <c r="F107" s="287" t="s">
        <v>1187</v>
      </c>
      <c r="G107" s="266"/>
      <c r="H107" s="266" t="s">
        <v>1227</v>
      </c>
      <c r="I107" s="266" t="s">
        <v>1189</v>
      </c>
      <c r="J107" s="266">
        <v>120</v>
      </c>
      <c r="K107" s="278"/>
    </row>
    <row r="108" spans="2:11" s="1" customFormat="1" ht="15" customHeight="1">
      <c r="B108" s="289"/>
      <c r="C108" s="266" t="s">
        <v>1192</v>
      </c>
      <c r="D108" s="266"/>
      <c r="E108" s="266"/>
      <c r="F108" s="287" t="s">
        <v>1193</v>
      </c>
      <c r="G108" s="266"/>
      <c r="H108" s="266" t="s">
        <v>1227</v>
      </c>
      <c r="I108" s="266" t="s">
        <v>1189</v>
      </c>
      <c r="J108" s="266">
        <v>50</v>
      </c>
      <c r="K108" s="278"/>
    </row>
    <row r="109" spans="2:11" s="1" customFormat="1" ht="15" customHeight="1">
      <c r="B109" s="289"/>
      <c r="C109" s="266" t="s">
        <v>1195</v>
      </c>
      <c r="D109" s="266"/>
      <c r="E109" s="266"/>
      <c r="F109" s="287" t="s">
        <v>1187</v>
      </c>
      <c r="G109" s="266"/>
      <c r="H109" s="266" t="s">
        <v>1227</v>
      </c>
      <c r="I109" s="266" t="s">
        <v>1197</v>
      </c>
      <c r="J109" s="266"/>
      <c r="K109" s="278"/>
    </row>
    <row r="110" spans="2:11" s="1" customFormat="1" ht="15" customHeight="1">
      <c r="B110" s="289"/>
      <c r="C110" s="266" t="s">
        <v>1206</v>
      </c>
      <c r="D110" s="266"/>
      <c r="E110" s="266"/>
      <c r="F110" s="287" t="s">
        <v>1193</v>
      </c>
      <c r="G110" s="266"/>
      <c r="H110" s="266" t="s">
        <v>1227</v>
      </c>
      <c r="I110" s="266" t="s">
        <v>1189</v>
      </c>
      <c r="J110" s="266">
        <v>50</v>
      </c>
      <c r="K110" s="278"/>
    </row>
    <row r="111" spans="2:11" s="1" customFormat="1" ht="15" customHeight="1">
      <c r="B111" s="289"/>
      <c r="C111" s="266" t="s">
        <v>1214</v>
      </c>
      <c r="D111" s="266"/>
      <c r="E111" s="266"/>
      <c r="F111" s="287" t="s">
        <v>1193</v>
      </c>
      <c r="G111" s="266"/>
      <c r="H111" s="266" t="s">
        <v>1227</v>
      </c>
      <c r="I111" s="266" t="s">
        <v>1189</v>
      </c>
      <c r="J111" s="266">
        <v>50</v>
      </c>
      <c r="K111" s="278"/>
    </row>
    <row r="112" spans="2:11" s="1" customFormat="1" ht="15" customHeight="1">
      <c r="B112" s="289"/>
      <c r="C112" s="266" t="s">
        <v>1212</v>
      </c>
      <c r="D112" s="266"/>
      <c r="E112" s="266"/>
      <c r="F112" s="287" t="s">
        <v>1193</v>
      </c>
      <c r="G112" s="266"/>
      <c r="H112" s="266" t="s">
        <v>1227</v>
      </c>
      <c r="I112" s="266" t="s">
        <v>1189</v>
      </c>
      <c r="J112" s="266">
        <v>50</v>
      </c>
      <c r="K112" s="278"/>
    </row>
    <row r="113" spans="2:11" s="1" customFormat="1" ht="15" customHeight="1">
      <c r="B113" s="289"/>
      <c r="C113" s="266" t="s">
        <v>52</v>
      </c>
      <c r="D113" s="266"/>
      <c r="E113" s="266"/>
      <c r="F113" s="287" t="s">
        <v>1187</v>
      </c>
      <c r="G113" s="266"/>
      <c r="H113" s="266" t="s">
        <v>1228</v>
      </c>
      <c r="I113" s="266" t="s">
        <v>1189</v>
      </c>
      <c r="J113" s="266">
        <v>20</v>
      </c>
      <c r="K113" s="278"/>
    </row>
    <row r="114" spans="2:11" s="1" customFormat="1" ht="15" customHeight="1">
      <c r="B114" s="289"/>
      <c r="C114" s="266" t="s">
        <v>1229</v>
      </c>
      <c r="D114" s="266"/>
      <c r="E114" s="266"/>
      <c r="F114" s="287" t="s">
        <v>1187</v>
      </c>
      <c r="G114" s="266"/>
      <c r="H114" s="266" t="s">
        <v>1230</v>
      </c>
      <c r="I114" s="266" t="s">
        <v>1189</v>
      </c>
      <c r="J114" s="266">
        <v>120</v>
      </c>
      <c r="K114" s="278"/>
    </row>
    <row r="115" spans="2:11" s="1" customFormat="1" ht="15" customHeight="1">
      <c r="B115" s="289"/>
      <c r="C115" s="266" t="s">
        <v>37</v>
      </c>
      <c r="D115" s="266"/>
      <c r="E115" s="266"/>
      <c r="F115" s="287" t="s">
        <v>1187</v>
      </c>
      <c r="G115" s="266"/>
      <c r="H115" s="266" t="s">
        <v>1231</v>
      </c>
      <c r="I115" s="266" t="s">
        <v>1222</v>
      </c>
      <c r="J115" s="266"/>
      <c r="K115" s="278"/>
    </row>
    <row r="116" spans="2:11" s="1" customFormat="1" ht="15" customHeight="1">
      <c r="B116" s="289"/>
      <c r="C116" s="266" t="s">
        <v>47</v>
      </c>
      <c r="D116" s="266"/>
      <c r="E116" s="266"/>
      <c r="F116" s="287" t="s">
        <v>1187</v>
      </c>
      <c r="G116" s="266"/>
      <c r="H116" s="266" t="s">
        <v>1232</v>
      </c>
      <c r="I116" s="266" t="s">
        <v>1222</v>
      </c>
      <c r="J116" s="266"/>
      <c r="K116" s="278"/>
    </row>
    <row r="117" spans="2:11" s="1" customFormat="1" ht="15" customHeight="1">
      <c r="B117" s="289"/>
      <c r="C117" s="266" t="s">
        <v>56</v>
      </c>
      <c r="D117" s="266"/>
      <c r="E117" s="266"/>
      <c r="F117" s="287" t="s">
        <v>1187</v>
      </c>
      <c r="G117" s="266"/>
      <c r="H117" s="266" t="s">
        <v>1233</v>
      </c>
      <c r="I117" s="266" t="s">
        <v>1234</v>
      </c>
      <c r="J117" s="266"/>
      <c r="K117" s="278"/>
    </row>
    <row r="118" spans="2:11" s="1" customFormat="1" ht="15" customHeight="1">
      <c r="B118" s="292"/>
      <c r="C118" s="298"/>
      <c r="D118" s="298"/>
      <c r="E118" s="298"/>
      <c r="F118" s="298"/>
      <c r="G118" s="298"/>
      <c r="H118" s="298"/>
      <c r="I118" s="298"/>
      <c r="J118" s="298"/>
      <c r="K118" s="294"/>
    </row>
    <row r="119" spans="2:11" s="1" customFormat="1" ht="18.75" customHeight="1">
      <c r="B119" s="299"/>
      <c r="C119" s="300"/>
      <c r="D119" s="300"/>
      <c r="E119" s="300"/>
      <c r="F119" s="301"/>
      <c r="G119" s="300"/>
      <c r="H119" s="300"/>
      <c r="I119" s="300"/>
      <c r="J119" s="300"/>
      <c r="K119" s="299"/>
    </row>
    <row r="120" spans="2:11" s="1" customFormat="1" ht="18.75" customHeight="1">
      <c r="B120" s="273"/>
      <c r="C120" s="273"/>
      <c r="D120" s="273"/>
      <c r="E120" s="273"/>
      <c r="F120" s="273"/>
      <c r="G120" s="273"/>
      <c r="H120" s="273"/>
      <c r="I120" s="273"/>
      <c r="J120" s="273"/>
      <c r="K120" s="273"/>
    </row>
    <row r="121" spans="2:11" s="1" customFormat="1" ht="7.5" customHeight="1">
      <c r="B121" s="302"/>
      <c r="C121" s="303"/>
      <c r="D121" s="303"/>
      <c r="E121" s="303"/>
      <c r="F121" s="303"/>
      <c r="G121" s="303"/>
      <c r="H121" s="303"/>
      <c r="I121" s="303"/>
      <c r="J121" s="303"/>
      <c r="K121" s="304"/>
    </row>
    <row r="122" spans="2:11" s="1" customFormat="1" ht="45" customHeight="1">
      <c r="B122" s="305"/>
      <c r="C122" s="397" t="s">
        <v>1235</v>
      </c>
      <c r="D122" s="397"/>
      <c r="E122" s="397"/>
      <c r="F122" s="397"/>
      <c r="G122" s="397"/>
      <c r="H122" s="397"/>
      <c r="I122" s="397"/>
      <c r="J122" s="397"/>
      <c r="K122" s="306"/>
    </row>
    <row r="123" spans="2:11" s="1" customFormat="1" ht="17.25" customHeight="1">
      <c r="B123" s="307"/>
      <c r="C123" s="279" t="s">
        <v>1181</v>
      </c>
      <c r="D123" s="279"/>
      <c r="E123" s="279"/>
      <c r="F123" s="279" t="s">
        <v>1182</v>
      </c>
      <c r="G123" s="280"/>
      <c r="H123" s="279" t="s">
        <v>53</v>
      </c>
      <c r="I123" s="279" t="s">
        <v>56</v>
      </c>
      <c r="J123" s="279" t="s">
        <v>1183</v>
      </c>
      <c r="K123" s="308"/>
    </row>
    <row r="124" spans="2:11" s="1" customFormat="1" ht="17.25" customHeight="1">
      <c r="B124" s="307"/>
      <c r="C124" s="281" t="s">
        <v>1184</v>
      </c>
      <c r="D124" s="281"/>
      <c r="E124" s="281"/>
      <c r="F124" s="282" t="s">
        <v>1185</v>
      </c>
      <c r="G124" s="283"/>
      <c r="H124" s="281"/>
      <c r="I124" s="281"/>
      <c r="J124" s="281" t="s">
        <v>1186</v>
      </c>
      <c r="K124" s="308"/>
    </row>
    <row r="125" spans="2:11" s="1" customFormat="1" ht="5.25" customHeight="1">
      <c r="B125" s="309"/>
      <c r="C125" s="284"/>
      <c r="D125" s="284"/>
      <c r="E125" s="284"/>
      <c r="F125" s="284"/>
      <c r="G125" s="310"/>
      <c r="H125" s="284"/>
      <c r="I125" s="284"/>
      <c r="J125" s="284"/>
      <c r="K125" s="311"/>
    </row>
    <row r="126" spans="2:11" s="1" customFormat="1" ht="15" customHeight="1">
      <c r="B126" s="309"/>
      <c r="C126" s="266" t="s">
        <v>1190</v>
      </c>
      <c r="D126" s="286"/>
      <c r="E126" s="286"/>
      <c r="F126" s="287" t="s">
        <v>1187</v>
      </c>
      <c r="G126" s="266"/>
      <c r="H126" s="266" t="s">
        <v>1227</v>
      </c>
      <c r="I126" s="266" t="s">
        <v>1189</v>
      </c>
      <c r="J126" s="266">
        <v>120</v>
      </c>
      <c r="K126" s="312"/>
    </row>
    <row r="127" spans="2:11" s="1" customFormat="1" ht="15" customHeight="1">
      <c r="B127" s="309"/>
      <c r="C127" s="266" t="s">
        <v>1236</v>
      </c>
      <c r="D127" s="266"/>
      <c r="E127" s="266"/>
      <c r="F127" s="287" t="s">
        <v>1187</v>
      </c>
      <c r="G127" s="266"/>
      <c r="H127" s="266" t="s">
        <v>1237</v>
      </c>
      <c r="I127" s="266" t="s">
        <v>1189</v>
      </c>
      <c r="J127" s="266" t="s">
        <v>1238</v>
      </c>
      <c r="K127" s="312"/>
    </row>
    <row r="128" spans="2:11" s="1" customFormat="1" ht="15" customHeight="1">
      <c r="B128" s="309"/>
      <c r="C128" s="266" t="s">
        <v>84</v>
      </c>
      <c r="D128" s="266"/>
      <c r="E128" s="266"/>
      <c r="F128" s="287" t="s">
        <v>1187</v>
      </c>
      <c r="G128" s="266"/>
      <c r="H128" s="266" t="s">
        <v>1239</v>
      </c>
      <c r="I128" s="266" t="s">
        <v>1189</v>
      </c>
      <c r="J128" s="266" t="s">
        <v>1238</v>
      </c>
      <c r="K128" s="312"/>
    </row>
    <row r="129" spans="2:11" s="1" customFormat="1" ht="15" customHeight="1">
      <c r="B129" s="309"/>
      <c r="C129" s="266" t="s">
        <v>1198</v>
      </c>
      <c r="D129" s="266"/>
      <c r="E129" s="266"/>
      <c r="F129" s="287" t="s">
        <v>1193</v>
      </c>
      <c r="G129" s="266"/>
      <c r="H129" s="266" t="s">
        <v>1199</v>
      </c>
      <c r="I129" s="266" t="s">
        <v>1189</v>
      </c>
      <c r="J129" s="266">
        <v>15</v>
      </c>
      <c r="K129" s="312"/>
    </row>
    <row r="130" spans="2:11" s="1" customFormat="1" ht="15" customHeight="1">
      <c r="B130" s="309"/>
      <c r="C130" s="290" t="s">
        <v>1200</v>
      </c>
      <c r="D130" s="290"/>
      <c r="E130" s="290"/>
      <c r="F130" s="291" t="s">
        <v>1193</v>
      </c>
      <c r="G130" s="290"/>
      <c r="H130" s="290" t="s">
        <v>1201</v>
      </c>
      <c r="I130" s="290" t="s">
        <v>1189</v>
      </c>
      <c r="J130" s="290">
        <v>15</v>
      </c>
      <c r="K130" s="312"/>
    </row>
    <row r="131" spans="2:11" s="1" customFormat="1" ht="15" customHeight="1">
      <c r="B131" s="309"/>
      <c r="C131" s="290" t="s">
        <v>1202</v>
      </c>
      <c r="D131" s="290"/>
      <c r="E131" s="290"/>
      <c r="F131" s="291" t="s">
        <v>1193</v>
      </c>
      <c r="G131" s="290"/>
      <c r="H131" s="290" t="s">
        <v>1203</v>
      </c>
      <c r="I131" s="290" t="s">
        <v>1189</v>
      </c>
      <c r="J131" s="290">
        <v>20</v>
      </c>
      <c r="K131" s="312"/>
    </row>
    <row r="132" spans="2:11" s="1" customFormat="1" ht="15" customHeight="1">
      <c r="B132" s="309"/>
      <c r="C132" s="290" t="s">
        <v>1204</v>
      </c>
      <c r="D132" s="290"/>
      <c r="E132" s="290"/>
      <c r="F132" s="291" t="s">
        <v>1193</v>
      </c>
      <c r="G132" s="290"/>
      <c r="H132" s="290" t="s">
        <v>1205</v>
      </c>
      <c r="I132" s="290" t="s">
        <v>1189</v>
      </c>
      <c r="J132" s="290">
        <v>20</v>
      </c>
      <c r="K132" s="312"/>
    </row>
    <row r="133" spans="2:11" s="1" customFormat="1" ht="15" customHeight="1">
      <c r="B133" s="309"/>
      <c r="C133" s="266" t="s">
        <v>1192</v>
      </c>
      <c r="D133" s="266"/>
      <c r="E133" s="266"/>
      <c r="F133" s="287" t="s">
        <v>1193</v>
      </c>
      <c r="G133" s="266"/>
      <c r="H133" s="266" t="s">
        <v>1227</v>
      </c>
      <c r="I133" s="266" t="s">
        <v>1189</v>
      </c>
      <c r="J133" s="266">
        <v>50</v>
      </c>
      <c r="K133" s="312"/>
    </row>
    <row r="134" spans="2:11" s="1" customFormat="1" ht="15" customHeight="1">
      <c r="B134" s="309"/>
      <c r="C134" s="266" t="s">
        <v>1206</v>
      </c>
      <c r="D134" s="266"/>
      <c r="E134" s="266"/>
      <c r="F134" s="287" t="s">
        <v>1193</v>
      </c>
      <c r="G134" s="266"/>
      <c r="H134" s="266" t="s">
        <v>1227</v>
      </c>
      <c r="I134" s="266" t="s">
        <v>1189</v>
      </c>
      <c r="J134" s="266">
        <v>50</v>
      </c>
      <c r="K134" s="312"/>
    </row>
    <row r="135" spans="2:11" s="1" customFormat="1" ht="15" customHeight="1">
      <c r="B135" s="309"/>
      <c r="C135" s="266" t="s">
        <v>1212</v>
      </c>
      <c r="D135" s="266"/>
      <c r="E135" s="266"/>
      <c r="F135" s="287" t="s">
        <v>1193</v>
      </c>
      <c r="G135" s="266"/>
      <c r="H135" s="266" t="s">
        <v>1227</v>
      </c>
      <c r="I135" s="266" t="s">
        <v>1189</v>
      </c>
      <c r="J135" s="266">
        <v>50</v>
      </c>
      <c r="K135" s="312"/>
    </row>
    <row r="136" spans="2:11" s="1" customFormat="1" ht="15" customHeight="1">
      <c r="B136" s="309"/>
      <c r="C136" s="266" t="s">
        <v>1214</v>
      </c>
      <c r="D136" s="266"/>
      <c r="E136" s="266"/>
      <c r="F136" s="287" t="s">
        <v>1193</v>
      </c>
      <c r="G136" s="266"/>
      <c r="H136" s="266" t="s">
        <v>1227</v>
      </c>
      <c r="I136" s="266" t="s">
        <v>1189</v>
      </c>
      <c r="J136" s="266">
        <v>50</v>
      </c>
      <c r="K136" s="312"/>
    </row>
    <row r="137" spans="2:11" s="1" customFormat="1" ht="15" customHeight="1">
      <c r="B137" s="309"/>
      <c r="C137" s="266" t="s">
        <v>1215</v>
      </c>
      <c r="D137" s="266"/>
      <c r="E137" s="266"/>
      <c r="F137" s="287" t="s">
        <v>1193</v>
      </c>
      <c r="G137" s="266"/>
      <c r="H137" s="266" t="s">
        <v>1240</v>
      </c>
      <c r="I137" s="266" t="s">
        <v>1189</v>
      </c>
      <c r="J137" s="266">
        <v>255</v>
      </c>
      <c r="K137" s="312"/>
    </row>
    <row r="138" spans="2:11" s="1" customFormat="1" ht="15" customHeight="1">
      <c r="B138" s="309"/>
      <c r="C138" s="266" t="s">
        <v>1217</v>
      </c>
      <c r="D138" s="266"/>
      <c r="E138" s="266"/>
      <c r="F138" s="287" t="s">
        <v>1187</v>
      </c>
      <c r="G138" s="266"/>
      <c r="H138" s="266" t="s">
        <v>1241</v>
      </c>
      <c r="I138" s="266" t="s">
        <v>1219</v>
      </c>
      <c r="J138" s="266"/>
      <c r="K138" s="312"/>
    </row>
    <row r="139" spans="2:11" s="1" customFormat="1" ht="15" customHeight="1">
      <c r="B139" s="309"/>
      <c r="C139" s="266" t="s">
        <v>1220</v>
      </c>
      <c r="D139" s="266"/>
      <c r="E139" s="266"/>
      <c r="F139" s="287" t="s">
        <v>1187</v>
      </c>
      <c r="G139" s="266"/>
      <c r="H139" s="266" t="s">
        <v>1242</v>
      </c>
      <c r="I139" s="266" t="s">
        <v>1222</v>
      </c>
      <c r="J139" s="266"/>
      <c r="K139" s="312"/>
    </row>
    <row r="140" spans="2:11" s="1" customFormat="1" ht="15" customHeight="1">
      <c r="B140" s="309"/>
      <c r="C140" s="266" t="s">
        <v>1223</v>
      </c>
      <c r="D140" s="266"/>
      <c r="E140" s="266"/>
      <c r="F140" s="287" t="s">
        <v>1187</v>
      </c>
      <c r="G140" s="266"/>
      <c r="H140" s="266" t="s">
        <v>1223</v>
      </c>
      <c r="I140" s="266" t="s">
        <v>1222</v>
      </c>
      <c r="J140" s="266"/>
      <c r="K140" s="312"/>
    </row>
    <row r="141" spans="2:11" s="1" customFormat="1" ht="15" customHeight="1">
      <c r="B141" s="309"/>
      <c r="C141" s="266" t="s">
        <v>37</v>
      </c>
      <c r="D141" s="266"/>
      <c r="E141" s="266"/>
      <c r="F141" s="287" t="s">
        <v>1187</v>
      </c>
      <c r="G141" s="266"/>
      <c r="H141" s="266" t="s">
        <v>1243</v>
      </c>
      <c r="I141" s="266" t="s">
        <v>1222</v>
      </c>
      <c r="J141" s="266"/>
      <c r="K141" s="312"/>
    </row>
    <row r="142" spans="2:11" s="1" customFormat="1" ht="15" customHeight="1">
      <c r="B142" s="309"/>
      <c r="C142" s="266" t="s">
        <v>1244</v>
      </c>
      <c r="D142" s="266"/>
      <c r="E142" s="266"/>
      <c r="F142" s="287" t="s">
        <v>1187</v>
      </c>
      <c r="G142" s="266"/>
      <c r="H142" s="266" t="s">
        <v>1245</v>
      </c>
      <c r="I142" s="266" t="s">
        <v>1222</v>
      </c>
      <c r="J142" s="266"/>
      <c r="K142" s="312"/>
    </row>
    <row r="143" spans="2:11" s="1" customFormat="1" ht="15" customHeight="1">
      <c r="B143" s="313"/>
      <c r="C143" s="314"/>
      <c r="D143" s="314"/>
      <c r="E143" s="314"/>
      <c r="F143" s="314"/>
      <c r="G143" s="314"/>
      <c r="H143" s="314"/>
      <c r="I143" s="314"/>
      <c r="J143" s="314"/>
      <c r="K143" s="315"/>
    </row>
    <row r="144" spans="2:11" s="1" customFormat="1" ht="18.75" customHeight="1">
      <c r="B144" s="300"/>
      <c r="C144" s="300"/>
      <c r="D144" s="300"/>
      <c r="E144" s="300"/>
      <c r="F144" s="301"/>
      <c r="G144" s="300"/>
      <c r="H144" s="300"/>
      <c r="I144" s="300"/>
      <c r="J144" s="300"/>
      <c r="K144" s="300"/>
    </row>
    <row r="145" spans="2:11" s="1" customFormat="1" ht="18.75" customHeight="1">
      <c r="B145" s="273"/>
      <c r="C145" s="273"/>
      <c r="D145" s="273"/>
      <c r="E145" s="273"/>
      <c r="F145" s="273"/>
      <c r="G145" s="273"/>
      <c r="H145" s="273"/>
      <c r="I145" s="273"/>
      <c r="J145" s="273"/>
      <c r="K145" s="273"/>
    </row>
    <row r="146" spans="2:11" s="1" customFormat="1" ht="7.5" customHeight="1">
      <c r="B146" s="274"/>
      <c r="C146" s="275"/>
      <c r="D146" s="275"/>
      <c r="E146" s="275"/>
      <c r="F146" s="275"/>
      <c r="G146" s="275"/>
      <c r="H146" s="275"/>
      <c r="I146" s="275"/>
      <c r="J146" s="275"/>
      <c r="K146" s="276"/>
    </row>
    <row r="147" spans="2:11" s="1" customFormat="1" ht="45" customHeight="1">
      <c r="B147" s="277"/>
      <c r="C147" s="399" t="s">
        <v>1246</v>
      </c>
      <c r="D147" s="399"/>
      <c r="E147" s="399"/>
      <c r="F147" s="399"/>
      <c r="G147" s="399"/>
      <c r="H147" s="399"/>
      <c r="I147" s="399"/>
      <c r="J147" s="399"/>
      <c r="K147" s="278"/>
    </row>
    <row r="148" spans="2:11" s="1" customFormat="1" ht="17.25" customHeight="1">
      <c r="B148" s="277"/>
      <c r="C148" s="279" t="s">
        <v>1181</v>
      </c>
      <c r="D148" s="279"/>
      <c r="E148" s="279"/>
      <c r="F148" s="279" t="s">
        <v>1182</v>
      </c>
      <c r="G148" s="280"/>
      <c r="H148" s="279" t="s">
        <v>53</v>
      </c>
      <c r="I148" s="279" t="s">
        <v>56</v>
      </c>
      <c r="J148" s="279" t="s">
        <v>1183</v>
      </c>
      <c r="K148" s="278"/>
    </row>
    <row r="149" spans="2:11" s="1" customFormat="1" ht="17.25" customHeight="1">
      <c r="B149" s="277"/>
      <c r="C149" s="281" t="s">
        <v>1184</v>
      </c>
      <c r="D149" s="281"/>
      <c r="E149" s="281"/>
      <c r="F149" s="282" t="s">
        <v>1185</v>
      </c>
      <c r="G149" s="283"/>
      <c r="H149" s="281"/>
      <c r="I149" s="281"/>
      <c r="J149" s="281" t="s">
        <v>1186</v>
      </c>
      <c r="K149" s="278"/>
    </row>
    <row r="150" spans="2:11" s="1" customFormat="1" ht="5.25" customHeight="1">
      <c r="B150" s="289"/>
      <c r="C150" s="284"/>
      <c r="D150" s="284"/>
      <c r="E150" s="284"/>
      <c r="F150" s="284"/>
      <c r="G150" s="285"/>
      <c r="H150" s="284"/>
      <c r="I150" s="284"/>
      <c r="J150" s="284"/>
      <c r="K150" s="312"/>
    </row>
    <row r="151" spans="2:11" s="1" customFormat="1" ht="15" customHeight="1">
      <c r="B151" s="289"/>
      <c r="C151" s="316" t="s">
        <v>1190</v>
      </c>
      <c r="D151" s="266"/>
      <c r="E151" s="266"/>
      <c r="F151" s="317" t="s">
        <v>1187</v>
      </c>
      <c r="G151" s="266"/>
      <c r="H151" s="316" t="s">
        <v>1227</v>
      </c>
      <c r="I151" s="316" t="s">
        <v>1189</v>
      </c>
      <c r="J151" s="316">
        <v>120</v>
      </c>
      <c r="K151" s="312"/>
    </row>
    <row r="152" spans="2:11" s="1" customFormat="1" ht="15" customHeight="1">
      <c r="B152" s="289"/>
      <c r="C152" s="316" t="s">
        <v>1236</v>
      </c>
      <c r="D152" s="266"/>
      <c r="E152" s="266"/>
      <c r="F152" s="317" t="s">
        <v>1187</v>
      </c>
      <c r="G152" s="266"/>
      <c r="H152" s="316" t="s">
        <v>1247</v>
      </c>
      <c r="I152" s="316" t="s">
        <v>1189</v>
      </c>
      <c r="J152" s="316" t="s">
        <v>1238</v>
      </c>
      <c r="K152" s="312"/>
    </row>
    <row r="153" spans="2:11" s="1" customFormat="1" ht="15" customHeight="1">
      <c r="B153" s="289"/>
      <c r="C153" s="316" t="s">
        <v>84</v>
      </c>
      <c r="D153" s="266"/>
      <c r="E153" s="266"/>
      <c r="F153" s="317" t="s">
        <v>1187</v>
      </c>
      <c r="G153" s="266"/>
      <c r="H153" s="316" t="s">
        <v>1248</v>
      </c>
      <c r="I153" s="316" t="s">
        <v>1189</v>
      </c>
      <c r="J153" s="316" t="s">
        <v>1238</v>
      </c>
      <c r="K153" s="312"/>
    </row>
    <row r="154" spans="2:11" s="1" customFormat="1" ht="15" customHeight="1">
      <c r="B154" s="289"/>
      <c r="C154" s="316" t="s">
        <v>1192</v>
      </c>
      <c r="D154" s="266"/>
      <c r="E154" s="266"/>
      <c r="F154" s="317" t="s">
        <v>1193</v>
      </c>
      <c r="G154" s="266"/>
      <c r="H154" s="316" t="s">
        <v>1227</v>
      </c>
      <c r="I154" s="316" t="s">
        <v>1189</v>
      </c>
      <c r="J154" s="316">
        <v>50</v>
      </c>
      <c r="K154" s="312"/>
    </row>
    <row r="155" spans="2:11" s="1" customFormat="1" ht="15" customHeight="1">
      <c r="B155" s="289"/>
      <c r="C155" s="316" t="s">
        <v>1195</v>
      </c>
      <c r="D155" s="266"/>
      <c r="E155" s="266"/>
      <c r="F155" s="317" t="s">
        <v>1187</v>
      </c>
      <c r="G155" s="266"/>
      <c r="H155" s="316" t="s">
        <v>1227</v>
      </c>
      <c r="I155" s="316" t="s">
        <v>1197</v>
      </c>
      <c r="J155" s="316"/>
      <c r="K155" s="312"/>
    </row>
    <row r="156" spans="2:11" s="1" customFormat="1" ht="15" customHeight="1">
      <c r="B156" s="289"/>
      <c r="C156" s="316" t="s">
        <v>1206</v>
      </c>
      <c r="D156" s="266"/>
      <c r="E156" s="266"/>
      <c r="F156" s="317" t="s">
        <v>1193</v>
      </c>
      <c r="G156" s="266"/>
      <c r="H156" s="316" t="s">
        <v>1227</v>
      </c>
      <c r="I156" s="316" t="s">
        <v>1189</v>
      </c>
      <c r="J156" s="316">
        <v>50</v>
      </c>
      <c r="K156" s="312"/>
    </row>
    <row r="157" spans="2:11" s="1" customFormat="1" ht="15" customHeight="1">
      <c r="B157" s="289"/>
      <c r="C157" s="316" t="s">
        <v>1214</v>
      </c>
      <c r="D157" s="266"/>
      <c r="E157" s="266"/>
      <c r="F157" s="317" t="s">
        <v>1193</v>
      </c>
      <c r="G157" s="266"/>
      <c r="H157" s="316" t="s">
        <v>1227</v>
      </c>
      <c r="I157" s="316" t="s">
        <v>1189</v>
      </c>
      <c r="J157" s="316">
        <v>50</v>
      </c>
      <c r="K157" s="312"/>
    </row>
    <row r="158" spans="2:11" s="1" customFormat="1" ht="15" customHeight="1">
      <c r="B158" s="289"/>
      <c r="C158" s="316" t="s">
        <v>1212</v>
      </c>
      <c r="D158" s="266"/>
      <c r="E158" s="266"/>
      <c r="F158" s="317" t="s">
        <v>1193</v>
      </c>
      <c r="G158" s="266"/>
      <c r="H158" s="316" t="s">
        <v>1227</v>
      </c>
      <c r="I158" s="316" t="s">
        <v>1189</v>
      </c>
      <c r="J158" s="316">
        <v>50</v>
      </c>
      <c r="K158" s="312"/>
    </row>
    <row r="159" spans="2:11" s="1" customFormat="1" ht="15" customHeight="1">
      <c r="B159" s="289"/>
      <c r="C159" s="316" t="s">
        <v>104</v>
      </c>
      <c r="D159" s="266"/>
      <c r="E159" s="266"/>
      <c r="F159" s="317" t="s">
        <v>1187</v>
      </c>
      <c r="G159" s="266"/>
      <c r="H159" s="316" t="s">
        <v>1249</v>
      </c>
      <c r="I159" s="316" t="s">
        <v>1189</v>
      </c>
      <c r="J159" s="316" t="s">
        <v>1250</v>
      </c>
      <c r="K159" s="312"/>
    </row>
    <row r="160" spans="2:11" s="1" customFormat="1" ht="15" customHeight="1">
      <c r="B160" s="289"/>
      <c r="C160" s="316" t="s">
        <v>1251</v>
      </c>
      <c r="D160" s="266"/>
      <c r="E160" s="266"/>
      <c r="F160" s="317" t="s">
        <v>1187</v>
      </c>
      <c r="G160" s="266"/>
      <c r="H160" s="316" t="s">
        <v>1252</v>
      </c>
      <c r="I160" s="316" t="s">
        <v>1222</v>
      </c>
      <c r="J160" s="316"/>
      <c r="K160" s="312"/>
    </row>
    <row r="161" spans="2:11" s="1" customFormat="1" ht="15" customHeight="1">
      <c r="B161" s="318"/>
      <c r="C161" s="298"/>
      <c r="D161" s="298"/>
      <c r="E161" s="298"/>
      <c r="F161" s="298"/>
      <c r="G161" s="298"/>
      <c r="H161" s="298"/>
      <c r="I161" s="298"/>
      <c r="J161" s="298"/>
      <c r="K161" s="319"/>
    </row>
    <row r="162" spans="2:11" s="1" customFormat="1" ht="18.75" customHeight="1">
      <c r="B162" s="300"/>
      <c r="C162" s="310"/>
      <c r="D162" s="310"/>
      <c r="E162" s="310"/>
      <c r="F162" s="320"/>
      <c r="G162" s="310"/>
      <c r="H162" s="310"/>
      <c r="I162" s="310"/>
      <c r="J162" s="310"/>
      <c r="K162" s="300"/>
    </row>
    <row r="163" spans="2:11" s="1" customFormat="1" ht="18.75" customHeight="1">
      <c r="B163" s="273"/>
      <c r="C163" s="273"/>
      <c r="D163" s="273"/>
      <c r="E163" s="273"/>
      <c r="F163" s="273"/>
      <c r="G163" s="273"/>
      <c r="H163" s="273"/>
      <c r="I163" s="273"/>
      <c r="J163" s="273"/>
      <c r="K163" s="273"/>
    </row>
    <row r="164" spans="2:11" s="1" customFormat="1" ht="7.5" customHeight="1">
      <c r="B164" s="255"/>
      <c r="C164" s="256"/>
      <c r="D164" s="256"/>
      <c r="E164" s="256"/>
      <c r="F164" s="256"/>
      <c r="G164" s="256"/>
      <c r="H164" s="256"/>
      <c r="I164" s="256"/>
      <c r="J164" s="256"/>
      <c r="K164" s="257"/>
    </row>
    <row r="165" spans="2:11" s="1" customFormat="1" ht="45" customHeight="1">
      <c r="B165" s="258"/>
      <c r="C165" s="397" t="s">
        <v>1253</v>
      </c>
      <c r="D165" s="397"/>
      <c r="E165" s="397"/>
      <c r="F165" s="397"/>
      <c r="G165" s="397"/>
      <c r="H165" s="397"/>
      <c r="I165" s="397"/>
      <c r="J165" s="397"/>
      <c r="K165" s="259"/>
    </row>
    <row r="166" spans="2:11" s="1" customFormat="1" ht="17.25" customHeight="1">
      <c r="B166" s="258"/>
      <c r="C166" s="279" t="s">
        <v>1181</v>
      </c>
      <c r="D166" s="279"/>
      <c r="E166" s="279"/>
      <c r="F166" s="279" t="s">
        <v>1182</v>
      </c>
      <c r="G166" s="321"/>
      <c r="H166" s="322" t="s">
        <v>53</v>
      </c>
      <c r="I166" s="322" t="s">
        <v>56</v>
      </c>
      <c r="J166" s="279" t="s">
        <v>1183</v>
      </c>
      <c r="K166" s="259"/>
    </row>
    <row r="167" spans="2:11" s="1" customFormat="1" ht="17.25" customHeight="1">
      <c r="B167" s="260"/>
      <c r="C167" s="281" t="s">
        <v>1184</v>
      </c>
      <c r="D167" s="281"/>
      <c r="E167" s="281"/>
      <c r="F167" s="282" t="s">
        <v>1185</v>
      </c>
      <c r="G167" s="323"/>
      <c r="H167" s="324"/>
      <c r="I167" s="324"/>
      <c r="J167" s="281" t="s">
        <v>1186</v>
      </c>
      <c r="K167" s="261"/>
    </row>
    <row r="168" spans="2:11" s="1" customFormat="1" ht="5.25" customHeight="1">
      <c r="B168" s="289"/>
      <c r="C168" s="284"/>
      <c r="D168" s="284"/>
      <c r="E168" s="284"/>
      <c r="F168" s="284"/>
      <c r="G168" s="285"/>
      <c r="H168" s="284"/>
      <c r="I168" s="284"/>
      <c r="J168" s="284"/>
      <c r="K168" s="312"/>
    </row>
    <row r="169" spans="2:11" s="1" customFormat="1" ht="15" customHeight="1">
      <c r="B169" s="289"/>
      <c r="C169" s="266" t="s">
        <v>1190</v>
      </c>
      <c r="D169" s="266"/>
      <c r="E169" s="266"/>
      <c r="F169" s="287" t="s">
        <v>1187</v>
      </c>
      <c r="G169" s="266"/>
      <c r="H169" s="266" t="s">
        <v>1227</v>
      </c>
      <c r="I169" s="266" t="s">
        <v>1189</v>
      </c>
      <c r="J169" s="266">
        <v>120</v>
      </c>
      <c r="K169" s="312"/>
    </row>
    <row r="170" spans="2:11" s="1" customFormat="1" ht="15" customHeight="1">
      <c r="B170" s="289"/>
      <c r="C170" s="266" t="s">
        <v>1236</v>
      </c>
      <c r="D170" s="266"/>
      <c r="E170" s="266"/>
      <c r="F170" s="287" t="s">
        <v>1187</v>
      </c>
      <c r="G170" s="266"/>
      <c r="H170" s="266" t="s">
        <v>1237</v>
      </c>
      <c r="I170" s="266" t="s">
        <v>1189</v>
      </c>
      <c r="J170" s="266" t="s">
        <v>1238</v>
      </c>
      <c r="K170" s="312"/>
    </row>
    <row r="171" spans="2:11" s="1" customFormat="1" ht="15" customHeight="1">
      <c r="B171" s="289"/>
      <c r="C171" s="266" t="s">
        <v>84</v>
      </c>
      <c r="D171" s="266"/>
      <c r="E171" s="266"/>
      <c r="F171" s="287" t="s">
        <v>1187</v>
      </c>
      <c r="G171" s="266"/>
      <c r="H171" s="266" t="s">
        <v>1254</v>
      </c>
      <c r="I171" s="266" t="s">
        <v>1189</v>
      </c>
      <c r="J171" s="266" t="s">
        <v>1238</v>
      </c>
      <c r="K171" s="312"/>
    </row>
    <row r="172" spans="2:11" s="1" customFormat="1" ht="15" customHeight="1">
      <c r="B172" s="289"/>
      <c r="C172" s="266" t="s">
        <v>1192</v>
      </c>
      <c r="D172" s="266"/>
      <c r="E172" s="266"/>
      <c r="F172" s="287" t="s">
        <v>1193</v>
      </c>
      <c r="G172" s="266"/>
      <c r="H172" s="266" t="s">
        <v>1254</v>
      </c>
      <c r="I172" s="266" t="s">
        <v>1189</v>
      </c>
      <c r="J172" s="266">
        <v>50</v>
      </c>
      <c r="K172" s="312"/>
    </row>
    <row r="173" spans="2:11" s="1" customFormat="1" ht="15" customHeight="1">
      <c r="B173" s="289"/>
      <c r="C173" s="266" t="s">
        <v>1195</v>
      </c>
      <c r="D173" s="266"/>
      <c r="E173" s="266"/>
      <c r="F173" s="287" t="s">
        <v>1187</v>
      </c>
      <c r="G173" s="266"/>
      <c r="H173" s="266" t="s">
        <v>1254</v>
      </c>
      <c r="I173" s="266" t="s">
        <v>1197</v>
      </c>
      <c r="J173" s="266"/>
      <c r="K173" s="312"/>
    </row>
    <row r="174" spans="2:11" s="1" customFormat="1" ht="15" customHeight="1">
      <c r="B174" s="289"/>
      <c r="C174" s="266" t="s">
        <v>1206</v>
      </c>
      <c r="D174" s="266"/>
      <c r="E174" s="266"/>
      <c r="F174" s="287" t="s">
        <v>1193</v>
      </c>
      <c r="G174" s="266"/>
      <c r="H174" s="266" t="s">
        <v>1254</v>
      </c>
      <c r="I174" s="266" t="s">
        <v>1189</v>
      </c>
      <c r="J174" s="266">
        <v>50</v>
      </c>
      <c r="K174" s="312"/>
    </row>
    <row r="175" spans="2:11" s="1" customFormat="1" ht="15" customHeight="1">
      <c r="B175" s="289"/>
      <c r="C175" s="266" t="s">
        <v>1214</v>
      </c>
      <c r="D175" s="266"/>
      <c r="E175" s="266"/>
      <c r="F175" s="287" t="s">
        <v>1193</v>
      </c>
      <c r="G175" s="266"/>
      <c r="H175" s="266" t="s">
        <v>1254</v>
      </c>
      <c r="I175" s="266" t="s">
        <v>1189</v>
      </c>
      <c r="J175" s="266">
        <v>50</v>
      </c>
      <c r="K175" s="312"/>
    </row>
    <row r="176" spans="2:11" s="1" customFormat="1" ht="15" customHeight="1">
      <c r="B176" s="289"/>
      <c r="C176" s="266" t="s">
        <v>1212</v>
      </c>
      <c r="D176" s="266"/>
      <c r="E176" s="266"/>
      <c r="F176" s="287" t="s">
        <v>1193</v>
      </c>
      <c r="G176" s="266"/>
      <c r="H176" s="266" t="s">
        <v>1254</v>
      </c>
      <c r="I176" s="266" t="s">
        <v>1189</v>
      </c>
      <c r="J176" s="266">
        <v>50</v>
      </c>
      <c r="K176" s="312"/>
    </row>
    <row r="177" spans="2:11" s="1" customFormat="1" ht="15" customHeight="1">
      <c r="B177" s="289"/>
      <c r="C177" s="266" t="s">
        <v>117</v>
      </c>
      <c r="D177" s="266"/>
      <c r="E177" s="266"/>
      <c r="F177" s="287" t="s">
        <v>1187</v>
      </c>
      <c r="G177" s="266"/>
      <c r="H177" s="266" t="s">
        <v>1255</v>
      </c>
      <c r="I177" s="266" t="s">
        <v>1256</v>
      </c>
      <c r="J177" s="266"/>
      <c r="K177" s="312"/>
    </row>
    <row r="178" spans="2:11" s="1" customFormat="1" ht="15" customHeight="1">
      <c r="B178" s="289"/>
      <c r="C178" s="266" t="s">
        <v>56</v>
      </c>
      <c r="D178" s="266"/>
      <c r="E178" s="266"/>
      <c r="F178" s="287" t="s">
        <v>1187</v>
      </c>
      <c r="G178" s="266"/>
      <c r="H178" s="266" t="s">
        <v>1257</v>
      </c>
      <c r="I178" s="266" t="s">
        <v>1258</v>
      </c>
      <c r="J178" s="266">
        <v>1</v>
      </c>
      <c r="K178" s="312"/>
    </row>
    <row r="179" spans="2:11" s="1" customFormat="1" ht="15" customHeight="1">
      <c r="B179" s="289"/>
      <c r="C179" s="266" t="s">
        <v>52</v>
      </c>
      <c r="D179" s="266"/>
      <c r="E179" s="266"/>
      <c r="F179" s="287" t="s">
        <v>1187</v>
      </c>
      <c r="G179" s="266"/>
      <c r="H179" s="266" t="s">
        <v>1259</v>
      </c>
      <c r="I179" s="266" t="s">
        <v>1189</v>
      </c>
      <c r="J179" s="266">
        <v>20</v>
      </c>
      <c r="K179" s="312"/>
    </row>
    <row r="180" spans="2:11" s="1" customFormat="1" ht="15" customHeight="1">
      <c r="B180" s="289"/>
      <c r="C180" s="266" t="s">
        <v>53</v>
      </c>
      <c r="D180" s="266"/>
      <c r="E180" s="266"/>
      <c r="F180" s="287" t="s">
        <v>1187</v>
      </c>
      <c r="G180" s="266"/>
      <c r="H180" s="266" t="s">
        <v>1260</v>
      </c>
      <c r="I180" s="266" t="s">
        <v>1189</v>
      </c>
      <c r="J180" s="266">
        <v>255</v>
      </c>
      <c r="K180" s="312"/>
    </row>
    <row r="181" spans="2:11" s="1" customFormat="1" ht="15" customHeight="1">
      <c r="B181" s="289"/>
      <c r="C181" s="266" t="s">
        <v>118</v>
      </c>
      <c r="D181" s="266"/>
      <c r="E181" s="266"/>
      <c r="F181" s="287" t="s">
        <v>1187</v>
      </c>
      <c r="G181" s="266"/>
      <c r="H181" s="266" t="s">
        <v>1151</v>
      </c>
      <c r="I181" s="266" t="s">
        <v>1189</v>
      </c>
      <c r="J181" s="266">
        <v>10</v>
      </c>
      <c r="K181" s="312"/>
    </row>
    <row r="182" spans="2:11" s="1" customFormat="1" ht="15" customHeight="1">
      <c r="B182" s="289"/>
      <c r="C182" s="266" t="s">
        <v>119</v>
      </c>
      <c r="D182" s="266"/>
      <c r="E182" s="266"/>
      <c r="F182" s="287" t="s">
        <v>1187</v>
      </c>
      <c r="G182" s="266"/>
      <c r="H182" s="266" t="s">
        <v>1261</v>
      </c>
      <c r="I182" s="266" t="s">
        <v>1222</v>
      </c>
      <c r="J182" s="266"/>
      <c r="K182" s="312"/>
    </row>
    <row r="183" spans="2:11" s="1" customFormat="1" ht="15" customHeight="1">
      <c r="B183" s="289"/>
      <c r="C183" s="266" t="s">
        <v>1262</v>
      </c>
      <c r="D183" s="266"/>
      <c r="E183" s="266"/>
      <c r="F183" s="287" t="s">
        <v>1187</v>
      </c>
      <c r="G183" s="266"/>
      <c r="H183" s="266" t="s">
        <v>1263</v>
      </c>
      <c r="I183" s="266" t="s">
        <v>1222</v>
      </c>
      <c r="J183" s="266"/>
      <c r="K183" s="312"/>
    </row>
    <row r="184" spans="2:11" s="1" customFormat="1" ht="15" customHeight="1">
      <c r="B184" s="289"/>
      <c r="C184" s="266" t="s">
        <v>1251</v>
      </c>
      <c r="D184" s="266"/>
      <c r="E184" s="266"/>
      <c r="F184" s="287" t="s">
        <v>1187</v>
      </c>
      <c r="G184" s="266"/>
      <c r="H184" s="266" t="s">
        <v>1264</v>
      </c>
      <c r="I184" s="266" t="s">
        <v>1222</v>
      </c>
      <c r="J184" s="266"/>
      <c r="K184" s="312"/>
    </row>
    <row r="185" spans="2:11" s="1" customFormat="1" ht="15" customHeight="1">
      <c r="B185" s="289"/>
      <c r="C185" s="266" t="s">
        <v>121</v>
      </c>
      <c r="D185" s="266"/>
      <c r="E185" s="266"/>
      <c r="F185" s="287" t="s">
        <v>1193</v>
      </c>
      <c r="G185" s="266"/>
      <c r="H185" s="266" t="s">
        <v>1265</v>
      </c>
      <c r="I185" s="266" t="s">
        <v>1189</v>
      </c>
      <c r="J185" s="266">
        <v>50</v>
      </c>
      <c r="K185" s="312"/>
    </row>
    <row r="186" spans="2:11" s="1" customFormat="1" ht="15" customHeight="1">
      <c r="B186" s="289"/>
      <c r="C186" s="266" t="s">
        <v>1266</v>
      </c>
      <c r="D186" s="266"/>
      <c r="E186" s="266"/>
      <c r="F186" s="287" t="s">
        <v>1193</v>
      </c>
      <c r="G186" s="266"/>
      <c r="H186" s="266" t="s">
        <v>1267</v>
      </c>
      <c r="I186" s="266" t="s">
        <v>1268</v>
      </c>
      <c r="J186" s="266"/>
      <c r="K186" s="312"/>
    </row>
    <row r="187" spans="2:11" s="1" customFormat="1" ht="15" customHeight="1">
      <c r="B187" s="289"/>
      <c r="C187" s="266" t="s">
        <v>1269</v>
      </c>
      <c r="D187" s="266"/>
      <c r="E187" s="266"/>
      <c r="F187" s="287" t="s">
        <v>1193</v>
      </c>
      <c r="G187" s="266"/>
      <c r="H187" s="266" t="s">
        <v>1270</v>
      </c>
      <c r="I187" s="266" t="s">
        <v>1268</v>
      </c>
      <c r="J187" s="266"/>
      <c r="K187" s="312"/>
    </row>
    <row r="188" spans="2:11" s="1" customFormat="1" ht="15" customHeight="1">
      <c r="B188" s="289"/>
      <c r="C188" s="266" t="s">
        <v>1271</v>
      </c>
      <c r="D188" s="266"/>
      <c r="E188" s="266"/>
      <c r="F188" s="287" t="s">
        <v>1193</v>
      </c>
      <c r="G188" s="266"/>
      <c r="H188" s="266" t="s">
        <v>1272</v>
      </c>
      <c r="I188" s="266" t="s">
        <v>1268</v>
      </c>
      <c r="J188" s="266"/>
      <c r="K188" s="312"/>
    </row>
    <row r="189" spans="2:11" s="1" customFormat="1" ht="15" customHeight="1">
      <c r="B189" s="289"/>
      <c r="C189" s="325" t="s">
        <v>1273</v>
      </c>
      <c r="D189" s="266"/>
      <c r="E189" s="266"/>
      <c r="F189" s="287" t="s">
        <v>1193</v>
      </c>
      <c r="G189" s="266"/>
      <c r="H189" s="266" t="s">
        <v>1274</v>
      </c>
      <c r="I189" s="266" t="s">
        <v>1275</v>
      </c>
      <c r="J189" s="326" t="s">
        <v>1276</v>
      </c>
      <c r="K189" s="312"/>
    </row>
    <row r="190" spans="2:11" s="17" customFormat="1" ht="15" customHeight="1">
      <c r="B190" s="327"/>
      <c r="C190" s="328" t="s">
        <v>1277</v>
      </c>
      <c r="D190" s="329"/>
      <c r="E190" s="329"/>
      <c r="F190" s="330" t="s">
        <v>1193</v>
      </c>
      <c r="G190" s="329"/>
      <c r="H190" s="329" t="s">
        <v>1278</v>
      </c>
      <c r="I190" s="329" t="s">
        <v>1275</v>
      </c>
      <c r="J190" s="331" t="s">
        <v>1276</v>
      </c>
      <c r="K190" s="332"/>
    </row>
    <row r="191" spans="2:11" s="1" customFormat="1" ht="15" customHeight="1">
      <c r="B191" s="289"/>
      <c r="C191" s="325" t="s">
        <v>41</v>
      </c>
      <c r="D191" s="266"/>
      <c r="E191" s="266"/>
      <c r="F191" s="287" t="s">
        <v>1187</v>
      </c>
      <c r="G191" s="266"/>
      <c r="H191" s="263" t="s">
        <v>1279</v>
      </c>
      <c r="I191" s="266" t="s">
        <v>1280</v>
      </c>
      <c r="J191" s="266"/>
      <c r="K191" s="312"/>
    </row>
    <row r="192" spans="2:11" s="1" customFormat="1" ht="15" customHeight="1">
      <c r="B192" s="289"/>
      <c r="C192" s="325" t="s">
        <v>1281</v>
      </c>
      <c r="D192" s="266"/>
      <c r="E192" s="266"/>
      <c r="F192" s="287" t="s">
        <v>1187</v>
      </c>
      <c r="G192" s="266"/>
      <c r="H192" s="266" t="s">
        <v>1282</v>
      </c>
      <c r="I192" s="266" t="s">
        <v>1222</v>
      </c>
      <c r="J192" s="266"/>
      <c r="K192" s="312"/>
    </row>
    <row r="193" spans="2:11" s="1" customFormat="1" ht="15" customHeight="1">
      <c r="B193" s="289"/>
      <c r="C193" s="325" t="s">
        <v>1283</v>
      </c>
      <c r="D193" s="266"/>
      <c r="E193" s="266"/>
      <c r="F193" s="287" t="s">
        <v>1187</v>
      </c>
      <c r="G193" s="266"/>
      <c r="H193" s="266" t="s">
        <v>1284</v>
      </c>
      <c r="I193" s="266" t="s">
        <v>1222</v>
      </c>
      <c r="J193" s="266"/>
      <c r="K193" s="312"/>
    </row>
    <row r="194" spans="2:11" s="1" customFormat="1" ht="15" customHeight="1">
      <c r="B194" s="289"/>
      <c r="C194" s="325" t="s">
        <v>1285</v>
      </c>
      <c r="D194" s="266"/>
      <c r="E194" s="266"/>
      <c r="F194" s="287" t="s">
        <v>1193</v>
      </c>
      <c r="G194" s="266"/>
      <c r="H194" s="266" t="s">
        <v>1286</v>
      </c>
      <c r="I194" s="266" t="s">
        <v>1222</v>
      </c>
      <c r="J194" s="266"/>
      <c r="K194" s="312"/>
    </row>
    <row r="195" spans="2:11" s="1" customFormat="1" ht="15" customHeight="1">
      <c r="B195" s="318"/>
      <c r="C195" s="333"/>
      <c r="D195" s="298"/>
      <c r="E195" s="298"/>
      <c r="F195" s="298"/>
      <c r="G195" s="298"/>
      <c r="H195" s="298"/>
      <c r="I195" s="298"/>
      <c r="J195" s="298"/>
      <c r="K195" s="319"/>
    </row>
    <row r="196" spans="2:11" s="1" customFormat="1" ht="18.75" customHeight="1">
      <c r="B196" s="300"/>
      <c r="C196" s="310"/>
      <c r="D196" s="310"/>
      <c r="E196" s="310"/>
      <c r="F196" s="320"/>
      <c r="G196" s="310"/>
      <c r="H196" s="310"/>
      <c r="I196" s="310"/>
      <c r="J196" s="310"/>
      <c r="K196" s="300"/>
    </row>
    <row r="197" spans="2:11" s="1" customFormat="1" ht="18.75" customHeight="1">
      <c r="B197" s="300"/>
      <c r="C197" s="310"/>
      <c r="D197" s="310"/>
      <c r="E197" s="310"/>
      <c r="F197" s="320"/>
      <c r="G197" s="310"/>
      <c r="H197" s="310"/>
      <c r="I197" s="310"/>
      <c r="J197" s="310"/>
      <c r="K197" s="300"/>
    </row>
    <row r="198" spans="2:11" s="1" customFormat="1" ht="18.75" customHeight="1">
      <c r="B198" s="273"/>
      <c r="C198" s="273"/>
      <c r="D198" s="273"/>
      <c r="E198" s="273"/>
      <c r="F198" s="273"/>
      <c r="G198" s="273"/>
      <c r="H198" s="273"/>
      <c r="I198" s="273"/>
      <c r="J198" s="273"/>
      <c r="K198" s="273"/>
    </row>
    <row r="199" spans="2:11" s="1" customFormat="1" ht="13.5">
      <c r="B199" s="255"/>
      <c r="C199" s="256"/>
      <c r="D199" s="256"/>
      <c r="E199" s="256"/>
      <c r="F199" s="256"/>
      <c r="G199" s="256"/>
      <c r="H199" s="256"/>
      <c r="I199" s="256"/>
      <c r="J199" s="256"/>
      <c r="K199" s="257"/>
    </row>
    <row r="200" spans="2:11" s="1" customFormat="1" ht="21">
      <c r="B200" s="258"/>
      <c r="C200" s="397" t="s">
        <v>1287</v>
      </c>
      <c r="D200" s="397"/>
      <c r="E200" s="397"/>
      <c r="F200" s="397"/>
      <c r="G200" s="397"/>
      <c r="H200" s="397"/>
      <c r="I200" s="397"/>
      <c r="J200" s="397"/>
      <c r="K200" s="259"/>
    </row>
    <row r="201" spans="2:11" s="1" customFormat="1" ht="25.5" customHeight="1">
      <c r="B201" s="258"/>
      <c r="C201" s="334" t="s">
        <v>1288</v>
      </c>
      <c r="D201" s="334"/>
      <c r="E201" s="334"/>
      <c r="F201" s="334" t="s">
        <v>1289</v>
      </c>
      <c r="G201" s="335"/>
      <c r="H201" s="400" t="s">
        <v>1290</v>
      </c>
      <c r="I201" s="400"/>
      <c r="J201" s="400"/>
      <c r="K201" s="259"/>
    </row>
    <row r="202" spans="2:11" s="1" customFormat="1" ht="5.25" customHeight="1">
      <c r="B202" s="289"/>
      <c r="C202" s="284"/>
      <c r="D202" s="284"/>
      <c r="E202" s="284"/>
      <c r="F202" s="284"/>
      <c r="G202" s="310"/>
      <c r="H202" s="284"/>
      <c r="I202" s="284"/>
      <c r="J202" s="284"/>
      <c r="K202" s="312"/>
    </row>
    <row r="203" spans="2:11" s="1" customFormat="1" ht="15" customHeight="1">
      <c r="B203" s="289"/>
      <c r="C203" s="266" t="s">
        <v>1280</v>
      </c>
      <c r="D203" s="266"/>
      <c r="E203" s="266"/>
      <c r="F203" s="287" t="s">
        <v>42</v>
      </c>
      <c r="G203" s="266"/>
      <c r="H203" s="401" t="s">
        <v>1291</v>
      </c>
      <c r="I203" s="401"/>
      <c r="J203" s="401"/>
      <c r="K203" s="312"/>
    </row>
    <row r="204" spans="2:11" s="1" customFormat="1" ht="15" customHeight="1">
      <c r="B204" s="289"/>
      <c r="C204" s="266"/>
      <c r="D204" s="266"/>
      <c r="E204" s="266"/>
      <c r="F204" s="287" t="s">
        <v>43</v>
      </c>
      <c r="G204" s="266"/>
      <c r="H204" s="401" t="s">
        <v>1292</v>
      </c>
      <c r="I204" s="401"/>
      <c r="J204" s="401"/>
      <c r="K204" s="312"/>
    </row>
    <row r="205" spans="2:11" s="1" customFormat="1" ht="15" customHeight="1">
      <c r="B205" s="289"/>
      <c r="C205" s="266"/>
      <c r="D205" s="266"/>
      <c r="E205" s="266"/>
      <c r="F205" s="287" t="s">
        <v>46</v>
      </c>
      <c r="G205" s="266"/>
      <c r="H205" s="401" t="s">
        <v>1293</v>
      </c>
      <c r="I205" s="401"/>
      <c r="J205" s="401"/>
      <c r="K205" s="312"/>
    </row>
    <row r="206" spans="2:11" s="1" customFormat="1" ht="15" customHeight="1">
      <c r="B206" s="289"/>
      <c r="C206" s="266"/>
      <c r="D206" s="266"/>
      <c r="E206" s="266"/>
      <c r="F206" s="287" t="s">
        <v>44</v>
      </c>
      <c r="G206" s="266"/>
      <c r="H206" s="401" t="s">
        <v>1294</v>
      </c>
      <c r="I206" s="401"/>
      <c r="J206" s="401"/>
      <c r="K206" s="312"/>
    </row>
    <row r="207" spans="2:11" s="1" customFormat="1" ht="15" customHeight="1">
      <c r="B207" s="289"/>
      <c r="C207" s="266"/>
      <c r="D207" s="266"/>
      <c r="E207" s="266"/>
      <c r="F207" s="287" t="s">
        <v>45</v>
      </c>
      <c r="G207" s="266"/>
      <c r="H207" s="401" t="s">
        <v>1295</v>
      </c>
      <c r="I207" s="401"/>
      <c r="J207" s="401"/>
      <c r="K207" s="312"/>
    </row>
    <row r="208" spans="2:11" s="1" customFormat="1" ht="15" customHeight="1">
      <c r="B208" s="289"/>
      <c r="C208" s="266"/>
      <c r="D208" s="266"/>
      <c r="E208" s="266"/>
      <c r="F208" s="287"/>
      <c r="G208" s="266"/>
      <c r="H208" s="266"/>
      <c r="I208" s="266"/>
      <c r="J208" s="266"/>
      <c r="K208" s="312"/>
    </row>
    <row r="209" spans="2:11" s="1" customFormat="1" ht="15" customHeight="1">
      <c r="B209" s="289"/>
      <c r="C209" s="266" t="s">
        <v>1234</v>
      </c>
      <c r="D209" s="266"/>
      <c r="E209" s="266"/>
      <c r="F209" s="287" t="s">
        <v>77</v>
      </c>
      <c r="G209" s="266"/>
      <c r="H209" s="401" t="s">
        <v>1296</v>
      </c>
      <c r="I209" s="401"/>
      <c r="J209" s="401"/>
      <c r="K209" s="312"/>
    </row>
    <row r="210" spans="2:11" s="1" customFormat="1" ht="15" customHeight="1">
      <c r="B210" s="289"/>
      <c r="C210" s="266"/>
      <c r="D210" s="266"/>
      <c r="E210" s="266"/>
      <c r="F210" s="287" t="s">
        <v>1130</v>
      </c>
      <c r="G210" s="266"/>
      <c r="H210" s="401" t="s">
        <v>1131</v>
      </c>
      <c r="I210" s="401"/>
      <c r="J210" s="401"/>
      <c r="K210" s="312"/>
    </row>
    <row r="211" spans="2:11" s="1" customFormat="1" ht="15" customHeight="1">
      <c r="B211" s="289"/>
      <c r="C211" s="266"/>
      <c r="D211" s="266"/>
      <c r="E211" s="266"/>
      <c r="F211" s="287" t="s">
        <v>1128</v>
      </c>
      <c r="G211" s="266"/>
      <c r="H211" s="401" t="s">
        <v>1297</v>
      </c>
      <c r="I211" s="401"/>
      <c r="J211" s="401"/>
      <c r="K211" s="312"/>
    </row>
    <row r="212" spans="2:11" s="1" customFormat="1" ht="15" customHeight="1">
      <c r="B212" s="336"/>
      <c r="C212" s="266"/>
      <c r="D212" s="266"/>
      <c r="E212" s="266"/>
      <c r="F212" s="287" t="s">
        <v>1132</v>
      </c>
      <c r="G212" s="325"/>
      <c r="H212" s="402" t="s">
        <v>1133</v>
      </c>
      <c r="I212" s="402"/>
      <c r="J212" s="402"/>
      <c r="K212" s="337"/>
    </row>
    <row r="213" spans="2:11" s="1" customFormat="1" ht="15" customHeight="1">
      <c r="B213" s="336"/>
      <c r="C213" s="266"/>
      <c r="D213" s="266"/>
      <c r="E213" s="266"/>
      <c r="F213" s="287" t="s">
        <v>1134</v>
      </c>
      <c r="G213" s="325"/>
      <c r="H213" s="402" t="s">
        <v>1298</v>
      </c>
      <c r="I213" s="402"/>
      <c r="J213" s="402"/>
      <c r="K213" s="337"/>
    </row>
    <row r="214" spans="2:11" s="1" customFormat="1" ht="15" customHeight="1">
      <c r="B214" s="336"/>
      <c r="C214" s="266"/>
      <c r="D214" s="266"/>
      <c r="E214" s="266"/>
      <c r="F214" s="287"/>
      <c r="G214" s="325"/>
      <c r="H214" s="316"/>
      <c r="I214" s="316"/>
      <c r="J214" s="316"/>
      <c r="K214" s="337"/>
    </row>
    <row r="215" spans="2:11" s="1" customFormat="1" ht="15" customHeight="1">
      <c r="B215" s="336"/>
      <c r="C215" s="266" t="s">
        <v>1258</v>
      </c>
      <c r="D215" s="266"/>
      <c r="E215" s="266"/>
      <c r="F215" s="287">
        <v>1</v>
      </c>
      <c r="G215" s="325"/>
      <c r="H215" s="402" t="s">
        <v>1299</v>
      </c>
      <c r="I215" s="402"/>
      <c r="J215" s="402"/>
      <c r="K215" s="337"/>
    </row>
    <row r="216" spans="2:11" s="1" customFormat="1" ht="15" customHeight="1">
      <c r="B216" s="336"/>
      <c r="C216" s="266"/>
      <c r="D216" s="266"/>
      <c r="E216" s="266"/>
      <c r="F216" s="287">
        <v>2</v>
      </c>
      <c r="G216" s="325"/>
      <c r="H216" s="402" t="s">
        <v>1300</v>
      </c>
      <c r="I216" s="402"/>
      <c r="J216" s="402"/>
      <c r="K216" s="337"/>
    </row>
    <row r="217" spans="2:11" s="1" customFormat="1" ht="15" customHeight="1">
      <c r="B217" s="336"/>
      <c r="C217" s="266"/>
      <c r="D217" s="266"/>
      <c r="E217" s="266"/>
      <c r="F217" s="287">
        <v>3</v>
      </c>
      <c r="G217" s="325"/>
      <c r="H217" s="402" t="s">
        <v>1301</v>
      </c>
      <c r="I217" s="402"/>
      <c r="J217" s="402"/>
      <c r="K217" s="337"/>
    </row>
    <row r="218" spans="2:11" s="1" customFormat="1" ht="15" customHeight="1">
      <c r="B218" s="336"/>
      <c r="C218" s="266"/>
      <c r="D218" s="266"/>
      <c r="E218" s="266"/>
      <c r="F218" s="287">
        <v>4</v>
      </c>
      <c r="G218" s="325"/>
      <c r="H218" s="402" t="s">
        <v>1302</v>
      </c>
      <c r="I218" s="402"/>
      <c r="J218" s="402"/>
      <c r="K218" s="337"/>
    </row>
    <row r="219" spans="2:11" s="1" customFormat="1" ht="12.75" customHeight="1">
      <c r="B219" s="338"/>
      <c r="C219" s="339"/>
      <c r="D219" s="339"/>
      <c r="E219" s="339"/>
      <c r="F219" s="339"/>
      <c r="G219" s="339"/>
      <c r="H219" s="339"/>
      <c r="I219" s="339"/>
      <c r="J219" s="339"/>
      <c r="K219" s="340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D.1.1 - Bourací práce</vt:lpstr>
      <vt:lpstr>D.1.2 - Řešení požadavků ...</vt:lpstr>
      <vt:lpstr>D.3 - Požadavky na konstr...</vt:lpstr>
      <vt:lpstr>SO 01 - Sanace</vt:lpstr>
      <vt:lpstr>VRN - Vedlejší rozpočtové...</vt:lpstr>
      <vt:lpstr>Pokyny pro vyplnění</vt:lpstr>
      <vt:lpstr>'D.1.1 - Bourací práce'!Názvy_tisku</vt:lpstr>
      <vt:lpstr>'D.1.2 - Řešení požadavků ...'!Názvy_tisku</vt:lpstr>
      <vt:lpstr>'D.3 - Požadavky na konstr...'!Názvy_tisku</vt:lpstr>
      <vt:lpstr>'Rekapitulace stavby'!Názvy_tisku</vt:lpstr>
      <vt:lpstr>'SO 01 - Sanace'!Názvy_tisku</vt:lpstr>
      <vt:lpstr>'VRN - Vedlejší rozpočtové...'!Názvy_tisku</vt:lpstr>
      <vt:lpstr>'D.1.1 - Bourací práce'!Oblast_tisku</vt:lpstr>
      <vt:lpstr>'D.1.2 - Řešení požadavků ...'!Oblast_tisku</vt:lpstr>
      <vt:lpstr>'D.3 - Požadavky na konstr...'!Oblast_tisku</vt:lpstr>
      <vt:lpstr>'Pokyny pro vyplnění'!Oblast_tisku</vt:lpstr>
      <vt:lpstr>'Rekapitulace stavby'!Oblast_tisku</vt:lpstr>
      <vt:lpstr>'SO 01 - Sanace'!Oblast_tisku</vt:lpstr>
      <vt:lpstr>'VRN - Vedlejší rozpočtové...'!Oblast_tisku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Koričanská</dc:creator>
  <cp:lastModifiedBy>Daniela Koričanská</cp:lastModifiedBy>
  <dcterms:created xsi:type="dcterms:W3CDTF">2026-03-11T08:09:30Z</dcterms:created>
  <dcterms:modified xsi:type="dcterms:W3CDTF">2026-03-18T15:23:06Z</dcterms:modified>
</cp:coreProperties>
</file>