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85" windowWidth="28455" windowHeight="14505"/>
  </bookViews>
  <sheets>
    <sheet name="Rekapitulace stavby" sheetId="1" r:id="rId1"/>
    <sheet name="1 - Stavební práce" sheetId="2" r:id="rId2"/>
  </sheets>
  <definedNames>
    <definedName name="_xlnm.Print_Titles" localSheetId="1">'1 - Stavební práce'!$120:$120</definedName>
    <definedName name="_xlnm.Print_Titles" localSheetId="0">'Rekapitulace stavby'!$85:$85</definedName>
    <definedName name="_xlnm.Print_Area" localSheetId="1">'1 - Stavební práce'!$C$4:$Q$70,'1 - Stavební práce'!$C$76:$Q$104,'1 - Stavební práce'!$C$110:$Q$181</definedName>
    <definedName name="_xlnm.Print_Area" localSheetId="0">'Rekapitulace stavby'!$C$4:$AP$70,'Rekapitulace stavby'!$C$76:$AP$92</definedName>
  </definedNames>
  <calcPr calcId="124519"/>
</workbook>
</file>

<file path=xl/calcChain.xml><?xml version="1.0" encoding="utf-8"?>
<calcChain xmlns="http://schemas.openxmlformats.org/spreadsheetml/2006/main">
  <c r="AY88" i="1"/>
  <c r="AX88"/>
  <c r="BI181" i="2"/>
  <c r="BH181"/>
  <c r="BG181"/>
  <c r="BF181"/>
  <c r="AA181"/>
  <c r="Y181"/>
  <c r="W181"/>
  <c r="BK181"/>
  <c r="N181"/>
  <c r="BE181" s="1"/>
  <c r="BI180"/>
  <c r="BH180"/>
  <c r="BG180"/>
  <c r="BF180"/>
  <c r="AA180"/>
  <c r="Y180"/>
  <c r="W180"/>
  <c r="BK180"/>
  <c r="N180"/>
  <c r="BE180" s="1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AA165" s="1"/>
  <c r="Y166"/>
  <c r="Y165" s="1"/>
  <c r="W166"/>
  <c r="W165" s="1"/>
  <c r="BK166"/>
  <c r="BK165" s="1"/>
  <c r="N165" s="1"/>
  <c r="N98" s="1"/>
  <c r="N166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AA156" s="1"/>
  <c r="Y157"/>
  <c r="Y156" s="1"/>
  <c r="W157"/>
  <c r="W156" s="1"/>
  <c r="BK157"/>
  <c r="BK156" s="1"/>
  <c r="N156" s="1"/>
  <c r="N97" s="1"/>
  <c r="N157"/>
  <c r="BE157" s="1"/>
  <c r="BI155"/>
  <c r="BH155"/>
  <c r="BG155"/>
  <c r="BF155"/>
  <c r="AA155"/>
  <c r="AA154" s="1"/>
  <c r="AA153" s="1"/>
  <c r="Y155"/>
  <c r="Y154" s="1"/>
  <c r="Y153" s="1"/>
  <c r="W155"/>
  <c r="W154" s="1"/>
  <c r="W153" s="1"/>
  <c r="BK155"/>
  <c r="BK154" s="1"/>
  <c r="N155"/>
  <c r="BE155" s="1"/>
  <c r="BI152"/>
  <c r="BH152"/>
  <c r="BG152"/>
  <c r="BF152"/>
  <c r="BE152"/>
  <c r="AA152"/>
  <c r="AA151" s="1"/>
  <c r="Y152"/>
  <c r="Y151" s="1"/>
  <c r="W152"/>
  <c r="W151" s="1"/>
  <c r="BK152"/>
  <c r="BK151" s="1"/>
  <c r="N151" s="1"/>
  <c r="N94" s="1"/>
  <c r="N152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AA146" s="1"/>
  <c r="Y147"/>
  <c r="Y146" s="1"/>
  <c r="W147"/>
  <c r="W146" s="1"/>
  <c r="BK147"/>
  <c r="BK146" s="1"/>
  <c r="N146" s="1"/>
  <c r="N93" s="1"/>
  <c r="N147"/>
  <c r="BE147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AA136" s="1"/>
  <c r="Y137"/>
  <c r="Y136" s="1"/>
  <c r="W137"/>
  <c r="W136" s="1"/>
  <c r="BK137"/>
  <c r="BK136" s="1"/>
  <c r="N136" s="1"/>
  <c r="N92" s="1"/>
  <c r="N137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AA133"/>
  <c r="Y133"/>
  <c r="W133"/>
  <c r="BK133"/>
  <c r="N133"/>
  <c r="BE133" s="1"/>
  <c r="BI132"/>
  <c r="BH132"/>
  <c r="BG132"/>
  <c r="BF132"/>
  <c r="AA132"/>
  <c r="Y132"/>
  <c r="W132"/>
  <c r="BK132"/>
  <c r="N132"/>
  <c r="BE132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AA125" s="1"/>
  <c r="Y126"/>
  <c r="Y125" s="1"/>
  <c r="W126"/>
  <c r="W125" s="1"/>
  <c r="BK126"/>
  <c r="BK125" s="1"/>
  <c r="N125" s="1"/>
  <c r="N91" s="1"/>
  <c r="N126"/>
  <c r="BE126" s="1"/>
  <c r="BI124"/>
  <c r="BH124"/>
  <c r="BG124"/>
  <c r="BF124"/>
  <c r="BE124"/>
  <c r="AA124"/>
  <c r="AA123" s="1"/>
  <c r="AA122" s="1"/>
  <c r="AA121" s="1"/>
  <c r="Y124"/>
  <c r="Y123" s="1"/>
  <c r="Y122" s="1"/>
  <c r="Y121" s="1"/>
  <c r="W124"/>
  <c r="W123" s="1"/>
  <c r="W122" s="1"/>
  <c r="W121" s="1"/>
  <c r="AU88" i="1" s="1"/>
  <c r="AU87" s="1"/>
  <c r="BK124" i="2"/>
  <c r="BK123" s="1"/>
  <c r="N124"/>
  <c r="M117"/>
  <c r="F117"/>
  <c r="F115"/>
  <c r="F113"/>
  <c r="N100"/>
  <c r="BI102"/>
  <c r="BH102"/>
  <c r="BG102"/>
  <c r="BF102"/>
  <c r="BE102"/>
  <c r="BI101"/>
  <c r="BH101"/>
  <c r="BG101"/>
  <c r="BF101"/>
  <c r="BE101"/>
  <c r="M28"/>
  <c r="AS88" i="1" s="1"/>
  <c r="AS87" s="1"/>
  <c r="M83" i="2"/>
  <c r="F83"/>
  <c r="F81"/>
  <c r="F79"/>
  <c r="O21"/>
  <c r="E21"/>
  <c r="M118" s="1"/>
  <c r="O20"/>
  <c r="O15"/>
  <c r="E15"/>
  <c r="F118" s="1"/>
  <c r="O14"/>
  <c r="O9"/>
  <c r="M115" s="1"/>
  <c r="F6"/>
  <c r="F112" s="1"/>
  <c r="AK27" i="1"/>
  <c r="AM83"/>
  <c r="L83"/>
  <c r="AM82"/>
  <c r="L82"/>
  <c r="AM80"/>
  <c r="L80"/>
  <c r="L78"/>
  <c r="L77"/>
  <c r="H34" i="2" l="1"/>
  <c r="BB88" i="1" s="1"/>
  <c r="BB87" s="1"/>
  <c r="H36" i="2"/>
  <c r="BD88" i="1" s="1"/>
  <c r="BD87" s="1"/>
  <c r="W35" s="1"/>
  <c r="M33" i="2"/>
  <c r="AW88" i="1" s="1"/>
  <c r="H35" i="2"/>
  <c r="BC88" i="1" s="1"/>
  <c r="BC87" s="1"/>
  <c r="M32" i="2"/>
  <c r="AV88" i="1" s="1"/>
  <c r="AT88" s="1"/>
  <c r="M84" i="2"/>
  <c r="N154"/>
  <c r="N96" s="1"/>
  <c r="BK153"/>
  <c r="N153" s="1"/>
  <c r="N95" s="1"/>
  <c r="W33" i="1"/>
  <c r="AX87"/>
  <c r="W34"/>
  <c r="AY87"/>
  <c r="N123" i="2"/>
  <c r="N90" s="1"/>
  <c r="BK122"/>
  <c r="F78"/>
  <c r="F84"/>
  <c r="H32"/>
  <c r="AZ88" i="1" s="1"/>
  <c r="AZ87" s="1"/>
  <c r="H33" i="2"/>
  <c r="BA88" i="1" s="1"/>
  <c r="BA87" s="1"/>
  <c r="M81" i="2"/>
  <c r="W31" i="1" l="1"/>
  <c r="AV87"/>
  <c r="AW87"/>
  <c r="AK32" s="1"/>
  <c r="W32"/>
  <c r="N122" i="2"/>
  <c r="N89" s="1"/>
  <c r="BK121"/>
  <c r="N121" s="1"/>
  <c r="N88" s="1"/>
  <c r="L104" l="1"/>
  <c r="M27"/>
  <c r="M30" s="1"/>
  <c r="AK31" i="1"/>
  <c r="AT87"/>
  <c r="AG88" l="1"/>
  <c r="L38" i="2"/>
  <c r="AG87" i="1" l="1"/>
  <c r="AN88"/>
  <c r="AG92" l="1"/>
  <c r="AN87"/>
  <c r="AN92" s="1"/>
  <c r="AK26"/>
  <c r="AK29" s="1"/>
  <c r="AK37" s="1"/>
</calcChain>
</file>

<file path=xl/sharedStrings.xml><?xml version="1.0" encoding="utf-8"?>
<sst xmlns="http://schemas.openxmlformats.org/spreadsheetml/2006/main" count="1028" uniqueCount="336">
  <si>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</si>
  <si>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</si>
  <si>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</si>
  <si>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</si>
  <si>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</si>
  <si>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</si>
  <si>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</si>
  <si>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</si>
  <si>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</si>
  <si>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</si>
  <si>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</si>
  <si>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</si>
  <si>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</si>
  <si>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</si>
  <si>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</si>
  <si>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</si>
  <si>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</si>
  <si>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REKONSTRUKCE FASÁDY DOMU MASARYKOVO NÁMĚSTÍ Č.P.44/28, NOVÝ JIČÍN</t>
  </si>
  <si>
    <t>JKSO:</t>
  </si>
  <si>
    <t>CC-CZ:</t>
  </si>
  <si>
    <t>Místo:</t>
  </si>
  <si>
    <t xml:space="preserve"> </t>
  </si>
  <si>
    <t>Datum:</t>
  </si>
  <si>
    <t>3. 11. 2017</t>
  </si>
  <si>
    <t>Objednatel:</t>
  </si>
  <si>
    <t>IČ:</t>
  </si>
  <si>
    <t>Město Nový Jičín</t>
  </si>
  <si>
    <t>DIČ:</t>
  </si>
  <si>
    <t>Zhotovitel:</t>
  </si>
  <si>
    <t>Projektant:</t>
  </si>
  <si>
    <t>Ing. Jan Stuchlík, Kozina 520, 742 66 Štramberk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</si>
  <si>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</si>
  <si>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</si>
  <si>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</si>
  <si>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</si>
  <si>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</si>
  <si>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</si>
  <si>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</si>
  <si>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</si>
  <si>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</si>
  <si>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</si>
  <si>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</si>
  <si>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</si>
  <si>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</si>
  <si>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</si>
  <si>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</si>
  <si>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</si>
  <si>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</si>
  <si>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</si>
  <si>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</si>
  <si>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</si>
  <si>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</si>
  <si>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</si>
  <si>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</si>
  <si>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</si>
  <si>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</si>
  <si>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</si>
  <si>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</si>
  <si>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</si>
  <si>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</si>
  <si>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</si>
  <si>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</si>
  <si>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</si>
  <si>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</si>
  <si>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</si>
  <si>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</si>
  <si>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</si>
  <si>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</si>
  <si>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</si>
  <si>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</si>
  <si>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</si>
  <si>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</si>
  <si>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</si>
  <si>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</si>
  <si>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</si>
  <si>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</si>
  <si>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{9fb46bd6-4baa-462b-bfaf-3ffcd17ef3d0}</t>
  </si>
  <si>
    <t>{00000000-0000-0000-0000-000000000000}</t>
  </si>
  <si>
    <t>/</t>
  </si>
  <si>
    <t>1</t>
  </si>
  <si>
    <t>Stavební práce</t>
  </si>
  <si>
    <t>{fec444c0-22bf-415d-9a14-8dee39f9bd0d}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</si>
  <si>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</si>
  <si>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</si>
  <si>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</si>
  <si>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</si>
  <si>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</si>
  <si>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</si>
  <si>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</si>
  <si>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</si>
  <si>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</si>
  <si>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</si>
  <si>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</si>
  <si>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</si>
  <si>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1 - Stavební práce</t>
  </si>
  <si>
    <t>Ing. jan Stuchlík, Kozina 520, 742 66 Štramberk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</si>
  <si>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</si>
  <si>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</si>
  <si>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</si>
  <si>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</si>
  <si>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</si>
  <si>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</si>
  <si>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</si>
  <si>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</si>
  <si>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</si>
  <si>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</si>
  <si>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</si>
  <si>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</si>
  <si>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</si>
  <si>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</si>
  <si>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</si>
  <si>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</si>
  <si>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</si>
  <si>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2) Ostatní náklady</t>
  </si>
  <si>
    <t>Zařízení staveniště</t>
  </si>
  <si>
    <t>VRN</t>
  </si>
  <si>
    <t>Provozní vlivy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</si>
  <si>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</si>
  <si>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</si>
  <si>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</si>
  <si>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</si>
  <si>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</si>
  <si>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</si>
  <si>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</si>
  <si>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</si>
  <si>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</si>
  <si>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</si>
  <si>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</si>
  <si>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</si>
  <si>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</si>
  <si>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</si>
  <si>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</si>
  <si>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</si>
  <si>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317235811</t>
  </si>
  <si>
    <t>Doplnění zdiva hlavních a kordónových říms  maltou</t>
  </si>
  <si>
    <t>m3</t>
  </si>
  <si>
    <t>4</t>
  </si>
  <si>
    <t>1688559935</t>
  </si>
  <si>
    <t>3</t>
  </si>
  <si>
    <t>621325202</t>
  </si>
  <si>
    <t>Oprava vnější vápenocementové štukové omítky složitosti 1 podhledů v rozsahu do 30%</t>
  </si>
  <si>
    <t>m2</t>
  </si>
  <si>
    <t>-471807544</t>
  </si>
  <si>
    <t>49</t>
  </si>
  <si>
    <t>622321141</t>
  </si>
  <si>
    <t>Vápenocementová omítka štuková dvouvrstvá vnějších stěn nanášená ručně</t>
  </si>
  <si>
    <t>-609246311</t>
  </si>
  <si>
    <t>50</t>
  </si>
  <si>
    <t>622321191</t>
  </si>
  <si>
    <t>Příplatek k vápenocementové omítce vnějších stěn za každých dalších 5 mm tloušťky ručně</t>
  </si>
  <si>
    <t>1874113768</t>
  </si>
  <si>
    <t>622325312</t>
  </si>
  <si>
    <t>Oprava vnější vápenocementové štukové omítky složitosti 2 v rozsahu do 30%</t>
  </si>
  <si>
    <t>930519196</t>
  </si>
  <si>
    <t>48</t>
  </si>
  <si>
    <t>625681014</t>
  </si>
  <si>
    <t>Ochrana proti holubům hrotovým systémem čtyřřadým s účinnou šířkou 25 cm</t>
  </si>
  <si>
    <t>m</t>
  </si>
  <si>
    <t>1179613524</t>
  </si>
  <si>
    <t>55</t>
  </si>
  <si>
    <t>629135102</t>
  </si>
  <si>
    <t>Vyrovnávací vrstva pod klempířské prvky z MC š do 300 mm</t>
  </si>
  <si>
    <t>-476479064</t>
  </si>
  <si>
    <t>6</t>
  </si>
  <si>
    <t>629991011</t>
  </si>
  <si>
    <t>Zakrytí výplní otvorů a svislých ploch fólií přilepenou lepící páskou</t>
  </si>
  <si>
    <t>547848327</t>
  </si>
  <si>
    <t>7</t>
  </si>
  <si>
    <t>629995101</t>
  </si>
  <si>
    <t>Očištění vnějších ploch tlakovou vodou</t>
  </si>
  <si>
    <t>-1034620829</t>
  </si>
  <si>
    <t>46</t>
  </si>
  <si>
    <t>629995101-1</t>
  </si>
  <si>
    <t>Očištění kamenného soklu</t>
  </si>
  <si>
    <t>-1782191607</t>
  </si>
  <si>
    <t>8</t>
  </si>
  <si>
    <t>629999022</t>
  </si>
  <si>
    <t>Příplatek k omítce za provádění zaoblených ploch poloměru přes 100 mm</t>
  </si>
  <si>
    <t>-2119202888</t>
  </si>
  <si>
    <t>9</t>
  </si>
  <si>
    <t>941111122</t>
  </si>
  <si>
    <t>Montáž lešení řadového trubkového lehkého s podlahami zatížení do 200 kg/m2 š do 1,2 m v do 25 m</t>
  </si>
  <si>
    <t>370169076</t>
  </si>
  <si>
    <t>10</t>
  </si>
  <si>
    <t>941111222</t>
  </si>
  <si>
    <t>Příplatek k lešení řadovému trubkovému lehkému s podlahami š 1,2 m v 25 m za první a ZKD den použití</t>
  </si>
  <si>
    <t>1601766289</t>
  </si>
  <si>
    <t>11</t>
  </si>
  <si>
    <t>941111822</t>
  </si>
  <si>
    <t>Demontáž lešení řadového trubkového lehkého s podlahami zatížení do 200 kg/m2 š do 1,2 m v do 25 m</t>
  </si>
  <si>
    <t>2110582748</t>
  </si>
  <si>
    <t>51</t>
  </si>
  <si>
    <t>944611111</t>
  </si>
  <si>
    <t>Montáž ochranné plachty z textilie z umělých vláken</t>
  </si>
  <si>
    <t>1616847172</t>
  </si>
  <si>
    <t>52</t>
  </si>
  <si>
    <t>944611211</t>
  </si>
  <si>
    <t>Příplatek k ochranné plachtě za první a ZKD den použití</t>
  </si>
  <si>
    <t>1937638003</t>
  </si>
  <si>
    <t>53</t>
  </si>
  <si>
    <t>944611811</t>
  </si>
  <si>
    <t>Demontáž ochranné plachty z textilie z umělých vláken</t>
  </si>
  <si>
    <t>709944963</t>
  </si>
  <si>
    <t>12</t>
  </si>
  <si>
    <t>949101112</t>
  </si>
  <si>
    <t>Lešení pomocné pro objekty pozemních staveb s lešeňovou podlahou v do 3,5 m zatížení do 150 kg/m2</t>
  </si>
  <si>
    <t>1696327976</t>
  </si>
  <si>
    <t>57</t>
  </si>
  <si>
    <t>952901111</t>
  </si>
  <si>
    <t>Úklid průběžný a závěrečný po dokončení stavby</t>
  </si>
  <si>
    <t>1782060578</t>
  </si>
  <si>
    <t>14</t>
  </si>
  <si>
    <t>978019331</t>
  </si>
  <si>
    <t>Otlučení vnější vápenné nebo vápenocementové vnější omítky stupně členitosti 3 až 5  rozsahu do 20%</t>
  </si>
  <si>
    <t>883818447</t>
  </si>
  <si>
    <t>997013154</t>
  </si>
  <si>
    <t>Vnitrostaveništní doprava suti a vybouraných hmot pro budovy v do 15 m s omezením mechanizace</t>
  </si>
  <si>
    <t>t</t>
  </si>
  <si>
    <t>417496343</t>
  </si>
  <si>
    <t>16</t>
  </si>
  <si>
    <t>997013501</t>
  </si>
  <si>
    <t>Odvoz suti a vybouraných hmot na skládku nebo meziskládku do 1 km se složením</t>
  </si>
  <si>
    <t>2001546089</t>
  </si>
  <si>
    <t>17</t>
  </si>
  <si>
    <t>997013509</t>
  </si>
  <si>
    <t>Příplatek k odvozu suti a vybouraných hmot na skládku ZKD 1 km přes 1 km</t>
  </si>
  <si>
    <t>850903649</t>
  </si>
  <si>
    <t>18</t>
  </si>
  <si>
    <t>997013831</t>
  </si>
  <si>
    <t>Poplatek za uložení stavebního směsného odpadu na skládce (skládkovné)</t>
  </si>
  <si>
    <t>1086121823</t>
  </si>
  <si>
    <t>19</t>
  </si>
  <si>
    <t>998017003</t>
  </si>
  <si>
    <t>Přesun hmot s omezením mechanizace pro budovy v do 24 m</t>
  </si>
  <si>
    <t>215946161</t>
  </si>
  <si>
    <t>56</t>
  </si>
  <si>
    <t>721242116</t>
  </si>
  <si>
    <t>Lapač střešních splavenin z PP se zápachovou klapkou a lapacím košem DN 125</t>
  </si>
  <si>
    <t>kus</t>
  </si>
  <si>
    <t>379483086</t>
  </si>
  <si>
    <t>20</t>
  </si>
  <si>
    <t>764002861</t>
  </si>
  <si>
    <t>Demontáž oplechování říms a ozdobných prvků do suti</t>
  </si>
  <si>
    <t>-219539579</t>
  </si>
  <si>
    <t>764004801</t>
  </si>
  <si>
    <t>Demontáž podokapního žlabu do suti</t>
  </si>
  <si>
    <t>-1007409265</t>
  </si>
  <si>
    <t>22</t>
  </si>
  <si>
    <t>764004861</t>
  </si>
  <si>
    <t>Demontáž svodu do suti</t>
  </si>
  <si>
    <t>-1623737936</t>
  </si>
  <si>
    <t>23</t>
  </si>
  <si>
    <t>764218404</t>
  </si>
  <si>
    <t>Oplechování rovné římsy mechanicky kotvené z Pz plechu rš 330 mm</t>
  </si>
  <si>
    <t>-620265211</t>
  </si>
  <si>
    <t>24</t>
  </si>
  <si>
    <t>764511404</t>
  </si>
  <si>
    <t>Žlab podokapní půlkruhový z Pz plechu rš 330 mm</t>
  </si>
  <si>
    <t>-953682143</t>
  </si>
  <si>
    <t>25</t>
  </si>
  <si>
    <t>764518423</t>
  </si>
  <si>
    <t>Svody kruhové včetně objímek, kolen, odskoků z Pz plechu průměru 125 mm</t>
  </si>
  <si>
    <t>639820344</t>
  </si>
  <si>
    <t>26</t>
  </si>
  <si>
    <t>764518424</t>
  </si>
  <si>
    <t>Svody kruhové včetně objímek, kolen, odskoků z Pz plechu průměru 150 mm</t>
  </si>
  <si>
    <t>835143563</t>
  </si>
  <si>
    <t>27</t>
  </si>
  <si>
    <t>998764203</t>
  </si>
  <si>
    <t>Přesun hmot procentní pro konstrukce klempířské v objektech v do 24 m</t>
  </si>
  <si>
    <t>%</t>
  </si>
  <si>
    <t>-1457528688</t>
  </si>
  <si>
    <t>30</t>
  </si>
  <si>
    <t>783101403</t>
  </si>
  <si>
    <t>Oprášení podkladu truhlářských konstrukcí před provedením nátěru</t>
  </si>
  <si>
    <t>-146675099</t>
  </si>
  <si>
    <t>31</t>
  </si>
  <si>
    <t>783106805</t>
  </si>
  <si>
    <t>Odstranění nátěrů z truhlářských konstrukcí opálením</t>
  </si>
  <si>
    <t>1719386184</t>
  </si>
  <si>
    <t>32</t>
  </si>
  <si>
    <t>783113101</t>
  </si>
  <si>
    <t>Jednonásobný napouštěcí syntetický nátěr truhlářských konstrukcí</t>
  </si>
  <si>
    <t>-2047852144</t>
  </si>
  <si>
    <t>33</t>
  </si>
  <si>
    <t>783114101</t>
  </si>
  <si>
    <t>Základní jednonásobný syntetický nátěr truhlářských konstrukcí</t>
  </si>
  <si>
    <t>2023830622</t>
  </si>
  <si>
    <t>34</t>
  </si>
  <si>
    <t>783117101</t>
  </si>
  <si>
    <t>Krycí jednonásobný syntetický nátěr truhlářských konstrukcí</t>
  </si>
  <si>
    <t>2081642505</t>
  </si>
  <si>
    <t>35</t>
  </si>
  <si>
    <t>783118211</t>
  </si>
  <si>
    <t>Lakovací dvojnásobný syntetický nátěr truhlářských konstrukcí s mezibroušením</t>
  </si>
  <si>
    <t>-1447263546</t>
  </si>
  <si>
    <t>36</t>
  </si>
  <si>
    <t>783122131</t>
  </si>
  <si>
    <t>Plošné (plné) tmelení truhlářských konstrukcí včetně přebroušení disperzním tmelem</t>
  </si>
  <si>
    <t>-96191755</t>
  </si>
  <si>
    <t>37</t>
  </si>
  <si>
    <t>783162201</t>
  </si>
  <si>
    <t>Dotmelení skleněných výplní truhlářských konstrukcí sklenářským tmelem</t>
  </si>
  <si>
    <t>-200428441</t>
  </si>
  <si>
    <t>38</t>
  </si>
  <si>
    <t>783414101</t>
  </si>
  <si>
    <t>Základní jednonásobný syntetický nátěr klempířských konstrukcí</t>
  </si>
  <si>
    <t>-1772624129</t>
  </si>
  <si>
    <t>39</t>
  </si>
  <si>
    <t>783415101</t>
  </si>
  <si>
    <t>Mezinátěr syntetický jednonásobný mezinátěr klempířských konstrukcí</t>
  </si>
  <si>
    <t>2002278972</t>
  </si>
  <si>
    <t>40</t>
  </si>
  <si>
    <t>783417101</t>
  </si>
  <si>
    <t>Krycí jednonásobný syntetický nátěr klempířských konstrukcí</t>
  </si>
  <si>
    <t>1756873529</t>
  </si>
  <si>
    <t>42</t>
  </si>
  <si>
    <t>783822121</t>
  </si>
  <si>
    <t>Tmelení prasklin šířky do 15 mm na omítkách disperzním tmelem</t>
  </si>
  <si>
    <t>1773901011</t>
  </si>
  <si>
    <t>43</t>
  </si>
  <si>
    <t>783823185</t>
  </si>
  <si>
    <t>Penetrační silikonový nátěr omítek stupně členitosti 5</t>
  </si>
  <si>
    <t>-1012903221</t>
  </si>
  <si>
    <t>44</t>
  </si>
  <si>
    <t>783827485</t>
  </si>
  <si>
    <t>Krycí dvojnásobný silikonový nátěr omítek stupně členitosti 5</t>
  </si>
  <si>
    <t>841335716</t>
  </si>
  <si>
    <t>54</t>
  </si>
  <si>
    <t>783897611</t>
  </si>
  <si>
    <t>Příplatek k cenám dvojnásobného krycího nátěru omítek za barevné provedení v odstínu středně sytém</t>
  </si>
  <si>
    <t>-1371204526</t>
  </si>
  <si>
    <t>45</t>
  </si>
  <si>
    <t>783897619</t>
  </si>
  <si>
    <t>Příplatek k cenám dvojnásobného krycího nátěru omítek za barevné provedení v odstínu náročném</t>
  </si>
  <si>
    <t>1360842130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</si>
</sst>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K5" sqref="K5:AO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R2" s="184" t="s">
        <v>8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59" t="s">
        <v>12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61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16</v>
      </c>
      <c r="E6" s="24"/>
      <c r="F6" s="24"/>
      <c r="G6" s="24"/>
      <c r="H6" s="24"/>
      <c r="I6" s="24"/>
      <c r="J6" s="24"/>
      <c r="K6" s="163" t="s">
        <v>17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24"/>
      <c r="AQ6" s="22"/>
      <c r="BS6" s="17" t="s">
        <v>9</v>
      </c>
    </row>
    <row r="7" spans="1:73" ht="14.45" customHeight="1">
      <c r="B7" s="21"/>
      <c r="C7" s="24"/>
      <c r="D7" s="28" t="s">
        <v>18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19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20</v>
      </c>
      <c r="E8" s="24"/>
      <c r="F8" s="24"/>
      <c r="G8" s="24"/>
      <c r="H8" s="24"/>
      <c r="I8" s="24"/>
      <c r="J8" s="24"/>
      <c r="K8" s="26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22</v>
      </c>
      <c r="AL8" s="24"/>
      <c r="AM8" s="24"/>
      <c r="AN8" s="26" t="s">
        <v>23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27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2"/>
      <c r="BS17" s="17" t="s">
        <v>31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64" t="s">
        <v>5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8">
        <f>ROUND(AG87,2)</f>
        <v>0</v>
      </c>
      <c r="AL26" s="162"/>
      <c r="AM26" s="162"/>
      <c r="AN26" s="162"/>
      <c r="AO26" s="162"/>
      <c r="AP26" s="24"/>
      <c r="AQ26" s="22"/>
    </row>
    <row r="27" spans="2:71" ht="14.45" customHeight="1">
      <c r="B27" s="21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8">
        <f>ROUND(AG90,2)</f>
        <v>0</v>
      </c>
      <c r="AL27" s="188"/>
      <c r="AM27" s="188"/>
      <c r="AN27" s="188"/>
      <c r="AO27" s="188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9">
        <f>ROUND(AK26+AK27,2)</f>
        <v>0</v>
      </c>
      <c r="AL29" s="190"/>
      <c r="AM29" s="190"/>
      <c r="AN29" s="190"/>
      <c r="AO29" s="190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154">
        <v>0.21</v>
      </c>
      <c r="M31" s="155"/>
      <c r="N31" s="155"/>
      <c r="O31" s="155"/>
      <c r="P31" s="37"/>
      <c r="Q31" s="37"/>
      <c r="R31" s="37"/>
      <c r="S31" s="37"/>
      <c r="T31" s="40" t="s">
        <v>39</v>
      </c>
      <c r="U31" s="37"/>
      <c r="V31" s="37"/>
      <c r="W31" s="156">
        <f>ROUND(AZ87+SUM(CD91),2)</f>
        <v>0</v>
      </c>
      <c r="X31" s="155"/>
      <c r="Y31" s="155"/>
      <c r="Z31" s="155"/>
      <c r="AA31" s="155"/>
      <c r="AB31" s="155"/>
      <c r="AC31" s="155"/>
      <c r="AD31" s="155"/>
      <c r="AE31" s="155"/>
      <c r="AF31" s="37"/>
      <c r="AG31" s="37"/>
      <c r="AH31" s="37"/>
      <c r="AI31" s="37"/>
      <c r="AJ31" s="37"/>
      <c r="AK31" s="156">
        <f>ROUND(AV87+SUM(BY91),2)</f>
        <v>0</v>
      </c>
      <c r="AL31" s="155"/>
      <c r="AM31" s="155"/>
      <c r="AN31" s="155"/>
      <c r="AO31" s="155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154">
        <v>0.15</v>
      </c>
      <c r="M32" s="155"/>
      <c r="N32" s="155"/>
      <c r="O32" s="155"/>
      <c r="P32" s="37"/>
      <c r="Q32" s="37"/>
      <c r="R32" s="37"/>
      <c r="S32" s="37"/>
      <c r="T32" s="40" t="s">
        <v>39</v>
      </c>
      <c r="U32" s="37"/>
      <c r="V32" s="37"/>
      <c r="W32" s="156">
        <f>ROUND(BA87+SUM(CE91),2)</f>
        <v>0</v>
      </c>
      <c r="X32" s="155"/>
      <c r="Y32" s="155"/>
      <c r="Z32" s="155"/>
      <c r="AA32" s="155"/>
      <c r="AB32" s="155"/>
      <c r="AC32" s="155"/>
      <c r="AD32" s="155"/>
      <c r="AE32" s="155"/>
      <c r="AF32" s="37"/>
      <c r="AG32" s="37"/>
      <c r="AH32" s="37"/>
      <c r="AI32" s="37"/>
      <c r="AJ32" s="37"/>
      <c r="AK32" s="156">
        <f>ROUND(AW87+SUM(BZ91),2)</f>
        <v>0</v>
      </c>
      <c r="AL32" s="155"/>
      <c r="AM32" s="155"/>
      <c r="AN32" s="155"/>
      <c r="AO32" s="155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154">
        <v>0.21</v>
      </c>
      <c r="M33" s="155"/>
      <c r="N33" s="155"/>
      <c r="O33" s="155"/>
      <c r="P33" s="37"/>
      <c r="Q33" s="37"/>
      <c r="R33" s="37"/>
      <c r="S33" s="37"/>
      <c r="T33" s="40" t="s">
        <v>39</v>
      </c>
      <c r="U33" s="37"/>
      <c r="V33" s="37"/>
      <c r="W33" s="156">
        <f>ROUND(BB87+SUM(CF91),2)</f>
        <v>0</v>
      </c>
      <c r="X33" s="155"/>
      <c r="Y33" s="155"/>
      <c r="Z33" s="155"/>
      <c r="AA33" s="155"/>
      <c r="AB33" s="155"/>
      <c r="AC33" s="155"/>
      <c r="AD33" s="155"/>
      <c r="AE33" s="155"/>
      <c r="AF33" s="37"/>
      <c r="AG33" s="37"/>
      <c r="AH33" s="37"/>
      <c r="AI33" s="37"/>
      <c r="AJ33" s="37"/>
      <c r="AK33" s="156">
        <v>0</v>
      </c>
      <c r="AL33" s="155"/>
      <c r="AM33" s="155"/>
      <c r="AN33" s="155"/>
      <c r="AO33" s="155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154">
        <v>0.15</v>
      </c>
      <c r="M34" s="155"/>
      <c r="N34" s="155"/>
      <c r="O34" s="155"/>
      <c r="P34" s="37"/>
      <c r="Q34" s="37"/>
      <c r="R34" s="37"/>
      <c r="S34" s="37"/>
      <c r="T34" s="40" t="s">
        <v>39</v>
      </c>
      <c r="U34" s="37"/>
      <c r="V34" s="37"/>
      <c r="W34" s="156">
        <f>ROUND(BC87+SUM(CG91),2)</f>
        <v>0</v>
      </c>
      <c r="X34" s="155"/>
      <c r="Y34" s="155"/>
      <c r="Z34" s="155"/>
      <c r="AA34" s="155"/>
      <c r="AB34" s="155"/>
      <c r="AC34" s="155"/>
      <c r="AD34" s="155"/>
      <c r="AE34" s="155"/>
      <c r="AF34" s="37"/>
      <c r="AG34" s="37"/>
      <c r="AH34" s="37"/>
      <c r="AI34" s="37"/>
      <c r="AJ34" s="37"/>
      <c r="AK34" s="156">
        <v>0</v>
      </c>
      <c r="AL34" s="155"/>
      <c r="AM34" s="155"/>
      <c r="AN34" s="155"/>
      <c r="AO34" s="155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154">
        <v>0</v>
      </c>
      <c r="M35" s="155"/>
      <c r="N35" s="155"/>
      <c r="O35" s="155"/>
      <c r="P35" s="37"/>
      <c r="Q35" s="37"/>
      <c r="R35" s="37"/>
      <c r="S35" s="37"/>
      <c r="T35" s="40" t="s">
        <v>39</v>
      </c>
      <c r="U35" s="37"/>
      <c r="V35" s="37"/>
      <c r="W35" s="156">
        <f>ROUND(BD87+SUM(CH91),2)</f>
        <v>0</v>
      </c>
      <c r="X35" s="155"/>
      <c r="Y35" s="155"/>
      <c r="Z35" s="155"/>
      <c r="AA35" s="155"/>
      <c r="AB35" s="155"/>
      <c r="AC35" s="155"/>
      <c r="AD35" s="155"/>
      <c r="AE35" s="155"/>
      <c r="AF35" s="37"/>
      <c r="AG35" s="37"/>
      <c r="AH35" s="37"/>
      <c r="AI35" s="37"/>
      <c r="AJ35" s="37"/>
      <c r="AK35" s="156">
        <v>0</v>
      </c>
      <c r="AL35" s="155"/>
      <c r="AM35" s="155"/>
      <c r="AN35" s="155"/>
      <c r="AO35" s="155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165" t="s">
        <v>46</v>
      </c>
      <c r="Y37" s="166"/>
      <c r="Z37" s="166"/>
      <c r="AA37" s="166"/>
      <c r="AB37" s="166"/>
      <c r="AC37" s="44"/>
      <c r="AD37" s="44"/>
      <c r="AE37" s="44"/>
      <c r="AF37" s="44"/>
      <c r="AG37" s="44"/>
      <c r="AH37" s="44"/>
      <c r="AI37" s="44"/>
      <c r="AJ37" s="44"/>
      <c r="AK37" s="167">
        <f>SUM(AK29:AK35)</f>
        <v>0</v>
      </c>
      <c r="AL37" s="166"/>
      <c r="AM37" s="166"/>
      <c r="AN37" s="166"/>
      <c r="AO37" s="168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9" t="s">
        <v>53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>
        <f>K5</f>
        <v>0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16</v>
      </c>
      <c r="D78" s="66"/>
      <c r="E78" s="66"/>
      <c r="F78" s="66"/>
      <c r="G78" s="66"/>
      <c r="H78" s="66"/>
      <c r="I78" s="66"/>
      <c r="J78" s="66"/>
      <c r="K78" s="66"/>
      <c r="L78" s="169" t="str">
        <f>K6</f>
        <v>REKONSTRUKCE FASÁDY DOMU MASARYKOVO NÁMĚSTÍ Č.P.44/28, NOVÝ JIČÍN</v>
      </c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20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22</v>
      </c>
      <c r="AJ80" s="32"/>
      <c r="AK80" s="32"/>
      <c r="AL80" s="32"/>
      <c r="AM80" s="69" t="str">
        <f>IF(AN8= "","",AN8)</f>
        <v>3. 11. 2017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Město Nový Jičín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71" t="str">
        <f>IF(E17="","",E17)</f>
        <v>Ing. Jan Stuchlík, Kozina 520, 742 66 Štramberk</v>
      </c>
      <c r="AN82" s="171"/>
      <c r="AO82" s="171"/>
      <c r="AP82" s="171"/>
      <c r="AQ82" s="33"/>
      <c r="AS82" s="175" t="s">
        <v>54</v>
      </c>
      <c r="AT82" s="176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171" t="str">
        <f>IF(E20="","",E20)</f>
        <v xml:space="preserve"> </v>
      </c>
      <c r="AN83" s="171"/>
      <c r="AO83" s="171"/>
      <c r="AP83" s="171"/>
      <c r="AQ83" s="33"/>
      <c r="AS83" s="177"/>
      <c r="AT83" s="178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7"/>
      <c r="AT84" s="178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9" t="s">
        <v>55</v>
      </c>
      <c r="D85" s="180"/>
      <c r="E85" s="180"/>
      <c r="F85" s="180"/>
      <c r="G85" s="180"/>
      <c r="H85" s="71"/>
      <c r="I85" s="181" t="s">
        <v>56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1" t="s">
        <v>57</v>
      </c>
      <c r="AH85" s="180"/>
      <c r="AI85" s="180"/>
      <c r="AJ85" s="180"/>
      <c r="AK85" s="180"/>
      <c r="AL85" s="180"/>
      <c r="AM85" s="180"/>
      <c r="AN85" s="181" t="s">
        <v>58</v>
      </c>
      <c r="AO85" s="180"/>
      <c r="AP85" s="182"/>
      <c r="AQ85" s="33"/>
      <c r="AS85" s="72" t="s">
        <v>59</v>
      </c>
      <c r="AT85" s="73" t="s">
        <v>60</v>
      </c>
      <c r="AU85" s="73" t="s">
        <v>61</v>
      </c>
      <c r="AV85" s="73" t="s">
        <v>62</v>
      </c>
      <c r="AW85" s="73" t="s">
        <v>63</v>
      </c>
      <c r="AX85" s="73" t="s">
        <v>64</v>
      </c>
      <c r="AY85" s="73" t="s">
        <v>65</v>
      </c>
      <c r="AZ85" s="73" t="s">
        <v>66</v>
      </c>
      <c r="BA85" s="73" t="s">
        <v>67</v>
      </c>
      <c r="BB85" s="73" t="s">
        <v>68</v>
      </c>
      <c r="BC85" s="73" t="s">
        <v>69</v>
      </c>
      <c r="BD85" s="74" t="s">
        <v>70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71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73">
        <f>ROUND(AG88,2)</f>
        <v>0</v>
      </c>
      <c r="AH87" s="173"/>
      <c r="AI87" s="173"/>
      <c r="AJ87" s="173"/>
      <c r="AK87" s="173"/>
      <c r="AL87" s="173"/>
      <c r="AM87" s="173"/>
      <c r="AN87" s="174">
        <f>SUM(AG87,AT87)</f>
        <v>0</v>
      </c>
      <c r="AO87" s="174"/>
      <c r="AP87" s="174"/>
      <c r="AQ87" s="67"/>
      <c r="AS87" s="78">
        <f>ROUND(AS88,2)</f>
        <v>0</v>
      </c>
      <c r="AT87" s="79">
        <f>ROUND(SUM(AV87:AW87),2)</f>
        <v>0</v>
      </c>
      <c r="AU87" s="80">
        <f>ROUND(AU88,5)</f>
        <v>909.85100999999997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72</v>
      </c>
      <c r="BT87" s="82" t="s">
        <v>73</v>
      </c>
      <c r="BU87" s="83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22.5" customHeight="1">
      <c r="A88" s="84" t="s">
        <v>78</v>
      </c>
      <c r="B88" s="85"/>
      <c r="C88" s="86"/>
      <c r="D88" s="172" t="s">
        <v>79</v>
      </c>
      <c r="E88" s="172"/>
      <c r="F88" s="172"/>
      <c r="G88" s="172"/>
      <c r="H88" s="172"/>
      <c r="I88" s="87"/>
      <c r="J88" s="172" t="s">
        <v>80</v>
      </c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86">
        <f>'1 - Stavební práce'!M30</f>
        <v>0</v>
      </c>
      <c r="AH88" s="187"/>
      <c r="AI88" s="187"/>
      <c r="AJ88" s="187"/>
      <c r="AK88" s="187"/>
      <c r="AL88" s="187"/>
      <c r="AM88" s="187"/>
      <c r="AN88" s="186">
        <f>SUM(AG88,AT88)</f>
        <v>0</v>
      </c>
      <c r="AO88" s="187"/>
      <c r="AP88" s="187"/>
      <c r="AQ88" s="88"/>
      <c r="AS88" s="89">
        <f>'1 - Stavební práce'!M28</f>
        <v>0</v>
      </c>
      <c r="AT88" s="90">
        <f>ROUND(SUM(AV88:AW88),2)</f>
        <v>0</v>
      </c>
      <c r="AU88" s="91">
        <f>'1 - Stavební práce'!W121</f>
        <v>909.85101199999997</v>
      </c>
      <c r="AV88" s="90">
        <f>'1 - Stavební práce'!M32</f>
        <v>0</v>
      </c>
      <c r="AW88" s="90">
        <f>'1 - Stavební práce'!M33</f>
        <v>0</v>
      </c>
      <c r="AX88" s="90">
        <f>'1 - Stavební práce'!M34</f>
        <v>0</v>
      </c>
      <c r="AY88" s="90">
        <f>'1 - Stavební práce'!M35</f>
        <v>0</v>
      </c>
      <c r="AZ88" s="90">
        <f>'1 - Stavební práce'!H32</f>
        <v>0</v>
      </c>
      <c r="BA88" s="90">
        <f>'1 - Stavební práce'!H33</f>
        <v>0</v>
      </c>
      <c r="BB88" s="90">
        <f>'1 - Stavební práce'!H34</f>
        <v>0</v>
      </c>
      <c r="BC88" s="90">
        <f>'1 - Stavební práce'!H35</f>
        <v>0</v>
      </c>
      <c r="BD88" s="92">
        <f>'1 - Stavební práce'!H36</f>
        <v>0</v>
      </c>
      <c r="BT88" s="93" t="s">
        <v>79</v>
      </c>
      <c r="BV88" s="93" t="s">
        <v>75</v>
      </c>
      <c r="BW88" s="93" t="s">
        <v>81</v>
      </c>
      <c r="BX88" s="93" t="s">
        <v>76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6" t="s">
        <v>82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74">
        <v>0</v>
      </c>
      <c r="AH90" s="174"/>
      <c r="AI90" s="174"/>
      <c r="AJ90" s="174"/>
      <c r="AK90" s="174"/>
      <c r="AL90" s="174"/>
      <c r="AM90" s="174"/>
      <c r="AN90" s="174">
        <v>0</v>
      </c>
      <c r="AO90" s="174"/>
      <c r="AP90" s="174"/>
      <c r="AQ90" s="33"/>
      <c r="AS90" s="72" t="s">
        <v>83</v>
      </c>
      <c r="AT90" s="73" t="s">
        <v>84</v>
      </c>
      <c r="AU90" s="73" t="s">
        <v>37</v>
      </c>
      <c r="AV90" s="74" t="s">
        <v>60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4"/>
      <c r="AT91" s="52"/>
      <c r="AU91" s="52"/>
      <c r="AV91" s="54"/>
    </row>
    <row r="92" spans="1:76" s="1" customFormat="1" ht="30" customHeight="1">
      <c r="B92" s="31"/>
      <c r="C92" s="95" t="s">
        <v>85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83">
        <f>ROUND(AG87+AG90,2)</f>
        <v>0</v>
      </c>
      <c r="AH92" s="183"/>
      <c r="AI92" s="183"/>
      <c r="AJ92" s="183"/>
      <c r="AK92" s="183"/>
      <c r="AL92" s="183"/>
      <c r="AM92" s="183"/>
      <c r="AN92" s="183">
        <f>AN87+AN90</f>
        <v>0</v>
      </c>
      <c r="AO92" s="183"/>
      <c r="AP92" s="183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 - Stavební práce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2"/>
  <sheetViews>
    <sheetView showGridLines="0" workbookViewId="0">
      <pane ySplit="1" topLeftCell="A81" activePane="bottomLeft" state="frozen"/>
      <selection pane="bottomLeft" activeCell="N103" sqref="N10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7"/>
      <c r="B1" s="11"/>
      <c r="C1" s="11"/>
      <c r="D1" s="12" t="s">
        <v>1</v>
      </c>
      <c r="E1" s="11"/>
      <c r="F1" s="13" t="s">
        <v>86</v>
      </c>
      <c r="G1" s="13"/>
      <c r="H1" s="214" t="s">
        <v>87</v>
      </c>
      <c r="I1" s="214"/>
      <c r="J1" s="214"/>
      <c r="K1" s="214"/>
      <c r="L1" s="13" t="s">
        <v>88</v>
      </c>
      <c r="M1" s="11"/>
      <c r="N1" s="11"/>
      <c r="O1" s="12" t="s">
        <v>89</v>
      </c>
      <c r="P1" s="11"/>
      <c r="Q1" s="11"/>
      <c r="R1" s="11"/>
      <c r="S1" s="13" t="s">
        <v>90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17" t="s">
        <v>81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91</v>
      </c>
    </row>
    <row r="4" spans="1:66" ht="36.950000000000003" customHeight="1">
      <c r="B4" s="21"/>
      <c r="C4" s="159" t="s">
        <v>92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91" t="str">
        <f>'Rekapitulace stavby'!K6</f>
        <v>REKONSTRUKCE FASÁDY DOMU MASARYKOVO NÁMĚSTÍ Č.P.44/28, NOVÝ JIČÍN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93</v>
      </c>
      <c r="E7" s="32"/>
      <c r="F7" s="163" t="s">
        <v>94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21</v>
      </c>
      <c r="G9" s="32"/>
      <c r="H9" s="32"/>
      <c r="I9" s="32"/>
      <c r="J9" s="32"/>
      <c r="K9" s="32"/>
      <c r="L9" s="32"/>
      <c r="M9" s="28" t="s">
        <v>22</v>
      </c>
      <c r="N9" s="32"/>
      <c r="O9" s="194" t="str">
        <f>'Rekapitulace stavby'!AN8</f>
        <v>3. 11. 2017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26</v>
      </c>
      <c r="F12" s="32"/>
      <c r="G12" s="32"/>
      <c r="H12" s="32"/>
      <c r="I12" s="32"/>
      <c r="J12" s="32"/>
      <c r="K12" s="32"/>
      <c r="L12" s="32"/>
      <c r="M12" s="28" t="s">
        <v>27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28</v>
      </c>
      <c r="E14" s="32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27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61" t="s">
        <v>5</v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">
        <v>95</v>
      </c>
      <c r="F18" s="32"/>
      <c r="G18" s="32"/>
      <c r="H18" s="32"/>
      <c r="I18" s="32"/>
      <c r="J18" s="32"/>
      <c r="K18" s="32"/>
      <c r="L18" s="32"/>
      <c r="M18" s="28" t="s">
        <v>27</v>
      </c>
      <c r="N18" s="32"/>
      <c r="O18" s="161" t="s">
        <v>5</v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61" t="str">
        <f>IF('Rekapitulace stavby'!AN19="","",'Rekapitulace stavby'!AN19)</f>
        <v/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27</v>
      </c>
      <c r="N21" s="32"/>
      <c r="O21" s="161" t="str">
        <f>IF('Rekapitulace stavby'!AN20="","",'Rekapitulace stavby'!AN20)</f>
        <v/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8" t="s">
        <v>96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97</v>
      </c>
      <c r="E28" s="32"/>
      <c r="F28" s="32"/>
      <c r="G28" s="32"/>
      <c r="H28" s="32"/>
      <c r="I28" s="32"/>
      <c r="J28" s="32"/>
      <c r="K28" s="32"/>
      <c r="L28" s="32"/>
      <c r="M28" s="188">
        <f>N100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99" t="s">
        <v>36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0" t="s">
        <v>39</v>
      </c>
      <c r="H32" s="196">
        <f>ROUND((SUM(BE100:BE103)+SUM(BE121:BE181)), 2)</f>
        <v>0</v>
      </c>
      <c r="I32" s="193"/>
      <c r="J32" s="193"/>
      <c r="K32" s="32"/>
      <c r="L32" s="32"/>
      <c r="M32" s="196">
        <f>ROUND(ROUND((SUM(BE100:BE103)+SUM(BE121:BE181)),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0" t="s">
        <v>39</v>
      </c>
      <c r="H33" s="196">
        <f>ROUND((SUM(BF100:BF103)+SUM(BF121:BF181)), 2)</f>
        <v>0</v>
      </c>
      <c r="I33" s="193"/>
      <c r="J33" s="193"/>
      <c r="K33" s="32"/>
      <c r="L33" s="32"/>
      <c r="M33" s="196">
        <f>ROUND(ROUND((SUM(BF100:BF103)+SUM(BF121:BF181)),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0" t="s">
        <v>39</v>
      </c>
      <c r="H34" s="196">
        <f>ROUND((SUM(BG100:BG103)+SUM(BG121:BG181)),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0" t="s">
        <v>39</v>
      </c>
      <c r="H35" s="196">
        <f>ROUND((SUM(BH100:BH103)+SUM(BH121:BH181)),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0" t="s">
        <v>39</v>
      </c>
      <c r="H36" s="196">
        <f>ROUND((SUM(BI100:BI103)+SUM(BI121:BI181)),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6"/>
      <c r="D38" s="101" t="s">
        <v>44</v>
      </c>
      <c r="E38" s="71"/>
      <c r="F38" s="71"/>
      <c r="G38" s="102" t="s">
        <v>45</v>
      </c>
      <c r="H38" s="103" t="s">
        <v>46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96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98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91" t="str">
        <f>F6</f>
        <v>REKONSTRUKCE FASÁDY DOMU MASARYKOVO NÁMĚSTÍ Č.P.44/28, NOVÝ JIČÍN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93</v>
      </c>
      <c r="D79" s="32"/>
      <c r="E79" s="32"/>
      <c r="F79" s="169" t="str">
        <f>F7</f>
        <v>1 - Stavební práce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22</v>
      </c>
      <c r="L81" s="32"/>
      <c r="M81" s="194" t="str">
        <f>IF(O9="","",O9)</f>
        <v>3. 11. 2017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>Město Nový Jičín</v>
      </c>
      <c r="G83" s="32"/>
      <c r="H83" s="32"/>
      <c r="I83" s="32"/>
      <c r="J83" s="32"/>
      <c r="K83" s="28" t="s">
        <v>29</v>
      </c>
      <c r="L83" s="32"/>
      <c r="M83" s="161" t="str">
        <f>E18</f>
        <v>Ing. jan Stuchlík, Kozina 520, 742 66 Štramberk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28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161" t="str">
        <f>E21</f>
        <v xml:space="preserve"> 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99</v>
      </c>
      <c r="D86" s="200"/>
      <c r="E86" s="200"/>
      <c r="F86" s="200"/>
      <c r="G86" s="200"/>
      <c r="H86" s="96"/>
      <c r="I86" s="96"/>
      <c r="J86" s="96"/>
      <c r="K86" s="96"/>
      <c r="L86" s="96"/>
      <c r="M86" s="96"/>
      <c r="N86" s="199" t="s">
        <v>100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4" t="s">
        <v>101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4">
        <f>N121</f>
        <v>0</v>
      </c>
      <c r="O88" s="201"/>
      <c r="P88" s="201"/>
      <c r="Q88" s="201"/>
      <c r="R88" s="33"/>
      <c r="AU88" s="17" t="s">
        <v>102</v>
      </c>
    </row>
    <row r="89" spans="2:47" s="6" customFormat="1" ht="24.95" customHeight="1">
      <c r="B89" s="105"/>
      <c r="C89" s="106"/>
      <c r="D89" s="107" t="s">
        <v>103</v>
      </c>
      <c r="E89" s="106"/>
      <c r="F89" s="106"/>
      <c r="G89" s="106"/>
      <c r="H89" s="106"/>
      <c r="I89" s="106"/>
      <c r="J89" s="106"/>
      <c r="K89" s="106"/>
      <c r="L89" s="106"/>
      <c r="M89" s="106"/>
      <c r="N89" s="202">
        <f>N122</f>
        <v>0</v>
      </c>
      <c r="O89" s="203"/>
      <c r="P89" s="203"/>
      <c r="Q89" s="203"/>
      <c r="R89" s="108"/>
    </row>
    <row r="90" spans="2:47" s="7" customFormat="1" ht="19.899999999999999" customHeight="1">
      <c r="B90" s="109"/>
      <c r="C90" s="110"/>
      <c r="D90" s="111" t="s">
        <v>104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04">
        <f>N123</f>
        <v>0</v>
      </c>
      <c r="O90" s="205"/>
      <c r="P90" s="205"/>
      <c r="Q90" s="205"/>
      <c r="R90" s="112"/>
    </row>
    <row r="91" spans="2:47" s="7" customFormat="1" ht="19.899999999999999" customHeight="1">
      <c r="B91" s="109"/>
      <c r="C91" s="110"/>
      <c r="D91" s="111" t="s">
        <v>105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04">
        <f>N125</f>
        <v>0</v>
      </c>
      <c r="O91" s="205"/>
      <c r="P91" s="205"/>
      <c r="Q91" s="205"/>
      <c r="R91" s="112"/>
    </row>
    <row r="92" spans="2:47" s="7" customFormat="1" ht="19.899999999999999" customHeight="1">
      <c r="B92" s="109"/>
      <c r="C92" s="110"/>
      <c r="D92" s="111" t="s">
        <v>106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04">
        <f>N136</f>
        <v>0</v>
      </c>
      <c r="O92" s="205"/>
      <c r="P92" s="205"/>
      <c r="Q92" s="205"/>
      <c r="R92" s="112"/>
    </row>
    <row r="93" spans="2:47" s="7" customFormat="1" ht="19.899999999999999" customHeight="1">
      <c r="B93" s="109"/>
      <c r="C93" s="110"/>
      <c r="D93" s="111" t="s">
        <v>107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04">
        <f>N146</f>
        <v>0</v>
      </c>
      <c r="O93" s="205"/>
      <c r="P93" s="205"/>
      <c r="Q93" s="205"/>
      <c r="R93" s="112"/>
    </row>
    <row r="94" spans="2:47" s="7" customFormat="1" ht="19.899999999999999" customHeight="1">
      <c r="B94" s="109"/>
      <c r="C94" s="110"/>
      <c r="D94" s="111" t="s">
        <v>108</v>
      </c>
      <c r="E94" s="110"/>
      <c r="F94" s="110"/>
      <c r="G94" s="110"/>
      <c r="H94" s="110"/>
      <c r="I94" s="110"/>
      <c r="J94" s="110"/>
      <c r="K94" s="110"/>
      <c r="L94" s="110"/>
      <c r="M94" s="110"/>
      <c r="N94" s="204">
        <f>N151</f>
        <v>0</v>
      </c>
      <c r="O94" s="205"/>
      <c r="P94" s="205"/>
      <c r="Q94" s="205"/>
      <c r="R94" s="112"/>
    </row>
    <row r="95" spans="2:47" s="6" customFormat="1" ht="24.95" customHeight="1">
      <c r="B95" s="105"/>
      <c r="C95" s="106"/>
      <c r="D95" s="107" t="s">
        <v>109</v>
      </c>
      <c r="E95" s="106"/>
      <c r="F95" s="106"/>
      <c r="G95" s="106"/>
      <c r="H95" s="106"/>
      <c r="I95" s="106"/>
      <c r="J95" s="106"/>
      <c r="K95" s="106"/>
      <c r="L95" s="106"/>
      <c r="M95" s="106"/>
      <c r="N95" s="202">
        <f>N153</f>
        <v>0</v>
      </c>
      <c r="O95" s="203"/>
      <c r="P95" s="203"/>
      <c r="Q95" s="203"/>
      <c r="R95" s="108"/>
    </row>
    <row r="96" spans="2:47" s="7" customFormat="1" ht="19.899999999999999" customHeight="1">
      <c r="B96" s="109"/>
      <c r="C96" s="110"/>
      <c r="D96" s="111" t="s">
        <v>110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04">
        <f>N154</f>
        <v>0</v>
      </c>
      <c r="O96" s="205"/>
      <c r="P96" s="205"/>
      <c r="Q96" s="205"/>
      <c r="R96" s="112"/>
    </row>
    <row r="97" spans="2:65" s="7" customFormat="1" ht="19.899999999999999" customHeight="1">
      <c r="B97" s="109"/>
      <c r="C97" s="110"/>
      <c r="D97" s="111" t="s">
        <v>111</v>
      </c>
      <c r="E97" s="110"/>
      <c r="F97" s="110"/>
      <c r="G97" s="110"/>
      <c r="H97" s="110"/>
      <c r="I97" s="110"/>
      <c r="J97" s="110"/>
      <c r="K97" s="110"/>
      <c r="L97" s="110"/>
      <c r="M97" s="110"/>
      <c r="N97" s="204">
        <f>N156</f>
        <v>0</v>
      </c>
      <c r="O97" s="205"/>
      <c r="P97" s="205"/>
      <c r="Q97" s="205"/>
      <c r="R97" s="112"/>
    </row>
    <row r="98" spans="2:65" s="7" customFormat="1" ht="19.899999999999999" customHeight="1">
      <c r="B98" s="109"/>
      <c r="C98" s="110"/>
      <c r="D98" s="111" t="s">
        <v>112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04">
        <f>N165</f>
        <v>0</v>
      </c>
      <c r="O98" s="205"/>
      <c r="P98" s="205"/>
      <c r="Q98" s="205"/>
      <c r="R98" s="112"/>
    </row>
    <row r="99" spans="2:65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>
      <c r="B100" s="31"/>
      <c r="C100" s="104" t="s">
        <v>113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01">
        <f>ROUND(N101+N102,2)</f>
        <v>0</v>
      </c>
      <c r="O100" s="206"/>
      <c r="P100" s="206"/>
      <c r="Q100" s="206"/>
      <c r="R100" s="33"/>
      <c r="T100" s="113"/>
      <c r="U100" s="114" t="s">
        <v>37</v>
      </c>
    </row>
    <row r="101" spans="2:65" s="1" customFormat="1" ht="18" customHeight="1">
      <c r="B101" s="115"/>
      <c r="C101" s="116"/>
      <c r="D101" s="207" t="s">
        <v>114</v>
      </c>
      <c r="E101" s="207"/>
      <c r="F101" s="207"/>
      <c r="G101" s="207"/>
      <c r="H101" s="207"/>
      <c r="I101" s="116"/>
      <c r="J101" s="116"/>
      <c r="K101" s="116"/>
      <c r="L101" s="116"/>
      <c r="M101" s="116"/>
      <c r="N101" s="208">
        <v>0</v>
      </c>
      <c r="O101" s="208"/>
      <c r="P101" s="208"/>
      <c r="Q101" s="208"/>
      <c r="R101" s="117"/>
      <c r="S101" s="116"/>
      <c r="T101" s="118"/>
      <c r="U101" s="119" t="s">
        <v>38</v>
      </c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1" t="s">
        <v>115</v>
      </c>
      <c r="AZ101" s="120"/>
      <c r="BA101" s="120"/>
      <c r="BB101" s="120"/>
      <c r="BC101" s="120"/>
      <c r="BD101" s="120"/>
      <c r="BE101" s="122">
        <f>IF(U101="základní",N101,0)</f>
        <v>0</v>
      </c>
      <c r="BF101" s="122">
        <f>IF(U101="snížená",N101,0)</f>
        <v>0</v>
      </c>
      <c r="BG101" s="122">
        <f>IF(U101="zákl. přenesená",N101,0)</f>
        <v>0</v>
      </c>
      <c r="BH101" s="122">
        <f>IF(U101="sníž. přenesená",N101,0)</f>
        <v>0</v>
      </c>
      <c r="BI101" s="122">
        <f>IF(U101="nulová",N101,0)</f>
        <v>0</v>
      </c>
      <c r="BJ101" s="121" t="s">
        <v>79</v>
      </c>
      <c r="BK101" s="120"/>
      <c r="BL101" s="120"/>
      <c r="BM101" s="120"/>
    </row>
    <row r="102" spans="2:65" s="1" customFormat="1" ht="18" customHeight="1">
      <c r="B102" s="115"/>
      <c r="C102" s="116"/>
      <c r="D102" s="207" t="s">
        <v>116</v>
      </c>
      <c r="E102" s="207"/>
      <c r="F102" s="207"/>
      <c r="G102" s="207"/>
      <c r="H102" s="207"/>
      <c r="I102" s="116"/>
      <c r="J102" s="116"/>
      <c r="K102" s="116"/>
      <c r="L102" s="116"/>
      <c r="M102" s="116"/>
      <c r="N102" s="208">
        <v>0</v>
      </c>
      <c r="O102" s="208"/>
      <c r="P102" s="208"/>
      <c r="Q102" s="208"/>
      <c r="R102" s="117"/>
      <c r="S102" s="116"/>
      <c r="T102" s="123"/>
      <c r="U102" s="124" t="s">
        <v>38</v>
      </c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1" t="s">
        <v>115</v>
      </c>
      <c r="AZ102" s="120"/>
      <c r="BA102" s="120"/>
      <c r="BB102" s="120"/>
      <c r="BC102" s="120"/>
      <c r="BD102" s="120"/>
      <c r="BE102" s="122">
        <f>IF(U102="základní",N102,0)</f>
        <v>0</v>
      </c>
      <c r="BF102" s="122">
        <f>IF(U102="snížená",N102,0)</f>
        <v>0</v>
      </c>
      <c r="BG102" s="122">
        <f>IF(U102="zákl. přenesená",N102,0)</f>
        <v>0</v>
      </c>
      <c r="BH102" s="122">
        <f>IF(U102="sníž. přenesená",N102,0)</f>
        <v>0</v>
      </c>
      <c r="BI102" s="122">
        <f>IF(U102="nulová",N102,0)</f>
        <v>0</v>
      </c>
      <c r="BJ102" s="121" t="s">
        <v>79</v>
      </c>
      <c r="BK102" s="120"/>
      <c r="BL102" s="120"/>
      <c r="BM102" s="120"/>
    </row>
    <row r="103" spans="2:65" s="1" customFormat="1" ht="18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65" s="1" customFormat="1" ht="29.25" customHeight="1">
      <c r="B104" s="31"/>
      <c r="C104" s="95" t="s">
        <v>85</v>
      </c>
      <c r="D104" s="96"/>
      <c r="E104" s="96"/>
      <c r="F104" s="96"/>
      <c r="G104" s="96"/>
      <c r="H104" s="96"/>
      <c r="I104" s="96"/>
      <c r="J104" s="96"/>
      <c r="K104" s="96"/>
      <c r="L104" s="183">
        <f>ROUND(SUM(N88+N100),2)</f>
        <v>0</v>
      </c>
      <c r="M104" s="183"/>
      <c r="N104" s="183"/>
      <c r="O104" s="183"/>
      <c r="P104" s="183"/>
      <c r="Q104" s="183"/>
      <c r="R104" s="33"/>
    </row>
    <row r="105" spans="2:65" s="1" customFormat="1" ht="6.95" customHeight="1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</row>
    <row r="109" spans="2:65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65" s="1" customFormat="1" ht="36.950000000000003" customHeight="1">
      <c r="B110" s="31"/>
      <c r="C110" s="159" t="s">
        <v>117</v>
      </c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33"/>
    </row>
    <row r="111" spans="2:65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30" customHeight="1">
      <c r="B112" s="31"/>
      <c r="C112" s="28" t="s">
        <v>16</v>
      </c>
      <c r="D112" s="32"/>
      <c r="E112" s="32"/>
      <c r="F112" s="191" t="str">
        <f>F6</f>
        <v>REKONSTRUKCE FASÁDY DOMU MASARYKOVO NÁMĚSTÍ Č.P.44/28, NOVÝ JIČÍN</v>
      </c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32"/>
      <c r="R112" s="33"/>
    </row>
    <row r="113" spans="2:65" s="1" customFormat="1" ht="36.950000000000003" customHeight="1">
      <c r="B113" s="31"/>
      <c r="C113" s="65" t="s">
        <v>93</v>
      </c>
      <c r="D113" s="32"/>
      <c r="E113" s="32"/>
      <c r="F113" s="169" t="str">
        <f>F7</f>
        <v>1 - Stavební práce</v>
      </c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>
      <c r="B115" s="31"/>
      <c r="C115" s="28" t="s">
        <v>20</v>
      </c>
      <c r="D115" s="32"/>
      <c r="E115" s="32"/>
      <c r="F115" s="26" t="str">
        <f>F9</f>
        <v xml:space="preserve"> </v>
      </c>
      <c r="G115" s="32"/>
      <c r="H115" s="32"/>
      <c r="I115" s="32"/>
      <c r="J115" s="32"/>
      <c r="K115" s="28" t="s">
        <v>22</v>
      </c>
      <c r="L115" s="32"/>
      <c r="M115" s="194" t="str">
        <f>IF(O9="","",O9)</f>
        <v>3. 11. 2017</v>
      </c>
      <c r="N115" s="194"/>
      <c r="O115" s="194"/>
      <c r="P115" s="194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5">
      <c r="B117" s="31"/>
      <c r="C117" s="28" t="s">
        <v>24</v>
      </c>
      <c r="D117" s="32"/>
      <c r="E117" s="32"/>
      <c r="F117" s="26" t="str">
        <f>E12</f>
        <v>Město Nový Jičín</v>
      </c>
      <c r="G117" s="32"/>
      <c r="H117" s="32"/>
      <c r="I117" s="32"/>
      <c r="J117" s="32"/>
      <c r="K117" s="28" t="s">
        <v>29</v>
      </c>
      <c r="L117" s="32"/>
      <c r="M117" s="161" t="str">
        <f>E18</f>
        <v>Ing. jan Stuchlík, Kozina 520, 742 66 Štramberk</v>
      </c>
      <c r="N117" s="161"/>
      <c r="O117" s="161"/>
      <c r="P117" s="161"/>
      <c r="Q117" s="161"/>
      <c r="R117" s="33"/>
    </row>
    <row r="118" spans="2:65" s="1" customFormat="1" ht="14.45" customHeight="1">
      <c r="B118" s="31"/>
      <c r="C118" s="28" t="s">
        <v>28</v>
      </c>
      <c r="D118" s="32"/>
      <c r="E118" s="32"/>
      <c r="F118" s="26" t="str">
        <f>IF(E15="","",E15)</f>
        <v xml:space="preserve"> </v>
      </c>
      <c r="G118" s="32"/>
      <c r="H118" s="32"/>
      <c r="I118" s="32"/>
      <c r="J118" s="32"/>
      <c r="K118" s="28" t="s">
        <v>32</v>
      </c>
      <c r="L118" s="32"/>
      <c r="M118" s="161" t="str">
        <f>E21</f>
        <v xml:space="preserve"> </v>
      </c>
      <c r="N118" s="161"/>
      <c r="O118" s="161"/>
      <c r="P118" s="161"/>
      <c r="Q118" s="161"/>
      <c r="R118" s="33"/>
    </row>
    <row r="119" spans="2:65" s="1" customFormat="1" ht="10.3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8" customFormat="1" ht="29.25" customHeight="1">
      <c r="B120" s="125"/>
      <c r="C120" s="126" t="s">
        <v>118</v>
      </c>
      <c r="D120" s="127" t="s">
        <v>119</v>
      </c>
      <c r="E120" s="127" t="s">
        <v>55</v>
      </c>
      <c r="F120" s="209" t="s">
        <v>120</v>
      </c>
      <c r="G120" s="209"/>
      <c r="H120" s="209"/>
      <c r="I120" s="209"/>
      <c r="J120" s="127" t="s">
        <v>121</v>
      </c>
      <c r="K120" s="127" t="s">
        <v>122</v>
      </c>
      <c r="L120" s="210" t="s">
        <v>123</v>
      </c>
      <c r="M120" s="210"/>
      <c r="N120" s="209" t="s">
        <v>100</v>
      </c>
      <c r="O120" s="209"/>
      <c r="P120" s="209"/>
      <c r="Q120" s="211"/>
      <c r="R120" s="128"/>
      <c r="T120" s="72" t="s">
        <v>124</v>
      </c>
      <c r="U120" s="73" t="s">
        <v>37</v>
      </c>
      <c r="V120" s="73" t="s">
        <v>125</v>
      </c>
      <c r="W120" s="73" t="s">
        <v>126</v>
      </c>
      <c r="X120" s="73" t="s">
        <v>127</v>
      </c>
      <c r="Y120" s="73" t="s">
        <v>128</v>
      </c>
      <c r="Z120" s="73" t="s">
        <v>129</v>
      </c>
      <c r="AA120" s="74" t="s">
        <v>130</v>
      </c>
    </row>
    <row r="121" spans="2:65" s="1" customFormat="1" ht="29.25" customHeight="1">
      <c r="B121" s="31"/>
      <c r="C121" s="76" t="s">
        <v>96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15">
        <f>BK121</f>
        <v>0</v>
      </c>
      <c r="O121" s="216"/>
      <c r="P121" s="216"/>
      <c r="Q121" s="216"/>
      <c r="R121" s="33"/>
      <c r="T121" s="75"/>
      <c r="U121" s="47"/>
      <c r="V121" s="47"/>
      <c r="W121" s="129">
        <f>W122+W153</f>
        <v>909.85101199999997</v>
      </c>
      <c r="X121" s="47"/>
      <c r="Y121" s="129">
        <f>Y122+Y153</f>
        <v>16.514811260000002</v>
      </c>
      <c r="Z121" s="47"/>
      <c r="AA121" s="130">
        <f>AA122+AA153</f>
        <v>5.091075</v>
      </c>
      <c r="AT121" s="17" t="s">
        <v>72</v>
      </c>
      <c r="AU121" s="17" t="s">
        <v>102</v>
      </c>
      <c r="BK121" s="131">
        <f>BK122+BK153</f>
        <v>0</v>
      </c>
    </row>
    <row r="122" spans="2:65" s="9" customFormat="1" ht="37.35" customHeight="1">
      <c r="B122" s="132"/>
      <c r="C122" s="133"/>
      <c r="D122" s="134" t="s">
        <v>103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217">
        <f>BK122</f>
        <v>0</v>
      </c>
      <c r="O122" s="202"/>
      <c r="P122" s="202"/>
      <c r="Q122" s="202"/>
      <c r="R122" s="135"/>
      <c r="T122" s="136"/>
      <c r="U122" s="133"/>
      <c r="V122" s="133"/>
      <c r="W122" s="137">
        <f>W123+W125+W136+W146+W151</f>
        <v>679.810112</v>
      </c>
      <c r="X122" s="133"/>
      <c r="Y122" s="137">
        <f>Y123+Y125+Y136+Y146+Y151</f>
        <v>15.886074260000003</v>
      </c>
      <c r="Z122" s="133"/>
      <c r="AA122" s="138">
        <f>AA123+AA125+AA136+AA146+AA151</f>
        <v>4.97</v>
      </c>
      <c r="AR122" s="139" t="s">
        <v>79</v>
      </c>
      <c r="AT122" s="140" t="s">
        <v>72</v>
      </c>
      <c r="AU122" s="140" t="s">
        <v>73</v>
      </c>
      <c r="AY122" s="139" t="s">
        <v>131</v>
      </c>
      <c r="BK122" s="141">
        <f>BK123+BK125+BK136+BK146+BK151</f>
        <v>0</v>
      </c>
    </row>
    <row r="123" spans="2:65" s="9" customFormat="1" ht="19.899999999999999" customHeight="1">
      <c r="B123" s="132"/>
      <c r="C123" s="133"/>
      <c r="D123" s="142" t="s">
        <v>104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218">
        <f>BK123</f>
        <v>0</v>
      </c>
      <c r="O123" s="219"/>
      <c r="P123" s="219"/>
      <c r="Q123" s="219"/>
      <c r="R123" s="135"/>
      <c r="T123" s="136"/>
      <c r="U123" s="133"/>
      <c r="V123" s="133"/>
      <c r="W123" s="137">
        <f>W124</f>
        <v>128.24437499999999</v>
      </c>
      <c r="X123" s="133"/>
      <c r="Y123" s="137">
        <f>Y124</f>
        <v>5.0098125000000007</v>
      </c>
      <c r="Z123" s="133"/>
      <c r="AA123" s="138">
        <f>AA124</f>
        <v>0</v>
      </c>
      <c r="AR123" s="139" t="s">
        <v>79</v>
      </c>
      <c r="AT123" s="140" t="s">
        <v>72</v>
      </c>
      <c r="AU123" s="140" t="s">
        <v>79</v>
      </c>
      <c r="AY123" s="139" t="s">
        <v>131</v>
      </c>
      <c r="BK123" s="141">
        <f>BK124</f>
        <v>0</v>
      </c>
    </row>
    <row r="124" spans="2:65" s="1" customFormat="1" ht="31.5" customHeight="1">
      <c r="B124" s="115"/>
      <c r="C124" s="143" t="s">
        <v>79</v>
      </c>
      <c r="D124" s="143" t="s">
        <v>132</v>
      </c>
      <c r="E124" s="144" t="s">
        <v>133</v>
      </c>
      <c r="F124" s="212" t="s">
        <v>134</v>
      </c>
      <c r="G124" s="212"/>
      <c r="H124" s="212"/>
      <c r="I124" s="212"/>
      <c r="J124" s="145" t="s">
        <v>135</v>
      </c>
      <c r="K124" s="146">
        <v>2.625</v>
      </c>
      <c r="L124" s="213"/>
      <c r="M124" s="213"/>
      <c r="N124" s="213">
        <f>ROUND(L124*K124,2)</f>
        <v>0</v>
      </c>
      <c r="O124" s="213"/>
      <c r="P124" s="213"/>
      <c r="Q124" s="213"/>
      <c r="R124" s="117"/>
      <c r="T124" s="147" t="s">
        <v>5</v>
      </c>
      <c r="U124" s="40" t="s">
        <v>38</v>
      </c>
      <c r="V124" s="148">
        <v>48.854999999999997</v>
      </c>
      <c r="W124" s="148">
        <f>V124*K124</f>
        <v>128.24437499999999</v>
      </c>
      <c r="X124" s="148">
        <v>1.9085000000000001</v>
      </c>
      <c r="Y124" s="148">
        <f>X124*K124</f>
        <v>5.0098125000000007</v>
      </c>
      <c r="Z124" s="148">
        <v>0</v>
      </c>
      <c r="AA124" s="149">
        <f>Z124*K124</f>
        <v>0</v>
      </c>
      <c r="AR124" s="17" t="s">
        <v>136</v>
      </c>
      <c r="AT124" s="17" t="s">
        <v>132</v>
      </c>
      <c r="AU124" s="17" t="s">
        <v>91</v>
      </c>
      <c r="AY124" s="17" t="s">
        <v>131</v>
      </c>
      <c r="BE124" s="150">
        <f>IF(U124="základní",N124,0)</f>
        <v>0</v>
      </c>
      <c r="BF124" s="150">
        <f>IF(U124="snížená",N124,0)</f>
        <v>0</v>
      </c>
      <c r="BG124" s="150">
        <f>IF(U124="zákl. přenesená",N124,0)</f>
        <v>0</v>
      </c>
      <c r="BH124" s="150">
        <f>IF(U124="sníž. přenesená",N124,0)</f>
        <v>0</v>
      </c>
      <c r="BI124" s="150">
        <f>IF(U124="nulová",N124,0)</f>
        <v>0</v>
      </c>
      <c r="BJ124" s="17" t="s">
        <v>79</v>
      </c>
      <c r="BK124" s="150">
        <f>ROUND(L124*K124,2)</f>
        <v>0</v>
      </c>
      <c r="BL124" s="17" t="s">
        <v>136</v>
      </c>
      <c r="BM124" s="17" t="s">
        <v>137</v>
      </c>
    </row>
    <row r="125" spans="2:65" s="9" customFormat="1" ht="29.85" customHeight="1">
      <c r="B125" s="132"/>
      <c r="C125" s="133"/>
      <c r="D125" s="142" t="s">
        <v>105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220">
        <f>BK125</f>
        <v>0</v>
      </c>
      <c r="O125" s="221"/>
      <c r="P125" s="221"/>
      <c r="Q125" s="221"/>
      <c r="R125" s="135"/>
      <c r="T125" s="136"/>
      <c r="U125" s="133"/>
      <c r="V125" s="133"/>
      <c r="W125" s="137">
        <f>SUM(W126:W135)</f>
        <v>342.88650000000001</v>
      </c>
      <c r="X125" s="133"/>
      <c r="Y125" s="137">
        <f>SUM(Y126:Y135)</f>
        <v>10.834461760000002</v>
      </c>
      <c r="Z125" s="133"/>
      <c r="AA125" s="138">
        <f>SUM(AA126:AA135)</f>
        <v>0</v>
      </c>
      <c r="AR125" s="139" t="s">
        <v>79</v>
      </c>
      <c r="AT125" s="140" t="s">
        <v>72</v>
      </c>
      <c r="AU125" s="140" t="s">
        <v>79</v>
      </c>
      <c r="AY125" s="139" t="s">
        <v>131</v>
      </c>
      <c r="BK125" s="141">
        <f>SUM(BK126:BK135)</f>
        <v>0</v>
      </c>
    </row>
    <row r="126" spans="2:65" s="1" customFormat="1" ht="31.5" customHeight="1">
      <c r="B126" s="115"/>
      <c r="C126" s="143" t="s">
        <v>138</v>
      </c>
      <c r="D126" s="143" t="s">
        <v>132</v>
      </c>
      <c r="E126" s="144" t="s">
        <v>139</v>
      </c>
      <c r="F126" s="212" t="s">
        <v>140</v>
      </c>
      <c r="G126" s="212"/>
      <c r="H126" s="212"/>
      <c r="I126" s="212"/>
      <c r="J126" s="145" t="s">
        <v>141</v>
      </c>
      <c r="K126" s="146">
        <v>190</v>
      </c>
      <c r="L126" s="213"/>
      <c r="M126" s="213"/>
      <c r="N126" s="213">
        <f t="shared" ref="N126:N135" si="0">ROUND(L126*K126,2)</f>
        <v>0</v>
      </c>
      <c r="O126" s="213"/>
      <c r="P126" s="213"/>
      <c r="Q126" s="213"/>
      <c r="R126" s="117"/>
      <c r="T126" s="147" t="s">
        <v>5</v>
      </c>
      <c r="U126" s="40" t="s">
        <v>38</v>
      </c>
      <c r="V126" s="148">
        <v>0.27500000000000002</v>
      </c>
      <c r="W126" s="148">
        <f t="shared" ref="W126:W135" si="1">V126*K126</f>
        <v>52.250000000000007</v>
      </c>
      <c r="X126" s="148">
        <v>1.255E-2</v>
      </c>
      <c r="Y126" s="148">
        <f t="shared" ref="Y126:Y135" si="2">X126*K126</f>
        <v>2.3845000000000001</v>
      </c>
      <c r="Z126" s="148">
        <v>0</v>
      </c>
      <c r="AA126" s="149">
        <f t="shared" ref="AA126:AA135" si="3">Z126*K126</f>
        <v>0</v>
      </c>
      <c r="AR126" s="17" t="s">
        <v>136</v>
      </c>
      <c r="AT126" s="17" t="s">
        <v>132</v>
      </c>
      <c r="AU126" s="17" t="s">
        <v>91</v>
      </c>
      <c r="AY126" s="17" t="s">
        <v>131</v>
      </c>
      <c r="BE126" s="150">
        <f t="shared" ref="BE126:BE135" si="4">IF(U126="základní",N126,0)</f>
        <v>0</v>
      </c>
      <c r="BF126" s="150">
        <f t="shared" ref="BF126:BF135" si="5">IF(U126="snížená",N126,0)</f>
        <v>0</v>
      </c>
      <c r="BG126" s="150">
        <f t="shared" ref="BG126:BG135" si="6">IF(U126="zákl. přenesená",N126,0)</f>
        <v>0</v>
      </c>
      <c r="BH126" s="150">
        <f t="shared" ref="BH126:BH135" si="7">IF(U126="sníž. přenesená",N126,0)</f>
        <v>0</v>
      </c>
      <c r="BI126" s="150">
        <f t="shared" ref="BI126:BI135" si="8">IF(U126="nulová",N126,0)</f>
        <v>0</v>
      </c>
      <c r="BJ126" s="17" t="s">
        <v>79</v>
      </c>
      <c r="BK126" s="150">
        <f t="shared" ref="BK126:BK135" si="9">ROUND(L126*K126,2)</f>
        <v>0</v>
      </c>
      <c r="BL126" s="17" t="s">
        <v>136</v>
      </c>
      <c r="BM126" s="17" t="s">
        <v>142</v>
      </c>
    </row>
    <row r="127" spans="2:65" s="1" customFormat="1" ht="31.5" customHeight="1">
      <c r="B127" s="115"/>
      <c r="C127" s="143" t="s">
        <v>143</v>
      </c>
      <c r="D127" s="143" t="s">
        <v>132</v>
      </c>
      <c r="E127" s="144" t="s">
        <v>144</v>
      </c>
      <c r="F127" s="212" t="s">
        <v>145</v>
      </c>
      <c r="G127" s="212"/>
      <c r="H127" s="212"/>
      <c r="I127" s="212"/>
      <c r="J127" s="145" t="s">
        <v>141</v>
      </c>
      <c r="K127" s="146">
        <v>165</v>
      </c>
      <c r="L127" s="213"/>
      <c r="M127" s="213"/>
      <c r="N127" s="213">
        <f t="shared" si="0"/>
        <v>0</v>
      </c>
      <c r="O127" s="213"/>
      <c r="P127" s="213"/>
      <c r="Q127" s="213"/>
      <c r="R127" s="117"/>
      <c r="T127" s="147" t="s">
        <v>5</v>
      </c>
      <c r="U127" s="40" t="s">
        <v>38</v>
      </c>
      <c r="V127" s="148">
        <v>0.46</v>
      </c>
      <c r="W127" s="148">
        <f t="shared" si="1"/>
        <v>75.900000000000006</v>
      </c>
      <c r="X127" s="148">
        <v>2.6360000000000001E-2</v>
      </c>
      <c r="Y127" s="148">
        <f t="shared" si="2"/>
        <v>4.3494000000000002</v>
      </c>
      <c r="Z127" s="148">
        <v>0</v>
      </c>
      <c r="AA127" s="149">
        <f t="shared" si="3"/>
        <v>0</v>
      </c>
      <c r="AR127" s="17" t="s">
        <v>136</v>
      </c>
      <c r="AT127" s="17" t="s">
        <v>132</v>
      </c>
      <c r="AU127" s="17" t="s">
        <v>91</v>
      </c>
      <c r="AY127" s="17" t="s">
        <v>131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79</v>
      </c>
      <c r="BK127" s="150">
        <f t="shared" si="9"/>
        <v>0</v>
      </c>
      <c r="BL127" s="17" t="s">
        <v>136</v>
      </c>
      <c r="BM127" s="17" t="s">
        <v>146</v>
      </c>
    </row>
    <row r="128" spans="2:65" s="1" customFormat="1" ht="31.5" customHeight="1">
      <c r="B128" s="115"/>
      <c r="C128" s="143" t="s">
        <v>147</v>
      </c>
      <c r="D128" s="143" t="s">
        <v>132</v>
      </c>
      <c r="E128" s="144" t="s">
        <v>148</v>
      </c>
      <c r="F128" s="212" t="s">
        <v>149</v>
      </c>
      <c r="G128" s="212"/>
      <c r="H128" s="212"/>
      <c r="I128" s="212"/>
      <c r="J128" s="145" t="s">
        <v>141</v>
      </c>
      <c r="K128" s="146">
        <v>165</v>
      </c>
      <c r="L128" s="213"/>
      <c r="M128" s="213"/>
      <c r="N128" s="213">
        <f t="shared" si="0"/>
        <v>0</v>
      </c>
      <c r="O128" s="213"/>
      <c r="P128" s="213"/>
      <c r="Q128" s="213"/>
      <c r="R128" s="117"/>
      <c r="T128" s="147" t="s">
        <v>5</v>
      </c>
      <c r="U128" s="40" t="s">
        <v>38</v>
      </c>
      <c r="V128" s="148">
        <v>0.09</v>
      </c>
      <c r="W128" s="148">
        <f t="shared" si="1"/>
        <v>14.85</v>
      </c>
      <c r="X128" s="148">
        <v>7.9000000000000008E-3</v>
      </c>
      <c r="Y128" s="148">
        <f t="shared" si="2"/>
        <v>1.3035000000000001</v>
      </c>
      <c r="Z128" s="148">
        <v>0</v>
      </c>
      <c r="AA128" s="149">
        <f t="shared" si="3"/>
        <v>0</v>
      </c>
      <c r="AR128" s="17" t="s">
        <v>136</v>
      </c>
      <c r="AT128" s="17" t="s">
        <v>132</v>
      </c>
      <c r="AU128" s="17" t="s">
        <v>91</v>
      </c>
      <c r="AY128" s="17" t="s">
        <v>131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79</v>
      </c>
      <c r="BK128" s="150">
        <f t="shared" si="9"/>
        <v>0</v>
      </c>
      <c r="BL128" s="17" t="s">
        <v>136</v>
      </c>
      <c r="BM128" s="17" t="s">
        <v>150</v>
      </c>
    </row>
    <row r="129" spans="2:65" s="1" customFormat="1" ht="31.5" customHeight="1">
      <c r="B129" s="115"/>
      <c r="C129" s="143" t="s">
        <v>136</v>
      </c>
      <c r="D129" s="143" t="s">
        <v>132</v>
      </c>
      <c r="E129" s="144" t="s">
        <v>151</v>
      </c>
      <c r="F129" s="212" t="s">
        <v>152</v>
      </c>
      <c r="G129" s="212"/>
      <c r="H129" s="212"/>
      <c r="I129" s="212"/>
      <c r="J129" s="145" t="s">
        <v>141</v>
      </c>
      <c r="K129" s="146">
        <v>165</v>
      </c>
      <c r="L129" s="213"/>
      <c r="M129" s="213"/>
      <c r="N129" s="213">
        <f t="shared" si="0"/>
        <v>0</v>
      </c>
      <c r="O129" s="213"/>
      <c r="P129" s="213"/>
      <c r="Q129" s="213"/>
      <c r="R129" s="117"/>
      <c r="T129" s="147" t="s">
        <v>5</v>
      </c>
      <c r="U129" s="40" t="s">
        <v>38</v>
      </c>
      <c r="V129" s="148">
        <v>0.56499999999999995</v>
      </c>
      <c r="W129" s="148">
        <f t="shared" si="1"/>
        <v>93.224999999999994</v>
      </c>
      <c r="X129" s="148">
        <v>1.455E-2</v>
      </c>
      <c r="Y129" s="148">
        <f t="shared" si="2"/>
        <v>2.4007499999999999</v>
      </c>
      <c r="Z129" s="148">
        <v>0</v>
      </c>
      <c r="AA129" s="149">
        <f t="shared" si="3"/>
        <v>0</v>
      </c>
      <c r="AR129" s="17" t="s">
        <v>136</v>
      </c>
      <c r="AT129" s="17" t="s">
        <v>132</v>
      </c>
      <c r="AU129" s="17" t="s">
        <v>91</v>
      </c>
      <c r="AY129" s="17" t="s">
        <v>131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79</v>
      </c>
      <c r="BK129" s="150">
        <f t="shared" si="9"/>
        <v>0</v>
      </c>
      <c r="BL129" s="17" t="s">
        <v>136</v>
      </c>
      <c r="BM129" s="17" t="s">
        <v>153</v>
      </c>
    </row>
    <row r="130" spans="2:65" s="1" customFormat="1" ht="31.5" customHeight="1">
      <c r="B130" s="115"/>
      <c r="C130" s="143" t="s">
        <v>154</v>
      </c>
      <c r="D130" s="143" t="s">
        <v>132</v>
      </c>
      <c r="E130" s="144" t="s">
        <v>155</v>
      </c>
      <c r="F130" s="212" t="s">
        <v>156</v>
      </c>
      <c r="G130" s="212"/>
      <c r="H130" s="212"/>
      <c r="I130" s="212"/>
      <c r="J130" s="145" t="s">
        <v>157</v>
      </c>
      <c r="K130" s="146">
        <v>21.7</v>
      </c>
      <c r="L130" s="213"/>
      <c r="M130" s="213"/>
      <c r="N130" s="213">
        <f t="shared" si="0"/>
        <v>0</v>
      </c>
      <c r="O130" s="213"/>
      <c r="P130" s="213"/>
      <c r="Q130" s="213"/>
      <c r="R130" s="117"/>
      <c r="T130" s="147" t="s">
        <v>5</v>
      </c>
      <c r="U130" s="40" t="s">
        <v>38</v>
      </c>
      <c r="V130" s="148">
        <v>0.25</v>
      </c>
      <c r="W130" s="148">
        <f t="shared" si="1"/>
        <v>5.4249999999999998</v>
      </c>
      <c r="X130" s="148">
        <v>1.5499999999999999E-3</v>
      </c>
      <c r="Y130" s="148">
        <f t="shared" si="2"/>
        <v>3.3634999999999998E-2</v>
      </c>
      <c r="Z130" s="148">
        <v>0</v>
      </c>
      <c r="AA130" s="149">
        <f t="shared" si="3"/>
        <v>0</v>
      </c>
      <c r="AR130" s="17" t="s">
        <v>136</v>
      </c>
      <c r="AT130" s="17" t="s">
        <v>132</v>
      </c>
      <c r="AU130" s="17" t="s">
        <v>91</v>
      </c>
      <c r="AY130" s="17" t="s">
        <v>131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79</v>
      </c>
      <c r="BK130" s="150">
        <f t="shared" si="9"/>
        <v>0</v>
      </c>
      <c r="BL130" s="17" t="s">
        <v>136</v>
      </c>
      <c r="BM130" s="17" t="s">
        <v>158</v>
      </c>
    </row>
    <row r="131" spans="2:65" s="1" customFormat="1" ht="31.5" customHeight="1">
      <c r="B131" s="115"/>
      <c r="C131" s="143" t="s">
        <v>159</v>
      </c>
      <c r="D131" s="143" t="s">
        <v>132</v>
      </c>
      <c r="E131" s="144" t="s">
        <v>160</v>
      </c>
      <c r="F131" s="212" t="s">
        <v>161</v>
      </c>
      <c r="G131" s="212"/>
      <c r="H131" s="212"/>
      <c r="I131" s="212"/>
      <c r="J131" s="145" t="s">
        <v>157</v>
      </c>
      <c r="K131" s="146">
        <v>17.5</v>
      </c>
      <c r="L131" s="213"/>
      <c r="M131" s="213"/>
      <c r="N131" s="213">
        <f t="shared" si="0"/>
        <v>0</v>
      </c>
      <c r="O131" s="213"/>
      <c r="P131" s="213"/>
      <c r="Q131" s="213"/>
      <c r="R131" s="117"/>
      <c r="T131" s="147" t="s">
        <v>5</v>
      </c>
      <c r="U131" s="40" t="s">
        <v>38</v>
      </c>
      <c r="V131" s="148">
        <v>0.15</v>
      </c>
      <c r="W131" s="148">
        <f t="shared" si="1"/>
        <v>2.625</v>
      </c>
      <c r="X131" s="148">
        <v>2.0650000000000002E-2</v>
      </c>
      <c r="Y131" s="148">
        <f t="shared" si="2"/>
        <v>0.361375</v>
      </c>
      <c r="Z131" s="148">
        <v>0</v>
      </c>
      <c r="AA131" s="149">
        <f t="shared" si="3"/>
        <v>0</v>
      </c>
      <c r="AR131" s="17" t="s">
        <v>136</v>
      </c>
      <c r="AT131" s="17" t="s">
        <v>132</v>
      </c>
      <c r="AU131" s="17" t="s">
        <v>91</v>
      </c>
      <c r="AY131" s="17" t="s">
        <v>131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79</v>
      </c>
      <c r="BK131" s="150">
        <f t="shared" si="9"/>
        <v>0</v>
      </c>
      <c r="BL131" s="17" t="s">
        <v>136</v>
      </c>
      <c r="BM131" s="17" t="s">
        <v>162</v>
      </c>
    </row>
    <row r="132" spans="2:65" s="1" customFormat="1" ht="31.5" customHeight="1">
      <c r="B132" s="115"/>
      <c r="C132" s="143" t="s">
        <v>163</v>
      </c>
      <c r="D132" s="143" t="s">
        <v>132</v>
      </c>
      <c r="E132" s="144" t="s">
        <v>164</v>
      </c>
      <c r="F132" s="212" t="s">
        <v>165</v>
      </c>
      <c r="G132" s="212"/>
      <c r="H132" s="212"/>
      <c r="I132" s="212"/>
      <c r="J132" s="145" t="s">
        <v>141</v>
      </c>
      <c r="K132" s="146">
        <v>10.848000000000001</v>
      </c>
      <c r="L132" s="213"/>
      <c r="M132" s="213"/>
      <c r="N132" s="213">
        <f t="shared" si="0"/>
        <v>0</v>
      </c>
      <c r="O132" s="213"/>
      <c r="P132" s="213"/>
      <c r="Q132" s="213"/>
      <c r="R132" s="117"/>
      <c r="T132" s="147" t="s">
        <v>5</v>
      </c>
      <c r="U132" s="40" t="s">
        <v>38</v>
      </c>
      <c r="V132" s="148">
        <v>0.06</v>
      </c>
      <c r="W132" s="148">
        <f t="shared" si="1"/>
        <v>0.65088000000000001</v>
      </c>
      <c r="X132" s="148">
        <v>1.2E-4</v>
      </c>
      <c r="Y132" s="148">
        <f t="shared" si="2"/>
        <v>1.3017600000000001E-3</v>
      </c>
      <c r="Z132" s="148">
        <v>0</v>
      </c>
      <c r="AA132" s="149">
        <f t="shared" si="3"/>
        <v>0</v>
      </c>
      <c r="AR132" s="17" t="s">
        <v>136</v>
      </c>
      <c r="AT132" s="17" t="s">
        <v>132</v>
      </c>
      <c r="AU132" s="17" t="s">
        <v>91</v>
      </c>
      <c r="AY132" s="17" t="s">
        <v>131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79</v>
      </c>
      <c r="BK132" s="150">
        <f t="shared" si="9"/>
        <v>0</v>
      </c>
      <c r="BL132" s="17" t="s">
        <v>136</v>
      </c>
      <c r="BM132" s="17" t="s">
        <v>166</v>
      </c>
    </row>
    <row r="133" spans="2:65" s="1" customFormat="1" ht="22.5" customHeight="1">
      <c r="B133" s="115"/>
      <c r="C133" s="143" t="s">
        <v>167</v>
      </c>
      <c r="D133" s="143" t="s">
        <v>132</v>
      </c>
      <c r="E133" s="144" t="s">
        <v>168</v>
      </c>
      <c r="F133" s="212" t="s">
        <v>169</v>
      </c>
      <c r="G133" s="212"/>
      <c r="H133" s="212"/>
      <c r="I133" s="212"/>
      <c r="J133" s="145" t="s">
        <v>141</v>
      </c>
      <c r="K133" s="146">
        <v>345.43299999999999</v>
      </c>
      <c r="L133" s="213"/>
      <c r="M133" s="213"/>
      <c r="N133" s="213">
        <f t="shared" si="0"/>
        <v>0</v>
      </c>
      <c r="O133" s="213"/>
      <c r="P133" s="213"/>
      <c r="Q133" s="213"/>
      <c r="R133" s="117"/>
      <c r="T133" s="147" t="s">
        <v>5</v>
      </c>
      <c r="U133" s="40" t="s">
        <v>38</v>
      </c>
      <c r="V133" s="148">
        <v>0.14000000000000001</v>
      </c>
      <c r="W133" s="148">
        <f t="shared" si="1"/>
        <v>48.360620000000004</v>
      </c>
      <c r="X133" s="148">
        <v>0</v>
      </c>
      <c r="Y133" s="148">
        <f t="shared" si="2"/>
        <v>0</v>
      </c>
      <c r="Z133" s="148">
        <v>0</v>
      </c>
      <c r="AA133" s="149">
        <f t="shared" si="3"/>
        <v>0</v>
      </c>
      <c r="AR133" s="17" t="s">
        <v>136</v>
      </c>
      <c r="AT133" s="17" t="s">
        <v>132</v>
      </c>
      <c r="AU133" s="17" t="s">
        <v>91</v>
      </c>
      <c r="AY133" s="17" t="s">
        <v>131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79</v>
      </c>
      <c r="BK133" s="150">
        <f t="shared" si="9"/>
        <v>0</v>
      </c>
      <c r="BL133" s="17" t="s">
        <v>136</v>
      </c>
      <c r="BM133" s="17" t="s">
        <v>170</v>
      </c>
    </row>
    <row r="134" spans="2:65" s="1" customFormat="1" ht="22.5" customHeight="1">
      <c r="B134" s="115"/>
      <c r="C134" s="143" t="s">
        <v>171</v>
      </c>
      <c r="D134" s="143" t="s">
        <v>132</v>
      </c>
      <c r="E134" s="144" t="s">
        <v>172</v>
      </c>
      <c r="F134" s="212" t="s">
        <v>173</v>
      </c>
      <c r="G134" s="212"/>
      <c r="H134" s="212"/>
      <c r="I134" s="212"/>
      <c r="J134" s="145" t="s">
        <v>141</v>
      </c>
      <c r="K134" s="146">
        <v>15</v>
      </c>
      <c r="L134" s="213"/>
      <c r="M134" s="213"/>
      <c r="N134" s="213">
        <f t="shared" si="0"/>
        <v>0</v>
      </c>
      <c r="O134" s="213"/>
      <c r="P134" s="213"/>
      <c r="Q134" s="213"/>
      <c r="R134" s="117"/>
      <c r="T134" s="147" t="s">
        <v>5</v>
      </c>
      <c r="U134" s="40" t="s">
        <v>38</v>
      </c>
      <c r="V134" s="148">
        <v>0.14000000000000001</v>
      </c>
      <c r="W134" s="148">
        <f t="shared" si="1"/>
        <v>2.1</v>
      </c>
      <c r="X134" s="148">
        <v>0</v>
      </c>
      <c r="Y134" s="148">
        <f t="shared" si="2"/>
        <v>0</v>
      </c>
      <c r="Z134" s="148">
        <v>0</v>
      </c>
      <c r="AA134" s="149">
        <f t="shared" si="3"/>
        <v>0</v>
      </c>
      <c r="AR134" s="17" t="s">
        <v>136</v>
      </c>
      <c r="AT134" s="17" t="s">
        <v>132</v>
      </c>
      <c r="AU134" s="17" t="s">
        <v>91</v>
      </c>
      <c r="AY134" s="17" t="s">
        <v>131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79</v>
      </c>
      <c r="BK134" s="150">
        <f t="shared" si="9"/>
        <v>0</v>
      </c>
      <c r="BL134" s="17" t="s">
        <v>136</v>
      </c>
      <c r="BM134" s="17" t="s">
        <v>174</v>
      </c>
    </row>
    <row r="135" spans="2:65" s="1" customFormat="1" ht="31.5" customHeight="1">
      <c r="B135" s="115"/>
      <c r="C135" s="143" t="s">
        <v>175</v>
      </c>
      <c r="D135" s="143" t="s">
        <v>132</v>
      </c>
      <c r="E135" s="144" t="s">
        <v>176</v>
      </c>
      <c r="F135" s="212" t="s">
        <v>177</v>
      </c>
      <c r="G135" s="212"/>
      <c r="H135" s="212"/>
      <c r="I135" s="212"/>
      <c r="J135" s="145" t="s">
        <v>141</v>
      </c>
      <c r="K135" s="146">
        <v>190</v>
      </c>
      <c r="L135" s="213"/>
      <c r="M135" s="213"/>
      <c r="N135" s="213">
        <f t="shared" si="0"/>
        <v>0</v>
      </c>
      <c r="O135" s="213"/>
      <c r="P135" s="213"/>
      <c r="Q135" s="213"/>
      <c r="R135" s="117"/>
      <c r="T135" s="147" t="s">
        <v>5</v>
      </c>
      <c r="U135" s="40" t="s">
        <v>38</v>
      </c>
      <c r="V135" s="148">
        <v>0.25</v>
      </c>
      <c r="W135" s="148">
        <f t="shared" si="1"/>
        <v>47.5</v>
      </c>
      <c r="X135" s="148">
        <v>0</v>
      </c>
      <c r="Y135" s="148">
        <f t="shared" si="2"/>
        <v>0</v>
      </c>
      <c r="Z135" s="148">
        <v>0</v>
      </c>
      <c r="AA135" s="149">
        <f t="shared" si="3"/>
        <v>0</v>
      </c>
      <c r="AR135" s="17" t="s">
        <v>136</v>
      </c>
      <c r="AT135" s="17" t="s">
        <v>132</v>
      </c>
      <c r="AU135" s="17" t="s">
        <v>91</v>
      </c>
      <c r="AY135" s="17" t="s">
        <v>131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79</v>
      </c>
      <c r="BK135" s="150">
        <f t="shared" si="9"/>
        <v>0</v>
      </c>
      <c r="BL135" s="17" t="s">
        <v>136</v>
      </c>
      <c r="BM135" s="17" t="s">
        <v>178</v>
      </c>
    </row>
    <row r="136" spans="2:65" s="9" customFormat="1" ht="29.85" customHeight="1">
      <c r="B136" s="132"/>
      <c r="C136" s="133"/>
      <c r="D136" s="142" t="s">
        <v>106</v>
      </c>
      <c r="E136" s="142"/>
      <c r="F136" s="142"/>
      <c r="G136" s="142"/>
      <c r="H136" s="142"/>
      <c r="I136" s="142"/>
      <c r="J136" s="142"/>
      <c r="K136" s="142"/>
      <c r="L136" s="142"/>
      <c r="M136" s="142"/>
      <c r="N136" s="220">
        <f>BK136</f>
        <v>0</v>
      </c>
      <c r="O136" s="221"/>
      <c r="P136" s="221"/>
      <c r="Q136" s="221"/>
      <c r="R136" s="135"/>
      <c r="T136" s="136"/>
      <c r="U136" s="133"/>
      <c r="V136" s="133"/>
      <c r="W136" s="137">
        <f>SUM(W137:W145)</f>
        <v>143.73000000000002</v>
      </c>
      <c r="X136" s="133"/>
      <c r="Y136" s="137">
        <f>SUM(Y137:Y145)</f>
        <v>4.1800000000000004E-2</v>
      </c>
      <c r="Z136" s="133"/>
      <c r="AA136" s="138">
        <f>SUM(AA137:AA145)</f>
        <v>4.97</v>
      </c>
      <c r="AR136" s="139" t="s">
        <v>79</v>
      </c>
      <c r="AT136" s="140" t="s">
        <v>72</v>
      </c>
      <c r="AU136" s="140" t="s">
        <v>79</v>
      </c>
      <c r="AY136" s="139" t="s">
        <v>131</v>
      </c>
      <c r="BK136" s="141">
        <f>SUM(BK137:BK145)</f>
        <v>0</v>
      </c>
    </row>
    <row r="137" spans="2:65" s="1" customFormat="1" ht="44.25" customHeight="1">
      <c r="B137" s="115"/>
      <c r="C137" s="143" t="s">
        <v>179</v>
      </c>
      <c r="D137" s="143" t="s">
        <v>132</v>
      </c>
      <c r="E137" s="144" t="s">
        <v>180</v>
      </c>
      <c r="F137" s="212" t="s">
        <v>181</v>
      </c>
      <c r="G137" s="212"/>
      <c r="H137" s="212"/>
      <c r="I137" s="212"/>
      <c r="J137" s="145" t="s">
        <v>141</v>
      </c>
      <c r="K137" s="146">
        <v>195</v>
      </c>
      <c r="L137" s="213"/>
      <c r="M137" s="213"/>
      <c r="N137" s="213">
        <f t="shared" ref="N137:N145" si="10">ROUND(L137*K137,2)</f>
        <v>0</v>
      </c>
      <c r="O137" s="213"/>
      <c r="P137" s="213"/>
      <c r="Q137" s="213"/>
      <c r="R137" s="117"/>
      <c r="T137" s="147" t="s">
        <v>5</v>
      </c>
      <c r="U137" s="40" t="s">
        <v>38</v>
      </c>
      <c r="V137" s="148">
        <v>0.16</v>
      </c>
      <c r="W137" s="148">
        <f t="shared" ref="W137:W145" si="11">V137*K137</f>
        <v>31.2</v>
      </c>
      <c r="X137" s="148">
        <v>0</v>
      </c>
      <c r="Y137" s="148">
        <f t="shared" ref="Y137:Y145" si="12">X137*K137</f>
        <v>0</v>
      </c>
      <c r="Z137" s="148">
        <v>0</v>
      </c>
      <c r="AA137" s="149">
        <f t="shared" ref="AA137:AA145" si="13">Z137*K137</f>
        <v>0</v>
      </c>
      <c r="AR137" s="17" t="s">
        <v>136</v>
      </c>
      <c r="AT137" s="17" t="s">
        <v>132</v>
      </c>
      <c r="AU137" s="17" t="s">
        <v>91</v>
      </c>
      <c r="AY137" s="17" t="s">
        <v>131</v>
      </c>
      <c r="BE137" s="150">
        <f t="shared" ref="BE137:BE145" si="14">IF(U137="základní",N137,0)</f>
        <v>0</v>
      </c>
      <c r="BF137" s="150">
        <f t="shared" ref="BF137:BF145" si="15">IF(U137="snížená",N137,0)</f>
        <v>0</v>
      </c>
      <c r="BG137" s="150">
        <f t="shared" ref="BG137:BG145" si="16">IF(U137="zákl. přenesená",N137,0)</f>
        <v>0</v>
      </c>
      <c r="BH137" s="150">
        <f t="shared" ref="BH137:BH145" si="17">IF(U137="sníž. přenesená",N137,0)</f>
        <v>0</v>
      </c>
      <c r="BI137" s="150">
        <f t="shared" ref="BI137:BI145" si="18">IF(U137="nulová",N137,0)</f>
        <v>0</v>
      </c>
      <c r="BJ137" s="17" t="s">
        <v>79</v>
      </c>
      <c r="BK137" s="150">
        <f t="shared" ref="BK137:BK145" si="19">ROUND(L137*K137,2)</f>
        <v>0</v>
      </c>
      <c r="BL137" s="17" t="s">
        <v>136</v>
      </c>
      <c r="BM137" s="17" t="s">
        <v>182</v>
      </c>
    </row>
    <row r="138" spans="2:65" s="1" customFormat="1" ht="44.25" customHeight="1">
      <c r="B138" s="115"/>
      <c r="C138" s="143" t="s">
        <v>183</v>
      </c>
      <c r="D138" s="143" t="s">
        <v>132</v>
      </c>
      <c r="E138" s="144" t="s">
        <v>184</v>
      </c>
      <c r="F138" s="212" t="s">
        <v>185</v>
      </c>
      <c r="G138" s="212"/>
      <c r="H138" s="212"/>
      <c r="I138" s="212"/>
      <c r="J138" s="145" t="s">
        <v>141</v>
      </c>
      <c r="K138" s="146">
        <v>11700</v>
      </c>
      <c r="L138" s="213"/>
      <c r="M138" s="213"/>
      <c r="N138" s="213">
        <f t="shared" si="10"/>
        <v>0</v>
      </c>
      <c r="O138" s="213"/>
      <c r="P138" s="213"/>
      <c r="Q138" s="213"/>
      <c r="R138" s="117"/>
      <c r="T138" s="147" t="s">
        <v>5</v>
      </c>
      <c r="U138" s="40" t="s">
        <v>38</v>
      </c>
      <c r="V138" s="148">
        <v>0</v>
      </c>
      <c r="W138" s="148">
        <f t="shared" si="11"/>
        <v>0</v>
      </c>
      <c r="X138" s="148">
        <v>0</v>
      </c>
      <c r="Y138" s="148">
        <f t="shared" si="12"/>
        <v>0</v>
      </c>
      <c r="Z138" s="148">
        <v>0</v>
      </c>
      <c r="AA138" s="149">
        <f t="shared" si="13"/>
        <v>0</v>
      </c>
      <c r="AR138" s="17" t="s">
        <v>136</v>
      </c>
      <c r="AT138" s="17" t="s">
        <v>132</v>
      </c>
      <c r="AU138" s="17" t="s">
        <v>91</v>
      </c>
      <c r="AY138" s="17" t="s">
        <v>131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79</v>
      </c>
      <c r="BK138" s="150">
        <f t="shared" si="19"/>
        <v>0</v>
      </c>
      <c r="BL138" s="17" t="s">
        <v>136</v>
      </c>
      <c r="BM138" s="17" t="s">
        <v>186</v>
      </c>
    </row>
    <row r="139" spans="2:65" s="1" customFormat="1" ht="44.25" customHeight="1">
      <c r="B139" s="115"/>
      <c r="C139" s="143" t="s">
        <v>187</v>
      </c>
      <c r="D139" s="143" t="s">
        <v>132</v>
      </c>
      <c r="E139" s="144" t="s">
        <v>188</v>
      </c>
      <c r="F139" s="212" t="s">
        <v>189</v>
      </c>
      <c r="G139" s="212"/>
      <c r="H139" s="212"/>
      <c r="I139" s="212"/>
      <c r="J139" s="145" t="s">
        <v>141</v>
      </c>
      <c r="K139" s="146">
        <v>195</v>
      </c>
      <c r="L139" s="213"/>
      <c r="M139" s="213"/>
      <c r="N139" s="213">
        <f t="shared" si="10"/>
        <v>0</v>
      </c>
      <c r="O139" s="213"/>
      <c r="P139" s="213"/>
      <c r="Q139" s="213"/>
      <c r="R139" s="117"/>
      <c r="T139" s="147" t="s">
        <v>5</v>
      </c>
      <c r="U139" s="40" t="s">
        <v>38</v>
      </c>
      <c r="V139" s="148">
        <v>0.1</v>
      </c>
      <c r="W139" s="148">
        <f t="shared" si="11"/>
        <v>19.5</v>
      </c>
      <c r="X139" s="148">
        <v>0</v>
      </c>
      <c r="Y139" s="148">
        <f t="shared" si="12"/>
        <v>0</v>
      </c>
      <c r="Z139" s="148">
        <v>0</v>
      </c>
      <c r="AA139" s="149">
        <f t="shared" si="13"/>
        <v>0</v>
      </c>
      <c r="AR139" s="17" t="s">
        <v>136</v>
      </c>
      <c r="AT139" s="17" t="s">
        <v>132</v>
      </c>
      <c r="AU139" s="17" t="s">
        <v>91</v>
      </c>
      <c r="AY139" s="17" t="s">
        <v>131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79</v>
      </c>
      <c r="BK139" s="150">
        <f t="shared" si="19"/>
        <v>0</v>
      </c>
      <c r="BL139" s="17" t="s">
        <v>136</v>
      </c>
      <c r="BM139" s="17" t="s">
        <v>190</v>
      </c>
    </row>
    <row r="140" spans="2:65" s="1" customFormat="1" ht="31.5" customHeight="1">
      <c r="B140" s="115"/>
      <c r="C140" s="143" t="s">
        <v>191</v>
      </c>
      <c r="D140" s="143" t="s">
        <v>132</v>
      </c>
      <c r="E140" s="144" t="s">
        <v>192</v>
      </c>
      <c r="F140" s="212" t="s">
        <v>193</v>
      </c>
      <c r="G140" s="212"/>
      <c r="H140" s="212"/>
      <c r="I140" s="212"/>
      <c r="J140" s="145" t="s">
        <v>141</v>
      </c>
      <c r="K140" s="146">
        <v>165</v>
      </c>
      <c r="L140" s="213"/>
      <c r="M140" s="213"/>
      <c r="N140" s="213">
        <f t="shared" si="10"/>
        <v>0</v>
      </c>
      <c r="O140" s="213"/>
      <c r="P140" s="213"/>
      <c r="Q140" s="213"/>
      <c r="R140" s="117"/>
      <c r="T140" s="147" t="s">
        <v>5</v>
      </c>
      <c r="U140" s="40" t="s">
        <v>38</v>
      </c>
      <c r="V140" s="148">
        <v>6.0999999999999999E-2</v>
      </c>
      <c r="W140" s="148">
        <f t="shared" si="11"/>
        <v>10.065</v>
      </c>
      <c r="X140" s="148">
        <v>0</v>
      </c>
      <c r="Y140" s="148">
        <f t="shared" si="12"/>
        <v>0</v>
      </c>
      <c r="Z140" s="148">
        <v>0</v>
      </c>
      <c r="AA140" s="149">
        <f t="shared" si="13"/>
        <v>0</v>
      </c>
      <c r="AR140" s="17" t="s">
        <v>136</v>
      </c>
      <c r="AT140" s="17" t="s">
        <v>132</v>
      </c>
      <c r="AU140" s="17" t="s">
        <v>91</v>
      </c>
      <c r="AY140" s="17" t="s">
        <v>131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79</v>
      </c>
      <c r="BK140" s="150">
        <f t="shared" si="19"/>
        <v>0</v>
      </c>
      <c r="BL140" s="17" t="s">
        <v>136</v>
      </c>
      <c r="BM140" s="17" t="s">
        <v>194</v>
      </c>
    </row>
    <row r="141" spans="2:65" s="1" customFormat="1" ht="31.5" customHeight="1">
      <c r="B141" s="115"/>
      <c r="C141" s="143" t="s">
        <v>195</v>
      </c>
      <c r="D141" s="143" t="s">
        <v>132</v>
      </c>
      <c r="E141" s="144" t="s">
        <v>196</v>
      </c>
      <c r="F141" s="212" t="s">
        <v>197</v>
      </c>
      <c r="G141" s="212"/>
      <c r="H141" s="212"/>
      <c r="I141" s="212"/>
      <c r="J141" s="145" t="s">
        <v>141</v>
      </c>
      <c r="K141" s="146">
        <v>9900</v>
      </c>
      <c r="L141" s="213"/>
      <c r="M141" s="213"/>
      <c r="N141" s="213">
        <f t="shared" si="10"/>
        <v>0</v>
      </c>
      <c r="O141" s="213"/>
      <c r="P141" s="213"/>
      <c r="Q141" s="213"/>
      <c r="R141" s="117"/>
      <c r="T141" s="147" t="s">
        <v>5</v>
      </c>
      <c r="U141" s="40" t="s">
        <v>38</v>
      </c>
      <c r="V141" s="148">
        <v>0</v>
      </c>
      <c r="W141" s="148">
        <f t="shared" si="11"/>
        <v>0</v>
      </c>
      <c r="X141" s="148">
        <v>0</v>
      </c>
      <c r="Y141" s="148">
        <f t="shared" si="12"/>
        <v>0</v>
      </c>
      <c r="Z141" s="148">
        <v>0</v>
      </c>
      <c r="AA141" s="149">
        <f t="shared" si="13"/>
        <v>0</v>
      </c>
      <c r="AR141" s="17" t="s">
        <v>136</v>
      </c>
      <c r="AT141" s="17" t="s">
        <v>132</v>
      </c>
      <c r="AU141" s="17" t="s">
        <v>91</v>
      </c>
      <c r="AY141" s="17" t="s">
        <v>131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79</v>
      </c>
      <c r="BK141" s="150">
        <f t="shared" si="19"/>
        <v>0</v>
      </c>
      <c r="BL141" s="17" t="s">
        <v>136</v>
      </c>
      <c r="BM141" s="17" t="s">
        <v>198</v>
      </c>
    </row>
    <row r="142" spans="2:65" s="1" customFormat="1" ht="31.5" customHeight="1">
      <c r="B142" s="115"/>
      <c r="C142" s="143" t="s">
        <v>199</v>
      </c>
      <c r="D142" s="143" t="s">
        <v>132</v>
      </c>
      <c r="E142" s="144" t="s">
        <v>200</v>
      </c>
      <c r="F142" s="212" t="s">
        <v>201</v>
      </c>
      <c r="G142" s="212"/>
      <c r="H142" s="212"/>
      <c r="I142" s="212"/>
      <c r="J142" s="145" t="s">
        <v>141</v>
      </c>
      <c r="K142" s="146">
        <v>165</v>
      </c>
      <c r="L142" s="213"/>
      <c r="M142" s="213"/>
      <c r="N142" s="213">
        <f t="shared" si="10"/>
        <v>0</v>
      </c>
      <c r="O142" s="213"/>
      <c r="P142" s="213"/>
      <c r="Q142" s="213"/>
      <c r="R142" s="117"/>
      <c r="T142" s="147" t="s">
        <v>5</v>
      </c>
      <c r="U142" s="40" t="s">
        <v>38</v>
      </c>
      <c r="V142" s="148">
        <v>4.1000000000000002E-2</v>
      </c>
      <c r="W142" s="148">
        <f t="shared" si="11"/>
        <v>6.7650000000000006</v>
      </c>
      <c r="X142" s="148">
        <v>0</v>
      </c>
      <c r="Y142" s="148">
        <f t="shared" si="12"/>
        <v>0</v>
      </c>
      <c r="Z142" s="148">
        <v>0</v>
      </c>
      <c r="AA142" s="149">
        <f t="shared" si="13"/>
        <v>0</v>
      </c>
      <c r="AR142" s="17" t="s">
        <v>136</v>
      </c>
      <c r="AT142" s="17" t="s">
        <v>132</v>
      </c>
      <c r="AU142" s="17" t="s">
        <v>91</v>
      </c>
      <c r="AY142" s="17" t="s">
        <v>131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79</v>
      </c>
      <c r="BK142" s="150">
        <f t="shared" si="19"/>
        <v>0</v>
      </c>
      <c r="BL142" s="17" t="s">
        <v>136</v>
      </c>
      <c r="BM142" s="17" t="s">
        <v>202</v>
      </c>
    </row>
    <row r="143" spans="2:65" s="1" customFormat="1" ht="44.25" customHeight="1">
      <c r="B143" s="115"/>
      <c r="C143" s="143" t="s">
        <v>203</v>
      </c>
      <c r="D143" s="143" t="s">
        <v>132</v>
      </c>
      <c r="E143" s="144" t="s">
        <v>204</v>
      </c>
      <c r="F143" s="212" t="s">
        <v>205</v>
      </c>
      <c r="G143" s="212"/>
      <c r="H143" s="212"/>
      <c r="I143" s="212"/>
      <c r="J143" s="145" t="s">
        <v>141</v>
      </c>
      <c r="K143" s="146">
        <v>180</v>
      </c>
      <c r="L143" s="213"/>
      <c r="M143" s="213"/>
      <c r="N143" s="213">
        <f t="shared" si="10"/>
        <v>0</v>
      </c>
      <c r="O143" s="213"/>
      <c r="P143" s="213"/>
      <c r="Q143" s="213"/>
      <c r="R143" s="117"/>
      <c r="T143" s="147" t="s">
        <v>5</v>
      </c>
      <c r="U143" s="40" t="s">
        <v>38</v>
      </c>
      <c r="V143" s="148">
        <v>0.126</v>
      </c>
      <c r="W143" s="148">
        <f t="shared" si="11"/>
        <v>22.68</v>
      </c>
      <c r="X143" s="148">
        <v>2.1000000000000001E-4</v>
      </c>
      <c r="Y143" s="148">
        <f t="shared" si="12"/>
        <v>3.78E-2</v>
      </c>
      <c r="Z143" s="148">
        <v>0</v>
      </c>
      <c r="AA143" s="149">
        <f t="shared" si="13"/>
        <v>0</v>
      </c>
      <c r="AR143" s="17" t="s">
        <v>136</v>
      </c>
      <c r="AT143" s="17" t="s">
        <v>132</v>
      </c>
      <c r="AU143" s="17" t="s">
        <v>91</v>
      </c>
      <c r="AY143" s="17" t="s">
        <v>131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79</v>
      </c>
      <c r="BK143" s="150">
        <f t="shared" si="19"/>
        <v>0</v>
      </c>
      <c r="BL143" s="17" t="s">
        <v>136</v>
      </c>
      <c r="BM143" s="17" t="s">
        <v>206</v>
      </c>
    </row>
    <row r="144" spans="2:65" s="1" customFormat="1" ht="22.5" customHeight="1">
      <c r="B144" s="115"/>
      <c r="C144" s="143" t="s">
        <v>207</v>
      </c>
      <c r="D144" s="143" t="s">
        <v>132</v>
      </c>
      <c r="E144" s="144" t="s">
        <v>208</v>
      </c>
      <c r="F144" s="212" t="s">
        <v>209</v>
      </c>
      <c r="G144" s="212"/>
      <c r="H144" s="212"/>
      <c r="I144" s="212"/>
      <c r="J144" s="145" t="s">
        <v>141</v>
      </c>
      <c r="K144" s="146">
        <v>100</v>
      </c>
      <c r="L144" s="213"/>
      <c r="M144" s="213"/>
      <c r="N144" s="213">
        <f t="shared" si="10"/>
        <v>0</v>
      </c>
      <c r="O144" s="213"/>
      <c r="P144" s="213"/>
      <c r="Q144" s="213"/>
      <c r="R144" s="117"/>
      <c r="T144" s="147" t="s">
        <v>5</v>
      </c>
      <c r="U144" s="40" t="s">
        <v>38</v>
      </c>
      <c r="V144" s="148">
        <v>0.308</v>
      </c>
      <c r="W144" s="148">
        <f t="shared" si="11"/>
        <v>30.8</v>
      </c>
      <c r="X144" s="148">
        <v>4.0000000000000003E-5</v>
      </c>
      <c r="Y144" s="148">
        <f t="shared" si="12"/>
        <v>4.0000000000000001E-3</v>
      </c>
      <c r="Z144" s="148">
        <v>0</v>
      </c>
      <c r="AA144" s="149">
        <f t="shared" si="13"/>
        <v>0</v>
      </c>
      <c r="AR144" s="17" t="s">
        <v>136</v>
      </c>
      <c r="AT144" s="17" t="s">
        <v>132</v>
      </c>
      <c r="AU144" s="17" t="s">
        <v>91</v>
      </c>
      <c r="AY144" s="17" t="s">
        <v>131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79</v>
      </c>
      <c r="BK144" s="150">
        <f t="shared" si="19"/>
        <v>0</v>
      </c>
      <c r="BL144" s="17" t="s">
        <v>136</v>
      </c>
      <c r="BM144" s="17" t="s">
        <v>210</v>
      </c>
    </row>
    <row r="145" spans="2:65" s="1" customFormat="1" ht="44.25" customHeight="1">
      <c r="B145" s="115"/>
      <c r="C145" s="143" t="s">
        <v>211</v>
      </c>
      <c r="D145" s="143" t="s">
        <v>132</v>
      </c>
      <c r="E145" s="144" t="s">
        <v>212</v>
      </c>
      <c r="F145" s="212" t="s">
        <v>213</v>
      </c>
      <c r="G145" s="212"/>
      <c r="H145" s="212"/>
      <c r="I145" s="212"/>
      <c r="J145" s="145" t="s">
        <v>141</v>
      </c>
      <c r="K145" s="146">
        <v>355</v>
      </c>
      <c r="L145" s="213"/>
      <c r="M145" s="213"/>
      <c r="N145" s="213">
        <f t="shared" si="10"/>
        <v>0</v>
      </c>
      <c r="O145" s="213"/>
      <c r="P145" s="213"/>
      <c r="Q145" s="213"/>
      <c r="R145" s="117"/>
      <c r="T145" s="147" t="s">
        <v>5</v>
      </c>
      <c r="U145" s="40" t="s">
        <v>38</v>
      </c>
      <c r="V145" s="148">
        <v>6.4000000000000001E-2</v>
      </c>
      <c r="W145" s="148">
        <f t="shared" si="11"/>
        <v>22.72</v>
      </c>
      <c r="X145" s="148">
        <v>0</v>
      </c>
      <c r="Y145" s="148">
        <f t="shared" si="12"/>
        <v>0</v>
      </c>
      <c r="Z145" s="148">
        <v>1.4E-2</v>
      </c>
      <c r="AA145" s="149">
        <f t="shared" si="13"/>
        <v>4.97</v>
      </c>
      <c r="AR145" s="17" t="s">
        <v>136</v>
      </c>
      <c r="AT145" s="17" t="s">
        <v>132</v>
      </c>
      <c r="AU145" s="17" t="s">
        <v>91</v>
      </c>
      <c r="AY145" s="17" t="s">
        <v>131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79</v>
      </c>
      <c r="BK145" s="150">
        <f t="shared" si="19"/>
        <v>0</v>
      </c>
      <c r="BL145" s="17" t="s">
        <v>136</v>
      </c>
      <c r="BM145" s="17" t="s">
        <v>214</v>
      </c>
    </row>
    <row r="146" spans="2:65" s="9" customFormat="1" ht="29.85" customHeight="1">
      <c r="B146" s="132"/>
      <c r="C146" s="133"/>
      <c r="D146" s="142" t="s">
        <v>107</v>
      </c>
      <c r="E146" s="142"/>
      <c r="F146" s="142"/>
      <c r="G146" s="142"/>
      <c r="H146" s="142"/>
      <c r="I146" s="142"/>
      <c r="J146" s="142"/>
      <c r="K146" s="142"/>
      <c r="L146" s="142"/>
      <c r="M146" s="142"/>
      <c r="N146" s="220">
        <f>BK146</f>
        <v>0</v>
      </c>
      <c r="O146" s="221"/>
      <c r="P146" s="221"/>
      <c r="Q146" s="221"/>
      <c r="R146" s="135"/>
      <c r="T146" s="136"/>
      <c r="U146" s="133"/>
      <c r="V146" s="133"/>
      <c r="W146" s="137">
        <f>SUM(W147:W150)</f>
        <v>20.690841000000002</v>
      </c>
      <c r="X146" s="133"/>
      <c r="Y146" s="137">
        <f>SUM(Y147:Y150)</f>
        <v>0</v>
      </c>
      <c r="Z146" s="133"/>
      <c r="AA146" s="138">
        <f>SUM(AA147:AA150)</f>
        <v>0</v>
      </c>
      <c r="AR146" s="139" t="s">
        <v>79</v>
      </c>
      <c r="AT146" s="140" t="s">
        <v>72</v>
      </c>
      <c r="AU146" s="140" t="s">
        <v>79</v>
      </c>
      <c r="AY146" s="139" t="s">
        <v>131</v>
      </c>
      <c r="BK146" s="141">
        <f>SUM(BK147:BK150)</f>
        <v>0</v>
      </c>
    </row>
    <row r="147" spans="2:65" s="1" customFormat="1" ht="44.25" customHeight="1">
      <c r="B147" s="115"/>
      <c r="C147" s="143" t="s">
        <v>11</v>
      </c>
      <c r="D147" s="143" t="s">
        <v>132</v>
      </c>
      <c r="E147" s="144" t="s">
        <v>215</v>
      </c>
      <c r="F147" s="212" t="s">
        <v>216</v>
      </c>
      <c r="G147" s="212"/>
      <c r="H147" s="212"/>
      <c r="I147" s="212"/>
      <c r="J147" s="145" t="s">
        <v>217</v>
      </c>
      <c r="K147" s="146">
        <v>5.0910000000000002</v>
      </c>
      <c r="L147" s="213"/>
      <c r="M147" s="213"/>
      <c r="N147" s="213">
        <f>ROUND(L147*K147,2)</f>
        <v>0</v>
      </c>
      <c r="O147" s="213"/>
      <c r="P147" s="213"/>
      <c r="Q147" s="213"/>
      <c r="R147" s="117"/>
      <c r="T147" s="147" t="s">
        <v>5</v>
      </c>
      <c r="U147" s="40" t="s">
        <v>38</v>
      </c>
      <c r="V147" s="148">
        <v>3.89</v>
      </c>
      <c r="W147" s="148">
        <f>V147*K147</f>
        <v>19.803990000000002</v>
      </c>
      <c r="X147" s="148">
        <v>0</v>
      </c>
      <c r="Y147" s="148">
        <f>X147*K147</f>
        <v>0</v>
      </c>
      <c r="Z147" s="148">
        <v>0</v>
      </c>
      <c r="AA147" s="149">
        <f>Z147*K147</f>
        <v>0</v>
      </c>
      <c r="AR147" s="17" t="s">
        <v>136</v>
      </c>
      <c r="AT147" s="17" t="s">
        <v>132</v>
      </c>
      <c r="AU147" s="17" t="s">
        <v>91</v>
      </c>
      <c r="AY147" s="17" t="s">
        <v>131</v>
      </c>
      <c r="BE147" s="150">
        <f>IF(U147="základní",N147,0)</f>
        <v>0</v>
      </c>
      <c r="BF147" s="150">
        <f>IF(U147="snížená",N147,0)</f>
        <v>0</v>
      </c>
      <c r="BG147" s="150">
        <f>IF(U147="zákl. přenesená",N147,0)</f>
        <v>0</v>
      </c>
      <c r="BH147" s="150">
        <f>IF(U147="sníž. přenesená",N147,0)</f>
        <v>0</v>
      </c>
      <c r="BI147" s="150">
        <f>IF(U147="nulová",N147,0)</f>
        <v>0</v>
      </c>
      <c r="BJ147" s="17" t="s">
        <v>79</v>
      </c>
      <c r="BK147" s="150">
        <f>ROUND(L147*K147,2)</f>
        <v>0</v>
      </c>
      <c r="BL147" s="17" t="s">
        <v>136</v>
      </c>
      <c r="BM147" s="17" t="s">
        <v>218</v>
      </c>
    </row>
    <row r="148" spans="2:65" s="1" customFormat="1" ht="31.5" customHeight="1">
      <c r="B148" s="115"/>
      <c r="C148" s="143" t="s">
        <v>219</v>
      </c>
      <c r="D148" s="143" t="s">
        <v>132</v>
      </c>
      <c r="E148" s="144" t="s">
        <v>220</v>
      </c>
      <c r="F148" s="212" t="s">
        <v>221</v>
      </c>
      <c r="G148" s="212"/>
      <c r="H148" s="212"/>
      <c r="I148" s="212"/>
      <c r="J148" s="145" t="s">
        <v>217</v>
      </c>
      <c r="K148" s="146">
        <v>5.0910000000000002</v>
      </c>
      <c r="L148" s="213"/>
      <c r="M148" s="213"/>
      <c r="N148" s="213">
        <f>ROUND(L148*K148,2)</f>
        <v>0</v>
      </c>
      <c r="O148" s="213"/>
      <c r="P148" s="213"/>
      <c r="Q148" s="213"/>
      <c r="R148" s="117"/>
      <c r="T148" s="147" t="s">
        <v>5</v>
      </c>
      <c r="U148" s="40" t="s">
        <v>38</v>
      </c>
      <c r="V148" s="148">
        <v>0.125</v>
      </c>
      <c r="W148" s="148">
        <f>V148*K148</f>
        <v>0.63637500000000002</v>
      </c>
      <c r="X148" s="148">
        <v>0</v>
      </c>
      <c r="Y148" s="148">
        <f>X148*K148</f>
        <v>0</v>
      </c>
      <c r="Z148" s="148">
        <v>0</v>
      </c>
      <c r="AA148" s="149">
        <f>Z148*K148</f>
        <v>0</v>
      </c>
      <c r="AR148" s="17" t="s">
        <v>136</v>
      </c>
      <c r="AT148" s="17" t="s">
        <v>132</v>
      </c>
      <c r="AU148" s="17" t="s">
        <v>91</v>
      </c>
      <c r="AY148" s="17" t="s">
        <v>131</v>
      </c>
      <c r="BE148" s="150">
        <f>IF(U148="základní",N148,0)</f>
        <v>0</v>
      </c>
      <c r="BF148" s="150">
        <f>IF(U148="snížená",N148,0)</f>
        <v>0</v>
      </c>
      <c r="BG148" s="150">
        <f>IF(U148="zákl. přenesená",N148,0)</f>
        <v>0</v>
      </c>
      <c r="BH148" s="150">
        <f>IF(U148="sníž. přenesená",N148,0)</f>
        <v>0</v>
      </c>
      <c r="BI148" s="150">
        <f>IF(U148="nulová",N148,0)</f>
        <v>0</v>
      </c>
      <c r="BJ148" s="17" t="s">
        <v>79</v>
      </c>
      <c r="BK148" s="150">
        <f>ROUND(L148*K148,2)</f>
        <v>0</v>
      </c>
      <c r="BL148" s="17" t="s">
        <v>136</v>
      </c>
      <c r="BM148" s="17" t="s">
        <v>222</v>
      </c>
    </row>
    <row r="149" spans="2:65" s="1" customFormat="1" ht="31.5" customHeight="1">
      <c r="B149" s="115"/>
      <c r="C149" s="143" t="s">
        <v>223</v>
      </c>
      <c r="D149" s="143" t="s">
        <v>132</v>
      </c>
      <c r="E149" s="144" t="s">
        <v>224</v>
      </c>
      <c r="F149" s="212" t="s">
        <v>225</v>
      </c>
      <c r="G149" s="212"/>
      <c r="H149" s="212"/>
      <c r="I149" s="212"/>
      <c r="J149" s="145" t="s">
        <v>217</v>
      </c>
      <c r="K149" s="146">
        <v>41.746000000000002</v>
      </c>
      <c r="L149" s="213"/>
      <c r="M149" s="213"/>
      <c r="N149" s="213">
        <f>ROUND(L149*K149,2)</f>
        <v>0</v>
      </c>
      <c r="O149" s="213"/>
      <c r="P149" s="213"/>
      <c r="Q149" s="213"/>
      <c r="R149" s="117"/>
      <c r="T149" s="147" t="s">
        <v>5</v>
      </c>
      <c r="U149" s="40" t="s">
        <v>38</v>
      </c>
      <c r="V149" s="148">
        <v>6.0000000000000001E-3</v>
      </c>
      <c r="W149" s="148">
        <f>V149*K149</f>
        <v>0.25047600000000003</v>
      </c>
      <c r="X149" s="148">
        <v>0</v>
      </c>
      <c r="Y149" s="148">
        <f>X149*K149</f>
        <v>0</v>
      </c>
      <c r="Z149" s="148">
        <v>0</v>
      </c>
      <c r="AA149" s="149">
        <f>Z149*K149</f>
        <v>0</v>
      </c>
      <c r="AR149" s="17" t="s">
        <v>136</v>
      </c>
      <c r="AT149" s="17" t="s">
        <v>132</v>
      </c>
      <c r="AU149" s="17" t="s">
        <v>91</v>
      </c>
      <c r="AY149" s="17" t="s">
        <v>131</v>
      </c>
      <c r="BE149" s="150">
        <f>IF(U149="základní",N149,0)</f>
        <v>0</v>
      </c>
      <c r="BF149" s="150">
        <f>IF(U149="snížená",N149,0)</f>
        <v>0</v>
      </c>
      <c r="BG149" s="150">
        <f>IF(U149="zákl. přenesená",N149,0)</f>
        <v>0</v>
      </c>
      <c r="BH149" s="150">
        <f>IF(U149="sníž. přenesená",N149,0)</f>
        <v>0</v>
      </c>
      <c r="BI149" s="150">
        <f>IF(U149="nulová",N149,0)</f>
        <v>0</v>
      </c>
      <c r="BJ149" s="17" t="s">
        <v>79</v>
      </c>
      <c r="BK149" s="150">
        <f>ROUND(L149*K149,2)</f>
        <v>0</v>
      </c>
      <c r="BL149" s="17" t="s">
        <v>136</v>
      </c>
      <c r="BM149" s="17" t="s">
        <v>226</v>
      </c>
    </row>
    <row r="150" spans="2:65" s="1" customFormat="1" ht="31.5" customHeight="1">
      <c r="B150" s="115"/>
      <c r="C150" s="143" t="s">
        <v>227</v>
      </c>
      <c r="D150" s="143" t="s">
        <v>132</v>
      </c>
      <c r="E150" s="144" t="s">
        <v>228</v>
      </c>
      <c r="F150" s="212" t="s">
        <v>229</v>
      </c>
      <c r="G150" s="212"/>
      <c r="H150" s="212"/>
      <c r="I150" s="212"/>
      <c r="J150" s="145" t="s">
        <v>217</v>
      </c>
      <c r="K150" s="146">
        <v>5.0910000000000002</v>
      </c>
      <c r="L150" s="213"/>
      <c r="M150" s="213"/>
      <c r="N150" s="213">
        <f>ROUND(L150*K150,2)</f>
        <v>0</v>
      </c>
      <c r="O150" s="213"/>
      <c r="P150" s="213"/>
      <c r="Q150" s="213"/>
      <c r="R150" s="117"/>
      <c r="T150" s="147" t="s">
        <v>5</v>
      </c>
      <c r="U150" s="40" t="s">
        <v>38</v>
      </c>
      <c r="V150" s="148">
        <v>0</v>
      </c>
      <c r="W150" s="148">
        <f>V150*K150</f>
        <v>0</v>
      </c>
      <c r="X150" s="148">
        <v>0</v>
      </c>
      <c r="Y150" s="148">
        <f>X150*K150</f>
        <v>0</v>
      </c>
      <c r="Z150" s="148">
        <v>0</v>
      </c>
      <c r="AA150" s="149">
        <f>Z150*K150</f>
        <v>0</v>
      </c>
      <c r="AR150" s="17" t="s">
        <v>136</v>
      </c>
      <c r="AT150" s="17" t="s">
        <v>132</v>
      </c>
      <c r="AU150" s="17" t="s">
        <v>91</v>
      </c>
      <c r="AY150" s="17" t="s">
        <v>131</v>
      </c>
      <c r="BE150" s="150">
        <f>IF(U150="základní",N150,0)</f>
        <v>0</v>
      </c>
      <c r="BF150" s="150">
        <f>IF(U150="snížená",N150,0)</f>
        <v>0</v>
      </c>
      <c r="BG150" s="150">
        <f>IF(U150="zákl. přenesená",N150,0)</f>
        <v>0</v>
      </c>
      <c r="BH150" s="150">
        <f>IF(U150="sníž. přenesená",N150,0)</f>
        <v>0</v>
      </c>
      <c r="BI150" s="150">
        <f>IF(U150="nulová",N150,0)</f>
        <v>0</v>
      </c>
      <c r="BJ150" s="17" t="s">
        <v>79</v>
      </c>
      <c r="BK150" s="150">
        <f>ROUND(L150*K150,2)</f>
        <v>0</v>
      </c>
      <c r="BL150" s="17" t="s">
        <v>136</v>
      </c>
      <c r="BM150" s="17" t="s">
        <v>230</v>
      </c>
    </row>
    <row r="151" spans="2:65" s="9" customFormat="1" ht="29.85" customHeight="1">
      <c r="B151" s="132"/>
      <c r="C151" s="133"/>
      <c r="D151" s="142" t="s">
        <v>108</v>
      </c>
      <c r="E151" s="142"/>
      <c r="F151" s="142"/>
      <c r="G151" s="142"/>
      <c r="H151" s="142"/>
      <c r="I151" s="142"/>
      <c r="J151" s="142"/>
      <c r="K151" s="142"/>
      <c r="L151" s="142"/>
      <c r="M151" s="142"/>
      <c r="N151" s="220">
        <f>BK151</f>
        <v>0</v>
      </c>
      <c r="O151" s="221"/>
      <c r="P151" s="221"/>
      <c r="Q151" s="221"/>
      <c r="R151" s="135"/>
      <c r="T151" s="136"/>
      <c r="U151" s="133"/>
      <c r="V151" s="133"/>
      <c r="W151" s="137">
        <f>W152</f>
        <v>44.258395999999998</v>
      </c>
      <c r="X151" s="133"/>
      <c r="Y151" s="137">
        <f>Y152</f>
        <v>0</v>
      </c>
      <c r="Z151" s="133"/>
      <c r="AA151" s="138">
        <f>AA152</f>
        <v>0</v>
      </c>
      <c r="AR151" s="139" t="s">
        <v>79</v>
      </c>
      <c r="AT151" s="140" t="s">
        <v>72</v>
      </c>
      <c r="AU151" s="140" t="s">
        <v>79</v>
      </c>
      <c r="AY151" s="139" t="s">
        <v>131</v>
      </c>
      <c r="BK151" s="141">
        <f>BK152</f>
        <v>0</v>
      </c>
    </row>
    <row r="152" spans="2:65" s="1" customFormat="1" ht="31.5" customHeight="1">
      <c r="B152" s="115"/>
      <c r="C152" s="143" t="s">
        <v>231</v>
      </c>
      <c r="D152" s="143" t="s">
        <v>132</v>
      </c>
      <c r="E152" s="144" t="s">
        <v>232</v>
      </c>
      <c r="F152" s="212" t="s">
        <v>233</v>
      </c>
      <c r="G152" s="212"/>
      <c r="H152" s="212"/>
      <c r="I152" s="212"/>
      <c r="J152" s="145" t="s">
        <v>217</v>
      </c>
      <c r="K152" s="146">
        <v>15.885999999999999</v>
      </c>
      <c r="L152" s="213"/>
      <c r="M152" s="213"/>
      <c r="N152" s="213">
        <f>ROUND(L152*K152,2)</f>
        <v>0</v>
      </c>
      <c r="O152" s="213"/>
      <c r="P152" s="213"/>
      <c r="Q152" s="213"/>
      <c r="R152" s="117"/>
      <c r="T152" s="147" t="s">
        <v>5</v>
      </c>
      <c r="U152" s="40" t="s">
        <v>38</v>
      </c>
      <c r="V152" s="148">
        <v>2.786</v>
      </c>
      <c r="W152" s="148">
        <f>V152*K152</f>
        <v>44.258395999999998</v>
      </c>
      <c r="X152" s="148">
        <v>0</v>
      </c>
      <c r="Y152" s="148">
        <f>X152*K152</f>
        <v>0</v>
      </c>
      <c r="Z152" s="148">
        <v>0</v>
      </c>
      <c r="AA152" s="149">
        <f>Z152*K152</f>
        <v>0</v>
      </c>
      <c r="AR152" s="17" t="s">
        <v>136</v>
      </c>
      <c r="AT152" s="17" t="s">
        <v>132</v>
      </c>
      <c r="AU152" s="17" t="s">
        <v>91</v>
      </c>
      <c r="AY152" s="17" t="s">
        <v>131</v>
      </c>
      <c r="BE152" s="150">
        <f>IF(U152="základní",N152,0)</f>
        <v>0</v>
      </c>
      <c r="BF152" s="150">
        <f>IF(U152="snížená",N152,0)</f>
        <v>0</v>
      </c>
      <c r="BG152" s="150">
        <f>IF(U152="zákl. přenesená",N152,0)</f>
        <v>0</v>
      </c>
      <c r="BH152" s="150">
        <f>IF(U152="sníž. přenesená",N152,0)</f>
        <v>0</v>
      </c>
      <c r="BI152" s="150">
        <f>IF(U152="nulová",N152,0)</f>
        <v>0</v>
      </c>
      <c r="BJ152" s="17" t="s">
        <v>79</v>
      </c>
      <c r="BK152" s="150">
        <f>ROUND(L152*K152,2)</f>
        <v>0</v>
      </c>
      <c r="BL152" s="17" t="s">
        <v>136</v>
      </c>
      <c r="BM152" s="17" t="s">
        <v>234</v>
      </c>
    </row>
    <row r="153" spans="2:65" s="9" customFormat="1" ht="37.35" customHeight="1">
      <c r="B153" s="132"/>
      <c r="C153" s="133"/>
      <c r="D153" s="134" t="s">
        <v>109</v>
      </c>
      <c r="E153" s="134"/>
      <c r="F153" s="134"/>
      <c r="G153" s="134"/>
      <c r="H153" s="134"/>
      <c r="I153" s="134"/>
      <c r="J153" s="134"/>
      <c r="K153" s="134"/>
      <c r="L153" s="134"/>
      <c r="M153" s="134"/>
      <c r="N153" s="222">
        <f>BK153</f>
        <v>0</v>
      </c>
      <c r="O153" s="223"/>
      <c r="P153" s="223"/>
      <c r="Q153" s="223"/>
      <c r="R153" s="135"/>
      <c r="T153" s="136"/>
      <c r="U153" s="133"/>
      <c r="V153" s="133"/>
      <c r="W153" s="137">
        <f>W154+W156+W165</f>
        <v>230.04089999999999</v>
      </c>
      <c r="X153" s="133"/>
      <c r="Y153" s="137">
        <f>Y154+Y156+Y165</f>
        <v>0.62873699999999999</v>
      </c>
      <c r="Z153" s="133"/>
      <c r="AA153" s="138">
        <f>AA154+AA156+AA165</f>
        <v>0.121075</v>
      </c>
      <c r="AR153" s="139" t="s">
        <v>91</v>
      </c>
      <c r="AT153" s="140" t="s">
        <v>72</v>
      </c>
      <c r="AU153" s="140" t="s">
        <v>73</v>
      </c>
      <c r="AY153" s="139" t="s">
        <v>131</v>
      </c>
      <c r="BK153" s="141">
        <f>BK154+BK156+BK165</f>
        <v>0</v>
      </c>
    </row>
    <row r="154" spans="2:65" s="9" customFormat="1" ht="19.899999999999999" customHeight="1">
      <c r="B154" s="132"/>
      <c r="C154" s="133"/>
      <c r="D154" s="142" t="s">
        <v>110</v>
      </c>
      <c r="E154" s="142"/>
      <c r="F154" s="142"/>
      <c r="G154" s="142"/>
      <c r="H154" s="142"/>
      <c r="I154" s="142"/>
      <c r="J154" s="142"/>
      <c r="K154" s="142"/>
      <c r="L154" s="142"/>
      <c r="M154" s="142"/>
      <c r="N154" s="218">
        <f>BK154</f>
        <v>0</v>
      </c>
      <c r="O154" s="219"/>
      <c r="P154" s="219"/>
      <c r="Q154" s="219"/>
      <c r="R154" s="135"/>
      <c r="T154" s="136"/>
      <c r="U154" s="133"/>
      <c r="V154" s="133"/>
      <c r="W154" s="137">
        <f>W155</f>
        <v>1.3340000000000001</v>
      </c>
      <c r="X154" s="133"/>
      <c r="Y154" s="137">
        <f>Y155</f>
        <v>3.0000000000000001E-3</v>
      </c>
      <c r="Z154" s="133"/>
      <c r="AA154" s="138">
        <f>AA155</f>
        <v>0</v>
      </c>
      <c r="AR154" s="139" t="s">
        <v>91</v>
      </c>
      <c r="AT154" s="140" t="s">
        <v>72</v>
      </c>
      <c r="AU154" s="140" t="s">
        <v>79</v>
      </c>
      <c r="AY154" s="139" t="s">
        <v>131</v>
      </c>
      <c r="BK154" s="141">
        <f>BK155</f>
        <v>0</v>
      </c>
    </row>
    <row r="155" spans="2:65" s="1" customFormat="1" ht="31.5" customHeight="1">
      <c r="B155" s="115"/>
      <c r="C155" s="143" t="s">
        <v>235</v>
      </c>
      <c r="D155" s="143" t="s">
        <v>132</v>
      </c>
      <c r="E155" s="144" t="s">
        <v>236</v>
      </c>
      <c r="F155" s="212" t="s">
        <v>237</v>
      </c>
      <c r="G155" s="212"/>
      <c r="H155" s="212"/>
      <c r="I155" s="212"/>
      <c r="J155" s="145" t="s">
        <v>238</v>
      </c>
      <c r="K155" s="146">
        <v>2</v>
      </c>
      <c r="L155" s="213"/>
      <c r="M155" s="213"/>
      <c r="N155" s="213">
        <f>ROUND(L155*K155,2)</f>
        <v>0</v>
      </c>
      <c r="O155" s="213"/>
      <c r="P155" s="213"/>
      <c r="Q155" s="213"/>
      <c r="R155" s="117"/>
      <c r="T155" s="147" t="s">
        <v>5</v>
      </c>
      <c r="U155" s="40" t="s">
        <v>38</v>
      </c>
      <c r="V155" s="148">
        <v>0.66700000000000004</v>
      </c>
      <c r="W155" s="148">
        <f>V155*K155</f>
        <v>1.3340000000000001</v>
      </c>
      <c r="X155" s="148">
        <v>1.5E-3</v>
      </c>
      <c r="Y155" s="148">
        <f>X155*K155</f>
        <v>3.0000000000000001E-3</v>
      </c>
      <c r="Z155" s="148">
        <v>0</v>
      </c>
      <c r="AA155" s="149">
        <f>Z155*K155</f>
        <v>0</v>
      </c>
      <c r="AR155" s="17" t="s">
        <v>219</v>
      </c>
      <c r="AT155" s="17" t="s">
        <v>132</v>
      </c>
      <c r="AU155" s="17" t="s">
        <v>91</v>
      </c>
      <c r="AY155" s="17" t="s">
        <v>131</v>
      </c>
      <c r="BE155" s="150">
        <f>IF(U155="základní",N155,0)</f>
        <v>0</v>
      </c>
      <c r="BF155" s="150">
        <f>IF(U155="snížená",N155,0)</f>
        <v>0</v>
      </c>
      <c r="BG155" s="150">
        <f>IF(U155="zákl. přenesená",N155,0)</f>
        <v>0</v>
      </c>
      <c r="BH155" s="150">
        <f>IF(U155="sníž. přenesená",N155,0)</f>
        <v>0</v>
      </c>
      <c r="BI155" s="150">
        <f>IF(U155="nulová",N155,0)</f>
        <v>0</v>
      </c>
      <c r="BJ155" s="17" t="s">
        <v>79</v>
      </c>
      <c r="BK155" s="150">
        <f>ROUND(L155*K155,2)</f>
        <v>0</v>
      </c>
      <c r="BL155" s="17" t="s">
        <v>219</v>
      </c>
      <c r="BM155" s="17" t="s">
        <v>239</v>
      </c>
    </row>
    <row r="156" spans="2:65" s="9" customFormat="1" ht="29.85" customHeight="1">
      <c r="B156" s="132"/>
      <c r="C156" s="133"/>
      <c r="D156" s="142" t="s">
        <v>111</v>
      </c>
      <c r="E156" s="142"/>
      <c r="F156" s="142"/>
      <c r="G156" s="142"/>
      <c r="H156" s="142"/>
      <c r="I156" s="142"/>
      <c r="J156" s="142"/>
      <c r="K156" s="142"/>
      <c r="L156" s="142"/>
      <c r="M156" s="142"/>
      <c r="N156" s="220">
        <f>BK156</f>
        <v>0</v>
      </c>
      <c r="O156" s="221"/>
      <c r="P156" s="221"/>
      <c r="Q156" s="221"/>
      <c r="R156" s="135"/>
      <c r="T156" s="136"/>
      <c r="U156" s="133"/>
      <c r="V156" s="133"/>
      <c r="W156" s="137">
        <f>SUM(W157:W164)</f>
        <v>20.361900000000002</v>
      </c>
      <c r="X156" s="133"/>
      <c r="Y156" s="137">
        <f>SUM(Y157:Y164)</f>
        <v>0.112437</v>
      </c>
      <c r="Z156" s="133"/>
      <c r="AA156" s="138">
        <f>SUM(AA157:AA164)</f>
        <v>0.121075</v>
      </c>
      <c r="AR156" s="139" t="s">
        <v>91</v>
      </c>
      <c r="AT156" s="140" t="s">
        <v>72</v>
      </c>
      <c r="AU156" s="140" t="s">
        <v>79</v>
      </c>
      <c r="AY156" s="139" t="s">
        <v>131</v>
      </c>
      <c r="BK156" s="141">
        <f>SUM(BK157:BK164)</f>
        <v>0</v>
      </c>
    </row>
    <row r="157" spans="2:65" s="1" customFormat="1" ht="31.5" customHeight="1">
      <c r="B157" s="115"/>
      <c r="C157" s="143" t="s">
        <v>240</v>
      </c>
      <c r="D157" s="143" t="s">
        <v>132</v>
      </c>
      <c r="E157" s="144" t="s">
        <v>241</v>
      </c>
      <c r="F157" s="212" t="s">
        <v>242</v>
      </c>
      <c r="G157" s="212"/>
      <c r="H157" s="212"/>
      <c r="I157" s="212"/>
      <c r="J157" s="145" t="s">
        <v>157</v>
      </c>
      <c r="K157" s="146">
        <v>17.5</v>
      </c>
      <c r="L157" s="213"/>
      <c r="M157" s="213"/>
      <c r="N157" s="213">
        <f t="shared" ref="N157:N164" si="20">ROUND(L157*K157,2)</f>
        <v>0</v>
      </c>
      <c r="O157" s="213"/>
      <c r="P157" s="213"/>
      <c r="Q157" s="213"/>
      <c r="R157" s="117"/>
      <c r="T157" s="147" t="s">
        <v>5</v>
      </c>
      <c r="U157" s="40" t="s">
        <v>38</v>
      </c>
      <c r="V157" s="148">
        <v>0.25600000000000001</v>
      </c>
      <c r="W157" s="148">
        <f t="shared" ref="W157:W164" si="21">V157*K157</f>
        <v>4.4800000000000004</v>
      </c>
      <c r="X157" s="148">
        <v>0</v>
      </c>
      <c r="Y157" s="148">
        <f t="shared" ref="Y157:Y164" si="22">X157*K157</f>
        <v>0</v>
      </c>
      <c r="Z157" s="148">
        <v>2.2300000000000002E-3</v>
      </c>
      <c r="AA157" s="149">
        <f t="shared" ref="AA157:AA164" si="23">Z157*K157</f>
        <v>3.9025000000000004E-2</v>
      </c>
      <c r="AR157" s="17" t="s">
        <v>219</v>
      </c>
      <c r="AT157" s="17" t="s">
        <v>132</v>
      </c>
      <c r="AU157" s="17" t="s">
        <v>91</v>
      </c>
      <c r="AY157" s="17" t="s">
        <v>131</v>
      </c>
      <c r="BE157" s="150">
        <f t="shared" ref="BE157:BE164" si="24">IF(U157="základní",N157,0)</f>
        <v>0</v>
      </c>
      <c r="BF157" s="150">
        <f t="shared" ref="BF157:BF164" si="25">IF(U157="snížená",N157,0)</f>
        <v>0</v>
      </c>
      <c r="BG157" s="150">
        <f t="shared" ref="BG157:BG164" si="26">IF(U157="zákl. přenesená",N157,0)</f>
        <v>0</v>
      </c>
      <c r="BH157" s="150">
        <f t="shared" ref="BH157:BH164" si="27">IF(U157="sníž. přenesená",N157,0)</f>
        <v>0</v>
      </c>
      <c r="BI157" s="150">
        <f t="shared" ref="BI157:BI164" si="28">IF(U157="nulová",N157,0)</f>
        <v>0</v>
      </c>
      <c r="BJ157" s="17" t="s">
        <v>79</v>
      </c>
      <c r="BK157" s="150">
        <f t="shared" ref="BK157:BK164" si="29">ROUND(L157*K157,2)</f>
        <v>0</v>
      </c>
      <c r="BL157" s="17" t="s">
        <v>219</v>
      </c>
      <c r="BM157" s="17" t="s">
        <v>243</v>
      </c>
    </row>
    <row r="158" spans="2:65" s="1" customFormat="1" ht="22.5" customHeight="1">
      <c r="B158" s="115"/>
      <c r="C158" s="143" t="s">
        <v>10</v>
      </c>
      <c r="D158" s="143" t="s">
        <v>132</v>
      </c>
      <c r="E158" s="144" t="s">
        <v>244</v>
      </c>
      <c r="F158" s="212" t="s">
        <v>245</v>
      </c>
      <c r="G158" s="212"/>
      <c r="H158" s="212"/>
      <c r="I158" s="212"/>
      <c r="J158" s="145" t="s">
        <v>157</v>
      </c>
      <c r="K158" s="146">
        <v>11.1</v>
      </c>
      <c r="L158" s="213"/>
      <c r="M158" s="213"/>
      <c r="N158" s="213">
        <f t="shared" si="20"/>
        <v>0</v>
      </c>
      <c r="O158" s="213"/>
      <c r="P158" s="213"/>
      <c r="Q158" s="213"/>
      <c r="R158" s="117"/>
      <c r="T158" s="147" t="s">
        <v>5</v>
      </c>
      <c r="U158" s="40" t="s">
        <v>38</v>
      </c>
      <c r="V158" s="148">
        <v>0.189</v>
      </c>
      <c r="W158" s="148">
        <f t="shared" si="21"/>
        <v>2.0979000000000001</v>
      </c>
      <c r="X158" s="148">
        <v>0</v>
      </c>
      <c r="Y158" s="148">
        <f t="shared" si="22"/>
        <v>0</v>
      </c>
      <c r="Z158" s="148">
        <v>2.5999999999999999E-3</v>
      </c>
      <c r="AA158" s="149">
        <f t="shared" si="23"/>
        <v>2.8859999999999997E-2</v>
      </c>
      <c r="AR158" s="17" t="s">
        <v>219</v>
      </c>
      <c r="AT158" s="17" t="s">
        <v>132</v>
      </c>
      <c r="AU158" s="17" t="s">
        <v>91</v>
      </c>
      <c r="AY158" s="17" t="s">
        <v>131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79</v>
      </c>
      <c r="BK158" s="150">
        <f t="shared" si="29"/>
        <v>0</v>
      </c>
      <c r="BL158" s="17" t="s">
        <v>219</v>
      </c>
      <c r="BM158" s="17" t="s">
        <v>246</v>
      </c>
    </row>
    <row r="159" spans="2:65" s="1" customFormat="1" ht="22.5" customHeight="1">
      <c r="B159" s="115"/>
      <c r="C159" s="143" t="s">
        <v>247</v>
      </c>
      <c r="D159" s="143" t="s">
        <v>132</v>
      </c>
      <c r="E159" s="144" t="s">
        <v>248</v>
      </c>
      <c r="F159" s="212" t="s">
        <v>249</v>
      </c>
      <c r="G159" s="212"/>
      <c r="H159" s="212"/>
      <c r="I159" s="212"/>
      <c r="J159" s="145" t="s">
        <v>157</v>
      </c>
      <c r="K159" s="146">
        <v>13.5</v>
      </c>
      <c r="L159" s="213"/>
      <c r="M159" s="213"/>
      <c r="N159" s="213">
        <f t="shared" si="20"/>
        <v>0</v>
      </c>
      <c r="O159" s="213"/>
      <c r="P159" s="213"/>
      <c r="Q159" s="213"/>
      <c r="R159" s="117"/>
      <c r="T159" s="147" t="s">
        <v>5</v>
      </c>
      <c r="U159" s="40" t="s">
        <v>38</v>
      </c>
      <c r="V159" s="148">
        <v>0.14699999999999999</v>
      </c>
      <c r="W159" s="148">
        <f t="shared" si="21"/>
        <v>1.9844999999999999</v>
      </c>
      <c r="X159" s="148">
        <v>0</v>
      </c>
      <c r="Y159" s="148">
        <f t="shared" si="22"/>
        <v>0</v>
      </c>
      <c r="Z159" s="148">
        <v>3.9399999999999999E-3</v>
      </c>
      <c r="AA159" s="149">
        <f t="shared" si="23"/>
        <v>5.3190000000000001E-2</v>
      </c>
      <c r="AR159" s="17" t="s">
        <v>219</v>
      </c>
      <c r="AT159" s="17" t="s">
        <v>132</v>
      </c>
      <c r="AU159" s="17" t="s">
        <v>91</v>
      </c>
      <c r="AY159" s="17" t="s">
        <v>131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79</v>
      </c>
      <c r="BK159" s="150">
        <f t="shared" si="29"/>
        <v>0</v>
      </c>
      <c r="BL159" s="17" t="s">
        <v>219</v>
      </c>
      <c r="BM159" s="17" t="s">
        <v>250</v>
      </c>
    </row>
    <row r="160" spans="2:65" s="1" customFormat="1" ht="31.5" customHeight="1">
      <c r="B160" s="115"/>
      <c r="C160" s="143" t="s">
        <v>251</v>
      </c>
      <c r="D160" s="143" t="s">
        <v>132</v>
      </c>
      <c r="E160" s="144" t="s">
        <v>252</v>
      </c>
      <c r="F160" s="212" t="s">
        <v>253</v>
      </c>
      <c r="G160" s="212"/>
      <c r="H160" s="212"/>
      <c r="I160" s="212"/>
      <c r="J160" s="145" t="s">
        <v>157</v>
      </c>
      <c r="K160" s="146">
        <v>17.5</v>
      </c>
      <c r="L160" s="213"/>
      <c r="M160" s="213"/>
      <c r="N160" s="213">
        <f t="shared" si="20"/>
        <v>0</v>
      </c>
      <c r="O160" s="213"/>
      <c r="P160" s="213"/>
      <c r="Q160" s="213"/>
      <c r="R160" s="117"/>
      <c r="T160" s="147" t="s">
        <v>5</v>
      </c>
      <c r="U160" s="40" t="s">
        <v>38</v>
      </c>
      <c r="V160" s="148">
        <v>0.23200000000000001</v>
      </c>
      <c r="W160" s="148">
        <f t="shared" si="21"/>
        <v>4.0600000000000005</v>
      </c>
      <c r="X160" s="148">
        <v>1.8400000000000001E-3</v>
      </c>
      <c r="Y160" s="148">
        <f t="shared" si="22"/>
        <v>3.2199999999999999E-2</v>
      </c>
      <c r="Z160" s="148">
        <v>0</v>
      </c>
      <c r="AA160" s="149">
        <f t="shared" si="23"/>
        <v>0</v>
      </c>
      <c r="AR160" s="17" t="s">
        <v>219</v>
      </c>
      <c r="AT160" s="17" t="s">
        <v>132</v>
      </c>
      <c r="AU160" s="17" t="s">
        <v>91</v>
      </c>
      <c r="AY160" s="17" t="s">
        <v>131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79</v>
      </c>
      <c r="BK160" s="150">
        <f t="shared" si="29"/>
        <v>0</v>
      </c>
      <c r="BL160" s="17" t="s">
        <v>219</v>
      </c>
      <c r="BM160" s="17" t="s">
        <v>254</v>
      </c>
    </row>
    <row r="161" spans="2:65" s="1" customFormat="1" ht="22.5" customHeight="1">
      <c r="B161" s="115"/>
      <c r="C161" s="143" t="s">
        <v>255</v>
      </c>
      <c r="D161" s="143" t="s">
        <v>132</v>
      </c>
      <c r="E161" s="144" t="s">
        <v>256</v>
      </c>
      <c r="F161" s="212" t="s">
        <v>257</v>
      </c>
      <c r="G161" s="212"/>
      <c r="H161" s="212"/>
      <c r="I161" s="212"/>
      <c r="J161" s="145" t="s">
        <v>157</v>
      </c>
      <c r="K161" s="146">
        <v>11.1</v>
      </c>
      <c r="L161" s="213"/>
      <c r="M161" s="213"/>
      <c r="N161" s="213">
        <f t="shared" si="20"/>
        <v>0</v>
      </c>
      <c r="O161" s="213"/>
      <c r="P161" s="213"/>
      <c r="Q161" s="213"/>
      <c r="R161" s="117"/>
      <c r="T161" s="147" t="s">
        <v>5</v>
      </c>
      <c r="U161" s="40" t="s">
        <v>38</v>
      </c>
      <c r="V161" s="148">
        <v>0.26500000000000001</v>
      </c>
      <c r="W161" s="148">
        <f t="shared" si="21"/>
        <v>2.9415</v>
      </c>
      <c r="X161" s="148">
        <v>3.2200000000000002E-3</v>
      </c>
      <c r="Y161" s="148">
        <f t="shared" si="22"/>
        <v>3.5742000000000003E-2</v>
      </c>
      <c r="Z161" s="148">
        <v>0</v>
      </c>
      <c r="AA161" s="149">
        <f t="shared" si="23"/>
        <v>0</v>
      </c>
      <c r="AR161" s="17" t="s">
        <v>219</v>
      </c>
      <c r="AT161" s="17" t="s">
        <v>132</v>
      </c>
      <c r="AU161" s="17" t="s">
        <v>91</v>
      </c>
      <c r="AY161" s="17" t="s">
        <v>131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79</v>
      </c>
      <c r="BK161" s="150">
        <f t="shared" si="29"/>
        <v>0</v>
      </c>
      <c r="BL161" s="17" t="s">
        <v>219</v>
      </c>
      <c r="BM161" s="17" t="s">
        <v>258</v>
      </c>
    </row>
    <row r="162" spans="2:65" s="1" customFormat="1" ht="31.5" customHeight="1">
      <c r="B162" s="115"/>
      <c r="C162" s="143" t="s">
        <v>259</v>
      </c>
      <c r="D162" s="143" t="s">
        <v>132</v>
      </c>
      <c r="E162" s="144" t="s">
        <v>260</v>
      </c>
      <c r="F162" s="212" t="s">
        <v>261</v>
      </c>
      <c r="G162" s="212"/>
      <c r="H162" s="212"/>
      <c r="I162" s="212"/>
      <c r="J162" s="145" t="s">
        <v>157</v>
      </c>
      <c r="K162" s="146">
        <v>10</v>
      </c>
      <c r="L162" s="213"/>
      <c r="M162" s="213"/>
      <c r="N162" s="213">
        <f t="shared" si="20"/>
        <v>0</v>
      </c>
      <c r="O162" s="213"/>
      <c r="P162" s="213"/>
      <c r="Q162" s="213"/>
      <c r="R162" s="117"/>
      <c r="T162" s="147" t="s">
        <v>5</v>
      </c>
      <c r="U162" s="40" t="s">
        <v>38</v>
      </c>
      <c r="V162" s="148">
        <v>0.35099999999999998</v>
      </c>
      <c r="W162" s="148">
        <f t="shared" si="21"/>
        <v>3.51</v>
      </c>
      <c r="X162" s="148">
        <v>3.13E-3</v>
      </c>
      <c r="Y162" s="148">
        <f t="shared" si="22"/>
        <v>3.1300000000000001E-2</v>
      </c>
      <c r="Z162" s="148">
        <v>0</v>
      </c>
      <c r="AA162" s="149">
        <f t="shared" si="23"/>
        <v>0</v>
      </c>
      <c r="AR162" s="17" t="s">
        <v>219</v>
      </c>
      <c r="AT162" s="17" t="s">
        <v>132</v>
      </c>
      <c r="AU162" s="17" t="s">
        <v>91</v>
      </c>
      <c r="AY162" s="17" t="s">
        <v>131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79</v>
      </c>
      <c r="BK162" s="150">
        <f t="shared" si="29"/>
        <v>0</v>
      </c>
      <c r="BL162" s="17" t="s">
        <v>219</v>
      </c>
      <c r="BM162" s="17" t="s">
        <v>262</v>
      </c>
    </row>
    <row r="163" spans="2:65" s="1" customFormat="1" ht="31.5" customHeight="1">
      <c r="B163" s="115"/>
      <c r="C163" s="143" t="s">
        <v>263</v>
      </c>
      <c r="D163" s="143" t="s">
        <v>132</v>
      </c>
      <c r="E163" s="144" t="s">
        <v>264</v>
      </c>
      <c r="F163" s="212" t="s">
        <v>265</v>
      </c>
      <c r="G163" s="212"/>
      <c r="H163" s="212"/>
      <c r="I163" s="212"/>
      <c r="J163" s="145" t="s">
        <v>157</v>
      </c>
      <c r="K163" s="146">
        <v>3.5</v>
      </c>
      <c r="L163" s="213"/>
      <c r="M163" s="213"/>
      <c r="N163" s="213">
        <f t="shared" si="20"/>
        <v>0</v>
      </c>
      <c r="O163" s="213"/>
      <c r="P163" s="213"/>
      <c r="Q163" s="213"/>
      <c r="R163" s="117"/>
      <c r="T163" s="147" t="s">
        <v>5</v>
      </c>
      <c r="U163" s="40" t="s">
        <v>38</v>
      </c>
      <c r="V163" s="148">
        <v>0.36799999999999999</v>
      </c>
      <c r="W163" s="148">
        <f t="shared" si="21"/>
        <v>1.288</v>
      </c>
      <c r="X163" s="148">
        <v>3.7699999999999999E-3</v>
      </c>
      <c r="Y163" s="148">
        <f t="shared" si="22"/>
        <v>1.3195E-2</v>
      </c>
      <c r="Z163" s="148">
        <v>0</v>
      </c>
      <c r="AA163" s="149">
        <f t="shared" si="23"/>
        <v>0</v>
      </c>
      <c r="AR163" s="17" t="s">
        <v>219</v>
      </c>
      <c r="AT163" s="17" t="s">
        <v>132</v>
      </c>
      <c r="AU163" s="17" t="s">
        <v>91</v>
      </c>
      <c r="AY163" s="17" t="s">
        <v>131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79</v>
      </c>
      <c r="BK163" s="150">
        <f t="shared" si="29"/>
        <v>0</v>
      </c>
      <c r="BL163" s="17" t="s">
        <v>219</v>
      </c>
      <c r="BM163" s="17" t="s">
        <v>266</v>
      </c>
    </row>
    <row r="164" spans="2:65" s="1" customFormat="1" ht="31.5" customHeight="1">
      <c r="B164" s="115"/>
      <c r="C164" s="143" t="s">
        <v>267</v>
      </c>
      <c r="D164" s="143" t="s">
        <v>132</v>
      </c>
      <c r="E164" s="144" t="s">
        <v>268</v>
      </c>
      <c r="F164" s="212" t="s">
        <v>269</v>
      </c>
      <c r="G164" s="212"/>
      <c r="H164" s="212"/>
      <c r="I164" s="212"/>
      <c r="J164" s="145" t="s">
        <v>270</v>
      </c>
      <c r="K164" s="146">
        <v>175.68799999999999</v>
      </c>
      <c r="L164" s="213"/>
      <c r="M164" s="213"/>
      <c r="N164" s="213">
        <f t="shared" si="20"/>
        <v>0</v>
      </c>
      <c r="O164" s="213"/>
      <c r="P164" s="213"/>
      <c r="Q164" s="213"/>
      <c r="R164" s="117"/>
      <c r="T164" s="147" t="s">
        <v>5</v>
      </c>
      <c r="U164" s="40" t="s">
        <v>38</v>
      </c>
      <c r="V164" s="148">
        <v>0</v>
      </c>
      <c r="W164" s="148">
        <f t="shared" si="21"/>
        <v>0</v>
      </c>
      <c r="X164" s="148">
        <v>0</v>
      </c>
      <c r="Y164" s="148">
        <f t="shared" si="22"/>
        <v>0</v>
      </c>
      <c r="Z164" s="148">
        <v>0</v>
      </c>
      <c r="AA164" s="149">
        <f t="shared" si="23"/>
        <v>0</v>
      </c>
      <c r="AR164" s="17" t="s">
        <v>219</v>
      </c>
      <c r="AT164" s="17" t="s">
        <v>132</v>
      </c>
      <c r="AU164" s="17" t="s">
        <v>91</v>
      </c>
      <c r="AY164" s="17" t="s">
        <v>131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79</v>
      </c>
      <c r="BK164" s="150">
        <f t="shared" si="29"/>
        <v>0</v>
      </c>
      <c r="BL164" s="17" t="s">
        <v>219</v>
      </c>
      <c r="BM164" s="17" t="s">
        <v>271</v>
      </c>
    </row>
    <row r="165" spans="2:65" s="9" customFormat="1" ht="29.85" customHeight="1">
      <c r="B165" s="132"/>
      <c r="C165" s="133"/>
      <c r="D165" s="142" t="s">
        <v>112</v>
      </c>
      <c r="E165" s="142"/>
      <c r="F165" s="142"/>
      <c r="G165" s="142"/>
      <c r="H165" s="142"/>
      <c r="I165" s="142"/>
      <c r="J165" s="142"/>
      <c r="K165" s="142"/>
      <c r="L165" s="142"/>
      <c r="M165" s="142"/>
      <c r="N165" s="220">
        <f>BK165</f>
        <v>0</v>
      </c>
      <c r="O165" s="221"/>
      <c r="P165" s="221"/>
      <c r="Q165" s="221"/>
      <c r="R165" s="135"/>
      <c r="T165" s="136"/>
      <c r="U165" s="133"/>
      <c r="V165" s="133"/>
      <c r="W165" s="137">
        <f>SUM(W166:W181)</f>
        <v>208.345</v>
      </c>
      <c r="X165" s="133"/>
      <c r="Y165" s="137">
        <f>SUM(Y166:Y181)</f>
        <v>0.51329999999999998</v>
      </c>
      <c r="Z165" s="133"/>
      <c r="AA165" s="138">
        <f>SUM(AA166:AA181)</f>
        <v>0</v>
      </c>
      <c r="AR165" s="139" t="s">
        <v>91</v>
      </c>
      <c r="AT165" s="140" t="s">
        <v>72</v>
      </c>
      <c r="AU165" s="140" t="s">
        <v>79</v>
      </c>
      <c r="AY165" s="139" t="s">
        <v>131</v>
      </c>
      <c r="BK165" s="141">
        <f>SUM(BK166:BK181)</f>
        <v>0</v>
      </c>
    </row>
    <row r="166" spans="2:65" s="1" customFormat="1" ht="31.5" customHeight="1">
      <c r="B166" s="115"/>
      <c r="C166" s="143" t="s">
        <v>272</v>
      </c>
      <c r="D166" s="143" t="s">
        <v>132</v>
      </c>
      <c r="E166" s="144" t="s">
        <v>273</v>
      </c>
      <c r="F166" s="212" t="s">
        <v>274</v>
      </c>
      <c r="G166" s="212"/>
      <c r="H166" s="212"/>
      <c r="I166" s="212"/>
      <c r="J166" s="145" t="s">
        <v>141</v>
      </c>
      <c r="K166" s="146">
        <v>30</v>
      </c>
      <c r="L166" s="213"/>
      <c r="M166" s="213"/>
      <c r="N166" s="213">
        <f t="shared" ref="N166:N181" si="30">ROUND(L166*K166,2)</f>
        <v>0</v>
      </c>
      <c r="O166" s="213"/>
      <c r="P166" s="213"/>
      <c r="Q166" s="213"/>
      <c r="R166" s="117"/>
      <c r="T166" s="147" t="s">
        <v>5</v>
      </c>
      <c r="U166" s="40" t="s">
        <v>38</v>
      </c>
      <c r="V166" s="148">
        <v>1.4E-2</v>
      </c>
      <c r="W166" s="148">
        <f t="shared" ref="W166:W181" si="31">V166*K166</f>
        <v>0.42</v>
      </c>
      <c r="X166" s="148">
        <v>0</v>
      </c>
      <c r="Y166" s="148">
        <f t="shared" ref="Y166:Y181" si="32">X166*K166</f>
        <v>0</v>
      </c>
      <c r="Z166" s="148">
        <v>0</v>
      </c>
      <c r="AA166" s="149">
        <f t="shared" ref="AA166:AA181" si="33">Z166*K166</f>
        <v>0</v>
      </c>
      <c r="AR166" s="17" t="s">
        <v>219</v>
      </c>
      <c r="AT166" s="17" t="s">
        <v>132</v>
      </c>
      <c r="AU166" s="17" t="s">
        <v>91</v>
      </c>
      <c r="AY166" s="17" t="s">
        <v>131</v>
      </c>
      <c r="BE166" s="150">
        <f t="shared" ref="BE166:BE181" si="34">IF(U166="základní",N166,0)</f>
        <v>0</v>
      </c>
      <c r="BF166" s="150">
        <f t="shared" ref="BF166:BF181" si="35">IF(U166="snížená",N166,0)</f>
        <v>0</v>
      </c>
      <c r="BG166" s="150">
        <f t="shared" ref="BG166:BG181" si="36">IF(U166="zákl. přenesená",N166,0)</f>
        <v>0</v>
      </c>
      <c r="BH166" s="150">
        <f t="shared" ref="BH166:BH181" si="37">IF(U166="sníž. přenesená",N166,0)</f>
        <v>0</v>
      </c>
      <c r="BI166" s="150">
        <f t="shared" ref="BI166:BI181" si="38">IF(U166="nulová",N166,0)</f>
        <v>0</v>
      </c>
      <c r="BJ166" s="17" t="s">
        <v>79</v>
      </c>
      <c r="BK166" s="150">
        <f t="shared" ref="BK166:BK181" si="39">ROUND(L166*K166,2)</f>
        <v>0</v>
      </c>
      <c r="BL166" s="17" t="s">
        <v>219</v>
      </c>
      <c r="BM166" s="17" t="s">
        <v>275</v>
      </c>
    </row>
    <row r="167" spans="2:65" s="1" customFormat="1" ht="31.5" customHeight="1">
      <c r="B167" s="115"/>
      <c r="C167" s="143" t="s">
        <v>276</v>
      </c>
      <c r="D167" s="143" t="s">
        <v>132</v>
      </c>
      <c r="E167" s="144" t="s">
        <v>277</v>
      </c>
      <c r="F167" s="212" t="s">
        <v>278</v>
      </c>
      <c r="G167" s="212"/>
      <c r="H167" s="212"/>
      <c r="I167" s="212"/>
      <c r="J167" s="145" t="s">
        <v>141</v>
      </c>
      <c r="K167" s="146">
        <v>30</v>
      </c>
      <c r="L167" s="213"/>
      <c r="M167" s="213"/>
      <c r="N167" s="213">
        <f t="shared" si="30"/>
        <v>0</v>
      </c>
      <c r="O167" s="213"/>
      <c r="P167" s="213"/>
      <c r="Q167" s="213"/>
      <c r="R167" s="117"/>
      <c r="T167" s="147" t="s">
        <v>5</v>
      </c>
      <c r="U167" s="40" t="s">
        <v>38</v>
      </c>
      <c r="V167" s="148">
        <v>0.40799999999999997</v>
      </c>
      <c r="W167" s="148">
        <f t="shared" si="31"/>
        <v>12.239999999999998</v>
      </c>
      <c r="X167" s="148">
        <v>2.0000000000000002E-5</v>
      </c>
      <c r="Y167" s="148">
        <f t="shared" si="32"/>
        <v>6.0000000000000006E-4</v>
      </c>
      <c r="Z167" s="148">
        <v>0</v>
      </c>
      <c r="AA167" s="149">
        <f t="shared" si="33"/>
        <v>0</v>
      </c>
      <c r="AR167" s="17" t="s">
        <v>219</v>
      </c>
      <c r="AT167" s="17" t="s">
        <v>132</v>
      </c>
      <c r="AU167" s="17" t="s">
        <v>91</v>
      </c>
      <c r="AY167" s="17" t="s">
        <v>131</v>
      </c>
      <c r="BE167" s="150">
        <f t="shared" si="34"/>
        <v>0</v>
      </c>
      <c r="BF167" s="150">
        <f t="shared" si="35"/>
        <v>0</v>
      </c>
      <c r="BG167" s="150">
        <f t="shared" si="36"/>
        <v>0</v>
      </c>
      <c r="BH167" s="150">
        <f t="shared" si="37"/>
        <v>0</v>
      </c>
      <c r="BI167" s="150">
        <f t="shared" si="38"/>
        <v>0</v>
      </c>
      <c r="BJ167" s="17" t="s">
        <v>79</v>
      </c>
      <c r="BK167" s="150">
        <f t="shared" si="39"/>
        <v>0</v>
      </c>
      <c r="BL167" s="17" t="s">
        <v>219</v>
      </c>
      <c r="BM167" s="17" t="s">
        <v>279</v>
      </c>
    </row>
    <row r="168" spans="2:65" s="1" customFormat="1" ht="31.5" customHeight="1">
      <c r="B168" s="115"/>
      <c r="C168" s="143" t="s">
        <v>280</v>
      </c>
      <c r="D168" s="143" t="s">
        <v>132</v>
      </c>
      <c r="E168" s="144" t="s">
        <v>281</v>
      </c>
      <c r="F168" s="212" t="s">
        <v>282</v>
      </c>
      <c r="G168" s="212"/>
      <c r="H168" s="212"/>
      <c r="I168" s="212"/>
      <c r="J168" s="145" t="s">
        <v>141</v>
      </c>
      <c r="K168" s="146">
        <v>30</v>
      </c>
      <c r="L168" s="213"/>
      <c r="M168" s="213"/>
      <c r="N168" s="213">
        <f t="shared" si="30"/>
        <v>0</v>
      </c>
      <c r="O168" s="213"/>
      <c r="P168" s="213"/>
      <c r="Q168" s="213"/>
      <c r="R168" s="117"/>
      <c r="T168" s="147" t="s">
        <v>5</v>
      </c>
      <c r="U168" s="40" t="s">
        <v>38</v>
      </c>
      <c r="V168" s="148">
        <v>0.13800000000000001</v>
      </c>
      <c r="W168" s="148">
        <f t="shared" si="31"/>
        <v>4.1400000000000006</v>
      </c>
      <c r="X168" s="148">
        <v>1.7000000000000001E-4</v>
      </c>
      <c r="Y168" s="148">
        <f t="shared" si="32"/>
        <v>5.1000000000000004E-3</v>
      </c>
      <c r="Z168" s="148">
        <v>0</v>
      </c>
      <c r="AA168" s="149">
        <f t="shared" si="33"/>
        <v>0</v>
      </c>
      <c r="AR168" s="17" t="s">
        <v>219</v>
      </c>
      <c r="AT168" s="17" t="s">
        <v>132</v>
      </c>
      <c r="AU168" s="17" t="s">
        <v>91</v>
      </c>
      <c r="AY168" s="17" t="s">
        <v>131</v>
      </c>
      <c r="BE168" s="150">
        <f t="shared" si="34"/>
        <v>0</v>
      </c>
      <c r="BF168" s="150">
        <f t="shared" si="35"/>
        <v>0</v>
      </c>
      <c r="BG168" s="150">
        <f t="shared" si="36"/>
        <v>0</v>
      </c>
      <c r="BH168" s="150">
        <f t="shared" si="37"/>
        <v>0</v>
      </c>
      <c r="BI168" s="150">
        <f t="shared" si="38"/>
        <v>0</v>
      </c>
      <c r="BJ168" s="17" t="s">
        <v>79</v>
      </c>
      <c r="BK168" s="150">
        <f t="shared" si="39"/>
        <v>0</v>
      </c>
      <c r="BL168" s="17" t="s">
        <v>219</v>
      </c>
      <c r="BM168" s="17" t="s">
        <v>283</v>
      </c>
    </row>
    <row r="169" spans="2:65" s="1" customFormat="1" ht="31.5" customHeight="1">
      <c r="B169" s="115"/>
      <c r="C169" s="143" t="s">
        <v>284</v>
      </c>
      <c r="D169" s="143" t="s">
        <v>132</v>
      </c>
      <c r="E169" s="144" t="s">
        <v>285</v>
      </c>
      <c r="F169" s="212" t="s">
        <v>286</v>
      </c>
      <c r="G169" s="212"/>
      <c r="H169" s="212"/>
      <c r="I169" s="212"/>
      <c r="J169" s="145" t="s">
        <v>141</v>
      </c>
      <c r="K169" s="146">
        <v>30</v>
      </c>
      <c r="L169" s="213"/>
      <c r="M169" s="213"/>
      <c r="N169" s="213">
        <f t="shared" si="30"/>
        <v>0</v>
      </c>
      <c r="O169" s="213"/>
      <c r="P169" s="213"/>
      <c r="Q169" s="213"/>
      <c r="R169" s="117"/>
      <c r="T169" s="147" t="s">
        <v>5</v>
      </c>
      <c r="U169" s="40" t="s">
        <v>38</v>
      </c>
      <c r="V169" s="148">
        <v>0.155</v>
      </c>
      <c r="W169" s="148">
        <f t="shared" si="31"/>
        <v>4.6500000000000004</v>
      </c>
      <c r="X169" s="148">
        <v>1.4999999999999999E-4</v>
      </c>
      <c r="Y169" s="148">
        <f t="shared" si="32"/>
        <v>4.4999999999999997E-3</v>
      </c>
      <c r="Z169" s="148">
        <v>0</v>
      </c>
      <c r="AA169" s="149">
        <f t="shared" si="33"/>
        <v>0</v>
      </c>
      <c r="AR169" s="17" t="s">
        <v>219</v>
      </c>
      <c r="AT169" s="17" t="s">
        <v>132</v>
      </c>
      <c r="AU169" s="17" t="s">
        <v>91</v>
      </c>
      <c r="AY169" s="17" t="s">
        <v>131</v>
      </c>
      <c r="BE169" s="150">
        <f t="shared" si="34"/>
        <v>0</v>
      </c>
      <c r="BF169" s="150">
        <f t="shared" si="35"/>
        <v>0</v>
      </c>
      <c r="BG169" s="150">
        <f t="shared" si="36"/>
        <v>0</v>
      </c>
      <c r="BH169" s="150">
        <f t="shared" si="37"/>
        <v>0</v>
      </c>
      <c r="BI169" s="150">
        <f t="shared" si="38"/>
        <v>0</v>
      </c>
      <c r="BJ169" s="17" t="s">
        <v>79</v>
      </c>
      <c r="BK169" s="150">
        <f t="shared" si="39"/>
        <v>0</v>
      </c>
      <c r="BL169" s="17" t="s">
        <v>219</v>
      </c>
      <c r="BM169" s="17" t="s">
        <v>287</v>
      </c>
    </row>
    <row r="170" spans="2:65" s="1" customFormat="1" ht="31.5" customHeight="1">
      <c r="B170" s="115"/>
      <c r="C170" s="143" t="s">
        <v>288</v>
      </c>
      <c r="D170" s="143" t="s">
        <v>132</v>
      </c>
      <c r="E170" s="144" t="s">
        <v>289</v>
      </c>
      <c r="F170" s="212" t="s">
        <v>290</v>
      </c>
      <c r="G170" s="212"/>
      <c r="H170" s="212"/>
      <c r="I170" s="212"/>
      <c r="J170" s="145" t="s">
        <v>141</v>
      </c>
      <c r="K170" s="146">
        <v>30</v>
      </c>
      <c r="L170" s="213"/>
      <c r="M170" s="213"/>
      <c r="N170" s="213">
        <f t="shared" si="30"/>
        <v>0</v>
      </c>
      <c r="O170" s="213"/>
      <c r="P170" s="213"/>
      <c r="Q170" s="213"/>
      <c r="R170" s="117"/>
      <c r="T170" s="147" t="s">
        <v>5</v>
      </c>
      <c r="U170" s="40" t="s">
        <v>38</v>
      </c>
      <c r="V170" s="148">
        <v>0.16600000000000001</v>
      </c>
      <c r="W170" s="148">
        <f t="shared" si="31"/>
        <v>4.9800000000000004</v>
      </c>
      <c r="X170" s="148">
        <v>1.2E-4</v>
      </c>
      <c r="Y170" s="148">
        <f t="shared" si="32"/>
        <v>3.5999999999999999E-3</v>
      </c>
      <c r="Z170" s="148">
        <v>0</v>
      </c>
      <c r="AA170" s="149">
        <f t="shared" si="33"/>
        <v>0</v>
      </c>
      <c r="AR170" s="17" t="s">
        <v>219</v>
      </c>
      <c r="AT170" s="17" t="s">
        <v>132</v>
      </c>
      <c r="AU170" s="17" t="s">
        <v>91</v>
      </c>
      <c r="AY170" s="17" t="s">
        <v>131</v>
      </c>
      <c r="BE170" s="150">
        <f t="shared" si="34"/>
        <v>0</v>
      </c>
      <c r="BF170" s="150">
        <f t="shared" si="35"/>
        <v>0</v>
      </c>
      <c r="BG170" s="150">
        <f t="shared" si="36"/>
        <v>0</v>
      </c>
      <c r="BH170" s="150">
        <f t="shared" si="37"/>
        <v>0</v>
      </c>
      <c r="BI170" s="150">
        <f t="shared" si="38"/>
        <v>0</v>
      </c>
      <c r="BJ170" s="17" t="s">
        <v>79</v>
      </c>
      <c r="BK170" s="150">
        <f t="shared" si="39"/>
        <v>0</v>
      </c>
      <c r="BL170" s="17" t="s">
        <v>219</v>
      </c>
      <c r="BM170" s="17" t="s">
        <v>291</v>
      </c>
    </row>
    <row r="171" spans="2:65" s="1" customFormat="1" ht="31.5" customHeight="1">
      <c r="B171" s="115"/>
      <c r="C171" s="143" t="s">
        <v>292</v>
      </c>
      <c r="D171" s="143" t="s">
        <v>132</v>
      </c>
      <c r="E171" s="144" t="s">
        <v>293</v>
      </c>
      <c r="F171" s="212" t="s">
        <v>294</v>
      </c>
      <c r="G171" s="212"/>
      <c r="H171" s="212"/>
      <c r="I171" s="212"/>
      <c r="J171" s="145" t="s">
        <v>141</v>
      </c>
      <c r="K171" s="146">
        <v>30</v>
      </c>
      <c r="L171" s="213"/>
      <c r="M171" s="213"/>
      <c r="N171" s="213">
        <f t="shared" si="30"/>
        <v>0</v>
      </c>
      <c r="O171" s="213"/>
      <c r="P171" s="213"/>
      <c r="Q171" s="213"/>
      <c r="R171" s="117"/>
      <c r="T171" s="147" t="s">
        <v>5</v>
      </c>
      <c r="U171" s="40" t="s">
        <v>38</v>
      </c>
      <c r="V171" s="148">
        <v>0.33500000000000002</v>
      </c>
      <c r="W171" s="148">
        <f t="shared" si="31"/>
        <v>10.050000000000001</v>
      </c>
      <c r="X171" s="148">
        <v>2.4000000000000001E-4</v>
      </c>
      <c r="Y171" s="148">
        <f t="shared" si="32"/>
        <v>7.1999999999999998E-3</v>
      </c>
      <c r="Z171" s="148">
        <v>0</v>
      </c>
      <c r="AA171" s="149">
        <f t="shared" si="33"/>
        <v>0</v>
      </c>
      <c r="AR171" s="17" t="s">
        <v>219</v>
      </c>
      <c r="AT171" s="17" t="s">
        <v>132</v>
      </c>
      <c r="AU171" s="17" t="s">
        <v>91</v>
      </c>
      <c r="AY171" s="17" t="s">
        <v>131</v>
      </c>
      <c r="BE171" s="150">
        <f t="shared" si="34"/>
        <v>0</v>
      </c>
      <c r="BF171" s="150">
        <f t="shared" si="35"/>
        <v>0</v>
      </c>
      <c r="BG171" s="150">
        <f t="shared" si="36"/>
        <v>0</v>
      </c>
      <c r="BH171" s="150">
        <f t="shared" si="37"/>
        <v>0</v>
      </c>
      <c r="BI171" s="150">
        <f t="shared" si="38"/>
        <v>0</v>
      </c>
      <c r="BJ171" s="17" t="s">
        <v>79</v>
      </c>
      <c r="BK171" s="150">
        <f t="shared" si="39"/>
        <v>0</v>
      </c>
      <c r="BL171" s="17" t="s">
        <v>219</v>
      </c>
      <c r="BM171" s="17" t="s">
        <v>295</v>
      </c>
    </row>
    <row r="172" spans="2:65" s="1" customFormat="1" ht="31.5" customHeight="1">
      <c r="B172" s="115"/>
      <c r="C172" s="143" t="s">
        <v>296</v>
      </c>
      <c r="D172" s="143" t="s">
        <v>132</v>
      </c>
      <c r="E172" s="144" t="s">
        <v>297</v>
      </c>
      <c r="F172" s="212" t="s">
        <v>298</v>
      </c>
      <c r="G172" s="212"/>
      <c r="H172" s="212"/>
      <c r="I172" s="212"/>
      <c r="J172" s="145" t="s">
        <v>141</v>
      </c>
      <c r="K172" s="146">
        <v>30</v>
      </c>
      <c r="L172" s="213"/>
      <c r="M172" s="213"/>
      <c r="N172" s="213">
        <f t="shared" si="30"/>
        <v>0</v>
      </c>
      <c r="O172" s="213"/>
      <c r="P172" s="213"/>
      <c r="Q172" s="213"/>
      <c r="R172" s="117"/>
      <c r="T172" s="147" t="s">
        <v>5</v>
      </c>
      <c r="U172" s="40" t="s">
        <v>38</v>
      </c>
      <c r="V172" s="148">
        <v>0.216</v>
      </c>
      <c r="W172" s="148">
        <f t="shared" si="31"/>
        <v>6.4799999999999995</v>
      </c>
      <c r="X172" s="148">
        <v>3.2000000000000003E-4</v>
      </c>
      <c r="Y172" s="148">
        <f t="shared" si="32"/>
        <v>9.6000000000000009E-3</v>
      </c>
      <c r="Z172" s="148">
        <v>0</v>
      </c>
      <c r="AA172" s="149">
        <f t="shared" si="33"/>
        <v>0</v>
      </c>
      <c r="AR172" s="17" t="s">
        <v>219</v>
      </c>
      <c r="AT172" s="17" t="s">
        <v>132</v>
      </c>
      <c r="AU172" s="17" t="s">
        <v>91</v>
      </c>
      <c r="AY172" s="17" t="s">
        <v>131</v>
      </c>
      <c r="BE172" s="150">
        <f t="shared" si="34"/>
        <v>0</v>
      </c>
      <c r="BF172" s="150">
        <f t="shared" si="35"/>
        <v>0</v>
      </c>
      <c r="BG172" s="150">
        <f t="shared" si="36"/>
        <v>0</v>
      </c>
      <c r="BH172" s="150">
        <f t="shared" si="37"/>
        <v>0</v>
      </c>
      <c r="BI172" s="150">
        <f t="shared" si="38"/>
        <v>0</v>
      </c>
      <c r="BJ172" s="17" t="s">
        <v>79</v>
      </c>
      <c r="BK172" s="150">
        <f t="shared" si="39"/>
        <v>0</v>
      </c>
      <c r="BL172" s="17" t="s">
        <v>219</v>
      </c>
      <c r="BM172" s="17" t="s">
        <v>299</v>
      </c>
    </row>
    <row r="173" spans="2:65" s="1" customFormat="1" ht="31.5" customHeight="1">
      <c r="B173" s="115"/>
      <c r="C173" s="143" t="s">
        <v>300</v>
      </c>
      <c r="D173" s="143" t="s">
        <v>132</v>
      </c>
      <c r="E173" s="144" t="s">
        <v>301</v>
      </c>
      <c r="F173" s="212" t="s">
        <v>302</v>
      </c>
      <c r="G173" s="212"/>
      <c r="H173" s="212"/>
      <c r="I173" s="212"/>
      <c r="J173" s="145" t="s">
        <v>157</v>
      </c>
      <c r="K173" s="146">
        <v>60</v>
      </c>
      <c r="L173" s="213"/>
      <c r="M173" s="213"/>
      <c r="N173" s="213">
        <f t="shared" si="30"/>
        <v>0</v>
      </c>
      <c r="O173" s="213"/>
      <c r="P173" s="213"/>
      <c r="Q173" s="213"/>
      <c r="R173" s="117"/>
      <c r="T173" s="147" t="s">
        <v>5</v>
      </c>
      <c r="U173" s="40" t="s">
        <v>38</v>
      </c>
      <c r="V173" s="148">
        <v>4.2999999999999997E-2</v>
      </c>
      <c r="W173" s="148">
        <f t="shared" si="31"/>
        <v>2.5799999999999996</v>
      </c>
      <c r="X173" s="148">
        <v>3.0000000000000001E-5</v>
      </c>
      <c r="Y173" s="148">
        <f t="shared" si="32"/>
        <v>1.8E-3</v>
      </c>
      <c r="Z173" s="148">
        <v>0</v>
      </c>
      <c r="AA173" s="149">
        <f t="shared" si="33"/>
        <v>0</v>
      </c>
      <c r="AR173" s="17" t="s">
        <v>219</v>
      </c>
      <c r="AT173" s="17" t="s">
        <v>132</v>
      </c>
      <c r="AU173" s="17" t="s">
        <v>91</v>
      </c>
      <c r="AY173" s="17" t="s">
        <v>131</v>
      </c>
      <c r="BE173" s="150">
        <f t="shared" si="34"/>
        <v>0</v>
      </c>
      <c r="BF173" s="150">
        <f t="shared" si="35"/>
        <v>0</v>
      </c>
      <c r="BG173" s="150">
        <f t="shared" si="36"/>
        <v>0</v>
      </c>
      <c r="BH173" s="150">
        <f t="shared" si="37"/>
        <v>0</v>
      </c>
      <c r="BI173" s="150">
        <f t="shared" si="38"/>
        <v>0</v>
      </c>
      <c r="BJ173" s="17" t="s">
        <v>79</v>
      </c>
      <c r="BK173" s="150">
        <f t="shared" si="39"/>
        <v>0</v>
      </c>
      <c r="BL173" s="17" t="s">
        <v>219</v>
      </c>
      <c r="BM173" s="17" t="s">
        <v>303</v>
      </c>
    </row>
    <row r="174" spans="2:65" s="1" customFormat="1" ht="31.5" customHeight="1">
      <c r="B174" s="115"/>
      <c r="C174" s="143" t="s">
        <v>304</v>
      </c>
      <c r="D174" s="143" t="s">
        <v>132</v>
      </c>
      <c r="E174" s="144" t="s">
        <v>305</v>
      </c>
      <c r="F174" s="212" t="s">
        <v>306</v>
      </c>
      <c r="G174" s="212"/>
      <c r="H174" s="212"/>
      <c r="I174" s="212"/>
      <c r="J174" s="145" t="s">
        <v>141</v>
      </c>
      <c r="K174" s="146">
        <v>20</v>
      </c>
      <c r="L174" s="213"/>
      <c r="M174" s="213"/>
      <c r="N174" s="213">
        <f t="shared" si="30"/>
        <v>0</v>
      </c>
      <c r="O174" s="213"/>
      <c r="P174" s="213"/>
      <c r="Q174" s="213"/>
      <c r="R174" s="117"/>
      <c r="T174" s="147" t="s">
        <v>5</v>
      </c>
      <c r="U174" s="40" t="s">
        <v>38</v>
      </c>
      <c r="V174" s="148">
        <v>0.11600000000000001</v>
      </c>
      <c r="W174" s="148">
        <f t="shared" si="31"/>
        <v>2.3200000000000003</v>
      </c>
      <c r="X174" s="148">
        <v>1.3999999999999999E-4</v>
      </c>
      <c r="Y174" s="148">
        <f t="shared" si="32"/>
        <v>2.7999999999999995E-3</v>
      </c>
      <c r="Z174" s="148">
        <v>0</v>
      </c>
      <c r="AA174" s="149">
        <f t="shared" si="33"/>
        <v>0</v>
      </c>
      <c r="AR174" s="17" t="s">
        <v>219</v>
      </c>
      <c r="AT174" s="17" t="s">
        <v>132</v>
      </c>
      <c r="AU174" s="17" t="s">
        <v>91</v>
      </c>
      <c r="AY174" s="17" t="s">
        <v>131</v>
      </c>
      <c r="BE174" s="150">
        <f t="shared" si="34"/>
        <v>0</v>
      </c>
      <c r="BF174" s="150">
        <f t="shared" si="35"/>
        <v>0</v>
      </c>
      <c r="BG174" s="150">
        <f t="shared" si="36"/>
        <v>0</v>
      </c>
      <c r="BH174" s="150">
        <f t="shared" si="37"/>
        <v>0</v>
      </c>
      <c r="BI174" s="150">
        <f t="shared" si="38"/>
        <v>0</v>
      </c>
      <c r="BJ174" s="17" t="s">
        <v>79</v>
      </c>
      <c r="BK174" s="150">
        <f t="shared" si="39"/>
        <v>0</v>
      </c>
      <c r="BL174" s="17" t="s">
        <v>219</v>
      </c>
      <c r="BM174" s="17" t="s">
        <v>307</v>
      </c>
    </row>
    <row r="175" spans="2:65" s="1" customFormat="1" ht="31.5" customHeight="1">
      <c r="B175" s="115"/>
      <c r="C175" s="143" t="s">
        <v>308</v>
      </c>
      <c r="D175" s="143" t="s">
        <v>132</v>
      </c>
      <c r="E175" s="144" t="s">
        <v>309</v>
      </c>
      <c r="F175" s="212" t="s">
        <v>310</v>
      </c>
      <c r="G175" s="212"/>
      <c r="H175" s="212"/>
      <c r="I175" s="212"/>
      <c r="J175" s="145" t="s">
        <v>141</v>
      </c>
      <c r="K175" s="146">
        <v>20</v>
      </c>
      <c r="L175" s="213"/>
      <c r="M175" s="213"/>
      <c r="N175" s="213">
        <f t="shared" si="30"/>
        <v>0</v>
      </c>
      <c r="O175" s="213"/>
      <c r="P175" s="213"/>
      <c r="Q175" s="213"/>
      <c r="R175" s="117"/>
      <c r="T175" s="147" t="s">
        <v>5</v>
      </c>
      <c r="U175" s="40" t="s">
        <v>38</v>
      </c>
      <c r="V175" s="148">
        <v>0.11700000000000001</v>
      </c>
      <c r="W175" s="148">
        <f t="shared" si="31"/>
        <v>2.3400000000000003</v>
      </c>
      <c r="X175" s="148">
        <v>1.2999999999999999E-4</v>
      </c>
      <c r="Y175" s="148">
        <f t="shared" si="32"/>
        <v>2.5999999999999999E-3</v>
      </c>
      <c r="Z175" s="148">
        <v>0</v>
      </c>
      <c r="AA175" s="149">
        <f t="shared" si="33"/>
        <v>0</v>
      </c>
      <c r="AR175" s="17" t="s">
        <v>219</v>
      </c>
      <c r="AT175" s="17" t="s">
        <v>132</v>
      </c>
      <c r="AU175" s="17" t="s">
        <v>91</v>
      </c>
      <c r="AY175" s="17" t="s">
        <v>131</v>
      </c>
      <c r="BE175" s="150">
        <f t="shared" si="34"/>
        <v>0</v>
      </c>
      <c r="BF175" s="150">
        <f t="shared" si="35"/>
        <v>0</v>
      </c>
      <c r="BG175" s="150">
        <f t="shared" si="36"/>
        <v>0</v>
      </c>
      <c r="BH175" s="150">
        <f t="shared" si="37"/>
        <v>0</v>
      </c>
      <c r="BI175" s="150">
        <f t="shared" si="38"/>
        <v>0</v>
      </c>
      <c r="BJ175" s="17" t="s">
        <v>79</v>
      </c>
      <c r="BK175" s="150">
        <f t="shared" si="39"/>
        <v>0</v>
      </c>
      <c r="BL175" s="17" t="s">
        <v>219</v>
      </c>
      <c r="BM175" s="17" t="s">
        <v>311</v>
      </c>
    </row>
    <row r="176" spans="2:65" s="1" customFormat="1" ht="31.5" customHeight="1">
      <c r="B176" s="115"/>
      <c r="C176" s="143" t="s">
        <v>312</v>
      </c>
      <c r="D176" s="143" t="s">
        <v>132</v>
      </c>
      <c r="E176" s="144" t="s">
        <v>313</v>
      </c>
      <c r="F176" s="212" t="s">
        <v>314</v>
      </c>
      <c r="G176" s="212"/>
      <c r="H176" s="212"/>
      <c r="I176" s="212"/>
      <c r="J176" s="145" t="s">
        <v>141</v>
      </c>
      <c r="K176" s="146">
        <v>20</v>
      </c>
      <c r="L176" s="213"/>
      <c r="M176" s="213"/>
      <c r="N176" s="213">
        <f t="shared" si="30"/>
        <v>0</v>
      </c>
      <c r="O176" s="213"/>
      <c r="P176" s="213"/>
      <c r="Q176" s="213"/>
      <c r="R176" s="117"/>
      <c r="T176" s="147" t="s">
        <v>5</v>
      </c>
      <c r="U176" s="40" t="s">
        <v>38</v>
      </c>
      <c r="V176" s="148">
        <v>0.122</v>
      </c>
      <c r="W176" s="148">
        <f t="shared" si="31"/>
        <v>2.44</v>
      </c>
      <c r="X176" s="148">
        <v>1.2999999999999999E-4</v>
      </c>
      <c r="Y176" s="148">
        <f t="shared" si="32"/>
        <v>2.5999999999999999E-3</v>
      </c>
      <c r="Z176" s="148">
        <v>0</v>
      </c>
      <c r="AA176" s="149">
        <f t="shared" si="33"/>
        <v>0</v>
      </c>
      <c r="AR176" s="17" t="s">
        <v>219</v>
      </c>
      <c r="AT176" s="17" t="s">
        <v>132</v>
      </c>
      <c r="AU176" s="17" t="s">
        <v>91</v>
      </c>
      <c r="AY176" s="17" t="s">
        <v>131</v>
      </c>
      <c r="BE176" s="150">
        <f t="shared" si="34"/>
        <v>0</v>
      </c>
      <c r="BF176" s="150">
        <f t="shared" si="35"/>
        <v>0</v>
      </c>
      <c r="BG176" s="150">
        <f t="shared" si="36"/>
        <v>0</v>
      </c>
      <c r="BH176" s="150">
        <f t="shared" si="37"/>
        <v>0</v>
      </c>
      <c r="BI176" s="150">
        <f t="shared" si="38"/>
        <v>0</v>
      </c>
      <c r="BJ176" s="17" t="s">
        <v>79</v>
      </c>
      <c r="BK176" s="150">
        <f t="shared" si="39"/>
        <v>0</v>
      </c>
      <c r="BL176" s="17" t="s">
        <v>219</v>
      </c>
      <c r="BM176" s="17" t="s">
        <v>315</v>
      </c>
    </row>
    <row r="177" spans="2:65" s="1" customFormat="1" ht="31.5" customHeight="1">
      <c r="B177" s="115"/>
      <c r="C177" s="143" t="s">
        <v>316</v>
      </c>
      <c r="D177" s="143" t="s">
        <v>132</v>
      </c>
      <c r="E177" s="144" t="s">
        <v>317</v>
      </c>
      <c r="F177" s="212" t="s">
        <v>318</v>
      </c>
      <c r="G177" s="212"/>
      <c r="H177" s="212"/>
      <c r="I177" s="212"/>
      <c r="J177" s="145" t="s">
        <v>157</v>
      </c>
      <c r="K177" s="146">
        <v>200</v>
      </c>
      <c r="L177" s="213"/>
      <c r="M177" s="213"/>
      <c r="N177" s="213">
        <f t="shared" si="30"/>
        <v>0</v>
      </c>
      <c r="O177" s="213"/>
      <c r="P177" s="213"/>
      <c r="Q177" s="213"/>
      <c r="R177" s="117"/>
      <c r="T177" s="147" t="s">
        <v>5</v>
      </c>
      <c r="U177" s="40" t="s">
        <v>38</v>
      </c>
      <c r="V177" s="148">
        <v>0.12</v>
      </c>
      <c r="W177" s="148">
        <f t="shared" si="31"/>
        <v>24</v>
      </c>
      <c r="X177" s="148">
        <v>1.3999999999999999E-4</v>
      </c>
      <c r="Y177" s="148">
        <f t="shared" si="32"/>
        <v>2.7999999999999997E-2</v>
      </c>
      <c r="Z177" s="148">
        <v>0</v>
      </c>
      <c r="AA177" s="149">
        <f t="shared" si="33"/>
        <v>0</v>
      </c>
      <c r="AR177" s="17" t="s">
        <v>219</v>
      </c>
      <c r="AT177" s="17" t="s">
        <v>132</v>
      </c>
      <c r="AU177" s="17" t="s">
        <v>91</v>
      </c>
      <c r="AY177" s="17" t="s">
        <v>131</v>
      </c>
      <c r="BE177" s="150">
        <f t="shared" si="34"/>
        <v>0</v>
      </c>
      <c r="BF177" s="150">
        <f t="shared" si="35"/>
        <v>0</v>
      </c>
      <c r="BG177" s="150">
        <f t="shared" si="36"/>
        <v>0</v>
      </c>
      <c r="BH177" s="150">
        <f t="shared" si="37"/>
        <v>0</v>
      </c>
      <c r="BI177" s="150">
        <f t="shared" si="38"/>
        <v>0</v>
      </c>
      <c r="BJ177" s="17" t="s">
        <v>79</v>
      </c>
      <c r="BK177" s="150">
        <f t="shared" si="39"/>
        <v>0</v>
      </c>
      <c r="BL177" s="17" t="s">
        <v>219</v>
      </c>
      <c r="BM177" s="17" t="s">
        <v>319</v>
      </c>
    </row>
    <row r="178" spans="2:65" s="1" customFormat="1" ht="31.5" customHeight="1">
      <c r="B178" s="115"/>
      <c r="C178" s="143" t="s">
        <v>320</v>
      </c>
      <c r="D178" s="143" t="s">
        <v>132</v>
      </c>
      <c r="E178" s="144" t="s">
        <v>321</v>
      </c>
      <c r="F178" s="212" t="s">
        <v>322</v>
      </c>
      <c r="G178" s="212"/>
      <c r="H178" s="212"/>
      <c r="I178" s="212"/>
      <c r="J178" s="145" t="s">
        <v>141</v>
      </c>
      <c r="K178" s="146">
        <v>355</v>
      </c>
      <c r="L178" s="213"/>
      <c r="M178" s="213"/>
      <c r="N178" s="213">
        <f t="shared" si="30"/>
        <v>0</v>
      </c>
      <c r="O178" s="213"/>
      <c r="P178" s="213"/>
      <c r="Q178" s="213"/>
      <c r="R178" s="117"/>
      <c r="T178" s="147" t="s">
        <v>5</v>
      </c>
      <c r="U178" s="40" t="s">
        <v>38</v>
      </c>
      <c r="V178" s="148">
        <v>0.10100000000000001</v>
      </c>
      <c r="W178" s="148">
        <f t="shared" si="31"/>
        <v>35.855000000000004</v>
      </c>
      <c r="X178" s="148">
        <v>2.0000000000000001E-4</v>
      </c>
      <c r="Y178" s="148">
        <f t="shared" si="32"/>
        <v>7.1000000000000008E-2</v>
      </c>
      <c r="Z178" s="148">
        <v>0</v>
      </c>
      <c r="AA178" s="149">
        <f t="shared" si="33"/>
        <v>0</v>
      </c>
      <c r="AR178" s="17" t="s">
        <v>219</v>
      </c>
      <c r="AT178" s="17" t="s">
        <v>132</v>
      </c>
      <c r="AU178" s="17" t="s">
        <v>91</v>
      </c>
      <c r="AY178" s="17" t="s">
        <v>131</v>
      </c>
      <c r="BE178" s="150">
        <f t="shared" si="34"/>
        <v>0</v>
      </c>
      <c r="BF178" s="150">
        <f t="shared" si="35"/>
        <v>0</v>
      </c>
      <c r="BG178" s="150">
        <f t="shared" si="36"/>
        <v>0</v>
      </c>
      <c r="BH178" s="150">
        <f t="shared" si="37"/>
        <v>0</v>
      </c>
      <c r="BI178" s="150">
        <f t="shared" si="38"/>
        <v>0</v>
      </c>
      <c r="BJ178" s="17" t="s">
        <v>79</v>
      </c>
      <c r="BK178" s="150">
        <f t="shared" si="39"/>
        <v>0</v>
      </c>
      <c r="BL178" s="17" t="s">
        <v>219</v>
      </c>
      <c r="BM178" s="17" t="s">
        <v>323</v>
      </c>
    </row>
    <row r="179" spans="2:65" s="1" customFormat="1" ht="31.5" customHeight="1">
      <c r="B179" s="115"/>
      <c r="C179" s="143" t="s">
        <v>324</v>
      </c>
      <c r="D179" s="143" t="s">
        <v>132</v>
      </c>
      <c r="E179" s="144" t="s">
        <v>325</v>
      </c>
      <c r="F179" s="212" t="s">
        <v>326</v>
      </c>
      <c r="G179" s="212"/>
      <c r="H179" s="212"/>
      <c r="I179" s="212"/>
      <c r="J179" s="145" t="s">
        <v>141</v>
      </c>
      <c r="K179" s="146">
        <v>355</v>
      </c>
      <c r="L179" s="213"/>
      <c r="M179" s="213"/>
      <c r="N179" s="213">
        <f t="shared" si="30"/>
        <v>0</v>
      </c>
      <c r="O179" s="213"/>
      <c r="P179" s="213"/>
      <c r="Q179" s="213"/>
      <c r="R179" s="117"/>
      <c r="T179" s="147" t="s">
        <v>5</v>
      </c>
      <c r="U179" s="40" t="s">
        <v>38</v>
      </c>
      <c r="V179" s="148">
        <v>0.27</v>
      </c>
      <c r="W179" s="148">
        <f t="shared" si="31"/>
        <v>95.850000000000009</v>
      </c>
      <c r="X179" s="148">
        <v>1.0300000000000001E-3</v>
      </c>
      <c r="Y179" s="148">
        <f t="shared" si="32"/>
        <v>0.36565000000000003</v>
      </c>
      <c r="Z179" s="148">
        <v>0</v>
      </c>
      <c r="AA179" s="149">
        <f t="shared" si="33"/>
        <v>0</v>
      </c>
      <c r="AR179" s="17" t="s">
        <v>219</v>
      </c>
      <c r="AT179" s="17" t="s">
        <v>132</v>
      </c>
      <c r="AU179" s="17" t="s">
        <v>91</v>
      </c>
      <c r="AY179" s="17" t="s">
        <v>131</v>
      </c>
      <c r="BE179" s="150">
        <f t="shared" si="34"/>
        <v>0</v>
      </c>
      <c r="BF179" s="150">
        <f t="shared" si="35"/>
        <v>0</v>
      </c>
      <c r="BG179" s="150">
        <f t="shared" si="36"/>
        <v>0</v>
      </c>
      <c r="BH179" s="150">
        <f t="shared" si="37"/>
        <v>0</v>
      </c>
      <c r="BI179" s="150">
        <f t="shared" si="38"/>
        <v>0</v>
      </c>
      <c r="BJ179" s="17" t="s">
        <v>79</v>
      </c>
      <c r="BK179" s="150">
        <f t="shared" si="39"/>
        <v>0</v>
      </c>
      <c r="BL179" s="17" t="s">
        <v>219</v>
      </c>
      <c r="BM179" s="17" t="s">
        <v>327</v>
      </c>
    </row>
    <row r="180" spans="2:65" s="1" customFormat="1" ht="44.25" customHeight="1">
      <c r="B180" s="115"/>
      <c r="C180" s="143" t="s">
        <v>328</v>
      </c>
      <c r="D180" s="143" t="s">
        <v>132</v>
      </c>
      <c r="E180" s="144" t="s">
        <v>329</v>
      </c>
      <c r="F180" s="212" t="s">
        <v>330</v>
      </c>
      <c r="G180" s="212"/>
      <c r="H180" s="212"/>
      <c r="I180" s="212"/>
      <c r="J180" s="145" t="s">
        <v>141</v>
      </c>
      <c r="K180" s="146">
        <v>165</v>
      </c>
      <c r="L180" s="213"/>
      <c r="M180" s="213"/>
      <c r="N180" s="213">
        <f t="shared" si="30"/>
        <v>0</v>
      </c>
      <c r="O180" s="213"/>
      <c r="P180" s="213"/>
      <c r="Q180" s="213"/>
      <c r="R180" s="117"/>
      <c r="T180" s="147" t="s">
        <v>5</v>
      </c>
      <c r="U180" s="40" t="s">
        <v>38</v>
      </c>
      <c r="V180" s="148">
        <v>0</v>
      </c>
      <c r="W180" s="148">
        <f t="shared" si="31"/>
        <v>0</v>
      </c>
      <c r="X180" s="148">
        <v>3.0000000000000001E-5</v>
      </c>
      <c r="Y180" s="148">
        <f t="shared" si="32"/>
        <v>4.9500000000000004E-3</v>
      </c>
      <c r="Z180" s="148">
        <v>0</v>
      </c>
      <c r="AA180" s="149">
        <f t="shared" si="33"/>
        <v>0</v>
      </c>
      <c r="AR180" s="17" t="s">
        <v>219</v>
      </c>
      <c r="AT180" s="17" t="s">
        <v>132</v>
      </c>
      <c r="AU180" s="17" t="s">
        <v>91</v>
      </c>
      <c r="AY180" s="17" t="s">
        <v>131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79</v>
      </c>
      <c r="BK180" s="150">
        <f t="shared" si="39"/>
        <v>0</v>
      </c>
      <c r="BL180" s="17" t="s">
        <v>219</v>
      </c>
      <c r="BM180" s="17" t="s">
        <v>331</v>
      </c>
    </row>
    <row r="181" spans="2:65" s="1" customFormat="1" ht="44.25" customHeight="1">
      <c r="B181" s="115"/>
      <c r="C181" s="143" t="s">
        <v>332</v>
      </c>
      <c r="D181" s="143" t="s">
        <v>132</v>
      </c>
      <c r="E181" s="144" t="s">
        <v>333</v>
      </c>
      <c r="F181" s="212" t="s">
        <v>334</v>
      </c>
      <c r="G181" s="212"/>
      <c r="H181" s="212"/>
      <c r="I181" s="212"/>
      <c r="J181" s="145" t="s">
        <v>141</v>
      </c>
      <c r="K181" s="146">
        <v>165</v>
      </c>
      <c r="L181" s="213"/>
      <c r="M181" s="213"/>
      <c r="N181" s="213">
        <f t="shared" si="30"/>
        <v>0</v>
      </c>
      <c r="O181" s="213"/>
      <c r="P181" s="213"/>
      <c r="Q181" s="213"/>
      <c r="R181" s="117"/>
      <c r="T181" s="147" t="s">
        <v>5</v>
      </c>
      <c r="U181" s="151" t="s">
        <v>38</v>
      </c>
      <c r="V181" s="152">
        <v>0</v>
      </c>
      <c r="W181" s="152">
        <f t="shared" si="31"/>
        <v>0</v>
      </c>
      <c r="X181" s="152">
        <v>2.0000000000000002E-5</v>
      </c>
      <c r="Y181" s="152">
        <f t="shared" si="32"/>
        <v>3.3000000000000004E-3</v>
      </c>
      <c r="Z181" s="152">
        <v>0</v>
      </c>
      <c r="AA181" s="153">
        <f t="shared" si="33"/>
        <v>0</v>
      </c>
      <c r="AR181" s="17" t="s">
        <v>219</v>
      </c>
      <c r="AT181" s="17" t="s">
        <v>132</v>
      </c>
      <c r="AU181" s="17" t="s">
        <v>91</v>
      </c>
      <c r="AY181" s="17" t="s">
        <v>131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79</v>
      </c>
      <c r="BK181" s="150">
        <f t="shared" si="39"/>
        <v>0</v>
      </c>
      <c r="BL181" s="17" t="s">
        <v>219</v>
      </c>
      <c r="BM181" s="17" t="s">
        <v>335</v>
      </c>
    </row>
    <row r="182" spans="2:65" s="1" customFormat="1" ht="6.95" customHeight="1"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7"/>
    </row>
  </sheetData>
  <mergeCells count="225">
    <mergeCell ref="H1:K1"/>
    <mergeCell ref="S2:AC2"/>
    <mergeCell ref="F181:I181"/>
    <mergeCell ref="L181:M181"/>
    <mergeCell ref="N181:Q181"/>
    <mergeCell ref="N121:Q121"/>
    <mergeCell ref="N122:Q122"/>
    <mergeCell ref="N123:Q123"/>
    <mergeCell ref="N125:Q125"/>
    <mergeCell ref="N136:Q136"/>
    <mergeCell ref="N146:Q146"/>
    <mergeCell ref="N151:Q151"/>
    <mergeCell ref="N153:Q153"/>
    <mergeCell ref="N154:Q154"/>
    <mergeCell ref="N156:Q156"/>
    <mergeCell ref="N165:Q165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N98:Q98"/>
    <mergeCell ref="N100:Q100"/>
    <mergeCell ref="D101:H101"/>
    <mergeCell ref="N101:Q101"/>
    <mergeCell ref="D102:H102"/>
    <mergeCell ref="N102:Q102"/>
    <mergeCell ref="L104:Q104"/>
    <mergeCell ref="C110:Q110"/>
    <mergeCell ref="F112:P112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Stavební práce</vt:lpstr>
      <vt:lpstr>'1 - Stavební práce'!Názvy_tisku</vt:lpstr>
      <vt:lpstr>'Rekapitulace stavby'!Názvy_tisku</vt:lpstr>
      <vt:lpstr>'1 - Stavební práce'!Oblast_tisku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PC_ROZPOCET2\PC</dc:creator>
  <cp:lastModifiedBy>Marek</cp:lastModifiedBy>
  <dcterms:created xsi:type="dcterms:W3CDTF">2017-11-08T09:56:41Z</dcterms:created>
  <dcterms:modified xsi:type="dcterms:W3CDTF">2018-02-27T07:57:01Z</dcterms:modified>
</cp:coreProperties>
</file>