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3056" activeTab="1"/>
  </bookViews>
  <sheets>
    <sheet name="Rekapitulace stavby" sheetId="1" r:id="rId1"/>
    <sheet name="1 - Stavební část" sheetId="2" r:id="rId2"/>
  </sheets>
  <definedNames>
    <definedName name="_xlnm.Print_Area" localSheetId="1">'1 - Stavební část'!$C$4:$Q$70,'1 - Stavební část'!$C$76:$Q$107,'1 - Stavební část'!$C$113:$Q$171</definedName>
    <definedName name="_xlnm.Print_Area" localSheetId="0">'Rekapitulace stavby'!$C$4:$AP$70,'Rekapitulace stavby'!$C$76:$AP$96</definedName>
    <definedName name="_xlnm.Print_Titles" localSheetId="1">'1 - Stavební část'!$123:$123</definedName>
    <definedName name="_xlnm.Print_Titles" localSheetId="0">'Rekapitulace stavby'!$85:$85</definedName>
  </definedNames>
  <calcPr fullCalcOnLoad="1"/>
</workbook>
</file>

<file path=xl/sharedStrings.xml><?xml version="1.0" encoding="utf-8"?>
<sst xmlns="http://schemas.openxmlformats.org/spreadsheetml/2006/main" count="871" uniqueCount="281">
  <si>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</si>
  <si>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</si>
  <si>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</si>
  <si>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</si>
  <si>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</si>
  <si>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</si>
  <si>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</si>
  <si>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</si>
  <si>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</si>
  <si>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</si>
  <si>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</si>
  <si>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</si>
  <si>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</si>
  <si>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</si>
  <si>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</si>
  <si>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</si>
  <si>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</si>
  <si>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</si>
  <si>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</si>
  <si>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VÝMĚNA KONSTRUKCE SVĚTLÍKŮ Masarykovo nám. 26/15, parcela č.st. 107, k.ú. Nový Jičín - Město</t>
  </si>
  <si>
    <t>JKSO:</t>
  </si>
  <si>
    <t>CC-CZ:</t>
  </si>
  <si>
    <t>Místo:</t>
  </si>
  <si>
    <t xml:space="preserve"> </t>
  </si>
  <si>
    <t>Datum:</t>
  </si>
  <si>
    <t>Objednatel:</t>
  </si>
  <si>
    <t>IČ:</t>
  </si>
  <si>
    <t>Město Nový Jičín</t>
  </si>
  <si>
    <t>DIČ:</t>
  </si>
  <si>
    <t>Zhotovitel:</t>
  </si>
  <si>
    <t>Vyplň údaj</t>
  </si>
  <si>
    <t>Projektant:</t>
  </si>
  <si>
    <t>ARCHITRÁV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</si>
  <si>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</si>
  <si>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</si>
  <si>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</si>
  <si>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</si>
  <si>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</si>
  <si>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</si>
  <si>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</si>
  <si>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</si>
  <si>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</si>
  <si>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</si>
  <si>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</si>
  <si>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</si>
  <si>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</si>
  <si>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</si>
  <si>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</si>
  <si>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</si>
  <si>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</si>
  <si>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</si>
  <si>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</si>
  <si>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</si>
  <si>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</si>
  <si>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</si>
  <si>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</si>
  <si>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</si>
  <si>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</si>
  <si>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</si>
  <si>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</si>
  <si>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</si>
  <si>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</si>
  <si>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</si>
  <si>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</si>
  <si>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</si>
  <si>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</si>
  <si>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</si>
  <si>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</si>
  <si>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</si>
  <si>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</si>
  <si>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</si>
  <si>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</si>
  <si>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</si>
  <si>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</si>
  <si>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</si>
  <si>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</si>
  <si>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</si>
  <si>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</si>
  <si>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{90ed1be5-78e1-4f1b-8515-791ea8365dc0}</t>
  </si>
  <si>
    <t>{00000000-0000-0000-0000-000000000000}</t>
  </si>
  <si>
    <t>/</t>
  </si>
  <si>
    <t>1</t>
  </si>
  <si>
    <t>Stavební část</t>
  </si>
  <si>
    <t>{f5d14560-a286-4344-b2cc-c225792d724d}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</si>
  <si>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</si>
  <si>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</si>
  <si>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</si>
  <si>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</si>
  <si>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</si>
  <si>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</si>
  <si>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</si>
  <si>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</si>
  <si>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</si>
  <si>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</si>
  <si>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</si>
  <si>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</si>
  <si>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</si>
  <si>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</si>
  <si>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</si>
  <si>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</si>
  <si>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</si>
  <si>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</si>
  <si>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</si>
  <si>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</si>
  <si>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</si>
  <si>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</si>
  <si>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</si>
  <si>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</si>
  <si>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</si>
  <si>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</si>
  <si>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</si>
  <si>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</si>
  <si>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</si>
  <si>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751 - Vzduchotechnika</t>
  </si>
  <si>
    <t xml:space="preserve">    764 - Konstrukce klempířské</t>
  </si>
  <si>
    <t xml:space="preserve">    767 - Konstrukce zámečnické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</si>
  <si>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</si>
  <si>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</si>
  <si>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</si>
  <si>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</si>
  <si>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</si>
  <si>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</si>
  <si>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</si>
  <si>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</si>
  <si>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</si>
  <si>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</si>
  <si>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</si>
  <si>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</si>
  <si>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</si>
  <si>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</si>
  <si>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</si>
  <si>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</si>
  <si>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</si>
  <si>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</si>
  <si>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</si>
  <si>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</si>
  <si>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</si>
  <si>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</si>
  <si>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</si>
  <si>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</si>
  <si>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</si>
  <si>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13</t>
  </si>
  <si>
    <t>K</t>
  </si>
  <si>
    <t>997013214</t>
  </si>
  <si>
    <t>Vnitrostaveništní doprava suti a vybouraných hmot pro budovy v do 15 m ručně</t>
  </si>
  <si>
    <t>t</t>
  </si>
  <si>
    <t>4</t>
  </si>
  <si>
    <t>1368494889</t>
  </si>
  <si>
    <t>3</t>
  </si>
  <si>
    <t>997013219</t>
  </si>
  <si>
    <t>Příplatek k vnitrostaveništní dopravě suti a vybouraných hmot za zvětšenou dopravu suti ZKD 10 m</t>
  </si>
  <si>
    <t>1569561848</t>
  </si>
  <si>
    <t>997013501</t>
  </si>
  <si>
    <t>Odvoz suti a vybouraných hmot na skládku nebo meziskládku do 1 km se složením</t>
  </si>
  <si>
    <t>1167893689</t>
  </si>
  <si>
    <t>5</t>
  </si>
  <si>
    <t>997013509</t>
  </si>
  <si>
    <t>Příplatek k odvozu suti a vybouraných hmot na skládku ZKD 1 km přes 1 km</t>
  </si>
  <si>
    <t>1710365343</t>
  </si>
  <si>
    <t>6</t>
  </si>
  <si>
    <t>997013804</t>
  </si>
  <si>
    <t>Poplatek za uložení stavebního odpadu ze skla na skládce (skládkovné)</t>
  </si>
  <si>
    <t>-1361577904</t>
  </si>
  <si>
    <t>28</t>
  </si>
  <si>
    <t>712300841</t>
  </si>
  <si>
    <t>Odstranění povlakové krytiny střech do 10° - očištění</t>
  </si>
  <si>
    <t>m2</t>
  </si>
  <si>
    <t>16</t>
  </si>
  <si>
    <t>-1654639149</t>
  </si>
  <si>
    <t>29</t>
  </si>
  <si>
    <t>712331111</t>
  </si>
  <si>
    <t>Provedení povlakové krytiny střech do 10° podkladní vrstvy pásy na sucho samolepící</t>
  </si>
  <si>
    <t>1290859946</t>
  </si>
  <si>
    <t>30</t>
  </si>
  <si>
    <t>M</t>
  </si>
  <si>
    <t>628662800</t>
  </si>
  <si>
    <t xml:space="preserve">podkladní pás asfaltový SBS modifikovaný za studena samolepící se samolepícímy přesahy </t>
  </si>
  <si>
    <t>32</t>
  </si>
  <si>
    <t>-535892884</t>
  </si>
  <si>
    <t>31</t>
  </si>
  <si>
    <t>712341559</t>
  </si>
  <si>
    <t>Provedení povlakové krytiny střech do 10° pásy NAIP přitavením v plné ploše</t>
  </si>
  <si>
    <t>1886469873</t>
  </si>
  <si>
    <t>628522580</t>
  </si>
  <si>
    <t xml:space="preserve">pás asfaltovaný modifikovaný SBS </t>
  </si>
  <si>
    <t>-740656015</t>
  </si>
  <si>
    <t>34</t>
  </si>
  <si>
    <t>998712203</t>
  </si>
  <si>
    <t>Přesun hmot procentní pro krytiny povlakové v objektech v do 24 m</t>
  </si>
  <si>
    <t>%</t>
  </si>
  <si>
    <t>-397276370</t>
  </si>
  <si>
    <t>35</t>
  </si>
  <si>
    <t>998712299</t>
  </si>
  <si>
    <t>Příplatek k přesunu hmot procentní 712 za zvětšený přesun ZKD 1000 m přes 1000 m</t>
  </si>
  <si>
    <t>-507524657</t>
  </si>
  <si>
    <t>713131141</t>
  </si>
  <si>
    <t>Montáž izolace tepelné stěn a základů lepením celoplošně rohoží, pásů, dílců, desek včetně kotvení</t>
  </si>
  <si>
    <t>65822338</t>
  </si>
  <si>
    <t>22</t>
  </si>
  <si>
    <t>283760160</t>
  </si>
  <si>
    <t>deska fasádní polystyrénová soklová EPS SOKL  80 mm</t>
  </si>
  <si>
    <t>1131003512</t>
  </si>
  <si>
    <t>23</t>
  </si>
  <si>
    <t>713131151</t>
  </si>
  <si>
    <t>Montáž izolace tepelné stěn a základů volně vloženými rohožemi, pásy, dílci, deskami 1 vrstva - ocel.podstavec světlíku - výplň z minerální vaty</t>
  </si>
  <si>
    <t>-348039385</t>
  </si>
  <si>
    <t>25</t>
  </si>
  <si>
    <t>631508520</t>
  </si>
  <si>
    <t xml:space="preserve">pás tepelně izolační 160 mm </t>
  </si>
  <si>
    <t>-1735563664</t>
  </si>
  <si>
    <t>26</t>
  </si>
  <si>
    <t>998713203</t>
  </si>
  <si>
    <t>Přesun hmot procentní pro izolace tepelné v objektech v do 24 m</t>
  </si>
  <si>
    <t>-569479617</t>
  </si>
  <si>
    <t>27</t>
  </si>
  <si>
    <t>998713299</t>
  </si>
  <si>
    <t>Příplatek k přesunu hmot procentní 713 za zvětšený přesun ZKD 1000 m přes 1000 m</t>
  </si>
  <si>
    <t>2145386802</t>
  </si>
  <si>
    <t>14</t>
  </si>
  <si>
    <t>001</t>
  </si>
  <si>
    <t>Dodávka - přetlaková žaluzie PER 315 W</t>
  </si>
  <si>
    <t>kus</t>
  </si>
  <si>
    <t>178978525</t>
  </si>
  <si>
    <t>764002871</t>
  </si>
  <si>
    <t>Demontáž lemování zdí do suti</t>
  </si>
  <si>
    <t>m</t>
  </si>
  <si>
    <t>-373621396</t>
  </si>
  <si>
    <t>37</t>
  </si>
  <si>
    <t>764224407</t>
  </si>
  <si>
    <t>Oplechování horních ploch a nadezdívek (atik) bez rohů z Al plechu mechanicky kotvené rš 670 mm</t>
  </si>
  <si>
    <t>-803719298</t>
  </si>
  <si>
    <t>36</t>
  </si>
  <si>
    <t>764322462</t>
  </si>
  <si>
    <t>Příplatek za kotvení lemování zdí z Al plechu do zatepleného podkladu</t>
  </si>
  <si>
    <t>-774100777</t>
  </si>
  <si>
    <t>17</t>
  </si>
  <si>
    <t>998764203</t>
  </si>
  <si>
    <t>Přesun hmot procentní pro konstrukce klempířské v objektech v do 24 m</t>
  </si>
  <si>
    <t>948135262</t>
  </si>
  <si>
    <t>18</t>
  </si>
  <si>
    <t>998764299</t>
  </si>
  <si>
    <t>Příplatek k přesunu hmot procentní 764 za zvětšený přesun ZKD 1000 m přes 1000 m</t>
  </si>
  <si>
    <t>1814568214</t>
  </si>
  <si>
    <t>767311810</t>
  </si>
  <si>
    <t>Demontáž světlíků všech typů se zasklením</t>
  </si>
  <si>
    <t>-20059160</t>
  </si>
  <si>
    <t>7</t>
  </si>
  <si>
    <t>767311320</t>
  </si>
  <si>
    <t>Montáž světlíků sedlových podélných nebo příčných rozpětí 2400 mm se zasklením, kotvení k lemu světlíku chemickými kotvemi</t>
  </si>
  <si>
    <t>321799866</t>
  </si>
  <si>
    <t>8</t>
  </si>
  <si>
    <t>767312122</t>
  </si>
  <si>
    <t>Montáž čela světlíků rozpětí 2400 mm se zasklením</t>
  </si>
  <si>
    <t>1296775411</t>
  </si>
  <si>
    <t>9</t>
  </si>
  <si>
    <t>767312739</t>
  </si>
  <si>
    <t>Montáž doplňků světlíků prostup potrubí</t>
  </si>
  <si>
    <t>-1504017695</t>
  </si>
  <si>
    <t>12</t>
  </si>
  <si>
    <t>767-001</t>
  </si>
  <si>
    <t>výroba a dodávka světlíků 1 - 4, hliníková nosná konstrukce RAL 7046, zasklení ozolačním dvojsklem (bezpečnostní sklo Conex, horní sklo v mléčné barvě, u světlíku 2 a 4 část ze sendvič.panelu)</t>
  </si>
  <si>
    <t>753064878</t>
  </si>
  <si>
    <t>19</t>
  </si>
  <si>
    <t>767995115</t>
  </si>
  <si>
    <t>Montáž atypických zámečnických konstrukcí hmotnosti do 100 kg - osazení podstavce světlíku včetně kotev do stáv.betonové konstrukce</t>
  </si>
  <si>
    <t>kg</t>
  </si>
  <si>
    <t>-1038805698</t>
  </si>
  <si>
    <t>20</t>
  </si>
  <si>
    <t>767-002</t>
  </si>
  <si>
    <t>výroba a dodávka podstavce světlíku z ocelového plechu</t>
  </si>
  <si>
    <t>1268156155</t>
  </si>
  <si>
    <t>10</t>
  </si>
  <si>
    <t>998767203</t>
  </si>
  <si>
    <t>Přesun hmot procentní pro zámečnické konstrukce v objektech v do 24 m</t>
  </si>
  <si>
    <t>-371220195</t>
  </si>
  <si>
    <t>11</t>
  </si>
  <si>
    <t>998767294</t>
  </si>
  <si>
    <t>Příplatek k přesunu hmot procentní 767 za zvětšený přesun do 1000 m</t>
  </si>
  <si>
    <t>1137906560</t>
  </si>
  <si>
    <t>VP - Vícepráce</t>
  </si>
  <si>
    <t>PN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</si>
</sst>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5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  <font>
      <sz val="9"/>
      <color rgb="FF0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5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3" fillId="0" borderId="0" xfId="0" applyFont="1" applyAlignment="1">
      <alignment/>
    </xf>
    <xf numFmtId="0" fontId="74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5" fillId="33" borderId="0" xfId="0" applyFont="1" applyFill="1" applyAlignment="1" applyProtection="1">
      <alignment horizontal="left" vertical="center"/>
      <protection/>
    </xf>
    <xf numFmtId="0" fontId="76" fillId="33" borderId="0" xfId="51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4" fillId="33" borderId="0" xfId="0" applyFont="1" applyFill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7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center"/>
    </xf>
    <xf numFmtId="0" fontId="3" fillId="32" borderId="0" xfId="0" applyFont="1" applyFill="1" applyBorder="1" applyAlignment="1" applyProtection="1">
      <alignment horizontal="left" vertical="center"/>
      <protection locked="0"/>
    </xf>
    <xf numFmtId="49" fontId="3" fillId="3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8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16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2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4" fontId="84" fillId="0" borderId="22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66" fontId="84" fillId="0" borderId="0" xfId="0" applyNumberFormat="1" applyFont="1" applyBorder="1" applyAlignment="1">
      <alignment vertical="center"/>
    </xf>
    <xf numFmtId="4" fontId="84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5" fillId="0" borderId="0" xfId="51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88" fillId="0" borderId="24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166" fontId="88" fillId="0" borderId="25" xfId="0" applyNumberFormat="1" applyFont="1" applyBorder="1" applyAlignment="1">
      <alignment vertical="center"/>
    </xf>
    <xf numFmtId="4" fontId="88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164" fontId="82" fillId="32" borderId="19" xfId="0" applyNumberFormat="1" applyFont="1" applyFill="1" applyBorder="1" applyAlignment="1" applyProtection="1">
      <alignment horizontal="center" vertical="center"/>
      <protection locked="0"/>
    </xf>
    <xf numFmtId="0" fontId="82" fillId="32" borderId="20" xfId="0" applyFont="1" applyFill="1" applyBorder="1" applyAlignment="1" applyProtection="1">
      <alignment horizontal="center" vertical="center"/>
      <protection locked="0"/>
    </xf>
    <xf numFmtId="4" fontId="82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82" fillId="32" borderId="22" xfId="0" applyNumberFormat="1" applyFont="1" applyFill="1" applyBorder="1" applyAlignment="1" applyProtection="1">
      <alignment horizontal="center" vertical="center"/>
      <protection locked="0"/>
    </xf>
    <xf numFmtId="0" fontId="82" fillId="32" borderId="0" xfId="0" applyFont="1" applyFill="1" applyBorder="1" applyAlignment="1" applyProtection="1">
      <alignment horizontal="center" vertical="center"/>
      <protection locked="0"/>
    </xf>
    <xf numFmtId="4" fontId="82" fillId="0" borderId="23" xfId="0" applyNumberFormat="1" applyFont="1" applyBorder="1" applyAlignment="1">
      <alignment vertical="center"/>
    </xf>
    <xf numFmtId="164" fontId="82" fillId="32" borderId="24" xfId="0" applyNumberFormat="1" applyFont="1" applyFill="1" applyBorder="1" applyAlignment="1" applyProtection="1">
      <alignment horizontal="center" vertical="center"/>
      <protection locked="0"/>
    </xf>
    <xf numFmtId="0" fontId="82" fillId="32" borderId="25" xfId="0" applyFont="1" applyFill="1" applyBorder="1" applyAlignment="1" applyProtection="1">
      <alignment horizontal="center" vertical="center"/>
      <protection locked="0"/>
    </xf>
    <xf numFmtId="4" fontId="82" fillId="0" borderId="26" xfId="0" applyNumberFormat="1" applyFont="1" applyBorder="1" applyAlignment="1">
      <alignment vertical="center"/>
    </xf>
    <xf numFmtId="0" fontId="83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right"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9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2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2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90" fillId="0" borderId="20" xfId="0" applyNumberFormat="1" applyFont="1" applyBorder="1" applyAlignment="1">
      <alignment/>
    </xf>
    <xf numFmtId="166" fontId="90" fillId="0" borderId="2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3" fillId="0" borderId="14" xfId="0" applyFont="1" applyBorder="1" applyAlignment="1">
      <alignment/>
    </xf>
    <xf numFmtId="0" fontId="73" fillId="0" borderId="22" xfId="0" applyFont="1" applyBorder="1" applyAlignment="1">
      <alignment/>
    </xf>
    <xf numFmtId="166" fontId="73" fillId="0" borderId="0" xfId="0" applyNumberFormat="1" applyFont="1" applyBorder="1" applyAlignment="1">
      <alignment/>
    </xf>
    <xf numFmtId="166" fontId="73" fillId="0" borderId="23" xfId="0" applyNumberFormat="1" applyFont="1" applyBorder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4" fontId="73" fillId="0" borderId="0" xfId="0" applyNumberFormat="1" applyFont="1" applyAlignment="1">
      <alignment vertical="center"/>
    </xf>
    <xf numFmtId="0" fontId="72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70" fillId="32" borderId="33" xfId="0" applyFont="1" applyFill="1" applyBorder="1" applyAlignment="1" applyProtection="1">
      <alignment horizontal="left" vertical="center"/>
      <protection locked="0"/>
    </xf>
    <xf numFmtId="166" fontId="70" fillId="0" borderId="0" xfId="0" applyNumberFormat="1" applyFont="1" applyBorder="1" applyAlignment="1">
      <alignment vertical="center"/>
    </xf>
    <xf numFmtId="166" fontId="70" fillId="0" borderId="23" xfId="0" applyNumberFormat="1" applyFont="1" applyBorder="1" applyAlignment="1">
      <alignment vertical="center"/>
    </xf>
    <xf numFmtId="0" fontId="91" fillId="0" borderId="33" xfId="0" applyFont="1" applyBorder="1" applyAlignment="1" applyProtection="1">
      <alignment horizontal="center" vertical="center"/>
      <protection locked="0"/>
    </xf>
    <xf numFmtId="49" fontId="91" fillId="0" borderId="33" xfId="0" applyNumberFormat="1" applyFont="1" applyBorder="1" applyAlignment="1" applyProtection="1">
      <alignment horizontal="left" vertical="center" wrapText="1"/>
      <protection locked="0"/>
    </xf>
    <xf numFmtId="0" fontId="91" fillId="0" borderId="33" xfId="0" applyFont="1" applyBorder="1" applyAlignment="1" applyProtection="1">
      <alignment horizontal="center" vertical="center" wrapText="1"/>
      <protection locked="0"/>
    </xf>
    <xf numFmtId="167" fontId="91" fillId="0" borderId="33" xfId="0" applyNumberFormat="1" applyFont="1" applyBorder="1" applyAlignment="1" applyProtection="1">
      <alignment vertical="center"/>
      <protection locked="0"/>
    </xf>
    <xf numFmtId="167" fontId="0" fillId="32" borderId="3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32" borderId="33" xfId="0" applyFont="1" applyFill="1" applyBorder="1" applyAlignment="1" applyProtection="1">
      <alignment horizontal="center" vertical="center"/>
      <protection locked="0"/>
    </xf>
    <xf numFmtId="49" fontId="0" fillId="32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33" xfId="0" applyFont="1" applyFill="1" applyBorder="1" applyAlignment="1" applyProtection="1">
      <alignment horizontal="center" vertical="center" wrapText="1"/>
      <protection locked="0"/>
    </xf>
    <xf numFmtId="0" fontId="70" fillId="32" borderId="33" xfId="0" applyFont="1" applyFill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2" fillId="0" borderId="0" xfId="0" applyFont="1" applyAlignment="1">
      <alignment horizontal="left" vertical="center" wrapText="1"/>
    </xf>
    <xf numFmtId="0" fontId="9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32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72" fillId="32" borderId="0" xfId="0" applyFont="1" applyFill="1" applyBorder="1" applyAlignment="1" applyProtection="1">
      <alignment horizontal="left" vertical="center"/>
      <protection locked="0"/>
    </xf>
    <xf numFmtId="0" fontId="72" fillId="0" borderId="0" xfId="0" applyFont="1" applyBorder="1" applyAlignment="1">
      <alignment horizontal="left" vertical="center"/>
    </xf>
    <xf numFmtId="4" fontId="72" fillId="32" borderId="0" xfId="0" applyNumberFormat="1" applyFont="1" applyFill="1" applyBorder="1" applyAlignment="1" applyProtection="1">
      <alignment vertical="center"/>
      <protection locked="0"/>
    </xf>
    <xf numFmtId="4" fontId="72" fillId="0" borderId="0" xfId="0" applyNumberFormat="1" applyFont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4" fontId="83" fillId="0" borderId="0" xfId="0" applyNumberFormat="1" applyFont="1" applyBorder="1" applyAlignment="1">
      <alignment horizontal="right" vertical="center"/>
    </xf>
    <xf numFmtId="4" fontId="83" fillId="0" borderId="0" xfId="0" applyNumberFormat="1" applyFont="1" applyBorder="1" applyAlignment="1">
      <alignment vertical="center"/>
    </xf>
    <xf numFmtId="4" fontId="83" fillId="35" borderId="0" xfId="0" applyNumberFormat="1" applyFont="1" applyFill="1" applyBorder="1" applyAlignment="1">
      <alignment vertical="center"/>
    </xf>
    <xf numFmtId="0" fontId="77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4" fillId="0" borderId="19" xfId="0" applyFont="1" applyBorder="1" applyAlignment="1">
      <alignment horizontal="center" vertical="center"/>
    </xf>
    <xf numFmtId="0" fontId="84" fillId="0" borderId="20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32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70" fillId="0" borderId="0" xfId="0" applyNumberFormat="1" applyFont="1" applyBorder="1" applyAlignment="1">
      <alignment vertical="center"/>
    </xf>
    <xf numFmtId="4" fontId="4" fillId="35" borderId="18" xfId="0" applyNumberFormat="1" applyFont="1" applyFill="1" applyBorder="1" applyAlignment="1">
      <alignment vertical="center"/>
    </xf>
    <xf numFmtId="4" fontId="4" fillId="35" borderId="34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71" fillId="0" borderId="0" xfId="0" applyNumberFormat="1" applyFont="1" applyBorder="1" applyAlignment="1">
      <alignment/>
    </xf>
    <xf numFmtId="4" fontId="93" fillId="0" borderId="0" xfId="0" applyNumberFormat="1" applyFont="1" applyBorder="1" applyAlignment="1">
      <alignment vertical="center"/>
    </xf>
    <xf numFmtId="0" fontId="72" fillId="0" borderId="0" xfId="0" applyFont="1" applyBorder="1" applyAlignment="1" applyProtection="1">
      <alignment horizontal="left" vertical="center"/>
      <protection locked="0"/>
    </xf>
    <xf numFmtId="4" fontId="72" fillId="0" borderId="0" xfId="0" applyNumberFormat="1" applyFont="1" applyBorder="1" applyAlignment="1" applyProtection="1">
      <alignment vertical="center"/>
      <protection locked="0"/>
    </xf>
    <xf numFmtId="0" fontId="3" fillId="35" borderId="31" xfId="0" applyFont="1" applyFill="1" applyBorder="1" applyAlignment="1">
      <alignment horizontal="center" vertical="center" wrapText="1"/>
    </xf>
    <xf numFmtId="0" fontId="94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32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83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72" fillId="0" borderId="25" xfId="0" applyNumberFormat="1" applyFont="1" applyBorder="1" applyAlignment="1">
      <alignment/>
    </xf>
    <xf numFmtId="4" fontId="72" fillId="0" borderId="25" xfId="0" applyNumberFormat="1" applyFont="1" applyBorder="1" applyAlignment="1">
      <alignment vertical="center"/>
    </xf>
    <xf numFmtId="0" fontId="91" fillId="0" borderId="33" xfId="0" applyFont="1" applyBorder="1" applyAlignment="1" applyProtection="1">
      <alignment horizontal="left" vertical="center" wrapText="1"/>
      <protection locked="0"/>
    </xf>
    <xf numFmtId="4" fontId="91" fillId="32" borderId="33" xfId="0" applyNumberFormat="1" applyFont="1" applyFill="1" applyBorder="1" applyAlignment="1" applyProtection="1">
      <alignment vertical="center"/>
      <protection locked="0"/>
    </xf>
    <xf numFmtId="4" fontId="91" fillId="0" borderId="33" xfId="0" applyNumberFormat="1" applyFont="1" applyBorder="1" applyAlignment="1" applyProtection="1">
      <alignment vertical="center"/>
      <protection locked="0"/>
    </xf>
    <xf numFmtId="0" fontId="0" fillId="32" borderId="33" xfId="0" applyFont="1" applyFill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>
      <alignment vertical="center"/>
    </xf>
    <xf numFmtId="4" fontId="71" fillId="0" borderId="20" xfId="0" applyNumberFormat="1" applyFont="1" applyBorder="1" applyAlignment="1">
      <alignment/>
    </xf>
    <xf numFmtId="4" fontId="71" fillId="0" borderId="20" xfId="0" applyNumberFormat="1" applyFont="1" applyBorder="1" applyAlignment="1">
      <alignment vertical="center"/>
    </xf>
    <xf numFmtId="4" fontId="72" fillId="0" borderId="31" xfId="0" applyNumberFormat="1" applyFont="1" applyBorder="1" applyAlignment="1">
      <alignment/>
    </xf>
    <xf numFmtId="4" fontId="72" fillId="0" borderId="31" xfId="0" applyNumberFormat="1" applyFont="1" applyBorder="1" applyAlignment="1">
      <alignment vertical="center"/>
    </xf>
    <xf numFmtId="4" fontId="71" fillId="0" borderId="31" xfId="0" applyNumberFormat="1" applyFont="1" applyBorder="1" applyAlignment="1">
      <alignment/>
    </xf>
    <xf numFmtId="4" fontId="71" fillId="0" borderId="31" xfId="0" applyNumberFormat="1" applyFont="1" applyBorder="1" applyAlignment="1">
      <alignment vertical="center"/>
    </xf>
    <xf numFmtId="0" fontId="76" fillId="33" borderId="0" xfId="51" applyFont="1" applyFill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N8" sqref="AN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75" customHeight="1">
      <c r="C2" s="173" t="s">
        <v>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208" t="s">
        <v>8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9</v>
      </c>
      <c r="BT2" s="17" t="s">
        <v>10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75" customHeight="1">
      <c r="B4" s="21"/>
      <c r="C4" s="175" t="s">
        <v>12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22"/>
      <c r="AS4" s="23" t="s">
        <v>13</v>
      </c>
      <c r="BE4" s="24" t="s">
        <v>14</v>
      </c>
      <c r="BS4" s="17" t="s">
        <v>15</v>
      </c>
    </row>
    <row r="5" spans="2:71" ht="14.2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79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5"/>
      <c r="AQ5" s="22"/>
      <c r="BE5" s="177" t="s">
        <v>17</v>
      </c>
      <c r="BS5" s="17" t="s">
        <v>9</v>
      </c>
    </row>
    <row r="6" spans="2:71" ht="36.75" customHeight="1">
      <c r="B6" s="21"/>
      <c r="C6" s="25"/>
      <c r="D6" s="28" t="s">
        <v>18</v>
      </c>
      <c r="E6" s="25"/>
      <c r="F6" s="25"/>
      <c r="G6" s="25"/>
      <c r="H6" s="25"/>
      <c r="I6" s="25"/>
      <c r="J6" s="25"/>
      <c r="K6" s="181" t="s">
        <v>19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5"/>
      <c r="AQ6" s="22"/>
      <c r="BE6" s="178"/>
      <c r="BS6" s="17" t="s">
        <v>9</v>
      </c>
    </row>
    <row r="7" spans="2:71" ht="14.25" customHeight="1">
      <c r="B7" s="21"/>
      <c r="C7" s="25"/>
      <c r="D7" s="29" t="s">
        <v>20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5</v>
      </c>
      <c r="AO7" s="25"/>
      <c r="AP7" s="25"/>
      <c r="AQ7" s="22"/>
      <c r="BE7" s="178"/>
      <c r="BS7" s="17" t="s">
        <v>9</v>
      </c>
    </row>
    <row r="8" spans="2:71" ht="14.25" customHeight="1">
      <c r="B8" s="21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/>
      <c r="AO8" s="25"/>
      <c r="AP8" s="25"/>
      <c r="AQ8" s="22"/>
      <c r="BE8" s="178"/>
      <c r="BS8" s="17" t="s">
        <v>9</v>
      </c>
    </row>
    <row r="9" spans="2:71" ht="14.2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78"/>
      <c r="BS9" s="17" t="s">
        <v>9</v>
      </c>
    </row>
    <row r="10" spans="2:71" ht="14.25" customHeight="1">
      <c r="B10" s="21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2"/>
      <c r="BE10" s="178"/>
      <c r="BS10" s="17" t="s">
        <v>9</v>
      </c>
    </row>
    <row r="11" spans="2:71" ht="18" customHeight="1">
      <c r="B11" s="21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2"/>
      <c r="BE11" s="178"/>
      <c r="BS11" s="17" t="s">
        <v>9</v>
      </c>
    </row>
    <row r="12" spans="2:71" ht="6.7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78"/>
      <c r="BS12" s="17" t="s">
        <v>9</v>
      </c>
    </row>
    <row r="13" spans="2:71" ht="14.25" customHeight="1">
      <c r="B13" s="21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1" t="s">
        <v>30</v>
      </c>
      <c r="AO13" s="25"/>
      <c r="AP13" s="25"/>
      <c r="AQ13" s="22"/>
      <c r="BE13" s="178"/>
      <c r="BS13" s="17" t="s">
        <v>9</v>
      </c>
    </row>
    <row r="14" spans="2:71" ht="12.75">
      <c r="B14" s="21"/>
      <c r="C14" s="25"/>
      <c r="D14" s="25"/>
      <c r="E14" s="182" t="s">
        <v>30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9" t="s">
        <v>28</v>
      </c>
      <c r="AL14" s="25"/>
      <c r="AM14" s="25"/>
      <c r="AN14" s="31" t="s">
        <v>30</v>
      </c>
      <c r="AO14" s="25"/>
      <c r="AP14" s="25"/>
      <c r="AQ14" s="22"/>
      <c r="BE14" s="178"/>
      <c r="BS14" s="17" t="s">
        <v>9</v>
      </c>
    </row>
    <row r="15" spans="2:71" ht="6.7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78"/>
      <c r="BS15" s="17" t="s">
        <v>6</v>
      </c>
    </row>
    <row r="16" spans="2:71" ht="14.25" customHeight="1">
      <c r="B16" s="21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5</v>
      </c>
      <c r="AO16" s="25"/>
      <c r="AP16" s="25"/>
      <c r="AQ16" s="22"/>
      <c r="BE16" s="178"/>
      <c r="BS16" s="17" t="s">
        <v>6</v>
      </c>
    </row>
    <row r="17" spans="2:71" ht="18" customHeight="1">
      <c r="B17" s="21"/>
      <c r="C17" s="25"/>
      <c r="D17" s="25"/>
      <c r="E17" s="27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5</v>
      </c>
      <c r="AO17" s="25"/>
      <c r="AP17" s="25"/>
      <c r="AQ17" s="22"/>
      <c r="BE17" s="178"/>
      <c r="BS17" s="17" t="s">
        <v>33</v>
      </c>
    </row>
    <row r="18" spans="2:71" ht="6.7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78"/>
      <c r="BS18" s="17" t="s">
        <v>9</v>
      </c>
    </row>
    <row r="19" spans="2:71" ht="14.25" customHeight="1">
      <c r="B19" s="21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2"/>
      <c r="BE19" s="178"/>
      <c r="BS19" s="17" t="s">
        <v>9</v>
      </c>
    </row>
    <row r="20" spans="2:57" ht="18" customHeight="1">
      <c r="B20" s="21"/>
      <c r="C20" s="25"/>
      <c r="D20" s="25"/>
      <c r="E20" s="27" t="s">
        <v>23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2"/>
      <c r="BE20" s="178"/>
    </row>
    <row r="21" spans="2:57" ht="6.7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78"/>
    </row>
    <row r="22" spans="2:57" ht="12.75">
      <c r="B22" s="21"/>
      <c r="C22" s="25"/>
      <c r="D22" s="29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78"/>
    </row>
    <row r="23" spans="2:57" ht="22.5" customHeight="1">
      <c r="B23" s="21"/>
      <c r="C23" s="25"/>
      <c r="D23" s="25"/>
      <c r="E23" s="184" t="s">
        <v>5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25"/>
      <c r="AP23" s="25"/>
      <c r="AQ23" s="22"/>
      <c r="BE23" s="178"/>
    </row>
    <row r="24" spans="2:57" ht="6.7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78"/>
    </row>
    <row r="25" spans="2:57" ht="6.7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78"/>
    </row>
    <row r="26" spans="2:57" ht="14.25" customHeight="1">
      <c r="B26" s="21"/>
      <c r="C26" s="25"/>
      <c r="D26" s="33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5">
        <f>ROUND(AG87,2)</f>
        <v>0</v>
      </c>
      <c r="AL26" s="180"/>
      <c r="AM26" s="180"/>
      <c r="AN26" s="180"/>
      <c r="AO26" s="180"/>
      <c r="AP26" s="25"/>
      <c r="AQ26" s="22"/>
      <c r="BE26" s="178"/>
    </row>
    <row r="27" spans="2:57" ht="14.25" customHeight="1">
      <c r="B27" s="21"/>
      <c r="C27" s="25"/>
      <c r="D27" s="33" t="s">
        <v>37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5">
        <f>ROUND(AG90,2)</f>
        <v>0</v>
      </c>
      <c r="AL27" s="185"/>
      <c r="AM27" s="185"/>
      <c r="AN27" s="185"/>
      <c r="AO27" s="185"/>
      <c r="AP27" s="25"/>
      <c r="AQ27" s="22"/>
      <c r="BE27" s="178"/>
    </row>
    <row r="28" spans="2:57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8"/>
    </row>
    <row r="29" spans="2:57" s="1" customFormat="1" ht="25.5" customHeight="1">
      <c r="B29" s="34"/>
      <c r="C29" s="35"/>
      <c r="D29" s="37" t="s">
        <v>38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6">
        <f>ROUND(AK26+AK27,2)</f>
        <v>0</v>
      </c>
      <c r="AL29" s="187"/>
      <c r="AM29" s="187"/>
      <c r="AN29" s="187"/>
      <c r="AO29" s="187"/>
      <c r="AP29" s="35"/>
      <c r="AQ29" s="36"/>
      <c r="BE29" s="178"/>
    </row>
    <row r="30" spans="2:57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8"/>
    </row>
    <row r="31" spans="2:57" s="2" customFormat="1" ht="14.25" customHeight="1">
      <c r="B31" s="39"/>
      <c r="C31" s="40"/>
      <c r="D31" s="41" t="s">
        <v>39</v>
      </c>
      <c r="E31" s="40"/>
      <c r="F31" s="41" t="s">
        <v>40</v>
      </c>
      <c r="G31" s="40"/>
      <c r="H31" s="40"/>
      <c r="I31" s="40"/>
      <c r="J31" s="40"/>
      <c r="K31" s="40"/>
      <c r="L31" s="188">
        <v>0.21</v>
      </c>
      <c r="M31" s="189"/>
      <c r="N31" s="189"/>
      <c r="O31" s="189"/>
      <c r="P31" s="40"/>
      <c r="Q31" s="40"/>
      <c r="R31" s="40"/>
      <c r="S31" s="40"/>
      <c r="T31" s="43" t="s">
        <v>41</v>
      </c>
      <c r="U31" s="40"/>
      <c r="V31" s="40"/>
      <c r="W31" s="190">
        <f>ROUND(AZ87+SUM(CD91:CD95),2)</f>
        <v>0</v>
      </c>
      <c r="X31" s="189"/>
      <c r="Y31" s="189"/>
      <c r="Z31" s="189"/>
      <c r="AA31" s="189"/>
      <c r="AB31" s="189"/>
      <c r="AC31" s="189"/>
      <c r="AD31" s="189"/>
      <c r="AE31" s="189"/>
      <c r="AF31" s="40"/>
      <c r="AG31" s="40"/>
      <c r="AH31" s="40"/>
      <c r="AI31" s="40"/>
      <c r="AJ31" s="40"/>
      <c r="AK31" s="190">
        <f>ROUND(AV87+SUM(BY91:BY95),2)</f>
        <v>0</v>
      </c>
      <c r="AL31" s="189"/>
      <c r="AM31" s="189"/>
      <c r="AN31" s="189"/>
      <c r="AO31" s="189"/>
      <c r="AP31" s="40"/>
      <c r="AQ31" s="44"/>
      <c r="BE31" s="178"/>
    </row>
    <row r="32" spans="2:57" s="2" customFormat="1" ht="14.25" customHeight="1">
      <c r="B32" s="39"/>
      <c r="C32" s="40"/>
      <c r="D32" s="40"/>
      <c r="E32" s="40"/>
      <c r="F32" s="41" t="s">
        <v>42</v>
      </c>
      <c r="G32" s="40"/>
      <c r="H32" s="40"/>
      <c r="I32" s="40"/>
      <c r="J32" s="40"/>
      <c r="K32" s="40"/>
      <c r="L32" s="188">
        <v>0.15</v>
      </c>
      <c r="M32" s="189"/>
      <c r="N32" s="189"/>
      <c r="O32" s="189"/>
      <c r="P32" s="40"/>
      <c r="Q32" s="40"/>
      <c r="R32" s="40"/>
      <c r="S32" s="40"/>
      <c r="T32" s="43" t="s">
        <v>41</v>
      </c>
      <c r="U32" s="40"/>
      <c r="V32" s="40"/>
      <c r="W32" s="190">
        <f>ROUND(BA87+SUM(CE91:CE95),2)</f>
        <v>0</v>
      </c>
      <c r="X32" s="189"/>
      <c r="Y32" s="189"/>
      <c r="Z32" s="189"/>
      <c r="AA32" s="189"/>
      <c r="AB32" s="189"/>
      <c r="AC32" s="189"/>
      <c r="AD32" s="189"/>
      <c r="AE32" s="189"/>
      <c r="AF32" s="40"/>
      <c r="AG32" s="40"/>
      <c r="AH32" s="40"/>
      <c r="AI32" s="40"/>
      <c r="AJ32" s="40"/>
      <c r="AK32" s="190">
        <f>ROUND(AW87+SUM(BZ91:BZ95),2)</f>
        <v>0</v>
      </c>
      <c r="AL32" s="189"/>
      <c r="AM32" s="189"/>
      <c r="AN32" s="189"/>
      <c r="AO32" s="189"/>
      <c r="AP32" s="40"/>
      <c r="AQ32" s="44"/>
      <c r="BE32" s="178"/>
    </row>
    <row r="33" spans="2:57" s="2" customFormat="1" ht="14.25" customHeight="1" hidden="1">
      <c r="B33" s="39"/>
      <c r="C33" s="40"/>
      <c r="D33" s="40"/>
      <c r="E33" s="40"/>
      <c r="F33" s="41" t="s">
        <v>43</v>
      </c>
      <c r="G33" s="40"/>
      <c r="H33" s="40"/>
      <c r="I33" s="40"/>
      <c r="J33" s="40"/>
      <c r="K33" s="40"/>
      <c r="L33" s="188">
        <v>0.21</v>
      </c>
      <c r="M33" s="189"/>
      <c r="N33" s="189"/>
      <c r="O33" s="189"/>
      <c r="P33" s="40"/>
      <c r="Q33" s="40"/>
      <c r="R33" s="40"/>
      <c r="S33" s="40"/>
      <c r="T33" s="43" t="s">
        <v>41</v>
      </c>
      <c r="U33" s="40"/>
      <c r="V33" s="40"/>
      <c r="W33" s="190">
        <f>ROUND(BB87+SUM(CF91:CF95),2)</f>
        <v>0</v>
      </c>
      <c r="X33" s="189"/>
      <c r="Y33" s="189"/>
      <c r="Z33" s="189"/>
      <c r="AA33" s="189"/>
      <c r="AB33" s="189"/>
      <c r="AC33" s="189"/>
      <c r="AD33" s="189"/>
      <c r="AE33" s="189"/>
      <c r="AF33" s="40"/>
      <c r="AG33" s="40"/>
      <c r="AH33" s="40"/>
      <c r="AI33" s="40"/>
      <c r="AJ33" s="40"/>
      <c r="AK33" s="190">
        <v>0</v>
      </c>
      <c r="AL33" s="189"/>
      <c r="AM33" s="189"/>
      <c r="AN33" s="189"/>
      <c r="AO33" s="189"/>
      <c r="AP33" s="40"/>
      <c r="AQ33" s="44"/>
      <c r="BE33" s="178"/>
    </row>
    <row r="34" spans="2:57" s="2" customFormat="1" ht="14.25" customHeight="1" hidden="1">
      <c r="B34" s="39"/>
      <c r="C34" s="40"/>
      <c r="D34" s="40"/>
      <c r="E34" s="40"/>
      <c r="F34" s="41" t="s">
        <v>44</v>
      </c>
      <c r="G34" s="40"/>
      <c r="H34" s="40"/>
      <c r="I34" s="40"/>
      <c r="J34" s="40"/>
      <c r="K34" s="40"/>
      <c r="L34" s="188">
        <v>0.15</v>
      </c>
      <c r="M34" s="189"/>
      <c r="N34" s="189"/>
      <c r="O34" s="189"/>
      <c r="P34" s="40"/>
      <c r="Q34" s="40"/>
      <c r="R34" s="40"/>
      <c r="S34" s="40"/>
      <c r="T34" s="43" t="s">
        <v>41</v>
      </c>
      <c r="U34" s="40"/>
      <c r="V34" s="40"/>
      <c r="W34" s="190">
        <f>ROUND(BC87+SUM(CG91:CG95),2)</f>
        <v>0</v>
      </c>
      <c r="X34" s="189"/>
      <c r="Y34" s="189"/>
      <c r="Z34" s="189"/>
      <c r="AA34" s="189"/>
      <c r="AB34" s="189"/>
      <c r="AC34" s="189"/>
      <c r="AD34" s="189"/>
      <c r="AE34" s="189"/>
      <c r="AF34" s="40"/>
      <c r="AG34" s="40"/>
      <c r="AH34" s="40"/>
      <c r="AI34" s="40"/>
      <c r="AJ34" s="40"/>
      <c r="AK34" s="190">
        <v>0</v>
      </c>
      <c r="AL34" s="189"/>
      <c r="AM34" s="189"/>
      <c r="AN34" s="189"/>
      <c r="AO34" s="189"/>
      <c r="AP34" s="40"/>
      <c r="AQ34" s="44"/>
      <c r="BE34" s="178"/>
    </row>
    <row r="35" spans="2:43" s="2" customFormat="1" ht="14.25" customHeight="1" hidden="1">
      <c r="B35" s="39"/>
      <c r="C35" s="40"/>
      <c r="D35" s="40"/>
      <c r="E35" s="40"/>
      <c r="F35" s="41" t="s">
        <v>45</v>
      </c>
      <c r="G35" s="40"/>
      <c r="H35" s="40"/>
      <c r="I35" s="40"/>
      <c r="J35" s="40"/>
      <c r="K35" s="40"/>
      <c r="L35" s="188">
        <v>0</v>
      </c>
      <c r="M35" s="189"/>
      <c r="N35" s="189"/>
      <c r="O35" s="189"/>
      <c r="P35" s="40"/>
      <c r="Q35" s="40"/>
      <c r="R35" s="40"/>
      <c r="S35" s="40"/>
      <c r="T35" s="43" t="s">
        <v>41</v>
      </c>
      <c r="U35" s="40"/>
      <c r="V35" s="40"/>
      <c r="W35" s="190">
        <f>ROUND(BD87+SUM(CH91:CH95),2)</f>
        <v>0</v>
      </c>
      <c r="X35" s="189"/>
      <c r="Y35" s="189"/>
      <c r="Z35" s="189"/>
      <c r="AA35" s="189"/>
      <c r="AB35" s="189"/>
      <c r="AC35" s="189"/>
      <c r="AD35" s="189"/>
      <c r="AE35" s="189"/>
      <c r="AF35" s="40"/>
      <c r="AG35" s="40"/>
      <c r="AH35" s="40"/>
      <c r="AI35" s="40"/>
      <c r="AJ35" s="40"/>
      <c r="AK35" s="190">
        <v>0</v>
      </c>
      <c r="AL35" s="189"/>
      <c r="AM35" s="189"/>
      <c r="AN35" s="189"/>
      <c r="AO35" s="189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46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47</v>
      </c>
      <c r="U37" s="47"/>
      <c r="V37" s="47"/>
      <c r="W37" s="47"/>
      <c r="X37" s="217" t="s">
        <v>48</v>
      </c>
      <c r="Y37" s="192"/>
      <c r="Z37" s="192"/>
      <c r="AA37" s="192"/>
      <c r="AB37" s="192"/>
      <c r="AC37" s="47"/>
      <c r="AD37" s="47"/>
      <c r="AE37" s="47"/>
      <c r="AF37" s="47"/>
      <c r="AG37" s="47"/>
      <c r="AH37" s="47"/>
      <c r="AI37" s="47"/>
      <c r="AJ37" s="47"/>
      <c r="AK37" s="191">
        <f>SUM(AK29:AK35)</f>
        <v>0</v>
      </c>
      <c r="AL37" s="192"/>
      <c r="AM37" s="192"/>
      <c r="AN37" s="192"/>
      <c r="AO37" s="193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2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2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2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2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2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2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2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2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2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4.25">
      <c r="B49" s="34"/>
      <c r="C49" s="35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50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2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2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2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2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2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2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2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4.25">
      <c r="B58" s="34"/>
      <c r="C58" s="35"/>
      <c r="D58" s="54" t="s">
        <v>51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52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51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52</v>
      </c>
      <c r="AN58" s="55"/>
      <c r="AO58" s="57"/>
      <c r="AP58" s="35"/>
      <c r="AQ58" s="36"/>
    </row>
    <row r="59" spans="2:43" ht="12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4.25">
      <c r="B60" s="34"/>
      <c r="C60" s="35"/>
      <c r="D60" s="49" t="s">
        <v>53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54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2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2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2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2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2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2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2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4.25">
      <c r="B69" s="34"/>
      <c r="C69" s="35"/>
      <c r="D69" s="54" t="s">
        <v>51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52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52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175" t="s">
        <v>55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36"/>
    </row>
    <row r="77" spans="2:43" s="3" customFormat="1" ht="14.2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>
        <f>K5</f>
        <v>0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18</v>
      </c>
      <c r="D78" s="69"/>
      <c r="E78" s="69"/>
      <c r="F78" s="69"/>
      <c r="G78" s="69"/>
      <c r="H78" s="69"/>
      <c r="I78" s="69"/>
      <c r="J78" s="69"/>
      <c r="K78" s="69"/>
      <c r="L78" s="210" t="str">
        <f>K6</f>
        <v>VÝMĚNA KONSTRUKCE SVĚTLÍKŮ Masarykovo nám. 26/15, parcela č.st. 107, k.ú. Nový Jičín - Město</v>
      </c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2.75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>
        <f>IF(AN8="","",AN8)</f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2.75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Nový Jičín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31</v>
      </c>
      <c r="AJ82" s="35"/>
      <c r="AK82" s="35"/>
      <c r="AL82" s="35"/>
      <c r="AM82" s="212" t="str">
        <f>IF(E17="","",E17)</f>
        <v>ARCHITRÁV s.r.o.</v>
      </c>
      <c r="AN82" s="212"/>
      <c r="AO82" s="212"/>
      <c r="AP82" s="212"/>
      <c r="AQ82" s="36"/>
      <c r="AS82" s="213" t="s">
        <v>56</v>
      </c>
      <c r="AT82" s="214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2.75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>
        <f>IF(E14="Vyplň údaj","",E14)</f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34</v>
      </c>
      <c r="AJ83" s="35"/>
      <c r="AK83" s="35"/>
      <c r="AL83" s="35"/>
      <c r="AM83" s="212" t="str">
        <f>IF(E20="","",E20)</f>
        <v> </v>
      </c>
      <c r="AN83" s="212"/>
      <c r="AO83" s="212"/>
      <c r="AP83" s="212"/>
      <c r="AQ83" s="36"/>
      <c r="AS83" s="215"/>
      <c r="AT83" s="216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5"/>
      <c r="AT84" s="216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198" t="s">
        <v>57</v>
      </c>
      <c r="D85" s="199"/>
      <c r="E85" s="199"/>
      <c r="F85" s="199"/>
      <c r="G85" s="199"/>
      <c r="H85" s="74"/>
      <c r="I85" s="200" t="s">
        <v>58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 t="s">
        <v>59</v>
      </c>
      <c r="AH85" s="199"/>
      <c r="AI85" s="199"/>
      <c r="AJ85" s="199"/>
      <c r="AK85" s="199"/>
      <c r="AL85" s="199"/>
      <c r="AM85" s="199"/>
      <c r="AN85" s="200" t="s">
        <v>60</v>
      </c>
      <c r="AO85" s="199"/>
      <c r="AP85" s="201"/>
      <c r="AQ85" s="36"/>
      <c r="AS85" s="75" t="s">
        <v>61</v>
      </c>
      <c r="AT85" s="76" t="s">
        <v>62</v>
      </c>
      <c r="AU85" s="76" t="s">
        <v>63</v>
      </c>
      <c r="AV85" s="76" t="s">
        <v>64</v>
      </c>
      <c r="AW85" s="76" t="s">
        <v>65</v>
      </c>
      <c r="AX85" s="76" t="s">
        <v>66</v>
      </c>
      <c r="AY85" s="76" t="s">
        <v>67</v>
      </c>
      <c r="AZ85" s="76" t="s">
        <v>68</v>
      </c>
      <c r="BA85" s="76" t="s">
        <v>69</v>
      </c>
      <c r="BB85" s="76" t="s">
        <v>70</v>
      </c>
      <c r="BC85" s="76" t="s">
        <v>71</v>
      </c>
      <c r="BD85" s="77" t="s">
        <v>72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79" t="s">
        <v>73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5">
        <f>ROUND(AG88,2)</f>
        <v>0</v>
      </c>
      <c r="AH87" s="205"/>
      <c r="AI87" s="205"/>
      <c r="AJ87" s="205"/>
      <c r="AK87" s="205"/>
      <c r="AL87" s="205"/>
      <c r="AM87" s="205"/>
      <c r="AN87" s="206">
        <f>SUM(AG87,AT87)</f>
        <v>0</v>
      </c>
      <c r="AO87" s="206"/>
      <c r="AP87" s="206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74</v>
      </c>
      <c r="BT87" s="85" t="s">
        <v>75</v>
      </c>
      <c r="BU87" s="86" t="s">
        <v>76</v>
      </c>
      <c r="BV87" s="85" t="s">
        <v>77</v>
      </c>
      <c r="BW87" s="85" t="s">
        <v>78</v>
      </c>
      <c r="BX87" s="85" t="s">
        <v>79</v>
      </c>
    </row>
    <row r="88" spans="1:76" s="5" customFormat="1" ht="22.5" customHeight="1">
      <c r="A88" s="87" t="s">
        <v>80</v>
      </c>
      <c r="B88" s="88"/>
      <c r="C88" s="89"/>
      <c r="D88" s="204" t="s">
        <v>81</v>
      </c>
      <c r="E88" s="204"/>
      <c r="F88" s="204"/>
      <c r="G88" s="204"/>
      <c r="H88" s="204"/>
      <c r="I88" s="90"/>
      <c r="J88" s="204" t="s">
        <v>82</v>
      </c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2">
        <f>'1 - Stavební část'!M30</f>
        <v>0</v>
      </c>
      <c r="AH88" s="203"/>
      <c r="AI88" s="203"/>
      <c r="AJ88" s="203"/>
      <c r="AK88" s="203"/>
      <c r="AL88" s="203"/>
      <c r="AM88" s="203"/>
      <c r="AN88" s="202">
        <f>SUM(AG88,AT88)</f>
        <v>0</v>
      </c>
      <c r="AO88" s="203"/>
      <c r="AP88" s="203"/>
      <c r="AQ88" s="91"/>
      <c r="AS88" s="92">
        <f>'1 - Stavební část'!M28</f>
        <v>0</v>
      </c>
      <c r="AT88" s="93">
        <f>ROUND(SUM(AV88:AW88),2)</f>
        <v>0</v>
      </c>
      <c r="AU88" s="94">
        <f>'1 - Stavební část'!W124</f>
        <v>0</v>
      </c>
      <c r="AV88" s="93">
        <f>'1 - Stavební část'!M32</f>
        <v>0</v>
      </c>
      <c r="AW88" s="93">
        <f>'1 - Stavební část'!M33</f>
        <v>0</v>
      </c>
      <c r="AX88" s="93">
        <f>'1 - Stavební část'!M34</f>
        <v>0</v>
      </c>
      <c r="AY88" s="93">
        <f>'1 - Stavební část'!M35</f>
        <v>0</v>
      </c>
      <c r="AZ88" s="93">
        <f>'1 - Stavební část'!H32</f>
        <v>0</v>
      </c>
      <c r="BA88" s="93">
        <f>'1 - Stavební část'!H33</f>
        <v>0</v>
      </c>
      <c r="BB88" s="93">
        <f>'1 - Stavební část'!H34</f>
        <v>0</v>
      </c>
      <c r="BC88" s="93">
        <f>'1 - Stavební část'!H35</f>
        <v>0</v>
      </c>
      <c r="BD88" s="95">
        <f>'1 - Stavební část'!H36</f>
        <v>0</v>
      </c>
      <c r="BT88" s="96" t="s">
        <v>81</v>
      </c>
      <c r="BV88" s="96" t="s">
        <v>77</v>
      </c>
      <c r="BW88" s="96" t="s">
        <v>83</v>
      </c>
      <c r="BX88" s="96" t="s">
        <v>78</v>
      </c>
    </row>
    <row r="89" spans="2:43" ht="12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4"/>
      <c r="C90" s="79" t="s">
        <v>84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6">
        <f>ROUND(SUM(AG91:AG94),2)</f>
        <v>0</v>
      </c>
      <c r="AH90" s="206"/>
      <c r="AI90" s="206"/>
      <c r="AJ90" s="206"/>
      <c r="AK90" s="206"/>
      <c r="AL90" s="206"/>
      <c r="AM90" s="206"/>
      <c r="AN90" s="206">
        <f>ROUND(SUM(AN91:AN94),2)</f>
        <v>0</v>
      </c>
      <c r="AO90" s="206"/>
      <c r="AP90" s="206"/>
      <c r="AQ90" s="36"/>
      <c r="AS90" s="75" t="s">
        <v>85</v>
      </c>
      <c r="AT90" s="76" t="s">
        <v>86</v>
      </c>
      <c r="AU90" s="76" t="s">
        <v>39</v>
      </c>
      <c r="AV90" s="77" t="s">
        <v>62</v>
      </c>
    </row>
    <row r="91" spans="2:89" s="1" customFormat="1" ht="19.5" customHeight="1">
      <c r="B91" s="34"/>
      <c r="C91" s="35"/>
      <c r="D91" s="97" t="s">
        <v>87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6">
        <f>ROUND(AG87*AS91,2)</f>
        <v>0</v>
      </c>
      <c r="AH91" s="197"/>
      <c r="AI91" s="197"/>
      <c r="AJ91" s="197"/>
      <c r="AK91" s="197"/>
      <c r="AL91" s="197"/>
      <c r="AM91" s="197"/>
      <c r="AN91" s="197">
        <f>ROUND(AG91+AV91,2)</f>
        <v>0</v>
      </c>
      <c r="AO91" s="197"/>
      <c r="AP91" s="197"/>
      <c r="AQ91" s="36"/>
      <c r="AS91" s="98">
        <v>0</v>
      </c>
      <c r="AT91" s="99" t="s">
        <v>88</v>
      </c>
      <c r="AU91" s="99" t="s">
        <v>40</v>
      </c>
      <c r="AV91" s="100">
        <f>ROUND(IF(AU91="základní",AG91*L31,IF(AU91="snížená",AG91*L32,0)),2)</f>
        <v>0</v>
      </c>
      <c r="BV91" s="17" t="s">
        <v>89</v>
      </c>
      <c r="BY91" s="101">
        <f>IF(AU91="základní",AV91,0)</f>
        <v>0</v>
      </c>
      <c r="BZ91" s="101">
        <f>IF(AU91="snížená",AV91,0)</f>
        <v>0</v>
      </c>
      <c r="CA91" s="101">
        <v>0</v>
      </c>
      <c r="CB91" s="101">
        <v>0</v>
      </c>
      <c r="CC91" s="101"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5" customHeight="1">
      <c r="B92" s="34"/>
      <c r="C92" s="35"/>
      <c r="D92" s="194" t="s">
        <v>90</v>
      </c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35"/>
      <c r="AD92" s="35"/>
      <c r="AE92" s="35"/>
      <c r="AF92" s="35"/>
      <c r="AG92" s="196">
        <f>AG87*AS92</f>
        <v>0</v>
      </c>
      <c r="AH92" s="197"/>
      <c r="AI92" s="197"/>
      <c r="AJ92" s="197"/>
      <c r="AK92" s="197"/>
      <c r="AL92" s="197"/>
      <c r="AM92" s="197"/>
      <c r="AN92" s="197">
        <f>AG92+AV92</f>
        <v>0</v>
      </c>
      <c r="AO92" s="197"/>
      <c r="AP92" s="197"/>
      <c r="AQ92" s="36"/>
      <c r="AS92" s="102">
        <v>0</v>
      </c>
      <c r="AT92" s="103" t="s">
        <v>88</v>
      </c>
      <c r="AU92" s="103" t="s">
        <v>40</v>
      </c>
      <c r="AV92" s="104">
        <f>ROUND(IF(AU92="nulová",0,IF(OR(AU92="základní",AU92="zákl. přenesená"),AG92*L31,AG92*L32)),2)</f>
        <v>0</v>
      </c>
      <c r="BV92" s="17" t="s">
        <v>91</v>
      </c>
      <c r="BY92" s="101">
        <f>IF(AU92="základní",AV92,0)</f>
        <v>0</v>
      </c>
      <c r="BZ92" s="101">
        <f>IF(AU92="snížená",AV92,0)</f>
        <v>0</v>
      </c>
      <c r="CA92" s="101">
        <f>IF(AU92="zákl. přenesená",AV92,0)</f>
        <v>0</v>
      </c>
      <c r="CB92" s="101">
        <f>IF(AU92="sníž. přenesená",AV92,0)</f>
        <v>0</v>
      </c>
      <c r="CC92" s="101">
        <f>IF(AU92="nulová",AV92,0)</f>
        <v>0</v>
      </c>
      <c r="CD92" s="101">
        <f>IF(AU92="základní",AG92,0)</f>
        <v>0</v>
      </c>
      <c r="CE92" s="101">
        <f>IF(AU92="snížená",AG92,0)</f>
        <v>0</v>
      </c>
      <c r="CF92" s="101">
        <f>IF(AU92="zákl. přenesená",AG92,0)</f>
        <v>0</v>
      </c>
      <c r="CG92" s="101">
        <f>IF(AU92="sníž. přenesená",AG92,0)</f>
        <v>0</v>
      </c>
      <c r="CH92" s="101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>
        <f>IF(D92="Vyplň vlastní","","x")</f>
      </c>
    </row>
    <row r="93" spans="2:89" s="1" customFormat="1" ht="19.5" customHeight="1">
      <c r="B93" s="34"/>
      <c r="C93" s="35"/>
      <c r="D93" s="194" t="s">
        <v>90</v>
      </c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35"/>
      <c r="AD93" s="35"/>
      <c r="AE93" s="35"/>
      <c r="AF93" s="35"/>
      <c r="AG93" s="196">
        <f>AG87*AS93</f>
        <v>0</v>
      </c>
      <c r="AH93" s="197"/>
      <c r="AI93" s="197"/>
      <c r="AJ93" s="197"/>
      <c r="AK93" s="197"/>
      <c r="AL93" s="197"/>
      <c r="AM93" s="197"/>
      <c r="AN93" s="197">
        <f>AG93+AV93</f>
        <v>0</v>
      </c>
      <c r="AO93" s="197"/>
      <c r="AP93" s="197"/>
      <c r="AQ93" s="36"/>
      <c r="AS93" s="102">
        <v>0</v>
      </c>
      <c r="AT93" s="103" t="s">
        <v>88</v>
      </c>
      <c r="AU93" s="103" t="s">
        <v>40</v>
      </c>
      <c r="AV93" s="104">
        <f>ROUND(IF(AU93="nulová",0,IF(OR(AU93="základní",AU93="zákl. přenesená"),AG93*L31,AG93*L32)),2)</f>
        <v>0</v>
      </c>
      <c r="BV93" s="17" t="s">
        <v>91</v>
      </c>
      <c r="BY93" s="101">
        <f>IF(AU93="základní",AV93,0)</f>
        <v>0</v>
      </c>
      <c r="BZ93" s="101">
        <f>IF(AU93="snížená",AV93,0)</f>
        <v>0</v>
      </c>
      <c r="CA93" s="101">
        <f>IF(AU93="zákl. přenesená",AV93,0)</f>
        <v>0</v>
      </c>
      <c r="CB93" s="101">
        <f>IF(AU93="sníž. přenesená",AV93,0)</f>
        <v>0</v>
      </c>
      <c r="CC93" s="101">
        <f>IF(AU93="nulová",AV93,0)</f>
        <v>0</v>
      </c>
      <c r="CD93" s="101">
        <f>IF(AU93="základní",AG93,0)</f>
        <v>0</v>
      </c>
      <c r="CE93" s="101">
        <f>IF(AU93="snížená",AG93,0)</f>
        <v>0</v>
      </c>
      <c r="CF93" s="101">
        <f>IF(AU93="zákl. přenesená",AG93,0)</f>
        <v>0</v>
      </c>
      <c r="CG93" s="101">
        <f>IF(AU93="sníž. přenesená",AG93,0)</f>
        <v>0</v>
      </c>
      <c r="CH93" s="101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>
        <f>IF(D93="Vyplň vlastní","","x")</f>
      </c>
    </row>
    <row r="94" spans="2:89" s="1" customFormat="1" ht="19.5" customHeight="1">
      <c r="B94" s="34"/>
      <c r="C94" s="35"/>
      <c r="D94" s="194" t="s">
        <v>90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35"/>
      <c r="AD94" s="35"/>
      <c r="AE94" s="35"/>
      <c r="AF94" s="35"/>
      <c r="AG94" s="196">
        <f>AG87*AS94</f>
        <v>0</v>
      </c>
      <c r="AH94" s="197"/>
      <c r="AI94" s="197"/>
      <c r="AJ94" s="197"/>
      <c r="AK94" s="197"/>
      <c r="AL94" s="197"/>
      <c r="AM94" s="197"/>
      <c r="AN94" s="197">
        <f>AG94+AV94</f>
        <v>0</v>
      </c>
      <c r="AO94" s="197"/>
      <c r="AP94" s="197"/>
      <c r="AQ94" s="36"/>
      <c r="AS94" s="105">
        <v>0</v>
      </c>
      <c r="AT94" s="106" t="s">
        <v>88</v>
      </c>
      <c r="AU94" s="106" t="s">
        <v>40</v>
      </c>
      <c r="AV94" s="107">
        <f>ROUND(IF(AU94="nulová",0,IF(OR(AU94="základní",AU94="zákl. přenesená"),AG94*L31,AG94*L32)),2)</f>
        <v>0</v>
      </c>
      <c r="BV94" s="17" t="s">
        <v>91</v>
      </c>
      <c r="BY94" s="101">
        <f>IF(AU94="základní",AV94,0)</f>
        <v>0</v>
      </c>
      <c r="BZ94" s="101">
        <f>IF(AU94="snížená",AV94,0)</f>
        <v>0</v>
      </c>
      <c r="CA94" s="101">
        <f>IF(AU94="zákl. přenesená",AV94,0)</f>
        <v>0</v>
      </c>
      <c r="CB94" s="101">
        <f>IF(AU94="sníž. přenesená",AV94,0)</f>
        <v>0</v>
      </c>
      <c r="CC94" s="101">
        <f>IF(AU94="nulová",AV94,0)</f>
        <v>0</v>
      </c>
      <c r="CD94" s="101">
        <f>IF(AU94="základní",AG94,0)</f>
        <v>0</v>
      </c>
      <c r="CE94" s="101">
        <f>IF(AU94="snížená",AG94,0)</f>
        <v>0</v>
      </c>
      <c r="CF94" s="101">
        <f>IF(AU94="zákl. přenesená",AG94,0)</f>
        <v>0</v>
      </c>
      <c r="CG94" s="101">
        <f>IF(AU94="sníž. přenesená",AG94,0)</f>
        <v>0</v>
      </c>
      <c r="CH94" s="101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>
        <f>IF(D94="Vyplň vlastní","","x")</f>
      </c>
    </row>
    <row r="95" spans="2:43" s="1" customFormat="1" ht="10.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8" t="s">
        <v>92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207">
        <f>ROUND(AG87+AG90,2)</f>
        <v>0</v>
      </c>
      <c r="AH96" s="207"/>
      <c r="AI96" s="207"/>
      <c r="AJ96" s="207"/>
      <c r="AK96" s="207"/>
      <c r="AL96" s="207"/>
      <c r="AM96" s="207"/>
      <c r="AN96" s="207">
        <f>AN87+AN90</f>
        <v>0</v>
      </c>
      <c r="AO96" s="207"/>
      <c r="AP96" s="207"/>
      <c r="AQ96" s="36"/>
    </row>
    <row r="97" spans="2:43" s="1" customFormat="1" ht="6.7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/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Stavební část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2"/>
  <sheetViews>
    <sheetView showGridLines="0" tabSelected="1" zoomScalePageLayoutView="0" workbookViewId="0" topLeftCell="A1">
      <pane ySplit="1" topLeftCell="A154" activePane="bottomLeft" state="frozen"/>
      <selection pane="topLeft" activeCell="A1" sqref="A1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1"/>
      <c r="C1" s="11"/>
      <c r="D1" s="12" t="s">
        <v>1</v>
      </c>
      <c r="E1" s="11"/>
      <c r="F1" s="13" t="s">
        <v>93</v>
      </c>
      <c r="G1" s="13"/>
      <c r="H1" s="260" t="s">
        <v>94</v>
      </c>
      <c r="I1" s="260"/>
      <c r="J1" s="260"/>
      <c r="K1" s="260"/>
      <c r="L1" s="13" t="s">
        <v>95</v>
      </c>
      <c r="M1" s="11"/>
      <c r="N1" s="11"/>
      <c r="O1" s="12" t="s">
        <v>96</v>
      </c>
      <c r="P1" s="11"/>
      <c r="Q1" s="11"/>
      <c r="R1" s="11"/>
      <c r="S1" s="13" t="s">
        <v>97</v>
      </c>
      <c r="T1" s="13"/>
      <c r="U1" s="110"/>
      <c r="V1" s="11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73" t="s">
        <v>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83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98</v>
      </c>
    </row>
    <row r="4" spans="2:46" ht="36.75" customHeight="1">
      <c r="B4" s="21"/>
      <c r="C4" s="175" t="s">
        <v>99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22"/>
      <c r="T4" s="23" t="s">
        <v>13</v>
      </c>
      <c r="AT4" s="17" t="s">
        <v>6</v>
      </c>
    </row>
    <row r="5" spans="2:18" ht="6.7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4.75" customHeight="1">
      <c r="B6" s="21"/>
      <c r="C6" s="25"/>
      <c r="D6" s="29" t="s">
        <v>18</v>
      </c>
      <c r="E6" s="25"/>
      <c r="F6" s="218" t="str">
        <f>'Rekapitulace stavby'!K6</f>
        <v>VÝMĚNA KONSTRUKCE SVĚTLÍKŮ Masarykovo nám. 26/15, parcela č.st. 107, k.ú. Nový Jičín - Město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5"/>
      <c r="R6" s="22"/>
    </row>
    <row r="7" spans="2:18" s="1" customFormat="1" ht="32.25" customHeight="1">
      <c r="B7" s="34"/>
      <c r="C7" s="35"/>
      <c r="D7" s="28" t="s">
        <v>100</v>
      </c>
      <c r="E7" s="35"/>
      <c r="F7" s="181" t="s">
        <v>101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5"/>
      <c r="R7" s="36"/>
    </row>
    <row r="8" spans="2:18" s="1" customFormat="1" ht="14.25" customHeight="1">
      <c r="B8" s="34"/>
      <c r="C8" s="35"/>
      <c r="D8" s="29" t="s">
        <v>20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5</v>
      </c>
      <c r="P8" s="35"/>
      <c r="Q8" s="35"/>
      <c r="R8" s="36"/>
    </row>
    <row r="9" spans="2:18" s="1" customFormat="1" ht="14.2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21"/>
      <c r="P9" s="222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179" t="s">
        <v>5</v>
      </c>
      <c r="P11" s="179"/>
      <c r="Q11" s="35"/>
      <c r="R11" s="36"/>
    </row>
    <row r="12" spans="2:18" s="1" customFormat="1" ht="18" customHeight="1">
      <c r="B12" s="34"/>
      <c r="C12" s="35"/>
      <c r="D12" s="35"/>
      <c r="E12" s="27" t="s">
        <v>27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179" t="s">
        <v>5</v>
      </c>
      <c r="P12" s="179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223" t="str">
        <f>IF('Rekapitulace stavby'!AN13="","",'Rekapitulace stavby'!AN13)</f>
        <v>Vyplň údaj</v>
      </c>
      <c r="P14" s="179"/>
      <c r="Q14" s="35"/>
      <c r="R14" s="36"/>
    </row>
    <row r="15" spans="2:18" s="1" customFormat="1" ht="18" customHeight="1">
      <c r="B15" s="34"/>
      <c r="C15" s="35"/>
      <c r="D15" s="35"/>
      <c r="E15" s="223" t="str">
        <f>IF('Rekapitulace stavby'!E14="","",'Rekapitulace stavby'!E14)</f>
        <v>Vyplň údaj</v>
      </c>
      <c r="F15" s="224"/>
      <c r="G15" s="224"/>
      <c r="H15" s="224"/>
      <c r="I15" s="224"/>
      <c r="J15" s="224"/>
      <c r="K15" s="224"/>
      <c r="L15" s="224"/>
      <c r="M15" s="29" t="s">
        <v>28</v>
      </c>
      <c r="N15" s="35"/>
      <c r="O15" s="223" t="str">
        <f>IF('Rekapitulace stavby'!AN14="","",'Rekapitulace stavby'!AN14)</f>
        <v>Vyplň údaj</v>
      </c>
      <c r="P15" s="179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179" t="s">
        <v>5</v>
      </c>
      <c r="P17" s="179"/>
      <c r="Q17" s="35"/>
      <c r="R17" s="36"/>
    </row>
    <row r="18" spans="2:18" s="1" customFormat="1" ht="18" customHeight="1">
      <c r="B18" s="34"/>
      <c r="C18" s="35"/>
      <c r="D18" s="35"/>
      <c r="E18" s="27" t="s">
        <v>32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179" t="s">
        <v>5</v>
      </c>
      <c r="P18" s="179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179">
        <f>IF('Rekapitulace stavby'!AN19="","",'Rekapitulace stavby'!AN19)</f>
      </c>
      <c r="P20" s="179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179">
        <f>IF('Rekapitulace stavby'!AN20="","",'Rekapitulace stavby'!AN20)</f>
      </c>
      <c r="P21" s="179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84" t="s">
        <v>5</v>
      </c>
      <c r="F24" s="184"/>
      <c r="G24" s="184"/>
      <c r="H24" s="184"/>
      <c r="I24" s="184"/>
      <c r="J24" s="184"/>
      <c r="K24" s="184"/>
      <c r="L24" s="184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11" t="s">
        <v>102</v>
      </c>
      <c r="E27" s="35"/>
      <c r="F27" s="35"/>
      <c r="G27" s="35"/>
      <c r="H27" s="35"/>
      <c r="I27" s="35"/>
      <c r="J27" s="35"/>
      <c r="K27" s="35"/>
      <c r="L27" s="35"/>
      <c r="M27" s="185">
        <f>N88</f>
        <v>0</v>
      </c>
      <c r="N27" s="185"/>
      <c r="O27" s="185"/>
      <c r="P27" s="185"/>
      <c r="Q27" s="35"/>
      <c r="R27" s="36"/>
    </row>
    <row r="28" spans="2:18" s="1" customFormat="1" ht="14.25" customHeight="1">
      <c r="B28" s="34"/>
      <c r="C28" s="35"/>
      <c r="D28" s="33" t="s">
        <v>87</v>
      </c>
      <c r="E28" s="35"/>
      <c r="F28" s="35"/>
      <c r="G28" s="35"/>
      <c r="H28" s="35"/>
      <c r="I28" s="35"/>
      <c r="J28" s="35"/>
      <c r="K28" s="35"/>
      <c r="L28" s="35"/>
      <c r="M28" s="185">
        <f>N99</f>
        <v>0</v>
      </c>
      <c r="N28" s="185"/>
      <c r="O28" s="185"/>
      <c r="P28" s="185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12" t="s">
        <v>38</v>
      </c>
      <c r="E30" s="35"/>
      <c r="F30" s="35"/>
      <c r="G30" s="35"/>
      <c r="H30" s="35"/>
      <c r="I30" s="35"/>
      <c r="J30" s="35"/>
      <c r="K30" s="35"/>
      <c r="L30" s="35"/>
      <c r="M30" s="225">
        <f>ROUND(M27+M28,2)</f>
        <v>0</v>
      </c>
      <c r="N30" s="220"/>
      <c r="O30" s="220"/>
      <c r="P30" s="220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39</v>
      </c>
      <c r="E32" s="41" t="s">
        <v>40</v>
      </c>
      <c r="F32" s="42">
        <v>0.21</v>
      </c>
      <c r="G32" s="113" t="s">
        <v>41</v>
      </c>
      <c r="H32" s="226">
        <f>ROUND((((SUM(BE99:BE106)+SUM(BE124:BE165))+SUM(BE167:BE171))),2)</f>
        <v>0</v>
      </c>
      <c r="I32" s="220"/>
      <c r="J32" s="220"/>
      <c r="K32" s="35"/>
      <c r="L32" s="35"/>
      <c r="M32" s="226">
        <f>ROUND(((ROUND((SUM(BE99:BE106)+SUM(BE124:BE165)),2)*F32)+SUM(BE167:BE171)*F32),2)</f>
        <v>0</v>
      </c>
      <c r="N32" s="220"/>
      <c r="O32" s="220"/>
      <c r="P32" s="220"/>
      <c r="Q32" s="35"/>
      <c r="R32" s="36"/>
    </row>
    <row r="33" spans="2:18" s="1" customFormat="1" ht="14.25" customHeight="1">
      <c r="B33" s="34"/>
      <c r="C33" s="35"/>
      <c r="D33" s="35"/>
      <c r="E33" s="41" t="s">
        <v>42</v>
      </c>
      <c r="F33" s="42">
        <v>0.15</v>
      </c>
      <c r="G33" s="113" t="s">
        <v>41</v>
      </c>
      <c r="H33" s="226">
        <f>ROUND((((SUM(BF99:BF106)+SUM(BF124:BF165))+SUM(BF167:BF171))),2)</f>
        <v>0</v>
      </c>
      <c r="I33" s="220"/>
      <c r="J33" s="220"/>
      <c r="K33" s="35"/>
      <c r="L33" s="35"/>
      <c r="M33" s="226">
        <f>ROUND(((ROUND((SUM(BF99:BF106)+SUM(BF124:BF165)),2)*F33)+SUM(BF167:BF171)*F33),2)</f>
        <v>0</v>
      </c>
      <c r="N33" s="220"/>
      <c r="O33" s="220"/>
      <c r="P33" s="220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43</v>
      </c>
      <c r="F34" s="42">
        <v>0.21</v>
      </c>
      <c r="G34" s="113" t="s">
        <v>41</v>
      </c>
      <c r="H34" s="226">
        <f>ROUND((((SUM(BG99:BG106)+SUM(BG124:BG165))+SUM(BG167:BG171))),2)</f>
        <v>0</v>
      </c>
      <c r="I34" s="220"/>
      <c r="J34" s="220"/>
      <c r="K34" s="35"/>
      <c r="L34" s="35"/>
      <c r="M34" s="226">
        <v>0</v>
      </c>
      <c r="N34" s="220"/>
      <c r="O34" s="220"/>
      <c r="P34" s="220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44</v>
      </c>
      <c r="F35" s="42">
        <v>0.15</v>
      </c>
      <c r="G35" s="113" t="s">
        <v>41</v>
      </c>
      <c r="H35" s="226">
        <f>ROUND((((SUM(BH99:BH106)+SUM(BH124:BH165))+SUM(BH167:BH171))),2)</f>
        <v>0</v>
      </c>
      <c r="I35" s="220"/>
      <c r="J35" s="220"/>
      <c r="K35" s="35"/>
      <c r="L35" s="35"/>
      <c r="M35" s="226">
        <v>0</v>
      </c>
      <c r="N35" s="220"/>
      <c r="O35" s="220"/>
      <c r="P35" s="220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45</v>
      </c>
      <c r="F36" s="42">
        <v>0</v>
      </c>
      <c r="G36" s="113" t="s">
        <v>41</v>
      </c>
      <c r="H36" s="226">
        <f>ROUND((((SUM(BI99:BI106)+SUM(BI124:BI165))+SUM(BI167:BI171))),2)</f>
        <v>0</v>
      </c>
      <c r="I36" s="220"/>
      <c r="J36" s="220"/>
      <c r="K36" s="35"/>
      <c r="L36" s="35"/>
      <c r="M36" s="226">
        <v>0</v>
      </c>
      <c r="N36" s="220"/>
      <c r="O36" s="220"/>
      <c r="P36" s="220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9"/>
      <c r="D38" s="114" t="s">
        <v>46</v>
      </c>
      <c r="E38" s="74"/>
      <c r="F38" s="74"/>
      <c r="G38" s="115" t="s">
        <v>47</v>
      </c>
      <c r="H38" s="116" t="s">
        <v>48</v>
      </c>
      <c r="I38" s="74"/>
      <c r="J38" s="74"/>
      <c r="K38" s="74"/>
      <c r="L38" s="227">
        <f>SUM(M30:M36)</f>
        <v>0</v>
      </c>
      <c r="M38" s="227"/>
      <c r="N38" s="227"/>
      <c r="O38" s="227"/>
      <c r="P38" s="228"/>
      <c r="Q38" s="109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2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2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2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2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2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2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2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2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4.2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2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2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2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2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2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2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2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4.2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 ht="12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4.2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2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2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2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2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2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2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2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4.2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175" t="s">
        <v>103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18</v>
      </c>
      <c r="D78" s="35"/>
      <c r="E78" s="35"/>
      <c r="F78" s="218" t="str">
        <f>F6</f>
        <v>VÝMĚNA KONSTRUKCE SVĚTLÍKŮ Masarykovo nám. 26/15, parcela č.st. 107, k.ú. Nový Jičín - Město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5"/>
      <c r="R78" s="36"/>
    </row>
    <row r="79" spans="2:18" s="1" customFormat="1" ht="36.75" customHeight="1">
      <c r="B79" s="34"/>
      <c r="C79" s="68" t="s">
        <v>100</v>
      </c>
      <c r="D79" s="35"/>
      <c r="E79" s="35"/>
      <c r="F79" s="210" t="str">
        <f>F7</f>
        <v>1 - Stavební část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22</v>
      </c>
      <c r="D81" s="35"/>
      <c r="E81" s="35"/>
      <c r="F81" s="27" t="str">
        <f>F9</f>
        <v> </v>
      </c>
      <c r="G81" s="35"/>
      <c r="H81" s="35"/>
      <c r="I81" s="35"/>
      <c r="J81" s="35"/>
      <c r="K81" s="29" t="s">
        <v>24</v>
      </c>
      <c r="L81" s="35"/>
      <c r="M81" s="222">
        <f>IF(O9="","",O9)</f>
      </c>
      <c r="N81" s="222"/>
      <c r="O81" s="222"/>
      <c r="P81" s="222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.75">
      <c r="B83" s="34"/>
      <c r="C83" s="29" t="s">
        <v>25</v>
      </c>
      <c r="D83" s="35"/>
      <c r="E83" s="35"/>
      <c r="F83" s="27" t="str">
        <f>E12</f>
        <v>Město Nový Jičín</v>
      </c>
      <c r="G83" s="35"/>
      <c r="H83" s="35"/>
      <c r="I83" s="35"/>
      <c r="J83" s="35"/>
      <c r="K83" s="29" t="s">
        <v>31</v>
      </c>
      <c r="L83" s="35"/>
      <c r="M83" s="179" t="str">
        <f>E18</f>
        <v>ARCHITRÁV s.r.o.</v>
      </c>
      <c r="N83" s="179"/>
      <c r="O83" s="179"/>
      <c r="P83" s="179"/>
      <c r="Q83" s="179"/>
      <c r="R83" s="36"/>
    </row>
    <row r="84" spans="2:18" s="1" customFormat="1" ht="14.2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179" t="str">
        <f>E21</f>
        <v> </v>
      </c>
      <c r="N84" s="179"/>
      <c r="O84" s="179"/>
      <c r="P84" s="179"/>
      <c r="Q84" s="179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29" t="s">
        <v>104</v>
      </c>
      <c r="D86" s="230"/>
      <c r="E86" s="230"/>
      <c r="F86" s="230"/>
      <c r="G86" s="230"/>
      <c r="H86" s="109"/>
      <c r="I86" s="109"/>
      <c r="J86" s="109"/>
      <c r="K86" s="109"/>
      <c r="L86" s="109"/>
      <c r="M86" s="109"/>
      <c r="N86" s="229" t="s">
        <v>105</v>
      </c>
      <c r="O86" s="230"/>
      <c r="P86" s="230"/>
      <c r="Q86" s="230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7" t="s">
        <v>106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6">
        <f>N124</f>
        <v>0</v>
      </c>
      <c r="O88" s="231"/>
      <c r="P88" s="231"/>
      <c r="Q88" s="231"/>
      <c r="R88" s="36"/>
      <c r="AU88" s="17" t="s">
        <v>107</v>
      </c>
    </row>
    <row r="89" spans="2:18" s="6" customFormat="1" ht="24.75" customHeight="1">
      <c r="B89" s="118"/>
      <c r="C89" s="119"/>
      <c r="D89" s="120" t="s">
        <v>108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32">
        <f>N125</f>
        <v>0</v>
      </c>
      <c r="O89" s="233"/>
      <c r="P89" s="233"/>
      <c r="Q89" s="233"/>
      <c r="R89" s="121"/>
    </row>
    <row r="90" spans="2:18" s="7" customFormat="1" ht="19.5" customHeight="1">
      <c r="B90" s="122"/>
      <c r="C90" s="123"/>
      <c r="D90" s="97" t="s">
        <v>109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97">
        <f>N126</f>
        <v>0</v>
      </c>
      <c r="O90" s="234"/>
      <c r="P90" s="234"/>
      <c r="Q90" s="234"/>
      <c r="R90" s="124"/>
    </row>
    <row r="91" spans="2:18" s="6" customFormat="1" ht="24.75" customHeight="1">
      <c r="B91" s="118"/>
      <c r="C91" s="119"/>
      <c r="D91" s="120" t="s">
        <v>110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32">
        <f>N132</f>
        <v>0</v>
      </c>
      <c r="O91" s="233"/>
      <c r="P91" s="233"/>
      <c r="Q91" s="233"/>
      <c r="R91" s="121"/>
    </row>
    <row r="92" spans="2:18" s="7" customFormat="1" ht="19.5" customHeight="1">
      <c r="B92" s="122"/>
      <c r="C92" s="123"/>
      <c r="D92" s="97" t="s">
        <v>111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97">
        <f>N133</f>
        <v>0</v>
      </c>
      <c r="O92" s="234"/>
      <c r="P92" s="234"/>
      <c r="Q92" s="234"/>
      <c r="R92" s="124"/>
    </row>
    <row r="93" spans="2:18" s="7" customFormat="1" ht="19.5" customHeight="1">
      <c r="B93" s="122"/>
      <c r="C93" s="123"/>
      <c r="D93" s="97" t="s">
        <v>112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97">
        <f>N141</f>
        <v>0</v>
      </c>
      <c r="O93" s="234"/>
      <c r="P93" s="234"/>
      <c r="Q93" s="234"/>
      <c r="R93" s="124"/>
    </row>
    <row r="94" spans="2:18" s="7" customFormat="1" ht="19.5" customHeight="1">
      <c r="B94" s="122"/>
      <c r="C94" s="123"/>
      <c r="D94" s="97" t="s">
        <v>113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97">
        <f>N148</f>
        <v>0</v>
      </c>
      <c r="O94" s="234"/>
      <c r="P94" s="234"/>
      <c r="Q94" s="234"/>
      <c r="R94" s="124"/>
    </row>
    <row r="95" spans="2:18" s="7" customFormat="1" ht="19.5" customHeight="1">
      <c r="B95" s="122"/>
      <c r="C95" s="123"/>
      <c r="D95" s="97" t="s">
        <v>114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97">
        <f>N150</f>
        <v>0</v>
      </c>
      <c r="O95" s="234"/>
      <c r="P95" s="234"/>
      <c r="Q95" s="234"/>
      <c r="R95" s="124"/>
    </row>
    <row r="96" spans="2:18" s="7" customFormat="1" ht="19.5" customHeight="1">
      <c r="B96" s="122"/>
      <c r="C96" s="123"/>
      <c r="D96" s="97" t="s">
        <v>115</v>
      </c>
      <c r="E96" s="123"/>
      <c r="F96" s="123"/>
      <c r="G96" s="123"/>
      <c r="H96" s="123"/>
      <c r="I96" s="123"/>
      <c r="J96" s="123"/>
      <c r="K96" s="123"/>
      <c r="L96" s="123"/>
      <c r="M96" s="123"/>
      <c r="N96" s="197">
        <f>N156</f>
        <v>0</v>
      </c>
      <c r="O96" s="234"/>
      <c r="P96" s="234"/>
      <c r="Q96" s="234"/>
      <c r="R96" s="124"/>
    </row>
    <row r="97" spans="2:18" s="6" customFormat="1" ht="21.75" customHeight="1">
      <c r="B97" s="118"/>
      <c r="C97" s="119"/>
      <c r="D97" s="120" t="s">
        <v>116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35">
        <f>N166</f>
        <v>0</v>
      </c>
      <c r="O97" s="233"/>
      <c r="P97" s="233"/>
      <c r="Q97" s="233"/>
      <c r="R97" s="121"/>
    </row>
    <row r="98" spans="2:18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17" t="s">
        <v>117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31">
        <f>ROUND(N100+N101+N102+N103+N104+N105,2)</f>
        <v>0</v>
      </c>
      <c r="O99" s="236"/>
      <c r="P99" s="236"/>
      <c r="Q99" s="236"/>
      <c r="R99" s="36"/>
      <c r="T99" s="125"/>
      <c r="U99" s="126" t="s">
        <v>39</v>
      </c>
    </row>
    <row r="100" spans="2:65" s="1" customFormat="1" ht="18" customHeight="1">
      <c r="B100" s="127"/>
      <c r="C100" s="128"/>
      <c r="D100" s="194" t="s">
        <v>118</v>
      </c>
      <c r="E100" s="237"/>
      <c r="F100" s="237"/>
      <c r="G100" s="237"/>
      <c r="H100" s="237"/>
      <c r="I100" s="128"/>
      <c r="J100" s="128"/>
      <c r="K100" s="128"/>
      <c r="L100" s="128"/>
      <c r="M100" s="128"/>
      <c r="N100" s="196">
        <f>ROUND(N88*T100,2)</f>
        <v>0</v>
      </c>
      <c r="O100" s="238"/>
      <c r="P100" s="238"/>
      <c r="Q100" s="238"/>
      <c r="R100" s="130"/>
      <c r="S100" s="128"/>
      <c r="T100" s="131"/>
      <c r="U100" s="132" t="s">
        <v>40</v>
      </c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4" t="s">
        <v>119</v>
      </c>
      <c r="AZ100" s="133"/>
      <c r="BA100" s="133"/>
      <c r="BB100" s="133"/>
      <c r="BC100" s="133"/>
      <c r="BD100" s="133"/>
      <c r="BE100" s="135">
        <f aca="true" t="shared" si="0" ref="BE100:BE105">IF(U100="základní",N100,0)</f>
        <v>0</v>
      </c>
      <c r="BF100" s="135">
        <f aca="true" t="shared" si="1" ref="BF100:BF105">IF(U100="snížená",N100,0)</f>
        <v>0</v>
      </c>
      <c r="BG100" s="135">
        <f aca="true" t="shared" si="2" ref="BG100:BG105">IF(U100="zákl. přenesená",N100,0)</f>
        <v>0</v>
      </c>
      <c r="BH100" s="135">
        <f aca="true" t="shared" si="3" ref="BH100:BH105">IF(U100="sníž. přenesená",N100,0)</f>
        <v>0</v>
      </c>
      <c r="BI100" s="135">
        <f aca="true" t="shared" si="4" ref="BI100:BI105">IF(U100="nulová",N100,0)</f>
        <v>0</v>
      </c>
      <c r="BJ100" s="134" t="s">
        <v>81</v>
      </c>
      <c r="BK100" s="133"/>
      <c r="BL100" s="133"/>
      <c r="BM100" s="133"/>
    </row>
    <row r="101" spans="2:65" s="1" customFormat="1" ht="18" customHeight="1">
      <c r="B101" s="127"/>
      <c r="C101" s="128"/>
      <c r="D101" s="194" t="s">
        <v>120</v>
      </c>
      <c r="E101" s="237"/>
      <c r="F101" s="237"/>
      <c r="G101" s="237"/>
      <c r="H101" s="237"/>
      <c r="I101" s="128"/>
      <c r="J101" s="128"/>
      <c r="K101" s="128"/>
      <c r="L101" s="128"/>
      <c r="M101" s="128"/>
      <c r="N101" s="196">
        <f>ROUND(N88*T101,2)</f>
        <v>0</v>
      </c>
      <c r="O101" s="238"/>
      <c r="P101" s="238"/>
      <c r="Q101" s="238"/>
      <c r="R101" s="130"/>
      <c r="S101" s="128"/>
      <c r="T101" s="131"/>
      <c r="U101" s="132" t="s">
        <v>40</v>
      </c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4" t="s">
        <v>119</v>
      </c>
      <c r="AZ101" s="133"/>
      <c r="BA101" s="133"/>
      <c r="BB101" s="133"/>
      <c r="BC101" s="133"/>
      <c r="BD101" s="133"/>
      <c r="BE101" s="135">
        <f t="shared" si="0"/>
        <v>0</v>
      </c>
      <c r="BF101" s="135">
        <f t="shared" si="1"/>
        <v>0</v>
      </c>
      <c r="BG101" s="135">
        <f t="shared" si="2"/>
        <v>0</v>
      </c>
      <c r="BH101" s="135">
        <f t="shared" si="3"/>
        <v>0</v>
      </c>
      <c r="BI101" s="135">
        <f t="shared" si="4"/>
        <v>0</v>
      </c>
      <c r="BJ101" s="134" t="s">
        <v>81</v>
      </c>
      <c r="BK101" s="133"/>
      <c r="BL101" s="133"/>
      <c r="BM101" s="133"/>
    </row>
    <row r="102" spans="2:65" s="1" customFormat="1" ht="18" customHeight="1">
      <c r="B102" s="127"/>
      <c r="C102" s="128"/>
      <c r="D102" s="194" t="s">
        <v>121</v>
      </c>
      <c r="E102" s="237"/>
      <c r="F102" s="237"/>
      <c r="G102" s="237"/>
      <c r="H102" s="237"/>
      <c r="I102" s="128"/>
      <c r="J102" s="128"/>
      <c r="K102" s="128"/>
      <c r="L102" s="128"/>
      <c r="M102" s="128"/>
      <c r="N102" s="196">
        <f>ROUND(N88*T102,2)</f>
        <v>0</v>
      </c>
      <c r="O102" s="238"/>
      <c r="P102" s="238"/>
      <c r="Q102" s="238"/>
      <c r="R102" s="130"/>
      <c r="S102" s="128"/>
      <c r="T102" s="131"/>
      <c r="U102" s="132" t="s">
        <v>40</v>
      </c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4" t="s">
        <v>119</v>
      </c>
      <c r="AZ102" s="133"/>
      <c r="BA102" s="133"/>
      <c r="BB102" s="133"/>
      <c r="BC102" s="133"/>
      <c r="BD102" s="133"/>
      <c r="BE102" s="135">
        <f t="shared" si="0"/>
        <v>0</v>
      </c>
      <c r="BF102" s="135">
        <f t="shared" si="1"/>
        <v>0</v>
      </c>
      <c r="BG102" s="135">
        <f t="shared" si="2"/>
        <v>0</v>
      </c>
      <c r="BH102" s="135">
        <f t="shared" si="3"/>
        <v>0</v>
      </c>
      <c r="BI102" s="135">
        <f t="shared" si="4"/>
        <v>0</v>
      </c>
      <c r="BJ102" s="134" t="s">
        <v>81</v>
      </c>
      <c r="BK102" s="133"/>
      <c r="BL102" s="133"/>
      <c r="BM102" s="133"/>
    </row>
    <row r="103" spans="2:65" s="1" customFormat="1" ht="18" customHeight="1">
      <c r="B103" s="127"/>
      <c r="C103" s="128"/>
      <c r="D103" s="194" t="s">
        <v>122</v>
      </c>
      <c r="E103" s="237"/>
      <c r="F103" s="237"/>
      <c r="G103" s="237"/>
      <c r="H103" s="237"/>
      <c r="I103" s="128"/>
      <c r="J103" s="128"/>
      <c r="K103" s="128"/>
      <c r="L103" s="128"/>
      <c r="M103" s="128"/>
      <c r="N103" s="196">
        <f>ROUND(N88*T103,2)</f>
        <v>0</v>
      </c>
      <c r="O103" s="238"/>
      <c r="P103" s="238"/>
      <c r="Q103" s="238"/>
      <c r="R103" s="130"/>
      <c r="S103" s="128"/>
      <c r="T103" s="131"/>
      <c r="U103" s="132" t="s">
        <v>40</v>
      </c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4" t="s">
        <v>119</v>
      </c>
      <c r="AZ103" s="133"/>
      <c r="BA103" s="133"/>
      <c r="BB103" s="133"/>
      <c r="BC103" s="133"/>
      <c r="BD103" s="133"/>
      <c r="BE103" s="135">
        <f t="shared" si="0"/>
        <v>0</v>
      </c>
      <c r="BF103" s="135">
        <f t="shared" si="1"/>
        <v>0</v>
      </c>
      <c r="BG103" s="135">
        <f t="shared" si="2"/>
        <v>0</v>
      </c>
      <c r="BH103" s="135">
        <f t="shared" si="3"/>
        <v>0</v>
      </c>
      <c r="BI103" s="135">
        <f t="shared" si="4"/>
        <v>0</v>
      </c>
      <c r="BJ103" s="134" t="s">
        <v>81</v>
      </c>
      <c r="BK103" s="133"/>
      <c r="BL103" s="133"/>
      <c r="BM103" s="133"/>
    </row>
    <row r="104" spans="2:65" s="1" customFormat="1" ht="18" customHeight="1">
      <c r="B104" s="127"/>
      <c r="C104" s="128"/>
      <c r="D104" s="194" t="s">
        <v>123</v>
      </c>
      <c r="E104" s="237"/>
      <c r="F104" s="237"/>
      <c r="G104" s="237"/>
      <c r="H104" s="237"/>
      <c r="I104" s="128"/>
      <c r="J104" s="128"/>
      <c r="K104" s="128"/>
      <c r="L104" s="128"/>
      <c r="M104" s="128"/>
      <c r="N104" s="196">
        <f>ROUND(N88*T104,2)</f>
        <v>0</v>
      </c>
      <c r="O104" s="238"/>
      <c r="P104" s="238"/>
      <c r="Q104" s="238"/>
      <c r="R104" s="130"/>
      <c r="S104" s="128"/>
      <c r="T104" s="131"/>
      <c r="U104" s="132" t="s">
        <v>40</v>
      </c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4" t="s">
        <v>119</v>
      </c>
      <c r="AZ104" s="133"/>
      <c r="BA104" s="133"/>
      <c r="BB104" s="133"/>
      <c r="BC104" s="133"/>
      <c r="BD104" s="133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81</v>
      </c>
      <c r="BK104" s="133"/>
      <c r="BL104" s="133"/>
      <c r="BM104" s="133"/>
    </row>
    <row r="105" spans="2:65" s="1" customFormat="1" ht="18" customHeight="1">
      <c r="B105" s="127"/>
      <c r="C105" s="128"/>
      <c r="D105" s="129" t="s">
        <v>124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96">
        <f>ROUND(N88*T105,2)</f>
        <v>0</v>
      </c>
      <c r="O105" s="238"/>
      <c r="P105" s="238"/>
      <c r="Q105" s="238"/>
      <c r="R105" s="130"/>
      <c r="S105" s="128"/>
      <c r="T105" s="136"/>
      <c r="U105" s="137" t="s">
        <v>40</v>
      </c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4" t="s">
        <v>125</v>
      </c>
      <c r="AZ105" s="133"/>
      <c r="BA105" s="133"/>
      <c r="BB105" s="133"/>
      <c r="BC105" s="133"/>
      <c r="BD105" s="133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81</v>
      </c>
      <c r="BK105" s="133"/>
      <c r="BL105" s="133"/>
      <c r="BM105" s="133"/>
    </row>
    <row r="106" spans="2:18" s="1" customFormat="1" ht="12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29.25" customHeight="1">
      <c r="B107" s="34"/>
      <c r="C107" s="108" t="s">
        <v>92</v>
      </c>
      <c r="D107" s="109"/>
      <c r="E107" s="109"/>
      <c r="F107" s="109"/>
      <c r="G107" s="109"/>
      <c r="H107" s="109"/>
      <c r="I107" s="109"/>
      <c r="J107" s="109"/>
      <c r="K107" s="109"/>
      <c r="L107" s="207">
        <f>ROUND(SUM(N88+N99),2)</f>
        <v>0</v>
      </c>
      <c r="M107" s="207"/>
      <c r="N107" s="207"/>
      <c r="O107" s="207"/>
      <c r="P107" s="207"/>
      <c r="Q107" s="207"/>
      <c r="R107" s="36"/>
    </row>
    <row r="108" spans="2:18" s="1" customFormat="1" ht="6.7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12" spans="2:18" s="1" customFormat="1" ht="6.7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18" s="1" customFormat="1" ht="36.75" customHeight="1">
      <c r="B113" s="34"/>
      <c r="C113" s="175" t="s">
        <v>126</v>
      </c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36"/>
    </row>
    <row r="114" spans="2:18" s="1" customFormat="1" ht="6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30" customHeight="1">
      <c r="B115" s="34"/>
      <c r="C115" s="29" t="s">
        <v>18</v>
      </c>
      <c r="D115" s="35"/>
      <c r="E115" s="35"/>
      <c r="F115" s="218" t="str">
        <f>F6</f>
        <v>VÝMĚNA KONSTRUKCE SVĚTLÍKŮ Masarykovo nám. 26/15, parcela č.st. 107, k.ú. Nový Jičín - Město</v>
      </c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35"/>
      <c r="R115" s="36"/>
    </row>
    <row r="116" spans="2:18" s="1" customFormat="1" ht="36.75" customHeight="1">
      <c r="B116" s="34"/>
      <c r="C116" s="68" t="s">
        <v>100</v>
      </c>
      <c r="D116" s="35"/>
      <c r="E116" s="35"/>
      <c r="F116" s="210" t="str">
        <f>F7</f>
        <v>1 - Stavební část</v>
      </c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35"/>
      <c r="R116" s="36"/>
    </row>
    <row r="117" spans="2:18" s="1" customFormat="1" ht="6.7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18" customHeight="1">
      <c r="B118" s="34"/>
      <c r="C118" s="29" t="s">
        <v>22</v>
      </c>
      <c r="D118" s="35"/>
      <c r="E118" s="35"/>
      <c r="F118" s="27" t="str">
        <f>F9</f>
        <v> </v>
      </c>
      <c r="G118" s="35"/>
      <c r="H118" s="35"/>
      <c r="I118" s="35"/>
      <c r="J118" s="35"/>
      <c r="K118" s="29" t="s">
        <v>24</v>
      </c>
      <c r="L118" s="35"/>
      <c r="M118" s="222">
        <f>IF(O9="","",O9)</f>
      </c>
      <c r="N118" s="222"/>
      <c r="O118" s="222"/>
      <c r="P118" s="222"/>
      <c r="Q118" s="35"/>
      <c r="R118" s="36"/>
    </row>
    <row r="119" spans="2:18" s="1" customFormat="1" ht="6.7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2.75">
      <c r="B120" s="34"/>
      <c r="C120" s="29" t="s">
        <v>25</v>
      </c>
      <c r="D120" s="35"/>
      <c r="E120" s="35"/>
      <c r="F120" s="27" t="str">
        <f>E12</f>
        <v>Město Nový Jičín</v>
      </c>
      <c r="G120" s="35"/>
      <c r="H120" s="35"/>
      <c r="I120" s="35"/>
      <c r="J120" s="35"/>
      <c r="K120" s="29" t="s">
        <v>31</v>
      </c>
      <c r="L120" s="35"/>
      <c r="M120" s="179" t="str">
        <f>E18</f>
        <v>ARCHITRÁV s.r.o.</v>
      </c>
      <c r="N120" s="179"/>
      <c r="O120" s="179"/>
      <c r="P120" s="179"/>
      <c r="Q120" s="179"/>
      <c r="R120" s="36"/>
    </row>
    <row r="121" spans="2:18" s="1" customFormat="1" ht="14.25" customHeight="1">
      <c r="B121" s="34"/>
      <c r="C121" s="29" t="s">
        <v>29</v>
      </c>
      <c r="D121" s="35"/>
      <c r="E121" s="35"/>
      <c r="F121" s="27" t="str">
        <f>IF(E15="","",E15)</f>
        <v>Vyplň údaj</v>
      </c>
      <c r="G121" s="35"/>
      <c r="H121" s="35"/>
      <c r="I121" s="35"/>
      <c r="J121" s="35"/>
      <c r="K121" s="29" t="s">
        <v>34</v>
      </c>
      <c r="L121" s="35"/>
      <c r="M121" s="179" t="str">
        <f>E21</f>
        <v> </v>
      </c>
      <c r="N121" s="179"/>
      <c r="O121" s="179"/>
      <c r="P121" s="179"/>
      <c r="Q121" s="179"/>
      <c r="R121" s="36"/>
    </row>
    <row r="122" spans="2:18" s="1" customFormat="1" ht="9.7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27" s="8" customFormat="1" ht="29.25" customHeight="1">
      <c r="B123" s="138"/>
      <c r="C123" s="139" t="s">
        <v>127</v>
      </c>
      <c r="D123" s="140" t="s">
        <v>128</v>
      </c>
      <c r="E123" s="140" t="s">
        <v>57</v>
      </c>
      <c r="F123" s="239" t="s">
        <v>129</v>
      </c>
      <c r="G123" s="239"/>
      <c r="H123" s="239"/>
      <c r="I123" s="239"/>
      <c r="J123" s="140" t="s">
        <v>130</v>
      </c>
      <c r="K123" s="140" t="s">
        <v>131</v>
      </c>
      <c r="L123" s="240" t="s">
        <v>132</v>
      </c>
      <c r="M123" s="240"/>
      <c r="N123" s="239" t="s">
        <v>105</v>
      </c>
      <c r="O123" s="239"/>
      <c r="P123" s="239"/>
      <c r="Q123" s="241"/>
      <c r="R123" s="141"/>
      <c r="T123" s="75" t="s">
        <v>133</v>
      </c>
      <c r="U123" s="76" t="s">
        <v>39</v>
      </c>
      <c r="V123" s="76" t="s">
        <v>134</v>
      </c>
      <c r="W123" s="76" t="s">
        <v>135</v>
      </c>
      <c r="X123" s="76" t="s">
        <v>136</v>
      </c>
      <c r="Y123" s="76" t="s">
        <v>137</v>
      </c>
      <c r="Z123" s="76" t="s">
        <v>138</v>
      </c>
      <c r="AA123" s="77" t="s">
        <v>139</v>
      </c>
    </row>
    <row r="124" spans="2:63" s="1" customFormat="1" ht="29.25" customHeight="1">
      <c r="B124" s="34"/>
      <c r="C124" s="79" t="s">
        <v>102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45">
        <f>BK124</f>
        <v>0</v>
      </c>
      <c r="O124" s="246"/>
      <c r="P124" s="246"/>
      <c r="Q124" s="246"/>
      <c r="R124" s="36"/>
      <c r="T124" s="78"/>
      <c r="U124" s="50"/>
      <c r="V124" s="50"/>
      <c r="W124" s="142">
        <f>W125+W132+W166</f>
        <v>0</v>
      </c>
      <c r="X124" s="50"/>
      <c r="Y124" s="142">
        <f>Y125+Y132+Y166</f>
        <v>0.6382568000000001</v>
      </c>
      <c r="Z124" s="50"/>
      <c r="AA124" s="143">
        <f>AA125+AA132+AA166</f>
        <v>0.909826</v>
      </c>
      <c r="AT124" s="17" t="s">
        <v>74</v>
      </c>
      <c r="AU124" s="17" t="s">
        <v>107</v>
      </c>
      <c r="BK124" s="144">
        <f>BK125+BK132+BK166</f>
        <v>0</v>
      </c>
    </row>
    <row r="125" spans="2:63" s="9" customFormat="1" ht="36.75" customHeight="1">
      <c r="B125" s="145"/>
      <c r="C125" s="146"/>
      <c r="D125" s="147" t="s">
        <v>108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235">
        <f>BK125</f>
        <v>0</v>
      </c>
      <c r="O125" s="232"/>
      <c r="P125" s="232"/>
      <c r="Q125" s="232"/>
      <c r="R125" s="148"/>
      <c r="T125" s="149"/>
      <c r="U125" s="146"/>
      <c r="V125" s="146"/>
      <c r="W125" s="150">
        <f>W126</f>
        <v>0</v>
      </c>
      <c r="X125" s="146"/>
      <c r="Y125" s="150">
        <f>Y126</f>
        <v>0</v>
      </c>
      <c r="Z125" s="146"/>
      <c r="AA125" s="151">
        <f>AA126</f>
        <v>0</v>
      </c>
      <c r="AR125" s="152" t="s">
        <v>81</v>
      </c>
      <c r="AT125" s="153" t="s">
        <v>74</v>
      </c>
      <c r="AU125" s="153" t="s">
        <v>75</v>
      </c>
      <c r="AY125" s="152" t="s">
        <v>140</v>
      </c>
      <c r="BK125" s="154">
        <f>BK126</f>
        <v>0</v>
      </c>
    </row>
    <row r="126" spans="2:63" s="9" customFormat="1" ht="19.5" customHeight="1">
      <c r="B126" s="145"/>
      <c r="C126" s="146"/>
      <c r="D126" s="155" t="s">
        <v>109</v>
      </c>
      <c r="E126" s="155"/>
      <c r="F126" s="155"/>
      <c r="G126" s="155"/>
      <c r="H126" s="155"/>
      <c r="I126" s="155"/>
      <c r="J126" s="155"/>
      <c r="K126" s="155"/>
      <c r="L126" s="155"/>
      <c r="M126" s="155"/>
      <c r="N126" s="247">
        <f>BK126</f>
        <v>0</v>
      </c>
      <c r="O126" s="248"/>
      <c r="P126" s="248"/>
      <c r="Q126" s="248"/>
      <c r="R126" s="148"/>
      <c r="T126" s="149"/>
      <c r="U126" s="146"/>
      <c r="V126" s="146"/>
      <c r="W126" s="150">
        <f>SUM(W127:W131)</f>
        <v>0</v>
      </c>
      <c r="X126" s="146"/>
      <c r="Y126" s="150">
        <f>SUM(Y127:Y131)</f>
        <v>0</v>
      </c>
      <c r="Z126" s="146"/>
      <c r="AA126" s="151">
        <f>SUM(AA127:AA131)</f>
        <v>0</v>
      </c>
      <c r="AR126" s="152" t="s">
        <v>81</v>
      </c>
      <c r="AT126" s="153" t="s">
        <v>74</v>
      </c>
      <c r="AU126" s="153" t="s">
        <v>81</v>
      </c>
      <c r="AY126" s="152" t="s">
        <v>140</v>
      </c>
      <c r="BK126" s="154">
        <f>SUM(BK127:BK131)</f>
        <v>0</v>
      </c>
    </row>
    <row r="127" spans="2:65" s="1" customFormat="1" ht="31.5" customHeight="1">
      <c r="B127" s="127"/>
      <c r="C127" s="156" t="s">
        <v>141</v>
      </c>
      <c r="D127" s="156" t="s">
        <v>142</v>
      </c>
      <c r="E127" s="157" t="s">
        <v>143</v>
      </c>
      <c r="F127" s="242" t="s">
        <v>144</v>
      </c>
      <c r="G127" s="242"/>
      <c r="H127" s="242"/>
      <c r="I127" s="242"/>
      <c r="J127" s="158" t="s">
        <v>145</v>
      </c>
      <c r="K127" s="159">
        <v>0.91</v>
      </c>
      <c r="L127" s="243">
        <v>0</v>
      </c>
      <c r="M127" s="243"/>
      <c r="N127" s="244">
        <f>ROUND(L127*K127,2)</f>
        <v>0</v>
      </c>
      <c r="O127" s="244"/>
      <c r="P127" s="244"/>
      <c r="Q127" s="244"/>
      <c r="R127" s="130"/>
      <c r="T127" s="160" t="s">
        <v>5</v>
      </c>
      <c r="U127" s="43" t="s">
        <v>40</v>
      </c>
      <c r="V127" s="35"/>
      <c r="W127" s="161">
        <f>V127*K127</f>
        <v>0</v>
      </c>
      <c r="X127" s="161">
        <v>0</v>
      </c>
      <c r="Y127" s="161">
        <f>X127*K127</f>
        <v>0</v>
      </c>
      <c r="Z127" s="161">
        <v>0</v>
      </c>
      <c r="AA127" s="162">
        <f>Z127*K127</f>
        <v>0</v>
      </c>
      <c r="AR127" s="17" t="s">
        <v>146</v>
      </c>
      <c r="AT127" s="17" t="s">
        <v>142</v>
      </c>
      <c r="AU127" s="17" t="s">
        <v>98</v>
      </c>
      <c r="AY127" s="17" t="s">
        <v>140</v>
      </c>
      <c r="BE127" s="101">
        <f>IF(U127="základní",N127,0)</f>
        <v>0</v>
      </c>
      <c r="BF127" s="101">
        <f>IF(U127="snížená",N127,0)</f>
        <v>0</v>
      </c>
      <c r="BG127" s="101">
        <f>IF(U127="zákl. přenesená",N127,0)</f>
        <v>0</v>
      </c>
      <c r="BH127" s="101">
        <f>IF(U127="sníž. přenesená",N127,0)</f>
        <v>0</v>
      </c>
      <c r="BI127" s="101">
        <f>IF(U127="nulová",N127,0)</f>
        <v>0</v>
      </c>
      <c r="BJ127" s="17" t="s">
        <v>81</v>
      </c>
      <c r="BK127" s="101">
        <f>ROUND(L127*K127,2)</f>
        <v>0</v>
      </c>
      <c r="BL127" s="17" t="s">
        <v>146</v>
      </c>
      <c r="BM127" s="17" t="s">
        <v>147</v>
      </c>
    </row>
    <row r="128" spans="2:65" s="1" customFormat="1" ht="44.25" customHeight="1">
      <c r="B128" s="127"/>
      <c r="C128" s="156" t="s">
        <v>148</v>
      </c>
      <c r="D128" s="156" t="s">
        <v>142</v>
      </c>
      <c r="E128" s="157" t="s">
        <v>149</v>
      </c>
      <c r="F128" s="242" t="s">
        <v>150</v>
      </c>
      <c r="G128" s="242"/>
      <c r="H128" s="242"/>
      <c r="I128" s="242"/>
      <c r="J128" s="158" t="s">
        <v>145</v>
      </c>
      <c r="K128" s="159">
        <v>4.55</v>
      </c>
      <c r="L128" s="243">
        <v>0</v>
      </c>
      <c r="M128" s="243"/>
      <c r="N128" s="244">
        <f>ROUND(L128*K128,2)</f>
        <v>0</v>
      </c>
      <c r="O128" s="244"/>
      <c r="P128" s="244"/>
      <c r="Q128" s="244"/>
      <c r="R128" s="130"/>
      <c r="T128" s="160" t="s">
        <v>5</v>
      </c>
      <c r="U128" s="43" t="s">
        <v>40</v>
      </c>
      <c r="V128" s="35"/>
      <c r="W128" s="161">
        <f>V128*K128</f>
        <v>0</v>
      </c>
      <c r="X128" s="161">
        <v>0</v>
      </c>
      <c r="Y128" s="161">
        <f>X128*K128</f>
        <v>0</v>
      </c>
      <c r="Z128" s="161">
        <v>0</v>
      </c>
      <c r="AA128" s="162">
        <f>Z128*K128</f>
        <v>0</v>
      </c>
      <c r="AR128" s="17" t="s">
        <v>146</v>
      </c>
      <c r="AT128" s="17" t="s">
        <v>142</v>
      </c>
      <c r="AU128" s="17" t="s">
        <v>98</v>
      </c>
      <c r="AY128" s="17" t="s">
        <v>140</v>
      </c>
      <c r="BE128" s="101">
        <f>IF(U128="základní",N128,0)</f>
        <v>0</v>
      </c>
      <c r="BF128" s="101">
        <f>IF(U128="snížená",N128,0)</f>
        <v>0</v>
      </c>
      <c r="BG128" s="101">
        <f>IF(U128="zákl. přenesená",N128,0)</f>
        <v>0</v>
      </c>
      <c r="BH128" s="101">
        <f>IF(U128="sníž. přenesená",N128,0)</f>
        <v>0</v>
      </c>
      <c r="BI128" s="101">
        <f>IF(U128="nulová",N128,0)</f>
        <v>0</v>
      </c>
      <c r="BJ128" s="17" t="s">
        <v>81</v>
      </c>
      <c r="BK128" s="101">
        <f>ROUND(L128*K128,2)</f>
        <v>0</v>
      </c>
      <c r="BL128" s="17" t="s">
        <v>146</v>
      </c>
      <c r="BM128" s="17" t="s">
        <v>151</v>
      </c>
    </row>
    <row r="129" spans="2:65" s="1" customFormat="1" ht="31.5" customHeight="1">
      <c r="B129" s="127"/>
      <c r="C129" s="156" t="s">
        <v>146</v>
      </c>
      <c r="D129" s="156" t="s">
        <v>142</v>
      </c>
      <c r="E129" s="157" t="s">
        <v>152</v>
      </c>
      <c r="F129" s="242" t="s">
        <v>153</v>
      </c>
      <c r="G129" s="242"/>
      <c r="H129" s="242"/>
      <c r="I129" s="242"/>
      <c r="J129" s="158" t="s">
        <v>145</v>
      </c>
      <c r="K129" s="159">
        <v>0.91</v>
      </c>
      <c r="L129" s="243">
        <v>0</v>
      </c>
      <c r="M129" s="243"/>
      <c r="N129" s="244">
        <f>ROUND(L129*K129,2)</f>
        <v>0</v>
      </c>
      <c r="O129" s="244"/>
      <c r="P129" s="244"/>
      <c r="Q129" s="244"/>
      <c r="R129" s="130"/>
      <c r="T129" s="160" t="s">
        <v>5</v>
      </c>
      <c r="U129" s="43" t="s">
        <v>40</v>
      </c>
      <c r="V129" s="35"/>
      <c r="W129" s="161">
        <f>V129*K129</f>
        <v>0</v>
      </c>
      <c r="X129" s="161">
        <v>0</v>
      </c>
      <c r="Y129" s="161">
        <f>X129*K129</f>
        <v>0</v>
      </c>
      <c r="Z129" s="161">
        <v>0</v>
      </c>
      <c r="AA129" s="162">
        <f>Z129*K129</f>
        <v>0</v>
      </c>
      <c r="AR129" s="17" t="s">
        <v>146</v>
      </c>
      <c r="AT129" s="17" t="s">
        <v>142</v>
      </c>
      <c r="AU129" s="17" t="s">
        <v>98</v>
      </c>
      <c r="AY129" s="17" t="s">
        <v>140</v>
      </c>
      <c r="BE129" s="101">
        <f>IF(U129="základní",N129,0)</f>
        <v>0</v>
      </c>
      <c r="BF129" s="101">
        <f>IF(U129="snížená",N129,0)</f>
        <v>0</v>
      </c>
      <c r="BG129" s="101">
        <f>IF(U129="zákl. přenesená",N129,0)</f>
        <v>0</v>
      </c>
      <c r="BH129" s="101">
        <f>IF(U129="sníž. přenesená",N129,0)</f>
        <v>0</v>
      </c>
      <c r="BI129" s="101">
        <f>IF(U129="nulová",N129,0)</f>
        <v>0</v>
      </c>
      <c r="BJ129" s="17" t="s">
        <v>81</v>
      </c>
      <c r="BK129" s="101">
        <f>ROUND(L129*K129,2)</f>
        <v>0</v>
      </c>
      <c r="BL129" s="17" t="s">
        <v>146</v>
      </c>
      <c r="BM129" s="17" t="s">
        <v>154</v>
      </c>
    </row>
    <row r="130" spans="2:65" s="1" customFormat="1" ht="31.5" customHeight="1">
      <c r="B130" s="127"/>
      <c r="C130" s="156" t="s">
        <v>155</v>
      </c>
      <c r="D130" s="156" t="s">
        <v>142</v>
      </c>
      <c r="E130" s="157" t="s">
        <v>156</v>
      </c>
      <c r="F130" s="242" t="s">
        <v>157</v>
      </c>
      <c r="G130" s="242"/>
      <c r="H130" s="242"/>
      <c r="I130" s="242"/>
      <c r="J130" s="158" t="s">
        <v>145</v>
      </c>
      <c r="K130" s="159">
        <v>9.1</v>
      </c>
      <c r="L130" s="243">
        <v>0</v>
      </c>
      <c r="M130" s="243"/>
      <c r="N130" s="244">
        <f>ROUND(L130*K130,2)</f>
        <v>0</v>
      </c>
      <c r="O130" s="244"/>
      <c r="P130" s="244"/>
      <c r="Q130" s="244"/>
      <c r="R130" s="130"/>
      <c r="T130" s="160" t="s">
        <v>5</v>
      </c>
      <c r="U130" s="43" t="s">
        <v>40</v>
      </c>
      <c r="V130" s="35"/>
      <c r="W130" s="161">
        <f>V130*K130</f>
        <v>0</v>
      </c>
      <c r="X130" s="161">
        <v>0</v>
      </c>
      <c r="Y130" s="161">
        <f>X130*K130</f>
        <v>0</v>
      </c>
      <c r="Z130" s="161">
        <v>0</v>
      </c>
      <c r="AA130" s="162">
        <f>Z130*K130</f>
        <v>0</v>
      </c>
      <c r="AR130" s="17" t="s">
        <v>146</v>
      </c>
      <c r="AT130" s="17" t="s">
        <v>142</v>
      </c>
      <c r="AU130" s="17" t="s">
        <v>98</v>
      </c>
      <c r="AY130" s="17" t="s">
        <v>140</v>
      </c>
      <c r="BE130" s="101">
        <f>IF(U130="základní",N130,0)</f>
        <v>0</v>
      </c>
      <c r="BF130" s="101">
        <f>IF(U130="snížená",N130,0)</f>
        <v>0</v>
      </c>
      <c r="BG130" s="101">
        <f>IF(U130="zákl. přenesená",N130,0)</f>
        <v>0</v>
      </c>
      <c r="BH130" s="101">
        <f>IF(U130="sníž. přenesená",N130,0)</f>
        <v>0</v>
      </c>
      <c r="BI130" s="101">
        <f>IF(U130="nulová",N130,0)</f>
        <v>0</v>
      </c>
      <c r="BJ130" s="17" t="s">
        <v>81</v>
      </c>
      <c r="BK130" s="101">
        <f>ROUND(L130*K130,2)</f>
        <v>0</v>
      </c>
      <c r="BL130" s="17" t="s">
        <v>146</v>
      </c>
      <c r="BM130" s="17" t="s">
        <v>158</v>
      </c>
    </row>
    <row r="131" spans="2:65" s="1" customFormat="1" ht="31.5" customHeight="1">
      <c r="B131" s="127"/>
      <c r="C131" s="156" t="s">
        <v>159</v>
      </c>
      <c r="D131" s="156" t="s">
        <v>142</v>
      </c>
      <c r="E131" s="157" t="s">
        <v>160</v>
      </c>
      <c r="F131" s="242" t="s">
        <v>161</v>
      </c>
      <c r="G131" s="242"/>
      <c r="H131" s="242"/>
      <c r="I131" s="242"/>
      <c r="J131" s="158" t="s">
        <v>145</v>
      </c>
      <c r="K131" s="159">
        <v>0.91</v>
      </c>
      <c r="L131" s="243">
        <v>0</v>
      </c>
      <c r="M131" s="243"/>
      <c r="N131" s="244">
        <f>ROUND(L131*K131,2)</f>
        <v>0</v>
      </c>
      <c r="O131" s="244"/>
      <c r="P131" s="244"/>
      <c r="Q131" s="244"/>
      <c r="R131" s="130"/>
      <c r="T131" s="160" t="s">
        <v>5</v>
      </c>
      <c r="U131" s="43" t="s">
        <v>40</v>
      </c>
      <c r="V131" s="35"/>
      <c r="W131" s="161">
        <f>V131*K131</f>
        <v>0</v>
      </c>
      <c r="X131" s="161">
        <v>0</v>
      </c>
      <c r="Y131" s="161">
        <f>X131*K131</f>
        <v>0</v>
      </c>
      <c r="Z131" s="161">
        <v>0</v>
      </c>
      <c r="AA131" s="162">
        <f>Z131*K131</f>
        <v>0</v>
      </c>
      <c r="AR131" s="17" t="s">
        <v>146</v>
      </c>
      <c r="AT131" s="17" t="s">
        <v>142</v>
      </c>
      <c r="AU131" s="17" t="s">
        <v>98</v>
      </c>
      <c r="AY131" s="17" t="s">
        <v>140</v>
      </c>
      <c r="BE131" s="101">
        <f>IF(U131="základní",N131,0)</f>
        <v>0</v>
      </c>
      <c r="BF131" s="101">
        <f>IF(U131="snížená",N131,0)</f>
        <v>0</v>
      </c>
      <c r="BG131" s="101">
        <f>IF(U131="zákl. přenesená",N131,0)</f>
        <v>0</v>
      </c>
      <c r="BH131" s="101">
        <f>IF(U131="sníž. přenesená",N131,0)</f>
        <v>0</v>
      </c>
      <c r="BI131" s="101">
        <f>IF(U131="nulová",N131,0)</f>
        <v>0</v>
      </c>
      <c r="BJ131" s="17" t="s">
        <v>81</v>
      </c>
      <c r="BK131" s="101">
        <f>ROUND(L131*K131,2)</f>
        <v>0</v>
      </c>
      <c r="BL131" s="17" t="s">
        <v>146</v>
      </c>
      <c r="BM131" s="17" t="s">
        <v>162</v>
      </c>
    </row>
    <row r="132" spans="2:63" s="9" customFormat="1" ht="36.75" customHeight="1">
      <c r="B132" s="145"/>
      <c r="C132" s="146"/>
      <c r="D132" s="147" t="s">
        <v>110</v>
      </c>
      <c r="E132" s="147"/>
      <c r="F132" s="147"/>
      <c r="G132" s="147"/>
      <c r="H132" s="147"/>
      <c r="I132" s="147"/>
      <c r="J132" s="147"/>
      <c r="K132" s="147"/>
      <c r="L132" s="147"/>
      <c r="M132" s="147"/>
      <c r="N132" s="254">
        <f>BK132</f>
        <v>0</v>
      </c>
      <c r="O132" s="255"/>
      <c r="P132" s="255"/>
      <c r="Q132" s="255"/>
      <c r="R132" s="148"/>
      <c r="T132" s="149"/>
      <c r="U132" s="146"/>
      <c r="V132" s="146"/>
      <c r="W132" s="150">
        <f>W133+W141+W148+W150+W156</f>
        <v>0</v>
      </c>
      <c r="X132" s="146"/>
      <c r="Y132" s="150">
        <f>Y133+Y141+Y148+Y150+Y156</f>
        <v>0.6382568000000001</v>
      </c>
      <c r="Z132" s="146"/>
      <c r="AA132" s="151">
        <f>AA133+AA141+AA148+AA150+AA156</f>
        <v>0.909826</v>
      </c>
      <c r="AR132" s="152" t="s">
        <v>98</v>
      </c>
      <c r="AT132" s="153" t="s">
        <v>74</v>
      </c>
      <c r="AU132" s="153" t="s">
        <v>75</v>
      </c>
      <c r="AY132" s="152" t="s">
        <v>140</v>
      </c>
      <c r="BK132" s="154">
        <f>BK133+BK141+BK148+BK150+BK156</f>
        <v>0</v>
      </c>
    </row>
    <row r="133" spans="2:63" s="9" customFormat="1" ht="19.5" customHeight="1">
      <c r="B133" s="145"/>
      <c r="C133" s="146"/>
      <c r="D133" s="155" t="s">
        <v>111</v>
      </c>
      <c r="E133" s="155"/>
      <c r="F133" s="155"/>
      <c r="G133" s="155"/>
      <c r="H133" s="155"/>
      <c r="I133" s="155"/>
      <c r="J133" s="155"/>
      <c r="K133" s="155"/>
      <c r="L133" s="155"/>
      <c r="M133" s="155"/>
      <c r="N133" s="247">
        <f>BK133</f>
        <v>0</v>
      </c>
      <c r="O133" s="248"/>
      <c r="P133" s="248"/>
      <c r="Q133" s="248"/>
      <c r="R133" s="148"/>
      <c r="T133" s="149"/>
      <c r="U133" s="146"/>
      <c r="V133" s="146"/>
      <c r="W133" s="150">
        <f>SUM(W134:W140)</f>
        <v>0</v>
      </c>
      <c r="X133" s="146"/>
      <c r="Y133" s="150">
        <f>SUM(Y134:Y140)</f>
        <v>0.38089788</v>
      </c>
      <c r="Z133" s="146"/>
      <c r="AA133" s="151">
        <f>SUM(AA134:AA140)</f>
        <v>0.062112</v>
      </c>
      <c r="AR133" s="152" t="s">
        <v>98</v>
      </c>
      <c r="AT133" s="153" t="s">
        <v>74</v>
      </c>
      <c r="AU133" s="153" t="s">
        <v>81</v>
      </c>
      <c r="AY133" s="152" t="s">
        <v>140</v>
      </c>
      <c r="BK133" s="154">
        <f>SUM(BK134:BK140)</f>
        <v>0</v>
      </c>
    </row>
    <row r="134" spans="2:65" s="1" customFormat="1" ht="31.5" customHeight="1">
      <c r="B134" s="127"/>
      <c r="C134" s="156" t="s">
        <v>163</v>
      </c>
      <c r="D134" s="156" t="s">
        <v>142</v>
      </c>
      <c r="E134" s="157" t="s">
        <v>164</v>
      </c>
      <c r="F134" s="242" t="s">
        <v>165</v>
      </c>
      <c r="G134" s="242"/>
      <c r="H134" s="242"/>
      <c r="I134" s="242"/>
      <c r="J134" s="158" t="s">
        <v>166</v>
      </c>
      <c r="K134" s="159">
        <v>31.056</v>
      </c>
      <c r="L134" s="243">
        <v>0</v>
      </c>
      <c r="M134" s="243"/>
      <c r="N134" s="244">
        <f aca="true" t="shared" si="5" ref="N134:N140">ROUND(L134*K134,2)</f>
        <v>0</v>
      </c>
      <c r="O134" s="244"/>
      <c r="P134" s="244"/>
      <c r="Q134" s="244"/>
      <c r="R134" s="130"/>
      <c r="T134" s="160" t="s">
        <v>5</v>
      </c>
      <c r="U134" s="43" t="s">
        <v>40</v>
      </c>
      <c r="V134" s="35"/>
      <c r="W134" s="161">
        <f aca="true" t="shared" si="6" ref="W134:W140">V134*K134</f>
        <v>0</v>
      </c>
      <c r="X134" s="161">
        <v>0</v>
      </c>
      <c r="Y134" s="161">
        <f aca="true" t="shared" si="7" ref="Y134:Y140">X134*K134</f>
        <v>0</v>
      </c>
      <c r="Z134" s="161">
        <v>0.002</v>
      </c>
      <c r="AA134" s="162">
        <f aca="true" t="shared" si="8" ref="AA134:AA140">Z134*K134</f>
        <v>0.062112</v>
      </c>
      <c r="AR134" s="17" t="s">
        <v>167</v>
      </c>
      <c r="AT134" s="17" t="s">
        <v>142</v>
      </c>
      <c r="AU134" s="17" t="s">
        <v>98</v>
      </c>
      <c r="AY134" s="17" t="s">
        <v>140</v>
      </c>
      <c r="BE134" s="101">
        <f aca="true" t="shared" si="9" ref="BE134:BE140">IF(U134="základní",N134,0)</f>
        <v>0</v>
      </c>
      <c r="BF134" s="101">
        <f aca="true" t="shared" si="10" ref="BF134:BF140">IF(U134="snížená",N134,0)</f>
        <v>0</v>
      </c>
      <c r="BG134" s="101">
        <f aca="true" t="shared" si="11" ref="BG134:BG140">IF(U134="zákl. přenesená",N134,0)</f>
        <v>0</v>
      </c>
      <c r="BH134" s="101">
        <f aca="true" t="shared" si="12" ref="BH134:BH140">IF(U134="sníž. přenesená",N134,0)</f>
        <v>0</v>
      </c>
      <c r="BI134" s="101">
        <f aca="true" t="shared" si="13" ref="BI134:BI140">IF(U134="nulová",N134,0)</f>
        <v>0</v>
      </c>
      <c r="BJ134" s="17" t="s">
        <v>81</v>
      </c>
      <c r="BK134" s="101">
        <f aca="true" t="shared" si="14" ref="BK134:BK140">ROUND(L134*K134,2)</f>
        <v>0</v>
      </c>
      <c r="BL134" s="17" t="s">
        <v>167</v>
      </c>
      <c r="BM134" s="17" t="s">
        <v>168</v>
      </c>
    </row>
    <row r="135" spans="2:65" s="1" customFormat="1" ht="31.5" customHeight="1">
      <c r="B135" s="127"/>
      <c r="C135" s="156" t="s">
        <v>169</v>
      </c>
      <c r="D135" s="156" t="s">
        <v>142</v>
      </c>
      <c r="E135" s="157" t="s">
        <v>170</v>
      </c>
      <c r="F135" s="242" t="s">
        <v>171</v>
      </c>
      <c r="G135" s="242"/>
      <c r="H135" s="242"/>
      <c r="I135" s="242"/>
      <c r="J135" s="158" t="s">
        <v>166</v>
      </c>
      <c r="K135" s="159">
        <v>31.056</v>
      </c>
      <c r="L135" s="243">
        <v>0</v>
      </c>
      <c r="M135" s="243"/>
      <c r="N135" s="244">
        <f t="shared" si="5"/>
        <v>0</v>
      </c>
      <c r="O135" s="244"/>
      <c r="P135" s="244"/>
      <c r="Q135" s="244"/>
      <c r="R135" s="130"/>
      <c r="T135" s="160" t="s">
        <v>5</v>
      </c>
      <c r="U135" s="43" t="s">
        <v>40</v>
      </c>
      <c r="V135" s="35"/>
      <c r="W135" s="161">
        <f t="shared" si="6"/>
        <v>0</v>
      </c>
      <c r="X135" s="161">
        <v>0</v>
      </c>
      <c r="Y135" s="161">
        <f t="shared" si="7"/>
        <v>0</v>
      </c>
      <c r="Z135" s="161">
        <v>0</v>
      </c>
      <c r="AA135" s="162">
        <f t="shared" si="8"/>
        <v>0</v>
      </c>
      <c r="AR135" s="17" t="s">
        <v>167</v>
      </c>
      <c r="AT135" s="17" t="s">
        <v>142</v>
      </c>
      <c r="AU135" s="17" t="s">
        <v>98</v>
      </c>
      <c r="AY135" s="17" t="s">
        <v>140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7" t="s">
        <v>81</v>
      </c>
      <c r="BK135" s="101">
        <f t="shared" si="14"/>
        <v>0</v>
      </c>
      <c r="BL135" s="17" t="s">
        <v>167</v>
      </c>
      <c r="BM135" s="17" t="s">
        <v>172</v>
      </c>
    </row>
    <row r="136" spans="2:65" s="1" customFormat="1" ht="31.5" customHeight="1">
      <c r="B136" s="127"/>
      <c r="C136" s="163" t="s">
        <v>173</v>
      </c>
      <c r="D136" s="163" t="s">
        <v>174</v>
      </c>
      <c r="E136" s="164" t="s">
        <v>175</v>
      </c>
      <c r="F136" s="249" t="s">
        <v>176</v>
      </c>
      <c r="G136" s="249"/>
      <c r="H136" s="249"/>
      <c r="I136" s="249"/>
      <c r="J136" s="165" t="s">
        <v>166</v>
      </c>
      <c r="K136" s="166">
        <v>35.714</v>
      </c>
      <c r="L136" s="250">
        <v>0</v>
      </c>
      <c r="M136" s="250"/>
      <c r="N136" s="251">
        <f t="shared" si="5"/>
        <v>0</v>
      </c>
      <c r="O136" s="244"/>
      <c r="P136" s="244"/>
      <c r="Q136" s="244"/>
      <c r="R136" s="130"/>
      <c r="T136" s="160" t="s">
        <v>5</v>
      </c>
      <c r="U136" s="43" t="s">
        <v>40</v>
      </c>
      <c r="V136" s="35"/>
      <c r="W136" s="161">
        <f t="shared" si="6"/>
        <v>0</v>
      </c>
      <c r="X136" s="161">
        <v>0.003</v>
      </c>
      <c r="Y136" s="161">
        <f t="shared" si="7"/>
        <v>0.107142</v>
      </c>
      <c r="Z136" s="161">
        <v>0</v>
      </c>
      <c r="AA136" s="162">
        <f t="shared" si="8"/>
        <v>0</v>
      </c>
      <c r="AR136" s="17" t="s">
        <v>177</v>
      </c>
      <c r="AT136" s="17" t="s">
        <v>174</v>
      </c>
      <c r="AU136" s="17" t="s">
        <v>98</v>
      </c>
      <c r="AY136" s="17" t="s">
        <v>140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7" t="s">
        <v>81</v>
      </c>
      <c r="BK136" s="101">
        <f t="shared" si="14"/>
        <v>0</v>
      </c>
      <c r="BL136" s="17" t="s">
        <v>167</v>
      </c>
      <c r="BM136" s="17" t="s">
        <v>178</v>
      </c>
    </row>
    <row r="137" spans="2:65" s="1" customFormat="1" ht="31.5" customHeight="1">
      <c r="B137" s="127"/>
      <c r="C137" s="156" t="s">
        <v>179</v>
      </c>
      <c r="D137" s="156" t="s">
        <v>142</v>
      </c>
      <c r="E137" s="157" t="s">
        <v>180</v>
      </c>
      <c r="F137" s="242" t="s">
        <v>181</v>
      </c>
      <c r="G137" s="242"/>
      <c r="H137" s="242"/>
      <c r="I137" s="242"/>
      <c r="J137" s="158" t="s">
        <v>166</v>
      </c>
      <c r="K137" s="159">
        <v>31.056</v>
      </c>
      <c r="L137" s="243">
        <v>0</v>
      </c>
      <c r="M137" s="243"/>
      <c r="N137" s="244">
        <f t="shared" si="5"/>
        <v>0</v>
      </c>
      <c r="O137" s="244"/>
      <c r="P137" s="244"/>
      <c r="Q137" s="244"/>
      <c r="R137" s="130"/>
      <c r="T137" s="160" t="s">
        <v>5</v>
      </c>
      <c r="U137" s="43" t="s">
        <v>40</v>
      </c>
      <c r="V137" s="35"/>
      <c r="W137" s="161">
        <f t="shared" si="6"/>
        <v>0</v>
      </c>
      <c r="X137" s="161">
        <v>0.00088</v>
      </c>
      <c r="Y137" s="161">
        <f t="shared" si="7"/>
        <v>0.02732928</v>
      </c>
      <c r="Z137" s="161">
        <v>0</v>
      </c>
      <c r="AA137" s="162">
        <f t="shared" si="8"/>
        <v>0</v>
      </c>
      <c r="AR137" s="17" t="s">
        <v>167</v>
      </c>
      <c r="AT137" s="17" t="s">
        <v>142</v>
      </c>
      <c r="AU137" s="17" t="s">
        <v>98</v>
      </c>
      <c r="AY137" s="17" t="s">
        <v>140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7" t="s">
        <v>81</v>
      </c>
      <c r="BK137" s="101">
        <f t="shared" si="14"/>
        <v>0</v>
      </c>
      <c r="BL137" s="17" t="s">
        <v>167</v>
      </c>
      <c r="BM137" s="17" t="s">
        <v>182</v>
      </c>
    </row>
    <row r="138" spans="2:65" s="1" customFormat="1" ht="22.5" customHeight="1">
      <c r="B138" s="127"/>
      <c r="C138" s="163" t="s">
        <v>177</v>
      </c>
      <c r="D138" s="163" t="s">
        <v>174</v>
      </c>
      <c r="E138" s="164" t="s">
        <v>183</v>
      </c>
      <c r="F138" s="249" t="s">
        <v>184</v>
      </c>
      <c r="G138" s="249"/>
      <c r="H138" s="249"/>
      <c r="I138" s="249"/>
      <c r="J138" s="165" t="s">
        <v>166</v>
      </c>
      <c r="K138" s="166">
        <v>35.714</v>
      </c>
      <c r="L138" s="250">
        <v>0</v>
      </c>
      <c r="M138" s="250"/>
      <c r="N138" s="251">
        <f t="shared" si="5"/>
        <v>0</v>
      </c>
      <c r="O138" s="244"/>
      <c r="P138" s="244"/>
      <c r="Q138" s="244"/>
      <c r="R138" s="130"/>
      <c r="T138" s="160" t="s">
        <v>5</v>
      </c>
      <c r="U138" s="43" t="s">
        <v>40</v>
      </c>
      <c r="V138" s="35"/>
      <c r="W138" s="161">
        <f t="shared" si="6"/>
        <v>0</v>
      </c>
      <c r="X138" s="161">
        <v>0.0069</v>
      </c>
      <c r="Y138" s="161">
        <f t="shared" si="7"/>
        <v>0.2464266</v>
      </c>
      <c r="Z138" s="161">
        <v>0</v>
      </c>
      <c r="AA138" s="162">
        <f t="shared" si="8"/>
        <v>0</v>
      </c>
      <c r="AR138" s="17" t="s">
        <v>177</v>
      </c>
      <c r="AT138" s="17" t="s">
        <v>174</v>
      </c>
      <c r="AU138" s="17" t="s">
        <v>98</v>
      </c>
      <c r="AY138" s="17" t="s">
        <v>140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7" t="s">
        <v>81</v>
      </c>
      <c r="BK138" s="101">
        <f t="shared" si="14"/>
        <v>0</v>
      </c>
      <c r="BL138" s="17" t="s">
        <v>167</v>
      </c>
      <c r="BM138" s="17" t="s">
        <v>185</v>
      </c>
    </row>
    <row r="139" spans="2:65" s="1" customFormat="1" ht="31.5" customHeight="1">
      <c r="B139" s="127"/>
      <c r="C139" s="156" t="s">
        <v>186</v>
      </c>
      <c r="D139" s="156" t="s">
        <v>142</v>
      </c>
      <c r="E139" s="157" t="s">
        <v>187</v>
      </c>
      <c r="F139" s="242" t="s">
        <v>188</v>
      </c>
      <c r="G139" s="242"/>
      <c r="H139" s="242"/>
      <c r="I139" s="242"/>
      <c r="J139" s="158" t="s">
        <v>189</v>
      </c>
      <c r="K139" s="167">
        <v>0</v>
      </c>
      <c r="L139" s="243">
        <v>0</v>
      </c>
      <c r="M139" s="243"/>
      <c r="N139" s="244">
        <f t="shared" si="5"/>
        <v>0</v>
      </c>
      <c r="O139" s="244"/>
      <c r="P139" s="244"/>
      <c r="Q139" s="244"/>
      <c r="R139" s="130"/>
      <c r="T139" s="160" t="s">
        <v>5</v>
      </c>
      <c r="U139" s="43" t="s">
        <v>40</v>
      </c>
      <c r="V139" s="35"/>
      <c r="W139" s="161">
        <f t="shared" si="6"/>
        <v>0</v>
      </c>
      <c r="X139" s="161">
        <v>0</v>
      </c>
      <c r="Y139" s="161">
        <f t="shared" si="7"/>
        <v>0</v>
      </c>
      <c r="Z139" s="161">
        <v>0</v>
      </c>
      <c r="AA139" s="162">
        <f t="shared" si="8"/>
        <v>0</v>
      </c>
      <c r="AR139" s="17" t="s">
        <v>167</v>
      </c>
      <c r="AT139" s="17" t="s">
        <v>142</v>
      </c>
      <c r="AU139" s="17" t="s">
        <v>98</v>
      </c>
      <c r="AY139" s="17" t="s">
        <v>140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7" t="s">
        <v>81</v>
      </c>
      <c r="BK139" s="101">
        <f t="shared" si="14"/>
        <v>0</v>
      </c>
      <c r="BL139" s="17" t="s">
        <v>167</v>
      </c>
      <c r="BM139" s="17" t="s">
        <v>190</v>
      </c>
    </row>
    <row r="140" spans="2:65" s="1" customFormat="1" ht="31.5" customHeight="1">
      <c r="B140" s="127"/>
      <c r="C140" s="156" t="s">
        <v>191</v>
      </c>
      <c r="D140" s="156" t="s">
        <v>142</v>
      </c>
      <c r="E140" s="157" t="s">
        <v>192</v>
      </c>
      <c r="F140" s="242" t="s">
        <v>193</v>
      </c>
      <c r="G140" s="242"/>
      <c r="H140" s="242"/>
      <c r="I140" s="242"/>
      <c r="J140" s="158" t="s">
        <v>189</v>
      </c>
      <c r="K140" s="167">
        <v>0</v>
      </c>
      <c r="L140" s="243">
        <v>0</v>
      </c>
      <c r="M140" s="243"/>
      <c r="N140" s="244">
        <f t="shared" si="5"/>
        <v>0</v>
      </c>
      <c r="O140" s="244"/>
      <c r="P140" s="244"/>
      <c r="Q140" s="244"/>
      <c r="R140" s="130"/>
      <c r="T140" s="160" t="s">
        <v>5</v>
      </c>
      <c r="U140" s="43" t="s">
        <v>40</v>
      </c>
      <c r="V140" s="35"/>
      <c r="W140" s="161">
        <f t="shared" si="6"/>
        <v>0</v>
      </c>
      <c r="X140" s="161">
        <v>0</v>
      </c>
      <c r="Y140" s="161">
        <f t="shared" si="7"/>
        <v>0</v>
      </c>
      <c r="Z140" s="161">
        <v>0</v>
      </c>
      <c r="AA140" s="162">
        <f t="shared" si="8"/>
        <v>0</v>
      </c>
      <c r="AR140" s="17" t="s">
        <v>167</v>
      </c>
      <c r="AT140" s="17" t="s">
        <v>142</v>
      </c>
      <c r="AU140" s="17" t="s">
        <v>98</v>
      </c>
      <c r="AY140" s="17" t="s">
        <v>140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7" t="s">
        <v>81</v>
      </c>
      <c r="BK140" s="101">
        <f t="shared" si="14"/>
        <v>0</v>
      </c>
      <c r="BL140" s="17" t="s">
        <v>167</v>
      </c>
      <c r="BM140" s="17" t="s">
        <v>194</v>
      </c>
    </row>
    <row r="141" spans="2:63" s="9" customFormat="1" ht="29.25" customHeight="1">
      <c r="B141" s="145"/>
      <c r="C141" s="146"/>
      <c r="D141" s="155" t="s">
        <v>112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256">
        <f>BK141</f>
        <v>0</v>
      </c>
      <c r="O141" s="257"/>
      <c r="P141" s="257"/>
      <c r="Q141" s="257"/>
      <c r="R141" s="148"/>
      <c r="T141" s="149"/>
      <c r="U141" s="146"/>
      <c r="V141" s="146"/>
      <c r="W141" s="150">
        <f>SUM(W142:W147)</f>
        <v>0</v>
      </c>
      <c r="X141" s="146"/>
      <c r="Y141" s="150">
        <f>SUM(Y142:Y147)</f>
        <v>0.14374392</v>
      </c>
      <c r="Z141" s="146"/>
      <c r="AA141" s="151">
        <f>SUM(AA142:AA147)</f>
        <v>0</v>
      </c>
      <c r="AR141" s="152" t="s">
        <v>98</v>
      </c>
      <c r="AT141" s="153" t="s">
        <v>74</v>
      </c>
      <c r="AU141" s="153" t="s">
        <v>81</v>
      </c>
      <c r="AY141" s="152" t="s">
        <v>140</v>
      </c>
      <c r="BK141" s="154">
        <f>SUM(BK142:BK147)</f>
        <v>0</v>
      </c>
    </row>
    <row r="142" spans="2:65" s="1" customFormat="1" ht="44.25" customHeight="1">
      <c r="B142" s="127"/>
      <c r="C142" s="156" t="s">
        <v>10</v>
      </c>
      <c r="D142" s="156" t="s">
        <v>142</v>
      </c>
      <c r="E142" s="157" t="s">
        <v>195</v>
      </c>
      <c r="F142" s="242" t="s">
        <v>196</v>
      </c>
      <c r="G142" s="242"/>
      <c r="H142" s="242"/>
      <c r="I142" s="242"/>
      <c r="J142" s="158" t="s">
        <v>166</v>
      </c>
      <c r="K142" s="159">
        <v>13.032</v>
      </c>
      <c r="L142" s="243">
        <v>0</v>
      </c>
      <c r="M142" s="243"/>
      <c r="N142" s="244">
        <f aca="true" t="shared" si="15" ref="N142:N147">ROUND(L142*K142,2)</f>
        <v>0</v>
      </c>
      <c r="O142" s="244"/>
      <c r="P142" s="244"/>
      <c r="Q142" s="244"/>
      <c r="R142" s="130"/>
      <c r="T142" s="160" t="s">
        <v>5</v>
      </c>
      <c r="U142" s="43" t="s">
        <v>40</v>
      </c>
      <c r="V142" s="35"/>
      <c r="W142" s="161">
        <f aca="true" t="shared" si="16" ref="W142:W147">V142*K142</f>
        <v>0</v>
      </c>
      <c r="X142" s="161">
        <v>0.006</v>
      </c>
      <c r="Y142" s="161">
        <f aca="true" t="shared" si="17" ref="Y142:Y147">X142*K142</f>
        <v>0.078192</v>
      </c>
      <c r="Z142" s="161">
        <v>0</v>
      </c>
      <c r="AA142" s="162">
        <f aca="true" t="shared" si="18" ref="AA142:AA147">Z142*K142</f>
        <v>0</v>
      </c>
      <c r="AR142" s="17" t="s">
        <v>167</v>
      </c>
      <c r="AT142" s="17" t="s">
        <v>142</v>
      </c>
      <c r="AU142" s="17" t="s">
        <v>98</v>
      </c>
      <c r="AY142" s="17" t="s">
        <v>140</v>
      </c>
      <c r="BE142" s="101">
        <f aca="true" t="shared" si="19" ref="BE142:BE147">IF(U142="základní",N142,0)</f>
        <v>0</v>
      </c>
      <c r="BF142" s="101">
        <f aca="true" t="shared" si="20" ref="BF142:BF147">IF(U142="snížená",N142,0)</f>
        <v>0</v>
      </c>
      <c r="BG142" s="101">
        <f aca="true" t="shared" si="21" ref="BG142:BG147">IF(U142="zákl. přenesená",N142,0)</f>
        <v>0</v>
      </c>
      <c r="BH142" s="101">
        <f aca="true" t="shared" si="22" ref="BH142:BH147">IF(U142="sníž. přenesená",N142,0)</f>
        <v>0</v>
      </c>
      <c r="BI142" s="101">
        <f aca="true" t="shared" si="23" ref="BI142:BI147">IF(U142="nulová",N142,0)</f>
        <v>0</v>
      </c>
      <c r="BJ142" s="17" t="s">
        <v>81</v>
      </c>
      <c r="BK142" s="101">
        <f aca="true" t="shared" si="24" ref="BK142:BK147">ROUND(L142*K142,2)</f>
        <v>0</v>
      </c>
      <c r="BL142" s="17" t="s">
        <v>167</v>
      </c>
      <c r="BM142" s="17" t="s">
        <v>197</v>
      </c>
    </row>
    <row r="143" spans="2:65" s="1" customFormat="1" ht="31.5" customHeight="1">
      <c r="B143" s="127"/>
      <c r="C143" s="163" t="s">
        <v>198</v>
      </c>
      <c r="D143" s="163" t="s">
        <v>174</v>
      </c>
      <c r="E143" s="164" t="s">
        <v>199</v>
      </c>
      <c r="F143" s="249" t="s">
        <v>200</v>
      </c>
      <c r="G143" s="249"/>
      <c r="H143" s="249"/>
      <c r="I143" s="249"/>
      <c r="J143" s="165" t="s">
        <v>166</v>
      </c>
      <c r="K143" s="166">
        <v>13.293</v>
      </c>
      <c r="L143" s="250">
        <v>0</v>
      </c>
      <c r="M143" s="250"/>
      <c r="N143" s="251">
        <f t="shared" si="15"/>
        <v>0</v>
      </c>
      <c r="O143" s="244"/>
      <c r="P143" s="244"/>
      <c r="Q143" s="244"/>
      <c r="R143" s="130"/>
      <c r="T143" s="160" t="s">
        <v>5</v>
      </c>
      <c r="U143" s="43" t="s">
        <v>40</v>
      </c>
      <c r="V143" s="35"/>
      <c r="W143" s="161">
        <f t="shared" si="16"/>
        <v>0</v>
      </c>
      <c r="X143" s="161">
        <v>0.0028</v>
      </c>
      <c r="Y143" s="161">
        <f t="shared" si="17"/>
        <v>0.0372204</v>
      </c>
      <c r="Z143" s="161">
        <v>0</v>
      </c>
      <c r="AA143" s="162">
        <f t="shared" si="18"/>
        <v>0</v>
      </c>
      <c r="AR143" s="17" t="s">
        <v>177</v>
      </c>
      <c r="AT143" s="17" t="s">
        <v>174</v>
      </c>
      <c r="AU143" s="17" t="s">
        <v>98</v>
      </c>
      <c r="AY143" s="17" t="s">
        <v>140</v>
      </c>
      <c r="BE143" s="101">
        <f t="shared" si="19"/>
        <v>0</v>
      </c>
      <c r="BF143" s="101">
        <f t="shared" si="20"/>
        <v>0</v>
      </c>
      <c r="BG143" s="101">
        <f t="shared" si="21"/>
        <v>0</v>
      </c>
      <c r="BH143" s="101">
        <f t="shared" si="22"/>
        <v>0</v>
      </c>
      <c r="BI143" s="101">
        <f t="shared" si="23"/>
        <v>0</v>
      </c>
      <c r="BJ143" s="17" t="s">
        <v>81</v>
      </c>
      <c r="BK143" s="101">
        <f t="shared" si="24"/>
        <v>0</v>
      </c>
      <c r="BL143" s="17" t="s">
        <v>167</v>
      </c>
      <c r="BM143" s="17" t="s">
        <v>201</v>
      </c>
    </row>
    <row r="144" spans="2:65" s="1" customFormat="1" ht="57" customHeight="1">
      <c r="B144" s="127"/>
      <c r="C144" s="156" t="s">
        <v>202</v>
      </c>
      <c r="D144" s="156" t="s">
        <v>142</v>
      </c>
      <c r="E144" s="157" t="s">
        <v>203</v>
      </c>
      <c r="F144" s="242" t="s">
        <v>204</v>
      </c>
      <c r="G144" s="242"/>
      <c r="H144" s="242"/>
      <c r="I144" s="242"/>
      <c r="J144" s="158" t="s">
        <v>166</v>
      </c>
      <c r="K144" s="159">
        <v>6.324</v>
      </c>
      <c r="L144" s="243">
        <v>0</v>
      </c>
      <c r="M144" s="243"/>
      <c r="N144" s="244">
        <f t="shared" si="15"/>
        <v>0</v>
      </c>
      <c r="O144" s="244"/>
      <c r="P144" s="244"/>
      <c r="Q144" s="244"/>
      <c r="R144" s="130"/>
      <c r="T144" s="160" t="s">
        <v>5</v>
      </c>
      <c r="U144" s="43" t="s">
        <v>40</v>
      </c>
      <c r="V144" s="35"/>
      <c r="W144" s="161">
        <f t="shared" si="16"/>
        <v>0</v>
      </c>
      <c r="X144" s="161">
        <v>0</v>
      </c>
      <c r="Y144" s="161">
        <f t="shared" si="17"/>
        <v>0</v>
      </c>
      <c r="Z144" s="161">
        <v>0</v>
      </c>
      <c r="AA144" s="162">
        <f t="shared" si="18"/>
        <v>0</v>
      </c>
      <c r="AR144" s="17" t="s">
        <v>167</v>
      </c>
      <c r="AT144" s="17" t="s">
        <v>142</v>
      </c>
      <c r="AU144" s="17" t="s">
        <v>98</v>
      </c>
      <c r="AY144" s="17" t="s">
        <v>140</v>
      </c>
      <c r="BE144" s="101">
        <f t="shared" si="19"/>
        <v>0</v>
      </c>
      <c r="BF144" s="101">
        <f t="shared" si="20"/>
        <v>0</v>
      </c>
      <c r="BG144" s="101">
        <f t="shared" si="21"/>
        <v>0</v>
      </c>
      <c r="BH144" s="101">
        <f t="shared" si="22"/>
        <v>0</v>
      </c>
      <c r="BI144" s="101">
        <f t="shared" si="23"/>
        <v>0</v>
      </c>
      <c r="BJ144" s="17" t="s">
        <v>81</v>
      </c>
      <c r="BK144" s="101">
        <f t="shared" si="24"/>
        <v>0</v>
      </c>
      <c r="BL144" s="17" t="s">
        <v>167</v>
      </c>
      <c r="BM144" s="17" t="s">
        <v>205</v>
      </c>
    </row>
    <row r="145" spans="2:65" s="1" customFormat="1" ht="22.5" customHeight="1">
      <c r="B145" s="127"/>
      <c r="C145" s="163" t="s">
        <v>206</v>
      </c>
      <c r="D145" s="163" t="s">
        <v>174</v>
      </c>
      <c r="E145" s="164" t="s">
        <v>207</v>
      </c>
      <c r="F145" s="249" t="s">
        <v>208</v>
      </c>
      <c r="G145" s="249"/>
      <c r="H145" s="249"/>
      <c r="I145" s="249"/>
      <c r="J145" s="165" t="s">
        <v>166</v>
      </c>
      <c r="K145" s="166">
        <v>6.324</v>
      </c>
      <c r="L145" s="250">
        <v>0</v>
      </c>
      <c r="M145" s="250"/>
      <c r="N145" s="251">
        <f t="shared" si="15"/>
        <v>0</v>
      </c>
      <c r="O145" s="244"/>
      <c r="P145" s="244"/>
      <c r="Q145" s="244"/>
      <c r="R145" s="130"/>
      <c r="T145" s="160" t="s">
        <v>5</v>
      </c>
      <c r="U145" s="43" t="s">
        <v>40</v>
      </c>
      <c r="V145" s="35"/>
      <c r="W145" s="161">
        <f t="shared" si="16"/>
        <v>0</v>
      </c>
      <c r="X145" s="161">
        <v>0.00448</v>
      </c>
      <c r="Y145" s="161">
        <f t="shared" si="17"/>
        <v>0.028331519999999995</v>
      </c>
      <c r="Z145" s="161">
        <v>0</v>
      </c>
      <c r="AA145" s="162">
        <f t="shared" si="18"/>
        <v>0</v>
      </c>
      <c r="AR145" s="17" t="s">
        <v>177</v>
      </c>
      <c r="AT145" s="17" t="s">
        <v>174</v>
      </c>
      <c r="AU145" s="17" t="s">
        <v>98</v>
      </c>
      <c r="AY145" s="17" t="s">
        <v>140</v>
      </c>
      <c r="BE145" s="101">
        <f t="shared" si="19"/>
        <v>0</v>
      </c>
      <c r="BF145" s="101">
        <f t="shared" si="20"/>
        <v>0</v>
      </c>
      <c r="BG145" s="101">
        <f t="shared" si="21"/>
        <v>0</v>
      </c>
      <c r="BH145" s="101">
        <f t="shared" si="22"/>
        <v>0</v>
      </c>
      <c r="BI145" s="101">
        <f t="shared" si="23"/>
        <v>0</v>
      </c>
      <c r="BJ145" s="17" t="s">
        <v>81</v>
      </c>
      <c r="BK145" s="101">
        <f t="shared" si="24"/>
        <v>0</v>
      </c>
      <c r="BL145" s="17" t="s">
        <v>167</v>
      </c>
      <c r="BM145" s="17" t="s">
        <v>209</v>
      </c>
    </row>
    <row r="146" spans="2:65" s="1" customFormat="1" ht="31.5" customHeight="1">
      <c r="B146" s="127"/>
      <c r="C146" s="156" t="s">
        <v>210</v>
      </c>
      <c r="D146" s="156" t="s">
        <v>142</v>
      </c>
      <c r="E146" s="157" t="s">
        <v>211</v>
      </c>
      <c r="F146" s="242" t="s">
        <v>212</v>
      </c>
      <c r="G146" s="242"/>
      <c r="H146" s="242"/>
      <c r="I146" s="242"/>
      <c r="J146" s="158" t="s">
        <v>189</v>
      </c>
      <c r="K146" s="167">
        <v>0</v>
      </c>
      <c r="L146" s="243">
        <v>0</v>
      </c>
      <c r="M146" s="243"/>
      <c r="N146" s="244">
        <f t="shared" si="15"/>
        <v>0</v>
      </c>
      <c r="O146" s="244"/>
      <c r="P146" s="244"/>
      <c r="Q146" s="244"/>
      <c r="R146" s="130"/>
      <c r="T146" s="160" t="s">
        <v>5</v>
      </c>
      <c r="U146" s="43" t="s">
        <v>40</v>
      </c>
      <c r="V146" s="35"/>
      <c r="W146" s="161">
        <f t="shared" si="16"/>
        <v>0</v>
      </c>
      <c r="X146" s="161">
        <v>0</v>
      </c>
      <c r="Y146" s="161">
        <f t="shared" si="17"/>
        <v>0</v>
      </c>
      <c r="Z146" s="161">
        <v>0</v>
      </c>
      <c r="AA146" s="162">
        <f t="shared" si="18"/>
        <v>0</v>
      </c>
      <c r="AR146" s="17" t="s">
        <v>167</v>
      </c>
      <c r="AT146" s="17" t="s">
        <v>142</v>
      </c>
      <c r="AU146" s="17" t="s">
        <v>98</v>
      </c>
      <c r="AY146" s="17" t="s">
        <v>140</v>
      </c>
      <c r="BE146" s="101">
        <f t="shared" si="19"/>
        <v>0</v>
      </c>
      <c r="BF146" s="101">
        <f t="shared" si="20"/>
        <v>0</v>
      </c>
      <c r="BG146" s="101">
        <f t="shared" si="21"/>
        <v>0</v>
      </c>
      <c r="BH146" s="101">
        <f t="shared" si="22"/>
        <v>0</v>
      </c>
      <c r="BI146" s="101">
        <f t="shared" si="23"/>
        <v>0</v>
      </c>
      <c r="BJ146" s="17" t="s">
        <v>81</v>
      </c>
      <c r="BK146" s="101">
        <f t="shared" si="24"/>
        <v>0</v>
      </c>
      <c r="BL146" s="17" t="s">
        <v>167</v>
      </c>
      <c r="BM146" s="17" t="s">
        <v>213</v>
      </c>
    </row>
    <row r="147" spans="2:65" s="1" customFormat="1" ht="31.5" customHeight="1">
      <c r="B147" s="127"/>
      <c r="C147" s="156" t="s">
        <v>214</v>
      </c>
      <c r="D147" s="156" t="s">
        <v>142</v>
      </c>
      <c r="E147" s="157" t="s">
        <v>215</v>
      </c>
      <c r="F147" s="242" t="s">
        <v>216</v>
      </c>
      <c r="G147" s="242"/>
      <c r="H147" s="242"/>
      <c r="I147" s="242"/>
      <c r="J147" s="158" t="s">
        <v>189</v>
      </c>
      <c r="K147" s="167">
        <v>0</v>
      </c>
      <c r="L147" s="243">
        <v>0</v>
      </c>
      <c r="M147" s="243"/>
      <c r="N147" s="244">
        <f t="shared" si="15"/>
        <v>0</v>
      </c>
      <c r="O147" s="244"/>
      <c r="P147" s="244"/>
      <c r="Q147" s="244"/>
      <c r="R147" s="130"/>
      <c r="T147" s="160" t="s">
        <v>5</v>
      </c>
      <c r="U147" s="43" t="s">
        <v>40</v>
      </c>
      <c r="V147" s="35"/>
      <c r="W147" s="161">
        <f t="shared" si="16"/>
        <v>0</v>
      </c>
      <c r="X147" s="161">
        <v>0</v>
      </c>
      <c r="Y147" s="161">
        <f t="shared" si="17"/>
        <v>0</v>
      </c>
      <c r="Z147" s="161">
        <v>0</v>
      </c>
      <c r="AA147" s="162">
        <f t="shared" si="18"/>
        <v>0</v>
      </c>
      <c r="AR147" s="17" t="s">
        <v>167</v>
      </c>
      <c r="AT147" s="17" t="s">
        <v>142</v>
      </c>
      <c r="AU147" s="17" t="s">
        <v>98</v>
      </c>
      <c r="AY147" s="17" t="s">
        <v>140</v>
      </c>
      <c r="BE147" s="101">
        <f t="shared" si="19"/>
        <v>0</v>
      </c>
      <c r="BF147" s="101">
        <f t="shared" si="20"/>
        <v>0</v>
      </c>
      <c r="BG147" s="101">
        <f t="shared" si="21"/>
        <v>0</v>
      </c>
      <c r="BH147" s="101">
        <f t="shared" si="22"/>
        <v>0</v>
      </c>
      <c r="BI147" s="101">
        <f t="shared" si="23"/>
        <v>0</v>
      </c>
      <c r="BJ147" s="17" t="s">
        <v>81</v>
      </c>
      <c r="BK147" s="101">
        <f t="shared" si="24"/>
        <v>0</v>
      </c>
      <c r="BL147" s="17" t="s">
        <v>167</v>
      </c>
      <c r="BM147" s="17" t="s">
        <v>217</v>
      </c>
    </row>
    <row r="148" spans="2:63" s="9" customFormat="1" ht="29.25" customHeight="1">
      <c r="B148" s="145"/>
      <c r="C148" s="146"/>
      <c r="D148" s="155" t="s">
        <v>113</v>
      </c>
      <c r="E148" s="155"/>
      <c r="F148" s="155"/>
      <c r="G148" s="155"/>
      <c r="H148" s="155"/>
      <c r="I148" s="155"/>
      <c r="J148" s="155"/>
      <c r="K148" s="155"/>
      <c r="L148" s="155"/>
      <c r="M148" s="155"/>
      <c r="N148" s="256">
        <f>BK148</f>
        <v>0</v>
      </c>
      <c r="O148" s="257"/>
      <c r="P148" s="257"/>
      <c r="Q148" s="257"/>
      <c r="R148" s="148"/>
      <c r="T148" s="149"/>
      <c r="U148" s="146"/>
      <c r="V148" s="146"/>
      <c r="W148" s="150">
        <f>W149</f>
        <v>0</v>
      </c>
      <c r="X148" s="146"/>
      <c r="Y148" s="150">
        <f>Y149</f>
        <v>0</v>
      </c>
      <c r="Z148" s="146"/>
      <c r="AA148" s="151">
        <f>AA149</f>
        <v>0</v>
      </c>
      <c r="AR148" s="152" t="s">
        <v>98</v>
      </c>
      <c r="AT148" s="153" t="s">
        <v>74</v>
      </c>
      <c r="AU148" s="153" t="s">
        <v>81</v>
      </c>
      <c r="AY148" s="152" t="s">
        <v>140</v>
      </c>
      <c r="BK148" s="154">
        <f>BK149</f>
        <v>0</v>
      </c>
    </row>
    <row r="149" spans="2:65" s="1" customFormat="1" ht="22.5" customHeight="1">
      <c r="B149" s="127"/>
      <c r="C149" s="156" t="s">
        <v>218</v>
      </c>
      <c r="D149" s="156" t="s">
        <v>142</v>
      </c>
      <c r="E149" s="157" t="s">
        <v>219</v>
      </c>
      <c r="F149" s="242" t="s">
        <v>220</v>
      </c>
      <c r="G149" s="242"/>
      <c r="H149" s="242"/>
      <c r="I149" s="242"/>
      <c r="J149" s="158" t="s">
        <v>221</v>
      </c>
      <c r="K149" s="159">
        <v>2</v>
      </c>
      <c r="L149" s="243">
        <v>0</v>
      </c>
      <c r="M149" s="243"/>
      <c r="N149" s="244">
        <f>ROUND(L149*K149,2)</f>
        <v>0</v>
      </c>
      <c r="O149" s="244"/>
      <c r="P149" s="244"/>
      <c r="Q149" s="244"/>
      <c r="R149" s="130"/>
      <c r="T149" s="160" t="s">
        <v>5</v>
      </c>
      <c r="U149" s="43" t="s">
        <v>40</v>
      </c>
      <c r="V149" s="35"/>
      <c r="W149" s="161">
        <f>V149*K149</f>
        <v>0</v>
      </c>
      <c r="X149" s="161">
        <v>0</v>
      </c>
      <c r="Y149" s="161">
        <f>X149*K149</f>
        <v>0</v>
      </c>
      <c r="Z149" s="161">
        <v>0</v>
      </c>
      <c r="AA149" s="162">
        <f>Z149*K149</f>
        <v>0</v>
      </c>
      <c r="AR149" s="17" t="s">
        <v>167</v>
      </c>
      <c r="AT149" s="17" t="s">
        <v>142</v>
      </c>
      <c r="AU149" s="17" t="s">
        <v>98</v>
      </c>
      <c r="AY149" s="17" t="s">
        <v>140</v>
      </c>
      <c r="BE149" s="101">
        <f>IF(U149="základní",N149,0)</f>
        <v>0</v>
      </c>
      <c r="BF149" s="101">
        <f>IF(U149="snížená",N149,0)</f>
        <v>0</v>
      </c>
      <c r="BG149" s="101">
        <f>IF(U149="zákl. přenesená",N149,0)</f>
        <v>0</v>
      </c>
      <c r="BH149" s="101">
        <f>IF(U149="sníž. přenesená",N149,0)</f>
        <v>0</v>
      </c>
      <c r="BI149" s="101">
        <f>IF(U149="nulová",N149,0)</f>
        <v>0</v>
      </c>
      <c r="BJ149" s="17" t="s">
        <v>81</v>
      </c>
      <c r="BK149" s="101">
        <f>ROUND(L149*K149,2)</f>
        <v>0</v>
      </c>
      <c r="BL149" s="17" t="s">
        <v>167</v>
      </c>
      <c r="BM149" s="17" t="s">
        <v>222</v>
      </c>
    </row>
    <row r="150" spans="2:63" s="9" customFormat="1" ht="29.25" customHeight="1">
      <c r="B150" s="145"/>
      <c r="C150" s="146"/>
      <c r="D150" s="155" t="s">
        <v>114</v>
      </c>
      <c r="E150" s="155"/>
      <c r="F150" s="155"/>
      <c r="G150" s="155"/>
      <c r="H150" s="155"/>
      <c r="I150" s="155"/>
      <c r="J150" s="155"/>
      <c r="K150" s="155"/>
      <c r="L150" s="155"/>
      <c r="M150" s="155"/>
      <c r="N150" s="256">
        <f>BK150</f>
        <v>0</v>
      </c>
      <c r="O150" s="257"/>
      <c r="P150" s="257"/>
      <c r="Q150" s="257"/>
      <c r="R150" s="148"/>
      <c r="T150" s="149"/>
      <c r="U150" s="146"/>
      <c r="V150" s="146"/>
      <c r="W150" s="150">
        <f>SUM(W151:W155)</f>
        <v>0</v>
      </c>
      <c r="X150" s="146"/>
      <c r="Y150" s="150">
        <f>SUM(Y151:Y155)</f>
        <v>0.0873</v>
      </c>
      <c r="Z150" s="146"/>
      <c r="AA150" s="151">
        <f>SUM(AA151:AA155)</f>
        <v>0.07378</v>
      </c>
      <c r="AR150" s="152" t="s">
        <v>98</v>
      </c>
      <c r="AT150" s="153" t="s">
        <v>74</v>
      </c>
      <c r="AU150" s="153" t="s">
        <v>81</v>
      </c>
      <c r="AY150" s="152" t="s">
        <v>140</v>
      </c>
      <c r="BK150" s="154">
        <f>SUM(BK151:BK155)</f>
        <v>0</v>
      </c>
    </row>
    <row r="151" spans="2:65" s="1" customFormat="1" ht="22.5" customHeight="1">
      <c r="B151" s="127"/>
      <c r="C151" s="156" t="s">
        <v>11</v>
      </c>
      <c r="D151" s="156" t="s">
        <v>142</v>
      </c>
      <c r="E151" s="157" t="s">
        <v>223</v>
      </c>
      <c r="F151" s="242" t="s">
        <v>224</v>
      </c>
      <c r="G151" s="242"/>
      <c r="H151" s="242"/>
      <c r="I151" s="242"/>
      <c r="J151" s="158" t="s">
        <v>225</v>
      </c>
      <c r="K151" s="159">
        <v>42.16</v>
      </c>
      <c r="L151" s="243">
        <v>0</v>
      </c>
      <c r="M151" s="243"/>
      <c r="N151" s="244">
        <f>ROUND(L151*K151,2)</f>
        <v>0</v>
      </c>
      <c r="O151" s="244"/>
      <c r="P151" s="244"/>
      <c r="Q151" s="244"/>
      <c r="R151" s="130"/>
      <c r="T151" s="160" t="s">
        <v>5</v>
      </c>
      <c r="U151" s="43" t="s">
        <v>40</v>
      </c>
      <c r="V151" s="35"/>
      <c r="W151" s="161">
        <f>V151*K151</f>
        <v>0</v>
      </c>
      <c r="X151" s="161">
        <v>0</v>
      </c>
      <c r="Y151" s="161">
        <f>X151*K151</f>
        <v>0</v>
      </c>
      <c r="Z151" s="161">
        <v>0.00175</v>
      </c>
      <c r="AA151" s="162">
        <f>Z151*K151</f>
        <v>0.07378</v>
      </c>
      <c r="AR151" s="17" t="s">
        <v>167</v>
      </c>
      <c r="AT151" s="17" t="s">
        <v>142</v>
      </c>
      <c r="AU151" s="17" t="s">
        <v>98</v>
      </c>
      <c r="AY151" s="17" t="s">
        <v>140</v>
      </c>
      <c r="BE151" s="101">
        <f>IF(U151="základní",N151,0)</f>
        <v>0</v>
      </c>
      <c r="BF151" s="101">
        <f>IF(U151="snížená",N151,0)</f>
        <v>0</v>
      </c>
      <c r="BG151" s="101">
        <f>IF(U151="zákl. přenesená",N151,0)</f>
        <v>0</v>
      </c>
      <c r="BH151" s="101">
        <f>IF(U151="sníž. přenesená",N151,0)</f>
        <v>0</v>
      </c>
      <c r="BI151" s="101">
        <f>IF(U151="nulová",N151,0)</f>
        <v>0</v>
      </c>
      <c r="BJ151" s="17" t="s">
        <v>81</v>
      </c>
      <c r="BK151" s="101">
        <f>ROUND(L151*K151,2)</f>
        <v>0</v>
      </c>
      <c r="BL151" s="17" t="s">
        <v>167</v>
      </c>
      <c r="BM151" s="17" t="s">
        <v>226</v>
      </c>
    </row>
    <row r="152" spans="2:65" s="1" customFormat="1" ht="44.25" customHeight="1">
      <c r="B152" s="127"/>
      <c r="C152" s="156" t="s">
        <v>227</v>
      </c>
      <c r="D152" s="156" t="s">
        <v>142</v>
      </c>
      <c r="E152" s="157" t="s">
        <v>228</v>
      </c>
      <c r="F152" s="242" t="s">
        <v>229</v>
      </c>
      <c r="G152" s="242"/>
      <c r="H152" s="242"/>
      <c r="I152" s="242"/>
      <c r="J152" s="158" t="s">
        <v>225</v>
      </c>
      <c r="K152" s="159">
        <v>45</v>
      </c>
      <c r="L152" s="243">
        <v>0</v>
      </c>
      <c r="M152" s="243"/>
      <c r="N152" s="244">
        <f>ROUND(L152*K152,2)</f>
        <v>0</v>
      </c>
      <c r="O152" s="244"/>
      <c r="P152" s="244"/>
      <c r="Q152" s="244"/>
      <c r="R152" s="130"/>
      <c r="T152" s="160" t="s">
        <v>5</v>
      </c>
      <c r="U152" s="43" t="s">
        <v>40</v>
      </c>
      <c r="V152" s="35"/>
      <c r="W152" s="161">
        <f>V152*K152</f>
        <v>0</v>
      </c>
      <c r="X152" s="161">
        <v>0.00152</v>
      </c>
      <c r="Y152" s="161">
        <f>X152*K152</f>
        <v>0.0684</v>
      </c>
      <c r="Z152" s="161">
        <v>0</v>
      </c>
      <c r="AA152" s="162">
        <f>Z152*K152</f>
        <v>0</v>
      </c>
      <c r="AR152" s="17" t="s">
        <v>167</v>
      </c>
      <c r="AT152" s="17" t="s">
        <v>142</v>
      </c>
      <c r="AU152" s="17" t="s">
        <v>98</v>
      </c>
      <c r="AY152" s="17" t="s">
        <v>140</v>
      </c>
      <c r="BE152" s="101">
        <f>IF(U152="základní",N152,0)</f>
        <v>0</v>
      </c>
      <c r="BF152" s="101">
        <f>IF(U152="snížená",N152,0)</f>
        <v>0</v>
      </c>
      <c r="BG152" s="101">
        <f>IF(U152="zákl. přenesená",N152,0)</f>
        <v>0</v>
      </c>
      <c r="BH152" s="101">
        <f>IF(U152="sníž. přenesená",N152,0)</f>
        <v>0</v>
      </c>
      <c r="BI152" s="101">
        <f>IF(U152="nulová",N152,0)</f>
        <v>0</v>
      </c>
      <c r="BJ152" s="17" t="s">
        <v>81</v>
      </c>
      <c r="BK152" s="101">
        <f>ROUND(L152*K152,2)</f>
        <v>0</v>
      </c>
      <c r="BL152" s="17" t="s">
        <v>167</v>
      </c>
      <c r="BM152" s="17" t="s">
        <v>230</v>
      </c>
    </row>
    <row r="153" spans="2:65" s="1" customFormat="1" ht="31.5" customHeight="1">
      <c r="B153" s="127"/>
      <c r="C153" s="156" t="s">
        <v>231</v>
      </c>
      <c r="D153" s="156" t="s">
        <v>142</v>
      </c>
      <c r="E153" s="157" t="s">
        <v>232</v>
      </c>
      <c r="F153" s="242" t="s">
        <v>233</v>
      </c>
      <c r="G153" s="242"/>
      <c r="H153" s="242"/>
      <c r="I153" s="242"/>
      <c r="J153" s="158" t="s">
        <v>225</v>
      </c>
      <c r="K153" s="159">
        <v>45</v>
      </c>
      <c r="L153" s="243">
        <v>0</v>
      </c>
      <c r="M153" s="243"/>
      <c r="N153" s="244">
        <f>ROUND(L153*K153,2)</f>
        <v>0</v>
      </c>
      <c r="O153" s="244"/>
      <c r="P153" s="244"/>
      <c r="Q153" s="244"/>
      <c r="R153" s="130"/>
      <c r="T153" s="160" t="s">
        <v>5</v>
      </c>
      <c r="U153" s="43" t="s">
        <v>40</v>
      </c>
      <c r="V153" s="35"/>
      <c r="W153" s="161">
        <f>V153*K153</f>
        <v>0</v>
      </c>
      <c r="X153" s="161">
        <v>0.00042</v>
      </c>
      <c r="Y153" s="161">
        <f>X153*K153</f>
        <v>0.0189</v>
      </c>
      <c r="Z153" s="161">
        <v>0</v>
      </c>
      <c r="AA153" s="162">
        <f>Z153*K153</f>
        <v>0</v>
      </c>
      <c r="AR153" s="17" t="s">
        <v>167</v>
      </c>
      <c r="AT153" s="17" t="s">
        <v>142</v>
      </c>
      <c r="AU153" s="17" t="s">
        <v>98</v>
      </c>
      <c r="AY153" s="17" t="s">
        <v>140</v>
      </c>
      <c r="BE153" s="101">
        <f>IF(U153="základní",N153,0)</f>
        <v>0</v>
      </c>
      <c r="BF153" s="101">
        <f>IF(U153="snížená",N153,0)</f>
        <v>0</v>
      </c>
      <c r="BG153" s="101">
        <f>IF(U153="zákl. přenesená",N153,0)</f>
        <v>0</v>
      </c>
      <c r="BH153" s="101">
        <f>IF(U153="sníž. přenesená",N153,0)</f>
        <v>0</v>
      </c>
      <c r="BI153" s="101">
        <f>IF(U153="nulová",N153,0)</f>
        <v>0</v>
      </c>
      <c r="BJ153" s="17" t="s">
        <v>81</v>
      </c>
      <c r="BK153" s="101">
        <f>ROUND(L153*K153,2)</f>
        <v>0</v>
      </c>
      <c r="BL153" s="17" t="s">
        <v>167</v>
      </c>
      <c r="BM153" s="17" t="s">
        <v>234</v>
      </c>
    </row>
    <row r="154" spans="2:65" s="1" customFormat="1" ht="31.5" customHeight="1">
      <c r="B154" s="127"/>
      <c r="C154" s="156" t="s">
        <v>235</v>
      </c>
      <c r="D154" s="156" t="s">
        <v>142</v>
      </c>
      <c r="E154" s="157" t="s">
        <v>236</v>
      </c>
      <c r="F154" s="242" t="s">
        <v>237</v>
      </c>
      <c r="G154" s="242"/>
      <c r="H154" s="242"/>
      <c r="I154" s="242"/>
      <c r="J154" s="158" t="s">
        <v>189</v>
      </c>
      <c r="K154" s="167">
        <v>0</v>
      </c>
      <c r="L154" s="243">
        <v>0</v>
      </c>
      <c r="M154" s="243"/>
      <c r="N154" s="244">
        <f>ROUND(L154*K154,2)</f>
        <v>0</v>
      </c>
      <c r="O154" s="244"/>
      <c r="P154" s="244"/>
      <c r="Q154" s="244"/>
      <c r="R154" s="130"/>
      <c r="T154" s="160" t="s">
        <v>5</v>
      </c>
      <c r="U154" s="43" t="s">
        <v>40</v>
      </c>
      <c r="V154" s="35"/>
      <c r="W154" s="161">
        <f>V154*K154</f>
        <v>0</v>
      </c>
      <c r="X154" s="161">
        <v>0</v>
      </c>
      <c r="Y154" s="161">
        <f>X154*K154</f>
        <v>0</v>
      </c>
      <c r="Z154" s="161">
        <v>0</v>
      </c>
      <c r="AA154" s="162">
        <f>Z154*K154</f>
        <v>0</v>
      </c>
      <c r="AR154" s="17" t="s">
        <v>167</v>
      </c>
      <c r="AT154" s="17" t="s">
        <v>142</v>
      </c>
      <c r="AU154" s="17" t="s">
        <v>98</v>
      </c>
      <c r="AY154" s="17" t="s">
        <v>140</v>
      </c>
      <c r="BE154" s="101">
        <f>IF(U154="základní",N154,0)</f>
        <v>0</v>
      </c>
      <c r="BF154" s="101">
        <f>IF(U154="snížená",N154,0)</f>
        <v>0</v>
      </c>
      <c r="BG154" s="101">
        <f>IF(U154="zákl. přenesená",N154,0)</f>
        <v>0</v>
      </c>
      <c r="BH154" s="101">
        <f>IF(U154="sníž. přenesená",N154,0)</f>
        <v>0</v>
      </c>
      <c r="BI154" s="101">
        <f>IF(U154="nulová",N154,0)</f>
        <v>0</v>
      </c>
      <c r="BJ154" s="17" t="s">
        <v>81</v>
      </c>
      <c r="BK154" s="101">
        <f>ROUND(L154*K154,2)</f>
        <v>0</v>
      </c>
      <c r="BL154" s="17" t="s">
        <v>167</v>
      </c>
      <c r="BM154" s="17" t="s">
        <v>238</v>
      </c>
    </row>
    <row r="155" spans="2:65" s="1" customFormat="1" ht="31.5" customHeight="1">
      <c r="B155" s="127"/>
      <c r="C155" s="156" t="s">
        <v>239</v>
      </c>
      <c r="D155" s="156" t="s">
        <v>142</v>
      </c>
      <c r="E155" s="157" t="s">
        <v>240</v>
      </c>
      <c r="F155" s="242" t="s">
        <v>241</v>
      </c>
      <c r="G155" s="242"/>
      <c r="H155" s="242"/>
      <c r="I155" s="242"/>
      <c r="J155" s="158" t="s">
        <v>189</v>
      </c>
      <c r="K155" s="167">
        <v>0</v>
      </c>
      <c r="L155" s="243">
        <v>0</v>
      </c>
      <c r="M155" s="243"/>
      <c r="N155" s="244">
        <f>ROUND(L155*K155,2)</f>
        <v>0</v>
      </c>
      <c r="O155" s="244"/>
      <c r="P155" s="244"/>
      <c r="Q155" s="244"/>
      <c r="R155" s="130"/>
      <c r="T155" s="160" t="s">
        <v>5</v>
      </c>
      <c r="U155" s="43" t="s">
        <v>40</v>
      </c>
      <c r="V155" s="35"/>
      <c r="W155" s="161">
        <f>V155*K155</f>
        <v>0</v>
      </c>
      <c r="X155" s="161">
        <v>0</v>
      </c>
      <c r="Y155" s="161">
        <f>X155*K155</f>
        <v>0</v>
      </c>
      <c r="Z155" s="161">
        <v>0</v>
      </c>
      <c r="AA155" s="162">
        <f>Z155*K155</f>
        <v>0</v>
      </c>
      <c r="AR155" s="17" t="s">
        <v>167</v>
      </c>
      <c r="AT155" s="17" t="s">
        <v>142</v>
      </c>
      <c r="AU155" s="17" t="s">
        <v>98</v>
      </c>
      <c r="AY155" s="17" t="s">
        <v>140</v>
      </c>
      <c r="BE155" s="101">
        <f>IF(U155="základní",N155,0)</f>
        <v>0</v>
      </c>
      <c r="BF155" s="101">
        <f>IF(U155="snížená",N155,0)</f>
        <v>0</v>
      </c>
      <c r="BG155" s="101">
        <f>IF(U155="zákl. přenesená",N155,0)</f>
        <v>0</v>
      </c>
      <c r="BH155" s="101">
        <f>IF(U155="sníž. přenesená",N155,0)</f>
        <v>0</v>
      </c>
      <c r="BI155" s="101">
        <f>IF(U155="nulová",N155,0)</f>
        <v>0</v>
      </c>
      <c r="BJ155" s="17" t="s">
        <v>81</v>
      </c>
      <c r="BK155" s="101">
        <f>ROUND(L155*K155,2)</f>
        <v>0</v>
      </c>
      <c r="BL155" s="17" t="s">
        <v>167</v>
      </c>
      <c r="BM155" s="17" t="s">
        <v>242</v>
      </c>
    </row>
    <row r="156" spans="2:63" s="9" customFormat="1" ht="29.25" customHeight="1">
      <c r="B156" s="145"/>
      <c r="C156" s="146"/>
      <c r="D156" s="155" t="s">
        <v>115</v>
      </c>
      <c r="E156" s="155"/>
      <c r="F156" s="155"/>
      <c r="G156" s="155"/>
      <c r="H156" s="155"/>
      <c r="I156" s="155"/>
      <c r="J156" s="155"/>
      <c r="K156" s="155"/>
      <c r="L156" s="155"/>
      <c r="M156" s="155"/>
      <c r="N156" s="256">
        <f>BK156</f>
        <v>0</v>
      </c>
      <c r="O156" s="257"/>
      <c r="P156" s="257"/>
      <c r="Q156" s="257"/>
      <c r="R156" s="148"/>
      <c r="T156" s="149"/>
      <c r="U156" s="146"/>
      <c r="V156" s="146"/>
      <c r="W156" s="150">
        <f>SUM(W157:W165)</f>
        <v>0</v>
      </c>
      <c r="X156" s="146"/>
      <c r="Y156" s="150">
        <f>SUM(Y157:Y165)</f>
        <v>0.026315</v>
      </c>
      <c r="Z156" s="146"/>
      <c r="AA156" s="151">
        <f>SUM(AA157:AA165)</f>
        <v>0.773934</v>
      </c>
      <c r="AR156" s="152" t="s">
        <v>98</v>
      </c>
      <c r="AT156" s="153" t="s">
        <v>74</v>
      </c>
      <c r="AU156" s="153" t="s">
        <v>81</v>
      </c>
      <c r="AY156" s="152" t="s">
        <v>140</v>
      </c>
      <c r="BK156" s="154">
        <f>SUM(BK157:BK165)</f>
        <v>0</v>
      </c>
    </row>
    <row r="157" spans="2:65" s="1" customFormat="1" ht="22.5" customHeight="1">
      <c r="B157" s="127"/>
      <c r="C157" s="156" t="s">
        <v>81</v>
      </c>
      <c r="D157" s="156" t="s">
        <v>142</v>
      </c>
      <c r="E157" s="157" t="s">
        <v>243</v>
      </c>
      <c r="F157" s="242" t="s">
        <v>244</v>
      </c>
      <c r="G157" s="242"/>
      <c r="H157" s="242"/>
      <c r="I157" s="242"/>
      <c r="J157" s="158" t="s">
        <v>166</v>
      </c>
      <c r="K157" s="159">
        <v>36.854</v>
      </c>
      <c r="L157" s="243">
        <v>0</v>
      </c>
      <c r="M157" s="243"/>
      <c r="N157" s="244">
        <f aca="true" t="shared" si="25" ref="N157:N165">ROUND(L157*K157,2)</f>
        <v>0</v>
      </c>
      <c r="O157" s="244"/>
      <c r="P157" s="244"/>
      <c r="Q157" s="244"/>
      <c r="R157" s="130"/>
      <c r="T157" s="160" t="s">
        <v>5</v>
      </c>
      <c r="U157" s="43" t="s">
        <v>40</v>
      </c>
      <c r="V157" s="35"/>
      <c r="W157" s="161">
        <f aca="true" t="shared" si="26" ref="W157:W165">V157*K157</f>
        <v>0</v>
      </c>
      <c r="X157" s="161">
        <v>0</v>
      </c>
      <c r="Y157" s="161">
        <f aca="true" t="shared" si="27" ref="Y157:Y165">X157*K157</f>
        <v>0</v>
      </c>
      <c r="Z157" s="161">
        <v>0.021</v>
      </c>
      <c r="AA157" s="162">
        <f aca="true" t="shared" si="28" ref="AA157:AA165">Z157*K157</f>
        <v>0.773934</v>
      </c>
      <c r="AR157" s="17" t="s">
        <v>167</v>
      </c>
      <c r="AT157" s="17" t="s">
        <v>142</v>
      </c>
      <c r="AU157" s="17" t="s">
        <v>98</v>
      </c>
      <c r="AY157" s="17" t="s">
        <v>140</v>
      </c>
      <c r="BE157" s="101">
        <f aca="true" t="shared" si="29" ref="BE157:BE165">IF(U157="základní",N157,0)</f>
        <v>0</v>
      </c>
      <c r="BF157" s="101">
        <f aca="true" t="shared" si="30" ref="BF157:BF165">IF(U157="snížená",N157,0)</f>
        <v>0</v>
      </c>
      <c r="BG157" s="101">
        <f aca="true" t="shared" si="31" ref="BG157:BG165">IF(U157="zákl. přenesená",N157,0)</f>
        <v>0</v>
      </c>
      <c r="BH157" s="101">
        <f aca="true" t="shared" si="32" ref="BH157:BH165">IF(U157="sníž. přenesená",N157,0)</f>
        <v>0</v>
      </c>
      <c r="BI157" s="101">
        <f aca="true" t="shared" si="33" ref="BI157:BI165">IF(U157="nulová",N157,0)</f>
        <v>0</v>
      </c>
      <c r="BJ157" s="17" t="s">
        <v>81</v>
      </c>
      <c r="BK157" s="101">
        <f aca="true" t="shared" si="34" ref="BK157:BK165">ROUND(L157*K157,2)</f>
        <v>0</v>
      </c>
      <c r="BL157" s="17" t="s">
        <v>167</v>
      </c>
      <c r="BM157" s="17" t="s">
        <v>245</v>
      </c>
    </row>
    <row r="158" spans="2:65" s="1" customFormat="1" ht="44.25" customHeight="1">
      <c r="B158" s="127"/>
      <c r="C158" s="156" t="s">
        <v>246</v>
      </c>
      <c r="D158" s="156" t="s">
        <v>142</v>
      </c>
      <c r="E158" s="157" t="s">
        <v>247</v>
      </c>
      <c r="F158" s="242" t="s">
        <v>248</v>
      </c>
      <c r="G158" s="242"/>
      <c r="H158" s="242"/>
      <c r="I158" s="242"/>
      <c r="J158" s="158" t="s">
        <v>225</v>
      </c>
      <c r="K158" s="159">
        <v>14.25</v>
      </c>
      <c r="L158" s="243">
        <v>0</v>
      </c>
      <c r="M158" s="243"/>
      <c r="N158" s="244">
        <f t="shared" si="25"/>
        <v>0</v>
      </c>
      <c r="O158" s="244"/>
      <c r="P158" s="244"/>
      <c r="Q158" s="244"/>
      <c r="R158" s="130"/>
      <c r="T158" s="160" t="s">
        <v>5</v>
      </c>
      <c r="U158" s="43" t="s">
        <v>40</v>
      </c>
      <c r="V158" s="35"/>
      <c r="W158" s="161">
        <f t="shared" si="26"/>
        <v>0</v>
      </c>
      <c r="X158" s="161">
        <v>0.00086</v>
      </c>
      <c r="Y158" s="161">
        <f t="shared" si="27"/>
        <v>0.012255</v>
      </c>
      <c r="Z158" s="161">
        <v>0</v>
      </c>
      <c r="AA158" s="162">
        <f t="shared" si="28"/>
        <v>0</v>
      </c>
      <c r="AR158" s="17" t="s">
        <v>167</v>
      </c>
      <c r="AT158" s="17" t="s">
        <v>142</v>
      </c>
      <c r="AU158" s="17" t="s">
        <v>98</v>
      </c>
      <c r="AY158" s="17" t="s">
        <v>140</v>
      </c>
      <c r="BE158" s="101">
        <f t="shared" si="29"/>
        <v>0</v>
      </c>
      <c r="BF158" s="101">
        <f t="shared" si="30"/>
        <v>0</v>
      </c>
      <c r="BG158" s="101">
        <f t="shared" si="31"/>
        <v>0</v>
      </c>
      <c r="BH158" s="101">
        <f t="shared" si="32"/>
        <v>0</v>
      </c>
      <c r="BI158" s="101">
        <f t="shared" si="33"/>
        <v>0</v>
      </c>
      <c r="BJ158" s="17" t="s">
        <v>81</v>
      </c>
      <c r="BK158" s="101">
        <f t="shared" si="34"/>
        <v>0</v>
      </c>
      <c r="BL158" s="17" t="s">
        <v>167</v>
      </c>
      <c r="BM158" s="17" t="s">
        <v>249</v>
      </c>
    </row>
    <row r="159" spans="2:65" s="1" customFormat="1" ht="31.5" customHeight="1">
      <c r="B159" s="127"/>
      <c r="C159" s="156" t="s">
        <v>250</v>
      </c>
      <c r="D159" s="156" t="s">
        <v>142</v>
      </c>
      <c r="E159" s="157" t="s">
        <v>251</v>
      </c>
      <c r="F159" s="242" t="s">
        <v>252</v>
      </c>
      <c r="G159" s="242"/>
      <c r="H159" s="242"/>
      <c r="I159" s="242"/>
      <c r="J159" s="158" t="s">
        <v>221</v>
      </c>
      <c r="K159" s="159">
        <v>8</v>
      </c>
      <c r="L159" s="243">
        <v>0</v>
      </c>
      <c r="M159" s="243"/>
      <c r="N159" s="244">
        <f t="shared" si="25"/>
        <v>0</v>
      </c>
      <c r="O159" s="244"/>
      <c r="P159" s="244"/>
      <c r="Q159" s="244"/>
      <c r="R159" s="130"/>
      <c r="T159" s="160" t="s">
        <v>5</v>
      </c>
      <c r="U159" s="43" t="s">
        <v>40</v>
      </c>
      <c r="V159" s="35"/>
      <c r="W159" s="161">
        <f t="shared" si="26"/>
        <v>0</v>
      </c>
      <c r="X159" s="161">
        <v>9E-05</v>
      </c>
      <c r="Y159" s="161">
        <f t="shared" si="27"/>
        <v>0.00072</v>
      </c>
      <c r="Z159" s="161">
        <v>0</v>
      </c>
      <c r="AA159" s="162">
        <f t="shared" si="28"/>
        <v>0</v>
      </c>
      <c r="AR159" s="17" t="s">
        <v>167</v>
      </c>
      <c r="AT159" s="17" t="s">
        <v>142</v>
      </c>
      <c r="AU159" s="17" t="s">
        <v>98</v>
      </c>
      <c r="AY159" s="17" t="s">
        <v>140</v>
      </c>
      <c r="BE159" s="101">
        <f t="shared" si="29"/>
        <v>0</v>
      </c>
      <c r="BF159" s="101">
        <f t="shared" si="30"/>
        <v>0</v>
      </c>
      <c r="BG159" s="101">
        <f t="shared" si="31"/>
        <v>0</v>
      </c>
      <c r="BH159" s="101">
        <f t="shared" si="32"/>
        <v>0</v>
      </c>
      <c r="BI159" s="101">
        <f t="shared" si="33"/>
        <v>0</v>
      </c>
      <c r="BJ159" s="17" t="s">
        <v>81</v>
      </c>
      <c r="BK159" s="101">
        <f t="shared" si="34"/>
        <v>0</v>
      </c>
      <c r="BL159" s="17" t="s">
        <v>167</v>
      </c>
      <c r="BM159" s="17" t="s">
        <v>253</v>
      </c>
    </row>
    <row r="160" spans="2:65" s="1" customFormat="1" ht="22.5" customHeight="1">
      <c r="B160" s="127"/>
      <c r="C160" s="156" t="s">
        <v>254</v>
      </c>
      <c r="D160" s="156" t="s">
        <v>142</v>
      </c>
      <c r="E160" s="157" t="s">
        <v>255</v>
      </c>
      <c r="F160" s="242" t="s">
        <v>256</v>
      </c>
      <c r="G160" s="242"/>
      <c r="H160" s="242"/>
      <c r="I160" s="242"/>
      <c r="J160" s="158" t="s">
        <v>221</v>
      </c>
      <c r="K160" s="159">
        <v>2</v>
      </c>
      <c r="L160" s="243">
        <v>0</v>
      </c>
      <c r="M160" s="243"/>
      <c r="N160" s="244">
        <f t="shared" si="25"/>
        <v>0</v>
      </c>
      <c r="O160" s="244"/>
      <c r="P160" s="244"/>
      <c r="Q160" s="244"/>
      <c r="R160" s="130"/>
      <c r="T160" s="160" t="s">
        <v>5</v>
      </c>
      <c r="U160" s="43" t="s">
        <v>40</v>
      </c>
      <c r="V160" s="35"/>
      <c r="W160" s="161">
        <f t="shared" si="26"/>
        <v>0</v>
      </c>
      <c r="X160" s="161">
        <v>0.00042</v>
      </c>
      <c r="Y160" s="161">
        <f t="shared" si="27"/>
        <v>0.00084</v>
      </c>
      <c r="Z160" s="161">
        <v>0</v>
      </c>
      <c r="AA160" s="162">
        <f t="shared" si="28"/>
        <v>0</v>
      </c>
      <c r="AR160" s="17" t="s">
        <v>167</v>
      </c>
      <c r="AT160" s="17" t="s">
        <v>142</v>
      </c>
      <c r="AU160" s="17" t="s">
        <v>98</v>
      </c>
      <c r="AY160" s="17" t="s">
        <v>140</v>
      </c>
      <c r="BE160" s="101">
        <f t="shared" si="29"/>
        <v>0</v>
      </c>
      <c r="BF160" s="101">
        <f t="shared" si="30"/>
        <v>0</v>
      </c>
      <c r="BG160" s="101">
        <f t="shared" si="31"/>
        <v>0</v>
      </c>
      <c r="BH160" s="101">
        <f t="shared" si="32"/>
        <v>0</v>
      </c>
      <c r="BI160" s="101">
        <f t="shared" si="33"/>
        <v>0</v>
      </c>
      <c r="BJ160" s="17" t="s">
        <v>81</v>
      </c>
      <c r="BK160" s="101">
        <f t="shared" si="34"/>
        <v>0</v>
      </c>
      <c r="BL160" s="17" t="s">
        <v>167</v>
      </c>
      <c r="BM160" s="17" t="s">
        <v>257</v>
      </c>
    </row>
    <row r="161" spans="2:65" s="1" customFormat="1" ht="69.75" customHeight="1">
      <c r="B161" s="127"/>
      <c r="C161" s="163" t="s">
        <v>258</v>
      </c>
      <c r="D161" s="163" t="s">
        <v>174</v>
      </c>
      <c r="E161" s="164" t="s">
        <v>259</v>
      </c>
      <c r="F161" s="249" t="s">
        <v>260</v>
      </c>
      <c r="G161" s="249"/>
      <c r="H161" s="249"/>
      <c r="I161" s="249"/>
      <c r="J161" s="165" t="s">
        <v>166</v>
      </c>
      <c r="K161" s="166">
        <v>36.854</v>
      </c>
      <c r="L161" s="250">
        <v>0</v>
      </c>
      <c r="M161" s="250"/>
      <c r="N161" s="251">
        <f t="shared" si="25"/>
        <v>0</v>
      </c>
      <c r="O161" s="244"/>
      <c r="P161" s="244"/>
      <c r="Q161" s="244"/>
      <c r="R161" s="130"/>
      <c r="T161" s="160" t="s">
        <v>5</v>
      </c>
      <c r="U161" s="43" t="s">
        <v>40</v>
      </c>
      <c r="V161" s="35"/>
      <c r="W161" s="161">
        <f t="shared" si="26"/>
        <v>0</v>
      </c>
      <c r="X161" s="161">
        <v>0</v>
      </c>
      <c r="Y161" s="161">
        <f t="shared" si="27"/>
        <v>0</v>
      </c>
      <c r="Z161" s="161">
        <v>0</v>
      </c>
      <c r="AA161" s="162">
        <f t="shared" si="28"/>
        <v>0</v>
      </c>
      <c r="AR161" s="17" t="s">
        <v>177</v>
      </c>
      <c r="AT161" s="17" t="s">
        <v>174</v>
      </c>
      <c r="AU161" s="17" t="s">
        <v>98</v>
      </c>
      <c r="AY161" s="17" t="s">
        <v>140</v>
      </c>
      <c r="BE161" s="101">
        <f t="shared" si="29"/>
        <v>0</v>
      </c>
      <c r="BF161" s="101">
        <f t="shared" si="30"/>
        <v>0</v>
      </c>
      <c r="BG161" s="101">
        <f t="shared" si="31"/>
        <v>0</v>
      </c>
      <c r="BH161" s="101">
        <f t="shared" si="32"/>
        <v>0</v>
      </c>
      <c r="BI161" s="101">
        <f t="shared" si="33"/>
        <v>0</v>
      </c>
      <c r="BJ161" s="17" t="s">
        <v>81</v>
      </c>
      <c r="BK161" s="101">
        <f t="shared" si="34"/>
        <v>0</v>
      </c>
      <c r="BL161" s="17" t="s">
        <v>167</v>
      </c>
      <c r="BM161" s="17" t="s">
        <v>261</v>
      </c>
    </row>
    <row r="162" spans="2:65" s="1" customFormat="1" ht="57" customHeight="1">
      <c r="B162" s="127"/>
      <c r="C162" s="156" t="s">
        <v>262</v>
      </c>
      <c r="D162" s="156" t="s">
        <v>142</v>
      </c>
      <c r="E162" s="157" t="s">
        <v>263</v>
      </c>
      <c r="F162" s="242" t="s">
        <v>264</v>
      </c>
      <c r="G162" s="242"/>
      <c r="H162" s="242"/>
      <c r="I162" s="242"/>
      <c r="J162" s="158" t="s">
        <v>265</v>
      </c>
      <c r="K162" s="159">
        <v>250</v>
      </c>
      <c r="L162" s="243">
        <v>0</v>
      </c>
      <c r="M162" s="243"/>
      <c r="N162" s="244">
        <f t="shared" si="25"/>
        <v>0</v>
      </c>
      <c r="O162" s="244"/>
      <c r="P162" s="244"/>
      <c r="Q162" s="244"/>
      <c r="R162" s="130"/>
      <c r="T162" s="160" t="s">
        <v>5</v>
      </c>
      <c r="U162" s="43" t="s">
        <v>40</v>
      </c>
      <c r="V162" s="35"/>
      <c r="W162" s="161">
        <f t="shared" si="26"/>
        <v>0</v>
      </c>
      <c r="X162" s="161">
        <v>5E-05</v>
      </c>
      <c r="Y162" s="161">
        <f t="shared" si="27"/>
        <v>0.0125</v>
      </c>
      <c r="Z162" s="161">
        <v>0</v>
      </c>
      <c r="AA162" s="162">
        <f t="shared" si="28"/>
        <v>0</v>
      </c>
      <c r="AR162" s="17" t="s">
        <v>167</v>
      </c>
      <c r="AT162" s="17" t="s">
        <v>142</v>
      </c>
      <c r="AU162" s="17" t="s">
        <v>98</v>
      </c>
      <c r="AY162" s="17" t="s">
        <v>140</v>
      </c>
      <c r="BE162" s="101">
        <f t="shared" si="29"/>
        <v>0</v>
      </c>
      <c r="BF162" s="101">
        <f t="shared" si="30"/>
        <v>0</v>
      </c>
      <c r="BG162" s="101">
        <f t="shared" si="31"/>
        <v>0</v>
      </c>
      <c r="BH162" s="101">
        <f t="shared" si="32"/>
        <v>0</v>
      </c>
      <c r="BI162" s="101">
        <f t="shared" si="33"/>
        <v>0</v>
      </c>
      <c r="BJ162" s="17" t="s">
        <v>81</v>
      </c>
      <c r="BK162" s="101">
        <f t="shared" si="34"/>
        <v>0</v>
      </c>
      <c r="BL162" s="17" t="s">
        <v>167</v>
      </c>
      <c r="BM162" s="17" t="s">
        <v>266</v>
      </c>
    </row>
    <row r="163" spans="2:65" s="1" customFormat="1" ht="31.5" customHeight="1">
      <c r="B163" s="127"/>
      <c r="C163" s="163" t="s">
        <v>267</v>
      </c>
      <c r="D163" s="163" t="s">
        <v>174</v>
      </c>
      <c r="E163" s="164" t="s">
        <v>268</v>
      </c>
      <c r="F163" s="249" t="s">
        <v>269</v>
      </c>
      <c r="G163" s="249"/>
      <c r="H163" s="249"/>
      <c r="I163" s="249"/>
      <c r="J163" s="165" t="s">
        <v>265</v>
      </c>
      <c r="K163" s="166">
        <v>250</v>
      </c>
      <c r="L163" s="250">
        <v>0</v>
      </c>
      <c r="M163" s="250"/>
      <c r="N163" s="251">
        <f t="shared" si="25"/>
        <v>0</v>
      </c>
      <c r="O163" s="244"/>
      <c r="P163" s="244"/>
      <c r="Q163" s="244"/>
      <c r="R163" s="130"/>
      <c r="T163" s="160" t="s">
        <v>5</v>
      </c>
      <c r="U163" s="43" t="s">
        <v>40</v>
      </c>
      <c r="V163" s="35"/>
      <c r="W163" s="161">
        <f t="shared" si="26"/>
        <v>0</v>
      </c>
      <c r="X163" s="161">
        <v>0</v>
      </c>
      <c r="Y163" s="161">
        <f t="shared" si="27"/>
        <v>0</v>
      </c>
      <c r="Z163" s="161">
        <v>0</v>
      </c>
      <c r="AA163" s="162">
        <f t="shared" si="28"/>
        <v>0</v>
      </c>
      <c r="AR163" s="17" t="s">
        <v>177</v>
      </c>
      <c r="AT163" s="17" t="s">
        <v>174</v>
      </c>
      <c r="AU163" s="17" t="s">
        <v>98</v>
      </c>
      <c r="AY163" s="17" t="s">
        <v>140</v>
      </c>
      <c r="BE163" s="101">
        <f t="shared" si="29"/>
        <v>0</v>
      </c>
      <c r="BF163" s="101">
        <f t="shared" si="30"/>
        <v>0</v>
      </c>
      <c r="BG163" s="101">
        <f t="shared" si="31"/>
        <v>0</v>
      </c>
      <c r="BH163" s="101">
        <f t="shared" si="32"/>
        <v>0</v>
      </c>
      <c r="BI163" s="101">
        <f t="shared" si="33"/>
        <v>0</v>
      </c>
      <c r="BJ163" s="17" t="s">
        <v>81</v>
      </c>
      <c r="BK163" s="101">
        <f t="shared" si="34"/>
        <v>0</v>
      </c>
      <c r="BL163" s="17" t="s">
        <v>167</v>
      </c>
      <c r="BM163" s="17" t="s">
        <v>270</v>
      </c>
    </row>
    <row r="164" spans="2:65" s="1" customFormat="1" ht="31.5" customHeight="1">
      <c r="B164" s="127"/>
      <c r="C164" s="156" t="s">
        <v>271</v>
      </c>
      <c r="D164" s="156" t="s">
        <v>142</v>
      </c>
      <c r="E164" s="157" t="s">
        <v>272</v>
      </c>
      <c r="F164" s="242" t="s">
        <v>273</v>
      </c>
      <c r="G164" s="242"/>
      <c r="H164" s="242"/>
      <c r="I164" s="242"/>
      <c r="J164" s="158" t="s">
        <v>189</v>
      </c>
      <c r="K164" s="167">
        <v>0</v>
      </c>
      <c r="L164" s="243">
        <v>0</v>
      </c>
      <c r="M164" s="243"/>
      <c r="N164" s="244">
        <f t="shared" si="25"/>
        <v>0</v>
      </c>
      <c r="O164" s="244"/>
      <c r="P164" s="244"/>
      <c r="Q164" s="244"/>
      <c r="R164" s="130"/>
      <c r="T164" s="160" t="s">
        <v>5</v>
      </c>
      <c r="U164" s="43" t="s">
        <v>40</v>
      </c>
      <c r="V164" s="35"/>
      <c r="W164" s="161">
        <f t="shared" si="26"/>
        <v>0</v>
      </c>
      <c r="X164" s="161">
        <v>0</v>
      </c>
      <c r="Y164" s="161">
        <f t="shared" si="27"/>
        <v>0</v>
      </c>
      <c r="Z164" s="161">
        <v>0</v>
      </c>
      <c r="AA164" s="162">
        <f t="shared" si="28"/>
        <v>0</v>
      </c>
      <c r="AR164" s="17" t="s">
        <v>167</v>
      </c>
      <c r="AT164" s="17" t="s">
        <v>142</v>
      </c>
      <c r="AU164" s="17" t="s">
        <v>98</v>
      </c>
      <c r="AY164" s="17" t="s">
        <v>140</v>
      </c>
      <c r="BE164" s="101">
        <f t="shared" si="29"/>
        <v>0</v>
      </c>
      <c r="BF164" s="101">
        <f t="shared" si="30"/>
        <v>0</v>
      </c>
      <c r="BG164" s="101">
        <f t="shared" si="31"/>
        <v>0</v>
      </c>
      <c r="BH164" s="101">
        <f t="shared" si="32"/>
        <v>0</v>
      </c>
      <c r="BI164" s="101">
        <f t="shared" si="33"/>
        <v>0</v>
      </c>
      <c r="BJ164" s="17" t="s">
        <v>81</v>
      </c>
      <c r="BK164" s="101">
        <f t="shared" si="34"/>
        <v>0</v>
      </c>
      <c r="BL164" s="17" t="s">
        <v>167</v>
      </c>
      <c r="BM164" s="17" t="s">
        <v>274</v>
      </c>
    </row>
    <row r="165" spans="2:65" s="1" customFormat="1" ht="31.5" customHeight="1">
      <c r="B165" s="127"/>
      <c r="C165" s="156" t="s">
        <v>275</v>
      </c>
      <c r="D165" s="156" t="s">
        <v>142</v>
      </c>
      <c r="E165" s="157" t="s">
        <v>276</v>
      </c>
      <c r="F165" s="242" t="s">
        <v>277</v>
      </c>
      <c r="G165" s="242"/>
      <c r="H165" s="242"/>
      <c r="I165" s="242"/>
      <c r="J165" s="158" t="s">
        <v>189</v>
      </c>
      <c r="K165" s="167">
        <v>0</v>
      </c>
      <c r="L165" s="243">
        <v>0</v>
      </c>
      <c r="M165" s="243"/>
      <c r="N165" s="244">
        <f t="shared" si="25"/>
        <v>0</v>
      </c>
      <c r="O165" s="244"/>
      <c r="P165" s="244"/>
      <c r="Q165" s="244"/>
      <c r="R165" s="130"/>
      <c r="T165" s="160" t="s">
        <v>5</v>
      </c>
      <c r="U165" s="43" t="s">
        <v>40</v>
      </c>
      <c r="V165" s="35"/>
      <c r="W165" s="161">
        <f t="shared" si="26"/>
        <v>0</v>
      </c>
      <c r="X165" s="161">
        <v>0</v>
      </c>
      <c r="Y165" s="161">
        <f t="shared" si="27"/>
        <v>0</v>
      </c>
      <c r="Z165" s="161">
        <v>0</v>
      </c>
      <c r="AA165" s="162">
        <f t="shared" si="28"/>
        <v>0</v>
      </c>
      <c r="AR165" s="17" t="s">
        <v>167</v>
      </c>
      <c r="AT165" s="17" t="s">
        <v>142</v>
      </c>
      <c r="AU165" s="17" t="s">
        <v>98</v>
      </c>
      <c r="AY165" s="17" t="s">
        <v>140</v>
      </c>
      <c r="BE165" s="101">
        <f t="shared" si="29"/>
        <v>0</v>
      </c>
      <c r="BF165" s="101">
        <f t="shared" si="30"/>
        <v>0</v>
      </c>
      <c r="BG165" s="101">
        <f t="shared" si="31"/>
        <v>0</v>
      </c>
      <c r="BH165" s="101">
        <f t="shared" si="32"/>
        <v>0</v>
      </c>
      <c r="BI165" s="101">
        <f t="shared" si="33"/>
        <v>0</v>
      </c>
      <c r="BJ165" s="17" t="s">
        <v>81</v>
      </c>
      <c r="BK165" s="101">
        <f t="shared" si="34"/>
        <v>0</v>
      </c>
      <c r="BL165" s="17" t="s">
        <v>167</v>
      </c>
      <c r="BM165" s="17" t="s">
        <v>278</v>
      </c>
    </row>
    <row r="166" spans="2:63" s="1" customFormat="1" ht="49.5" customHeight="1">
      <c r="B166" s="34"/>
      <c r="C166" s="35"/>
      <c r="D166" s="147" t="s">
        <v>279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258">
        <f aca="true" t="shared" si="35" ref="N166:N171">BK166</f>
        <v>0</v>
      </c>
      <c r="O166" s="259"/>
      <c r="P166" s="259"/>
      <c r="Q166" s="259"/>
      <c r="R166" s="36"/>
      <c r="T166" s="168"/>
      <c r="U166" s="35"/>
      <c r="V166" s="35"/>
      <c r="W166" s="35"/>
      <c r="X166" s="35"/>
      <c r="Y166" s="35"/>
      <c r="Z166" s="35"/>
      <c r="AA166" s="73"/>
      <c r="AT166" s="17" t="s">
        <v>74</v>
      </c>
      <c r="AU166" s="17" t="s">
        <v>75</v>
      </c>
      <c r="AY166" s="17" t="s">
        <v>280</v>
      </c>
      <c r="BK166" s="101">
        <f>SUM(BK167:BK171)</f>
        <v>0</v>
      </c>
    </row>
    <row r="167" spans="2:63" s="1" customFormat="1" ht="21.75" customHeight="1">
      <c r="B167" s="34"/>
      <c r="C167" s="169" t="s">
        <v>5</v>
      </c>
      <c r="D167" s="169" t="s">
        <v>142</v>
      </c>
      <c r="E167" s="170" t="s">
        <v>5</v>
      </c>
      <c r="F167" s="252" t="s">
        <v>5</v>
      </c>
      <c r="G167" s="252"/>
      <c r="H167" s="252"/>
      <c r="I167" s="252"/>
      <c r="J167" s="171" t="s">
        <v>5</v>
      </c>
      <c r="K167" s="167"/>
      <c r="L167" s="243"/>
      <c r="M167" s="253"/>
      <c r="N167" s="253">
        <f t="shared" si="35"/>
        <v>0</v>
      </c>
      <c r="O167" s="253"/>
      <c r="P167" s="253"/>
      <c r="Q167" s="253"/>
      <c r="R167" s="36"/>
      <c r="T167" s="160" t="s">
        <v>5</v>
      </c>
      <c r="U167" s="172" t="s">
        <v>40</v>
      </c>
      <c r="V167" s="35"/>
      <c r="W167" s="35"/>
      <c r="X167" s="35"/>
      <c r="Y167" s="35"/>
      <c r="Z167" s="35"/>
      <c r="AA167" s="73"/>
      <c r="AT167" s="17" t="s">
        <v>280</v>
      </c>
      <c r="AU167" s="17" t="s">
        <v>81</v>
      </c>
      <c r="AY167" s="17" t="s">
        <v>280</v>
      </c>
      <c r="BE167" s="101">
        <f>IF(U167="základní",N167,0)</f>
        <v>0</v>
      </c>
      <c r="BF167" s="101">
        <f>IF(U167="snížená",N167,0)</f>
        <v>0</v>
      </c>
      <c r="BG167" s="101">
        <f>IF(U167="zákl. přenesená",N167,0)</f>
        <v>0</v>
      </c>
      <c r="BH167" s="101">
        <f>IF(U167="sníž. přenesená",N167,0)</f>
        <v>0</v>
      </c>
      <c r="BI167" s="101">
        <f>IF(U167="nulová",N167,0)</f>
        <v>0</v>
      </c>
      <c r="BJ167" s="17" t="s">
        <v>81</v>
      </c>
      <c r="BK167" s="101">
        <f>L167*K167</f>
        <v>0</v>
      </c>
    </row>
    <row r="168" spans="2:63" s="1" customFormat="1" ht="21.75" customHeight="1">
      <c r="B168" s="34"/>
      <c r="C168" s="169" t="s">
        <v>5</v>
      </c>
      <c r="D168" s="169" t="s">
        <v>142</v>
      </c>
      <c r="E168" s="170" t="s">
        <v>5</v>
      </c>
      <c r="F168" s="252" t="s">
        <v>5</v>
      </c>
      <c r="G168" s="252"/>
      <c r="H168" s="252"/>
      <c r="I168" s="252"/>
      <c r="J168" s="171" t="s">
        <v>5</v>
      </c>
      <c r="K168" s="167"/>
      <c r="L168" s="243"/>
      <c r="M168" s="253"/>
      <c r="N168" s="253">
        <f t="shared" si="35"/>
        <v>0</v>
      </c>
      <c r="O168" s="253"/>
      <c r="P168" s="253"/>
      <c r="Q168" s="253"/>
      <c r="R168" s="36"/>
      <c r="T168" s="160" t="s">
        <v>5</v>
      </c>
      <c r="U168" s="172" t="s">
        <v>40</v>
      </c>
      <c r="V168" s="35"/>
      <c r="W168" s="35"/>
      <c r="X168" s="35"/>
      <c r="Y168" s="35"/>
      <c r="Z168" s="35"/>
      <c r="AA168" s="73"/>
      <c r="AT168" s="17" t="s">
        <v>280</v>
      </c>
      <c r="AU168" s="17" t="s">
        <v>81</v>
      </c>
      <c r="AY168" s="17" t="s">
        <v>280</v>
      </c>
      <c r="BE168" s="101">
        <f>IF(U168="základní",N168,0)</f>
        <v>0</v>
      </c>
      <c r="BF168" s="101">
        <f>IF(U168="snížená",N168,0)</f>
        <v>0</v>
      </c>
      <c r="BG168" s="101">
        <f>IF(U168="zákl. přenesená",N168,0)</f>
        <v>0</v>
      </c>
      <c r="BH168" s="101">
        <f>IF(U168="sníž. přenesená",N168,0)</f>
        <v>0</v>
      </c>
      <c r="BI168" s="101">
        <f>IF(U168="nulová",N168,0)</f>
        <v>0</v>
      </c>
      <c r="BJ168" s="17" t="s">
        <v>81</v>
      </c>
      <c r="BK168" s="101">
        <f>L168*K168</f>
        <v>0</v>
      </c>
    </row>
    <row r="169" spans="2:63" s="1" customFormat="1" ht="21.75" customHeight="1">
      <c r="B169" s="34"/>
      <c r="C169" s="169" t="s">
        <v>5</v>
      </c>
      <c r="D169" s="169" t="s">
        <v>142</v>
      </c>
      <c r="E169" s="170" t="s">
        <v>5</v>
      </c>
      <c r="F169" s="252" t="s">
        <v>5</v>
      </c>
      <c r="G169" s="252"/>
      <c r="H169" s="252"/>
      <c r="I169" s="252"/>
      <c r="J169" s="171" t="s">
        <v>5</v>
      </c>
      <c r="K169" s="167"/>
      <c r="L169" s="243"/>
      <c r="M169" s="253"/>
      <c r="N169" s="253">
        <f t="shared" si="35"/>
        <v>0</v>
      </c>
      <c r="O169" s="253"/>
      <c r="P169" s="253"/>
      <c r="Q169" s="253"/>
      <c r="R169" s="36"/>
      <c r="T169" s="160" t="s">
        <v>5</v>
      </c>
      <c r="U169" s="172" t="s">
        <v>40</v>
      </c>
      <c r="V169" s="35"/>
      <c r="W169" s="35"/>
      <c r="X169" s="35"/>
      <c r="Y169" s="35"/>
      <c r="Z169" s="35"/>
      <c r="AA169" s="73"/>
      <c r="AT169" s="17" t="s">
        <v>280</v>
      </c>
      <c r="AU169" s="17" t="s">
        <v>81</v>
      </c>
      <c r="AY169" s="17" t="s">
        <v>280</v>
      </c>
      <c r="BE169" s="101">
        <f>IF(U169="základní",N169,0)</f>
        <v>0</v>
      </c>
      <c r="BF169" s="101">
        <f>IF(U169="snížená",N169,0)</f>
        <v>0</v>
      </c>
      <c r="BG169" s="101">
        <f>IF(U169="zákl. přenesená",N169,0)</f>
        <v>0</v>
      </c>
      <c r="BH169" s="101">
        <f>IF(U169="sníž. přenesená",N169,0)</f>
        <v>0</v>
      </c>
      <c r="BI169" s="101">
        <f>IF(U169="nulová",N169,0)</f>
        <v>0</v>
      </c>
      <c r="BJ169" s="17" t="s">
        <v>81</v>
      </c>
      <c r="BK169" s="101">
        <f>L169*K169</f>
        <v>0</v>
      </c>
    </row>
    <row r="170" spans="2:63" s="1" customFormat="1" ht="21.75" customHeight="1">
      <c r="B170" s="34"/>
      <c r="C170" s="169" t="s">
        <v>5</v>
      </c>
      <c r="D170" s="169" t="s">
        <v>142</v>
      </c>
      <c r="E170" s="170" t="s">
        <v>5</v>
      </c>
      <c r="F170" s="252" t="s">
        <v>5</v>
      </c>
      <c r="G170" s="252"/>
      <c r="H170" s="252"/>
      <c r="I170" s="252"/>
      <c r="J170" s="171" t="s">
        <v>5</v>
      </c>
      <c r="K170" s="167"/>
      <c r="L170" s="243"/>
      <c r="M170" s="253"/>
      <c r="N170" s="253">
        <f t="shared" si="35"/>
        <v>0</v>
      </c>
      <c r="O170" s="253"/>
      <c r="P170" s="253"/>
      <c r="Q170" s="253"/>
      <c r="R170" s="36"/>
      <c r="T170" s="160" t="s">
        <v>5</v>
      </c>
      <c r="U170" s="172" t="s">
        <v>40</v>
      </c>
      <c r="V170" s="35"/>
      <c r="W170" s="35"/>
      <c r="X170" s="35"/>
      <c r="Y170" s="35"/>
      <c r="Z170" s="35"/>
      <c r="AA170" s="73"/>
      <c r="AT170" s="17" t="s">
        <v>280</v>
      </c>
      <c r="AU170" s="17" t="s">
        <v>81</v>
      </c>
      <c r="AY170" s="17" t="s">
        <v>280</v>
      </c>
      <c r="BE170" s="101">
        <f>IF(U170="základní",N170,0)</f>
        <v>0</v>
      </c>
      <c r="BF170" s="101">
        <f>IF(U170="snížená",N170,0)</f>
        <v>0</v>
      </c>
      <c r="BG170" s="101">
        <f>IF(U170="zákl. přenesená",N170,0)</f>
        <v>0</v>
      </c>
      <c r="BH170" s="101">
        <f>IF(U170="sníž. přenesená",N170,0)</f>
        <v>0</v>
      </c>
      <c r="BI170" s="101">
        <f>IF(U170="nulová",N170,0)</f>
        <v>0</v>
      </c>
      <c r="BJ170" s="17" t="s">
        <v>81</v>
      </c>
      <c r="BK170" s="101">
        <f>L170*K170</f>
        <v>0</v>
      </c>
    </row>
    <row r="171" spans="2:63" s="1" customFormat="1" ht="21.75" customHeight="1">
      <c r="B171" s="34"/>
      <c r="C171" s="169" t="s">
        <v>5</v>
      </c>
      <c r="D171" s="169" t="s">
        <v>142</v>
      </c>
      <c r="E171" s="170" t="s">
        <v>5</v>
      </c>
      <c r="F171" s="252" t="s">
        <v>5</v>
      </c>
      <c r="G171" s="252"/>
      <c r="H171" s="252"/>
      <c r="I171" s="252"/>
      <c r="J171" s="171" t="s">
        <v>5</v>
      </c>
      <c r="K171" s="167"/>
      <c r="L171" s="243"/>
      <c r="M171" s="253"/>
      <c r="N171" s="253">
        <f t="shared" si="35"/>
        <v>0</v>
      </c>
      <c r="O171" s="253"/>
      <c r="P171" s="253"/>
      <c r="Q171" s="253"/>
      <c r="R171" s="36"/>
      <c r="T171" s="160" t="s">
        <v>5</v>
      </c>
      <c r="U171" s="172" t="s">
        <v>40</v>
      </c>
      <c r="V171" s="55"/>
      <c r="W171" s="55"/>
      <c r="X171" s="55"/>
      <c r="Y171" s="55"/>
      <c r="Z171" s="55"/>
      <c r="AA171" s="57"/>
      <c r="AT171" s="17" t="s">
        <v>280</v>
      </c>
      <c r="AU171" s="17" t="s">
        <v>81</v>
      </c>
      <c r="AY171" s="17" t="s">
        <v>280</v>
      </c>
      <c r="BE171" s="101">
        <f>IF(U171="základní",N171,0)</f>
        <v>0</v>
      </c>
      <c r="BF171" s="101">
        <f>IF(U171="snížená",N171,0)</f>
        <v>0</v>
      </c>
      <c r="BG171" s="101">
        <f>IF(U171="zákl. přenesená",N171,0)</f>
        <v>0</v>
      </c>
      <c r="BH171" s="101">
        <f>IF(U171="sníž. přenesená",N171,0)</f>
        <v>0</v>
      </c>
      <c r="BI171" s="101">
        <f>IF(U171="nulová",N171,0)</f>
        <v>0</v>
      </c>
      <c r="BJ171" s="17" t="s">
        <v>81</v>
      </c>
      <c r="BK171" s="101">
        <f>L171*K171</f>
        <v>0</v>
      </c>
    </row>
    <row r="172" spans="2:18" s="1" customFormat="1" ht="6.75" customHeight="1">
      <c r="B172" s="58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60"/>
    </row>
  </sheetData>
  <sheetProtection/>
  <mergeCells count="195">
    <mergeCell ref="N132:Q132"/>
    <mergeCell ref="N133:Q133"/>
    <mergeCell ref="N141:Q141"/>
    <mergeCell ref="N148:Q148"/>
    <mergeCell ref="N150:Q150"/>
    <mergeCell ref="N156:Q156"/>
    <mergeCell ref="N166:Q166"/>
    <mergeCell ref="H1:K1"/>
    <mergeCell ref="S2:AC2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7:I147"/>
    <mergeCell ref="L147:M147"/>
    <mergeCell ref="N147:Q147"/>
    <mergeCell ref="F149:I149"/>
    <mergeCell ref="L149:M149"/>
    <mergeCell ref="N149:Q149"/>
    <mergeCell ref="F151:I151"/>
    <mergeCell ref="L151:M151"/>
    <mergeCell ref="N151:Q151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67:D172">
      <formula1>"K, M"</formula1>
    </dataValidation>
    <dataValidation type="list" allowBlank="1" showInputMessage="1" showErrorMessage="1" error="Povoleny jsou hodnoty základní, snížená, zákl. přenesená, sníž. přenesená, nulová." sqref="U167:U17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PC_ROZPOCET2\PC</dc:creator>
  <cp:keywords/>
  <dc:description/>
  <cp:lastModifiedBy>TPP</cp:lastModifiedBy>
  <dcterms:created xsi:type="dcterms:W3CDTF">2018-06-15T12:16:11Z</dcterms:created>
  <dcterms:modified xsi:type="dcterms:W3CDTF">2018-06-15T12:31:31Z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