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5952" activeTab="1"/>
  </bookViews>
  <sheets>
    <sheet name="Stavební rozpočet" sheetId="1" r:id="rId1"/>
    <sheet name="Krycí list rozpočtu" sheetId="2" r:id="rId2"/>
  </sheets>
  <definedNames>
    <definedName name="AE">'Stavební rozpočet'!$AZ:$AZ</definedName>
  </definedNames>
  <calcPr fullCalcOnLoad="1"/>
</workbook>
</file>

<file path=xl/sharedStrings.xml><?xml version="1.0" encoding="utf-8"?>
<sst xmlns="http://schemas.openxmlformats.org/spreadsheetml/2006/main" count="578" uniqueCount="226">
  <si>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</si>
  <si>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</si>
  <si>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</si>
  <si>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</si>
  <si>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</si>
  <si>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</si>
  <si>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</si>
  <si>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</si>
  <si>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</si>
  <si>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</si>
  <si>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</si>
  <si>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</si>
  <si>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</si>
  <si>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14</t>
  </si>
  <si>
    <t>15</t>
  </si>
  <si>
    <t>18</t>
  </si>
  <si>
    <t>21</t>
  </si>
  <si>
    <t>22</t>
  </si>
  <si>
    <t>24</t>
  </si>
  <si>
    <t>42</t>
  </si>
  <si>
    <t>43</t>
  </si>
  <si>
    <t>45</t>
  </si>
  <si>
    <t>48</t>
  </si>
  <si>
    <t>49</t>
  </si>
  <si>
    <t>50</t>
  </si>
  <si>
    <t>52</t>
  </si>
  <si>
    <t>53</t>
  </si>
  <si>
    <t>61</t>
  </si>
  <si>
    <t>62</t>
  </si>
  <si>
    <t>63</t>
  </si>
  <si>
    <t>64</t>
  </si>
  <si>
    <t>71</t>
  </si>
  <si>
    <t>Poznámka:</t>
  </si>
  <si>
    <t>Objekt</t>
  </si>
  <si>
    <t>01</t>
  </si>
  <si>
    <t>02</t>
  </si>
  <si>
    <t>04</t>
  </si>
  <si>
    <t>06</t>
  </si>
  <si>
    <t>08</t>
  </si>
  <si>
    <t>Kód</t>
  </si>
  <si>
    <t>185804312R00</t>
  </si>
  <si>
    <t>002VD</t>
  </si>
  <si>
    <t>184804113R00</t>
  </si>
  <si>
    <t>185851111R00</t>
  </si>
  <si>
    <t>H23</t>
  </si>
  <si>
    <t>998231311R00</t>
  </si>
  <si>
    <t>08231320</t>
  </si>
  <si>
    <t>184803111R00</t>
  </si>
  <si>
    <t>185804211R00</t>
  </si>
  <si>
    <t>001VD</t>
  </si>
  <si>
    <t>185804252R00</t>
  </si>
  <si>
    <t>185802114R00</t>
  </si>
  <si>
    <t>185802124R00</t>
  </si>
  <si>
    <t>111104211R00</t>
  </si>
  <si>
    <t>185803511R00</t>
  </si>
  <si>
    <t>185802113R00</t>
  </si>
  <si>
    <t>111_11VD</t>
  </si>
  <si>
    <t>1119VD</t>
  </si>
  <si>
    <t>100004214R00</t>
  </si>
  <si>
    <t>Nový Jičín</t>
  </si>
  <si>
    <t>Zkrácený popis</t>
  </si>
  <si>
    <t>Rozměry</t>
  </si>
  <si>
    <t>Stromy - nové výsadby</t>
  </si>
  <si>
    <t>Povrchové úpravy terénu</t>
  </si>
  <si>
    <t>Ochrana dřevin před okusem chemicky v rovině, vč. postřiku, 1x/rok</t>
  </si>
  <si>
    <t>Postřik jehličnatých stromů proti odcizení na vánoční stromečky, , vč.postřiku, 1x/rok</t>
  </si>
  <si>
    <t>Dovoz vody pro zálivku rostlin do 6 km</t>
  </si>
  <si>
    <t>Plochy a úpravy území</t>
  </si>
  <si>
    <t>Přesun hmot pro sadovnické a krajin. úpravy do 5km</t>
  </si>
  <si>
    <t>Ostatní materiál</t>
  </si>
  <si>
    <t>Voda užitková</t>
  </si>
  <si>
    <t>Keře - nové výsadby</t>
  </si>
  <si>
    <t>Řez levanudle, šanty a okras.travin v záhonu, brzký jarní, 1x/rok</t>
  </si>
  <si>
    <t>Odstraňování odkvetlých částí trvalek, 1x/rok</t>
  </si>
  <si>
    <t>Travnaté plochy</t>
  </si>
  <si>
    <t>- první dvě seče v roce</t>
  </si>
  <si>
    <t>Dlouhodobě působící granulované trávníkové hnojivo (0,030kg/m2), včetně aplikace</t>
  </si>
  <si>
    <t>Úprava povrchů vnější</t>
  </si>
  <si>
    <t>Zemní práce</t>
  </si>
  <si>
    <t>Doba výstavby:</t>
  </si>
  <si>
    <t>Začátek výstavby:</t>
  </si>
  <si>
    <t>Konec výstavby:</t>
  </si>
  <si>
    <t>Zpracováno dne:</t>
  </si>
  <si>
    <t>M.j.</t>
  </si>
  <si>
    <t>m3</t>
  </si>
  <si>
    <t>ks</t>
  </si>
  <si>
    <t>m2</t>
  </si>
  <si>
    <t>kus</t>
  </si>
  <si>
    <t>t</t>
  </si>
  <si>
    <t>ha</t>
  </si>
  <si>
    <t>l</t>
  </si>
  <si>
    <t>kg</t>
  </si>
  <si>
    <t>m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</si>
  <si>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</si>
  <si>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</si>
  <si>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</si>
  <si>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</si>
  <si>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</si>
  <si>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</si>
  <si>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</si>
  <si>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</si>
  <si>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</si>
  <si>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</si>
  <si>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Město Nový Jičín</t>
  </si>
  <si>
    <t>Celkem</t>
  </si>
  <si>
    <t>Hmotnost (t)</t>
  </si>
  <si>
    <t>Cenová</t>
  </si>
  <si>
    <t>soustava</t>
  </si>
  <si>
    <t>RTS II / 2015</t>
  </si>
  <si>
    <t>RTS 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</si>
  <si>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</si>
  <si>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</si>
  <si>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</si>
  <si>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</si>
  <si>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</si>
  <si>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</si>
  <si>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</si>
  <si>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</si>
  <si>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</si>
  <si>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</si>
  <si>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18_</t>
  </si>
  <si>
    <t>H23_</t>
  </si>
  <si>
    <t>Z99999_</t>
  </si>
  <si>
    <t>1_</t>
  </si>
  <si>
    <t>01_1_</t>
  </si>
  <si>
    <t>01_9_</t>
  </si>
  <si>
    <t>01_Z_</t>
  </si>
  <si>
    <t>02_1_</t>
  </si>
  <si>
    <t>02_9_</t>
  </si>
  <si>
    <t>02_Z_</t>
  </si>
  <si>
    <t>04_1_</t>
  </si>
  <si>
    <t>04_9_</t>
  </si>
  <si>
    <t>04_Z_</t>
  </si>
  <si>
    <t>06_1_</t>
  </si>
  <si>
    <t>06_9_</t>
  </si>
  <si>
    <t>06_Z_</t>
  </si>
  <si>
    <t>08_1_</t>
  </si>
  <si>
    <t>01_</t>
  </si>
  <si>
    <t>02_</t>
  </si>
  <si>
    <t>04_</t>
  </si>
  <si>
    <t>06_</t>
  </si>
  <si>
    <t>08_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</si>
  <si>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</si>
  <si>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</si>
  <si>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</si>
  <si>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</si>
  <si>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</si>
  <si>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</si>
  <si>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</si>
  <si>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</si>
  <si>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</si>
  <si>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</si>
  <si>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</si>
  <si>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</si>
  <si>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</si>
  <si>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</si>
  <si>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</si>
  <si>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</si>
  <si>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</si>
  <si>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</si>
  <si>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</si>
  <si>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Rozpočtová rezerva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</si>
  <si>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</si>
  <si>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</si>
  <si>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</si>
  <si>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</si>
  <si>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</si>
  <si>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</si>
  <si>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</si>
  <si>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</si>
  <si>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</si>
  <si>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</si>
  <si>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</si>
  <si>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</si>
  <si>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</si>
  <si>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</si>
  <si>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</si>
  <si>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</si>
  <si>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</si>
  <si>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</si>
  <si>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</si>
  <si>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</si>
  <si>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</si>
  <si>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</si>
  <si>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</si>
  <si>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</si>
  <si>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Řez keřů udržovací netvarované, 1x/rok 30 % (1 x 30% z 560 m2 =  168 m2)</t>
  </si>
  <si>
    <t>Vypletí záhonu s nakypřením, 5x/rok (5x 500 m2=25 000 m2), vč. likvidace odpadu</t>
  </si>
  <si>
    <t>Chemické ošetření zpevněných ploch a cest, vč. totálního herbicidu, 2x/rok (2x 550m2=1100m2)</t>
  </si>
  <si>
    <r>
      <t>Zalití rostlin vodou 25 l/ks, 5x/rok  (25 l x 5 x 16 ks = 2000 dm3 = 2,0 m</t>
    </r>
    <r>
      <rPr>
        <vertAlign val="superscript"/>
        <sz val="10"/>
        <color indexed="61"/>
        <rFont val="Arial"/>
        <family val="2"/>
      </rPr>
      <t>3</t>
    </r>
    <r>
      <rPr>
        <sz val="10"/>
        <color indexed="61"/>
        <rFont val="Arial"/>
        <family val="2"/>
      </rPr>
      <t>)</t>
    </r>
  </si>
  <si>
    <t xml:space="preserve">Kontrola kotvení, znovudorážení kůlů a znovuuvázání dřevin,ochrana proti okusu, vč. materiálu, 1x/rok </t>
  </si>
  <si>
    <t>Zalití rostlin vodou 10 l/ks, 3x/rok (10 l x 3 x 560 x = 16800 dm3 =16,8 m3)</t>
  </si>
  <si>
    <t>Vypletí záhonu keřů (ručně), 3 x/rok (3x 560 m2= 1680 m2), vč. likvidace odpadu</t>
  </si>
  <si>
    <t>Záhony trvalek</t>
  </si>
  <si>
    <t>Zalití rostlin vodou plochy 10 l/m2, 5 x/rok (10 x 5 x 500 m2= 25 000 dm3= 25,0 m3)</t>
  </si>
  <si>
    <t>Pokosení trávníku - včetně úklidu travní hmoty, 2x/rok (2 x 5100 m2 = 10200m2)</t>
  </si>
  <si>
    <t>Pokosení trávníku - s mulčováním, 2x/rok (2x 5100m2= 10200m2 )</t>
  </si>
  <si>
    <t>7</t>
  </si>
  <si>
    <t>16</t>
  </si>
  <si>
    <t>19</t>
  </si>
  <si>
    <t>44</t>
  </si>
  <si>
    <t>46</t>
  </si>
  <si>
    <t>65</t>
  </si>
  <si>
    <t>66</t>
  </si>
  <si>
    <t>70</t>
  </si>
  <si>
    <t>Hnojení umělým hnojivem k rostlinám v rovině 1x ročně 25 g/m2 (25g x 560m2=14000 g=0,014 t)</t>
  </si>
  <si>
    <t>Hnojení umělým hnojivem, 1x/rok, 30g/m2 (30 g x 5000 m2= 150000 g=0,15t)</t>
  </si>
  <si>
    <t>Minerální hnojivo 25g/m2</t>
  </si>
  <si>
    <t>Údržba Zvěrokruhu Skalky</t>
  </si>
  <si>
    <t>184654VD</t>
  </si>
  <si>
    <t>72</t>
  </si>
  <si>
    <t>Dubové lavice masiv 12 ks, odpadkový koš dřevěný 2 ks, kovová cedule velká 3 ks, kovové popisné cedulky 70 ks, plast. plakety 12 ks, tabulky na lavicích 12 ks</t>
  </si>
  <si>
    <t>soubor</t>
  </si>
  <si>
    <t>51</t>
  </si>
  <si>
    <t>položka obsahuje hloubení jamky,výsadbu, rostlinu o velikosti K10, hnojení, mulčování, zálivku 20l/m2, včetně materiálu
Dosadby trvalek budou probíhat dle aktuální potřeby, v průběhu let se budou měnit počty ks dosazovaných rostlin dle průběhu počasí, ujímavosti a stáří porostu. Výběr druhů pro dosadby bude odpovídat druhům a kultivarům rostlin navrženém v projektu "Lesopark Skalky". Dosadby budou prováděny 1x/rok na podzim.</t>
  </si>
  <si>
    <t>Kontrola mobiliáře, včetně případných oprav, nátěrů lavic, D+M, odhad cca 50 % z množství</t>
  </si>
  <si>
    <t>Dosadba trvalek K10, včetně rostl.materiálu, práce a dovozu, 6 % z celkového počtu</t>
  </si>
  <si>
    <t>Hutnění mlatových a štěrk.cest, 2x/rok, pojezd vibrační deskou, včetně doplnění materiálu do nerovností, D+M, 50% plochy (2 x 50% z 550 m2= 550 m2)</t>
  </si>
  <si>
    <t>47</t>
  </si>
  <si>
    <t>Hnojení tekutými hnojivy - kyselá hnojiva (vřesy, azalky, atd.) 1ročně x 550 ks (tj. cca 80 m2)</t>
  </si>
  <si>
    <t>Hnojení umělým hnojivem k rostlinám v rovině, 25g/m2 (25 x 420 m2= 10 500 g=10,5 kg)</t>
  </si>
  <si>
    <t>Tekuté hnojivo pro hortenzie, rododenrony, tzv. kyselá hnojiva, 150ml/m2 (150 ml x 80 m2 = 12000 ml =12 l)</t>
  </si>
  <si>
    <t>Minerální hnojivo pro trvalky 25g/m2</t>
  </si>
  <si>
    <t>Odstranění přerostlého drnu u cest a záhonů (odpíchnutí trávníku od záhonu trvalek), 2x/rok</t>
  </si>
  <si>
    <t>184VD_</t>
  </si>
  <si>
    <t>Zpevněné plochy, cesty a mobiliář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</si>
</sst>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  <numFmt numFmtId="167" formatCode="#,##0.00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vertAlign val="superscript"/>
      <sz val="10"/>
      <color indexed="61"/>
      <name val="Arial"/>
      <family val="2"/>
    </font>
    <font>
      <i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13" fillId="34" borderId="18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horizontal="left" vertical="center"/>
      <protection/>
    </xf>
    <xf numFmtId="49" fontId="15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5" fillId="0" borderId="18" xfId="0" applyNumberFormat="1" applyFont="1" applyFill="1" applyBorder="1" applyAlignment="1" applyProtection="1">
      <alignment horizontal="right" vertical="center"/>
      <protection/>
    </xf>
    <xf numFmtId="49" fontId="15" fillId="0" borderId="18" xfId="0" applyNumberFormat="1" applyFont="1" applyFill="1" applyBorder="1" applyAlignment="1" applyProtection="1">
      <alignment horizontal="right" vertical="center"/>
      <protection/>
    </xf>
    <xf numFmtId="4" fontId="15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4" fillId="34" borderId="29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4" fillId="35" borderId="18" xfId="0" applyNumberFormat="1" applyFont="1" applyFill="1" applyBorder="1" applyAlignment="1" applyProtection="1">
      <alignment horizontal="left" vertical="center"/>
      <protection/>
    </xf>
    <xf numFmtId="49" fontId="9" fillId="35" borderId="18" xfId="0" applyNumberFormat="1" applyFont="1" applyFill="1" applyBorder="1" applyAlignment="1" applyProtection="1">
      <alignment horizontal="left" vertical="center"/>
      <protection/>
    </xf>
    <xf numFmtId="4" fontId="9" fillId="35" borderId="18" xfId="0" applyNumberFormat="1" applyFont="1" applyFill="1" applyBorder="1" applyAlignment="1" applyProtection="1">
      <alignment horizontal="right" vertical="center"/>
      <protection/>
    </xf>
    <xf numFmtId="49" fontId="9" fillId="35" borderId="18" xfId="0" applyNumberFormat="1" applyFont="1" applyFill="1" applyBorder="1" applyAlignment="1" applyProtection="1">
      <alignment horizontal="right" vertical="center"/>
      <protection/>
    </xf>
    <xf numFmtId="49" fontId="5" fillId="33" borderId="18" xfId="0" applyNumberFormat="1" applyFont="1" applyFill="1" applyBorder="1" applyAlignment="1" applyProtection="1">
      <alignment horizontal="left" vertical="center"/>
      <protection/>
    </xf>
    <xf numFmtId="49" fontId="10" fillId="33" borderId="18" xfId="0" applyNumberFormat="1" applyFont="1" applyFill="1" applyBorder="1" applyAlignment="1" applyProtection="1">
      <alignment horizontal="left" vertical="center"/>
      <protection/>
    </xf>
    <xf numFmtId="4" fontId="10" fillId="33" borderId="18" xfId="0" applyNumberFormat="1" applyFont="1" applyFill="1" applyBorder="1" applyAlignment="1" applyProtection="1">
      <alignment horizontal="right" vertical="center"/>
      <protection/>
    </xf>
    <xf numFmtId="49" fontId="10" fillId="33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10" fillId="0" borderId="18" xfId="0" applyNumberFormat="1" applyFont="1" applyFill="1" applyBorder="1" applyAlignment="1" applyProtection="1">
      <alignment horizontal="right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2" fontId="7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vertical="center"/>
    </xf>
    <xf numFmtId="49" fontId="11" fillId="0" borderId="18" xfId="0" applyNumberFormat="1" applyFont="1" applyFill="1" applyBorder="1" applyAlignment="1" applyProtection="1">
      <alignment horizontal="right" vertical="top"/>
      <protection/>
    </xf>
    <xf numFmtId="4" fontId="1" fillId="0" borderId="0" xfId="0" applyNumberFormat="1" applyFont="1" applyAlignment="1">
      <alignment vertical="center"/>
    </xf>
    <xf numFmtId="49" fontId="10" fillId="33" borderId="18" xfId="0" applyNumberFormat="1" applyFont="1" applyFill="1" applyBorder="1" applyAlignment="1" applyProtection="1">
      <alignment horizontal="left" vertical="center"/>
      <protection/>
    </xf>
    <xf numFmtId="0" fontId="10" fillId="33" borderId="18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35" borderId="18" xfId="0" applyNumberFormat="1" applyFont="1" applyFill="1" applyBorder="1" applyAlignment="1" applyProtection="1">
      <alignment horizontal="left" vertical="center"/>
      <protection/>
    </xf>
    <xf numFmtId="0" fontId="9" fillId="35" borderId="18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/>
      <protection/>
    </xf>
    <xf numFmtId="49" fontId="9" fillId="35" borderId="18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49" fontId="15" fillId="0" borderId="44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49" fontId="14" fillId="34" borderId="28" xfId="0" applyNumberFormat="1" applyFont="1" applyFill="1" applyBorder="1" applyAlignment="1" applyProtection="1">
      <alignment horizontal="left" vertical="center"/>
      <protection/>
    </xf>
    <xf numFmtId="0" fontId="14" fillId="34" borderId="46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22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120000"/>
      <rgbColor rgb="0083DAD8"/>
      <rgbColor rgb="00010000"/>
      <rgbColor rgb="00E0E0E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zoomScale="75" zoomScaleNormal="75" workbookViewId="0" topLeftCell="A30">
      <selection activeCell="A72" sqref="A72:M7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8515625" style="0" bestFit="1" customWidth="1"/>
    <col min="4" max="4" width="101.00390625" style="0" customWidth="1"/>
    <col min="5" max="5" width="3.421875" style="0" bestFit="1" customWidth="1"/>
    <col min="6" max="6" width="9.421875" style="0" bestFit="1" customWidth="1"/>
    <col min="7" max="7" width="9.7109375" style="0" bestFit="1" customWidth="1"/>
    <col min="8" max="8" width="9.140625" style="0" bestFit="1" customWidth="1"/>
    <col min="9" max="9" width="10.7109375" style="0" bestFit="1" customWidth="1"/>
    <col min="10" max="10" width="10.421875" style="0" customWidth="1"/>
    <col min="11" max="11" width="5.8515625" style="0" customWidth="1"/>
    <col min="12" max="12" width="5.57421875" style="0" customWidth="1"/>
    <col min="13" max="13" width="12.140625" style="0" customWidth="1"/>
    <col min="14" max="14" width="0.2890625" style="0" hidden="1" customWidth="1"/>
    <col min="15" max="15" width="11.8515625" style="0" hidden="1" customWidth="1"/>
    <col min="16" max="16" width="0.71875" style="0" hidden="1" customWidth="1"/>
    <col min="17" max="17" width="0.13671875" style="0" hidden="1" customWidth="1"/>
    <col min="18" max="18" width="11.7109375" style="0" hidden="1" customWidth="1"/>
    <col min="19" max="19" width="0.2890625" style="0" hidden="1" customWidth="1"/>
    <col min="20" max="20" width="0.13671875" style="0" hidden="1" customWidth="1"/>
    <col min="21" max="21" width="11.28125" style="0" hidden="1" customWidth="1"/>
    <col min="22" max="22" width="0.13671875" style="0" hidden="1" customWidth="1"/>
    <col min="23" max="23" width="11.28125" style="0" hidden="1" customWidth="1"/>
    <col min="24" max="24" width="11.7109375" style="0" hidden="1" customWidth="1"/>
    <col min="25" max="25" width="3.00390625" style="0" hidden="1" customWidth="1"/>
    <col min="26" max="26" width="0.13671875" style="0" hidden="1" customWidth="1"/>
    <col min="27" max="27" width="0.2890625" style="0" hidden="1" customWidth="1"/>
    <col min="28" max="28" width="11.00390625" style="0" hidden="1" customWidth="1"/>
    <col min="29" max="29" width="0.2890625" style="0" hidden="1" customWidth="1"/>
    <col min="30" max="30" width="5.57421875" style="0" hidden="1" customWidth="1"/>
    <col min="31" max="31" width="0.2890625" style="0" hidden="1" customWidth="1"/>
    <col min="32" max="32" width="13.7109375" style="0" hidden="1" customWidth="1"/>
    <col min="33" max="33" width="3.28125" style="0" hidden="1" customWidth="1"/>
    <col min="34" max="34" width="4.8515625" style="0" hidden="1" customWidth="1"/>
    <col min="35" max="37" width="0.13671875" style="0" hidden="1" customWidth="1"/>
    <col min="38" max="38" width="2.28125" style="0" hidden="1" customWidth="1"/>
    <col min="39" max="39" width="5.57421875" style="0" hidden="1" customWidth="1"/>
    <col min="40" max="41" width="0.2890625" style="0" hidden="1" customWidth="1"/>
    <col min="42" max="42" width="3.28125" style="0" hidden="1" customWidth="1"/>
    <col min="43" max="43" width="0.42578125" style="0" hidden="1" customWidth="1"/>
    <col min="44" max="44" width="0.2890625" style="0" hidden="1" customWidth="1"/>
    <col min="45" max="45" width="6.7109375" style="0" hidden="1" customWidth="1"/>
    <col min="46" max="46" width="0.71875" style="0" hidden="1" customWidth="1"/>
    <col min="47" max="47" width="4.7109375" style="0" hidden="1" customWidth="1"/>
    <col min="48" max="48" width="4.57421875" style="0" hidden="1" customWidth="1"/>
    <col min="49" max="49" width="0.5625" style="0" customWidth="1"/>
    <col min="50" max="50" width="0.13671875" style="0" customWidth="1"/>
    <col min="51" max="51" width="0.2890625" style="0" customWidth="1"/>
    <col min="52" max="52" width="3.00390625" style="0" hidden="1" customWidth="1"/>
  </cols>
  <sheetData>
    <row r="1" spans="1:13" ht="72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12.75">
      <c r="A2" s="99" t="s">
        <v>1</v>
      </c>
      <c r="B2" s="100"/>
      <c r="C2" s="100"/>
      <c r="D2" s="101" t="s">
        <v>208</v>
      </c>
      <c r="E2" s="103" t="s">
        <v>79</v>
      </c>
      <c r="F2" s="100"/>
      <c r="G2" s="103"/>
      <c r="H2" s="100"/>
      <c r="I2" s="104" t="s">
        <v>98</v>
      </c>
      <c r="J2" s="104" t="s">
        <v>103</v>
      </c>
      <c r="K2" s="100"/>
      <c r="L2" s="100"/>
      <c r="M2" s="105"/>
      <c r="N2" s="14"/>
    </row>
    <row r="3" spans="1:14" ht="12.75">
      <c r="A3" s="93"/>
      <c r="B3" s="77"/>
      <c r="C3" s="77"/>
      <c r="D3" s="102"/>
      <c r="E3" s="77"/>
      <c r="F3" s="77"/>
      <c r="G3" s="77"/>
      <c r="H3" s="77"/>
      <c r="I3" s="77"/>
      <c r="J3" s="77"/>
      <c r="K3" s="77"/>
      <c r="L3" s="77"/>
      <c r="M3" s="86"/>
      <c r="N3" s="14"/>
    </row>
    <row r="4" spans="1:14" ht="12.75">
      <c r="A4" s="87" t="s">
        <v>2</v>
      </c>
      <c r="B4" s="77"/>
      <c r="C4" s="77"/>
      <c r="D4" s="76"/>
      <c r="E4" s="90" t="s">
        <v>80</v>
      </c>
      <c r="F4" s="77"/>
      <c r="G4" s="90" t="s">
        <v>6</v>
      </c>
      <c r="H4" s="77"/>
      <c r="I4" s="76" t="s">
        <v>99</v>
      </c>
      <c r="J4" s="76"/>
      <c r="K4" s="77"/>
      <c r="L4" s="77"/>
      <c r="M4" s="86"/>
      <c r="N4" s="14"/>
    </row>
    <row r="5" spans="1:14" ht="12.75">
      <c r="A5" s="93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86"/>
      <c r="N5" s="14"/>
    </row>
    <row r="6" spans="1:14" ht="12.75">
      <c r="A6" s="87" t="s">
        <v>3</v>
      </c>
      <c r="B6" s="77"/>
      <c r="C6" s="77"/>
      <c r="D6" s="76" t="s">
        <v>59</v>
      </c>
      <c r="E6" s="90" t="s">
        <v>81</v>
      </c>
      <c r="F6" s="77"/>
      <c r="G6" s="77"/>
      <c r="H6" s="77"/>
      <c r="I6" s="76" t="s">
        <v>100</v>
      </c>
      <c r="J6" s="76"/>
      <c r="K6" s="77"/>
      <c r="L6" s="77"/>
      <c r="M6" s="86"/>
      <c r="N6" s="14"/>
    </row>
    <row r="7" spans="1:14" ht="12.75">
      <c r="A7" s="9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86"/>
      <c r="N7" s="14"/>
    </row>
    <row r="8" spans="1:14" ht="12.75">
      <c r="A8" s="87" t="s">
        <v>4</v>
      </c>
      <c r="B8" s="77"/>
      <c r="C8" s="77"/>
      <c r="D8" s="76"/>
      <c r="E8" s="90" t="s">
        <v>82</v>
      </c>
      <c r="F8" s="77"/>
      <c r="G8" s="91"/>
      <c r="H8" s="77"/>
      <c r="I8" s="76" t="s">
        <v>101</v>
      </c>
      <c r="J8" s="76"/>
      <c r="K8" s="77"/>
      <c r="L8" s="77"/>
      <c r="M8" s="86"/>
      <c r="N8" s="14"/>
    </row>
    <row r="9" spans="1:14" ht="12.7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2"/>
      <c r="N9" s="14"/>
    </row>
    <row r="10" spans="1:14" ht="12.75">
      <c r="A10" s="1" t="s">
        <v>5</v>
      </c>
      <c r="B10" s="5" t="s">
        <v>33</v>
      </c>
      <c r="C10" s="5" t="s">
        <v>39</v>
      </c>
      <c r="D10" s="5" t="s">
        <v>60</v>
      </c>
      <c r="E10" s="5" t="s">
        <v>83</v>
      </c>
      <c r="F10" s="6" t="s">
        <v>93</v>
      </c>
      <c r="G10" s="9" t="s">
        <v>94</v>
      </c>
      <c r="H10" s="83" t="s">
        <v>96</v>
      </c>
      <c r="I10" s="84"/>
      <c r="J10" s="85"/>
      <c r="K10" s="83" t="s">
        <v>105</v>
      </c>
      <c r="L10" s="85"/>
      <c r="M10" s="11" t="s">
        <v>106</v>
      </c>
      <c r="N10" s="15"/>
    </row>
    <row r="11" spans="1:24" ht="12.75">
      <c r="A11" s="39" t="s">
        <v>6</v>
      </c>
      <c r="B11" s="40" t="s">
        <v>6</v>
      </c>
      <c r="C11" s="40" t="s">
        <v>6</v>
      </c>
      <c r="D11" s="41" t="s">
        <v>61</v>
      </c>
      <c r="E11" s="40" t="s">
        <v>6</v>
      </c>
      <c r="F11" s="40" t="s">
        <v>6</v>
      </c>
      <c r="G11" s="42" t="s">
        <v>95</v>
      </c>
      <c r="H11" s="43" t="s">
        <v>97</v>
      </c>
      <c r="I11" s="44" t="s">
        <v>102</v>
      </c>
      <c r="J11" s="45" t="s">
        <v>104</v>
      </c>
      <c r="K11" s="43" t="s">
        <v>94</v>
      </c>
      <c r="L11" s="45" t="s">
        <v>104</v>
      </c>
      <c r="M11" s="46" t="s">
        <v>107</v>
      </c>
      <c r="N11" s="15"/>
      <c r="P11" s="10" t="s">
        <v>110</v>
      </c>
      <c r="Q11" s="10" t="s">
        <v>111</v>
      </c>
      <c r="R11" s="10" t="s">
        <v>112</v>
      </c>
      <c r="S11" s="10" t="s">
        <v>113</v>
      </c>
      <c r="T11" s="10" t="s">
        <v>114</v>
      </c>
      <c r="U11" s="10" t="s">
        <v>115</v>
      </c>
      <c r="V11" s="10" t="s">
        <v>116</v>
      </c>
      <c r="W11" s="10" t="s">
        <v>117</v>
      </c>
      <c r="X11" s="10" t="s">
        <v>118</v>
      </c>
    </row>
    <row r="12" spans="1:13" ht="12.75">
      <c r="A12" s="47"/>
      <c r="B12" s="48" t="s">
        <v>34</v>
      </c>
      <c r="C12" s="48"/>
      <c r="D12" s="78" t="s">
        <v>62</v>
      </c>
      <c r="E12" s="79"/>
      <c r="F12" s="79"/>
      <c r="G12" s="79"/>
      <c r="H12" s="49">
        <f>H13+H19+H21</f>
        <v>0</v>
      </c>
      <c r="I12" s="49">
        <f>I13+I19+I21</f>
        <v>0</v>
      </c>
      <c r="J12" s="49">
        <f>H12+I12</f>
        <v>0</v>
      </c>
      <c r="K12" s="50"/>
      <c r="L12" s="49">
        <f>L13+L19+L21</f>
        <v>0.016</v>
      </c>
      <c r="M12" s="50"/>
    </row>
    <row r="13" spans="1:37" ht="12.75">
      <c r="A13" s="51"/>
      <c r="B13" s="52" t="s">
        <v>34</v>
      </c>
      <c r="C13" s="52" t="s">
        <v>15</v>
      </c>
      <c r="D13" s="72" t="s">
        <v>63</v>
      </c>
      <c r="E13" s="73"/>
      <c r="F13" s="73"/>
      <c r="G13" s="73"/>
      <c r="H13" s="53">
        <f>SUM(H14:H18)</f>
        <v>0</v>
      </c>
      <c r="I13" s="53">
        <f>SUM(I14:I18)</f>
        <v>0</v>
      </c>
      <c r="J13" s="53">
        <f>H13+I13</f>
        <v>0</v>
      </c>
      <c r="K13" s="54"/>
      <c r="L13" s="53">
        <f>SUM(L14:L18)</f>
        <v>0.016</v>
      </c>
      <c r="M13" s="54"/>
      <c r="Y13" s="10" t="s">
        <v>34</v>
      </c>
      <c r="AI13" s="18">
        <f>SUM(Z14:Z18)</f>
        <v>0</v>
      </c>
      <c r="AJ13" s="18">
        <f>SUM(AA14:AA18)</f>
        <v>0</v>
      </c>
      <c r="AK13" s="18">
        <f>SUM(AB14:AB18)</f>
        <v>0</v>
      </c>
    </row>
    <row r="14" spans="1:48" ht="15">
      <c r="A14" s="55" t="s">
        <v>7</v>
      </c>
      <c r="B14" s="55" t="s">
        <v>34</v>
      </c>
      <c r="C14" s="55" t="s">
        <v>40</v>
      </c>
      <c r="D14" s="56" t="s">
        <v>189</v>
      </c>
      <c r="E14" s="55" t="s">
        <v>84</v>
      </c>
      <c r="F14" s="57">
        <v>2</v>
      </c>
      <c r="G14" s="57">
        <v>0</v>
      </c>
      <c r="H14" s="57">
        <f>F14*AE14</f>
        <v>0</v>
      </c>
      <c r="I14" s="57">
        <f>J14-H14</f>
        <v>0</v>
      </c>
      <c r="J14" s="57">
        <f>F14*G14</f>
        <v>0</v>
      </c>
      <c r="K14" s="57">
        <v>0</v>
      </c>
      <c r="L14" s="57">
        <f>F14*K14</f>
        <v>0</v>
      </c>
      <c r="M14" s="58" t="s">
        <v>108</v>
      </c>
      <c r="P14" s="16">
        <f>IF(AG14="5",J14,0)</f>
        <v>0</v>
      </c>
      <c r="R14" s="16">
        <f>IF(AG14="1",H14,0)</f>
        <v>0</v>
      </c>
      <c r="S14" s="16">
        <f>IF(AG14="1",I14,0)</f>
        <v>0</v>
      </c>
      <c r="T14" s="16">
        <f>IF(AG14="7",H14,0)</f>
        <v>0</v>
      </c>
      <c r="U14" s="16">
        <f>IF(AG14="7",I14,0)</f>
        <v>0</v>
      </c>
      <c r="V14" s="16">
        <f>IF(AG14="2",H14,0)</f>
        <v>0</v>
      </c>
      <c r="W14" s="16">
        <f>IF(AG14="2",I14,0)</f>
        <v>0</v>
      </c>
      <c r="X14" s="16">
        <f>IF(AG14="0",J14,0)</f>
        <v>0</v>
      </c>
      <c r="Y14" s="10" t="s">
        <v>34</v>
      </c>
      <c r="Z14" s="7">
        <f>IF(AD14=0,J14,0)</f>
        <v>0</v>
      </c>
      <c r="AA14" s="7">
        <f>IF(AD14=15,J14,0)</f>
        <v>0</v>
      </c>
      <c r="AB14" s="7">
        <f>IF(AD14=21,J14,0)</f>
        <v>0</v>
      </c>
      <c r="AD14" s="16">
        <v>21</v>
      </c>
      <c r="AE14" s="16">
        <f>G14*0.392657704239917</f>
        <v>0</v>
      </c>
      <c r="AF14" s="16">
        <f>G14*(1-0.392657704239917)</f>
        <v>0</v>
      </c>
      <c r="AG14" s="12" t="s">
        <v>7</v>
      </c>
      <c r="AM14" s="16">
        <f>F14*AE14</f>
        <v>0</v>
      </c>
      <c r="AN14" s="16">
        <f>F14*AF14</f>
        <v>0</v>
      </c>
      <c r="AO14" s="17" t="s">
        <v>120</v>
      </c>
      <c r="AP14" s="17" t="s">
        <v>124</v>
      </c>
      <c r="AQ14" s="10" t="s">
        <v>137</v>
      </c>
      <c r="AS14" s="16">
        <f>AM14+AN14</f>
        <v>0</v>
      </c>
      <c r="AT14" s="16">
        <f>G14/(100-AU14)*100</f>
        <v>0</v>
      </c>
      <c r="AU14" s="16">
        <v>0</v>
      </c>
      <c r="AV14" s="16">
        <f>L14</f>
        <v>0</v>
      </c>
    </row>
    <row r="15" spans="1:48" ht="12.75">
      <c r="A15" s="56" t="s">
        <v>8</v>
      </c>
      <c r="B15" s="55" t="s">
        <v>34</v>
      </c>
      <c r="C15" s="55" t="s">
        <v>41</v>
      </c>
      <c r="D15" s="56" t="s">
        <v>190</v>
      </c>
      <c r="E15" s="55" t="s">
        <v>85</v>
      </c>
      <c r="F15" s="57">
        <v>16</v>
      </c>
      <c r="G15" s="57">
        <v>0</v>
      </c>
      <c r="H15" s="57">
        <f>F15*AE15</f>
        <v>0</v>
      </c>
      <c r="I15" s="57">
        <f>J15-H15</f>
        <v>0</v>
      </c>
      <c r="J15" s="57">
        <f>F15*G15</f>
        <v>0</v>
      </c>
      <c r="K15" s="57">
        <v>0.001</v>
      </c>
      <c r="L15" s="57">
        <f>F15*K15</f>
        <v>0.016</v>
      </c>
      <c r="M15" s="58"/>
      <c r="P15" s="16">
        <f>IF(AG15="5",J15,0)</f>
        <v>0</v>
      </c>
      <c r="R15" s="16">
        <f>IF(AG15="1",H15,0)</f>
        <v>0</v>
      </c>
      <c r="S15" s="16">
        <f>IF(AG15="1",I15,0)</f>
        <v>0</v>
      </c>
      <c r="T15" s="16">
        <f>IF(AG15="7",H15,0)</f>
        <v>0</v>
      </c>
      <c r="U15" s="16">
        <f>IF(AG15="7",I15,0)</f>
        <v>0</v>
      </c>
      <c r="V15" s="16">
        <f>IF(AG15="2",H15,0)</f>
        <v>0</v>
      </c>
      <c r="W15" s="16">
        <f>IF(AG15="2",I15,0)</f>
        <v>0</v>
      </c>
      <c r="X15" s="16">
        <f>IF(AG15="0",J15,0)</f>
        <v>0</v>
      </c>
      <c r="Y15" s="10" t="s">
        <v>34</v>
      </c>
      <c r="Z15" s="7">
        <f>IF(AD15=0,J15,0)</f>
        <v>0</v>
      </c>
      <c r="AA15" s="7">
        <f>IF(AD15=15,J15,0)</f>
        <v>0</v>
      </c>
      <c r="AB15" s="7">
        <f>IF(AD15=21,J15,0)</f>
        <v>0</v>
      </c>
      <c r="AD15" s="16">
        <v>21</v>
      </c>
      <c r="AE15" s="16">
        <f>G15*1</f>
        <v>0</v>
      </c>
      <c r="AF15" s="16">
        <f>G15*(1-1)</f>
        <v>0</v>
      </c>
      <c r="AG15" s="12" t="s">
        <v>7</v>
      </c>
      <c r="AM15" s="16">
        <f>F15*AE15</f>
        <v>0</v>
      </c>
      <c r="AN15" s="16">
        <f>F15*AF15</f>
        <v>0</v>
      </c>
      <c r="AO15" s="17" t="s">
        <v>120</v>
      </c>
      <c r="AP15" s="17" t="s">
        <v>124</v>
      </c>
      <c r="AQ15" s="10" t="s">
        <v>137</v>
      </c>
      <c r="AS15" s="16">
        <f>AM15+AN15</f>
        <v>0</v>
      </c>
      <c r="AT15" s="16">
        <f>G15/(100-AU15)*100</f>
        <v>0</v>
      </c>
      <c r="AU15" s="16">
        <v>0</v>
      </c>
      <c r="AV15" s="16">
        <f>L15</f>
        <v>0.016</v>
      </c>
    </row>
    <row r="16" spans="1:48" ht="12.75">
      <c r="A16" s="56" t="s">
        <v>9</v>
      </c>
      <c r="B16" s="55" t="s">
        <v>34</v>
      </c>
      <c r="C16" s="55" t="s">
        <v>42</v>
      </c>
      <c r="D16" s="55" t="s">
        <v>64</v>
      </c>
      <c r="E16" s="55" t="s">
        <v>87</v>
      </c>
      <c r="F16" s="57">
        <v>15</v>
      </c>
      <c r="G16" s="57">
        <v>0</v>
      </c>
      <c r="H16" s="57">
        <f>F16*AE16</f>
        <v>0</v>
      </c>
      <c r="I16" s="57">
        <f>J16-H16</f>
        <v>0</v>
      </c>
      <c r="J16" s="57">
        <f>F16*G16</f>
        <v>0</v>
      </c>
      <c r="K16" s="57">
        <v>0</v>
      </c>
      <c r="L16" s="57">
        <f>F16*K16</f>
        <v>0</v>
      </c>
      <c r="M16" s="58" t="s">
        <v>109</v>
      </c>
      <c r="P16" s="16">
        <f>IF(AG16="5",J16,0)</f>
        <v>0</v>
      </c>
      <c r="R16" s="16">
        <f>IF(AG16="1",H16,0)</f>
        <v>0</v>
      </c>
      <c r="S16" s="16">
        <f>IF(AG16="1",I16,0)</f>
        <v>0</v>
      </c>
      <c r="T16" s="16">
        <f>IF(AG16="7",H16,0)</f>
        <v>0</v>
      </c>
      <c r="U16" s="16">
        <f>IF(AG16="7",I16,0)</f>
        <v>0</v>
      </c>
      <c r="V16" s="16">
        <f>IF(AG16="2",H16,0)</f>
        <v>0</v>
      </c>
      <c r="W16" s="16">
        <f>IF(AG16="2",I16,0)</f>
        <v>0</v>
      </c>
      <c r="X16" s="16">
        <f>IF(AG16="0",J16,0)</f>
        <v>0</v>
      </c>
      <c r="Y16" s="10" t="s">
        <v>34</v>
      </c>
      <c r="Z16" s="7">
        <f>IF(AD16=0,J16,0)</f>
        <v>0</v>
      </c>
      <c r="AA16" s="7">
        <f>IF(AD16=15,J16,0)</f>
        <v>0</v>
      </c>
      <c r="AB16" s="7">
        <f>IF(AD16=21,J16,0)</f>
        <v>0</v>
      </c>
      <c r="AD16" s="16">
        <v>21</v>
      </c>
      <c r="AE16" s="16">
        <f>G16*0</f>
        <v>0</v>
      </c>
      <c r="AF16" s="16">
        <f>G16*(1-0)</f>
        <v>0</v>
      </c>
      <c r="AG16" s="12" t="s">
        <v>7</v>
      </c>
      <c r="AM16" s="16">
        <f>F16*AE16</f>
        <v>0</v>
      </c>
      <c r="AN16" s="16">
        <f>F16*AF16</f>
        <v>0</v>
      </c>
      <c r="AO16" s="17" t="s">
        <v>120</v>
      </c>
      <c r="AP16" s="17" t="s">
        <v>124</v>
      </c>
      <c r="AQ16" s="10" t="s">
        <v>137</v>
      </c>
      <c r="AS16" s="16">
        <f>AM16+AN16</f>
        <v>0</v>
      </c>
      <c r="AT16" s="16">
        <f>G16/(100-AU16)*100</f>
        <v>0</v>
      </c>
      <c r="AU16" s="16">
        <v>0</v>
      </c>
      <c r="AV16" s="16">
        <f>L16</f>
        <v>0</v>
      </c>
    </row>
    <row r="17" spans="1:48" ht="12.75">
      <c r="A17" s="56" t="s">
        <v>10</v>
      </c>
      <c r="B17" s="55" t="s">
        <v>34</v>
      </c>
      <c r="C17" s="55" t="s">
        <v>42</v>
      </c>
      <c r="D17" s="55" t="s">
        <v>65</v>
      </c>
      <c r="E17" s="55" t="s">
        <v>87</v>
      </c>
      <c r="F17" s="57">
        <v>1</v>
      </c>
      <c r="G17" s="57">
        <v>0</v>
      </c>
      <c r="H17" s="57">
        <f>F17*AE17</f>
        <v>0</v>
      </c>
      <c r="I17" s="57">
        <f>J17-H17</f>
        <v>0</v>
      </c>
      <c r="J17" s="57">
        <f>F17*G17</f>
        <v>0</v>
      </c>
      <c r="K17" s="57">
        <v>0</v>
      </c>
      <c r="L17" s="57">
        <f>F17*K17</f>
        <v>0</v>
      </c>
      <c r="M17" s="58" t="s">
        <v>109</v>
      </c>
      <c r="P17" s="16">
        <f>IF(AG17="5",J17,0)</f>
        <v>0</v>
      </c>
      <c r="R17" s="16">
        <f>IF(AG17="1",H17,0)</f>
        <v>0</v>
      </c>
      <c r="S17" s="16">
        <f>IF(AG17="1",I17,0)</f>
        <v>0</v>
      </c>
      <c r="T17" s="16">
        <f>IF(AG17="7",H17,0)</f>
        <v>0</v>
      </c>
      <c r="U17" s="16">
        <f>IF(AG17="7",I17,0)</f>
        <v>0</v>
      </c>
      <c r="V17" s="16">
        <f>IF(AG17="2",H17,0)</f>
        <v>0</v>
      </c>
      <c r="W17" s="16">
        <f>IF(AG17="2",I17,0)</f>
        <v>0</v>
      </c>
      <c r="X17" s="16">
        <f>IF(AG17="0",J17,0)</f>
        <v>0</v>
      </c>
      <c r="Y17" s="10" t="s">
        <v>34</v>
      </c>
      <c r="Z17" s="7">
        <f>IF(AD17=0,J17,0)</f>
        <v>0</v>
      </c>
      <c r="AA17" s="7">
        <f>IF(AD17=15,J17,0)</f>
        <v>0</v>
      </c>
      <c r="AB17" s="7">
        <f>IF(AD17=21,J17,0)</f>
        <v>0</v>
      </c>
      <c r="AD17" s="16">
        <v>21</v>
      </c>
      <c r="AE17" s="16">
        <f>G17*0</f>
        <v>0</v>
      </c>
      <c r="AF17" s="16">
        <f>G17*(1-0)</f>
        <v>0</v>
      </c>
      <c r="AG17" s="12" t="s">
        <v>7</v>
      </c>
      <c r="AM17" s="16">
        <f>F17*AE17</f>
        <v>0</v>
      </c>
      <c r="AN17" s="16">
        <f>F17*AF17</f>
        <v>0</v>
      </c>
      <c r="AO17" s="17" t="s">
        <v>120</v>
      </c>
      <c r="AP17" s="17" t="s">
        <v>124</v>
      </c>
      <c r="AQ17" s="10" t="s">
        <v>137</v>
      </c>
      <c r="AS17" s="16">
        <f>AM17+AN17</f>
        <v>0</v>
      </c>
      <c r="AT17" s="16">
        <f>G17/(100-AU17)*100</f>
        <v>0</v>
      </c>
      <c r="AU17" s="16">
        <v>0</v>
      </c>
      <c r="AV17" s="16">
        <f>L17</f>
        <v>0</v>
      </c>
    </row>
    <row r="18" spans="1:48" ht="12.75">
      <c r="A18" s="56" t="s">
        <v>11</v>
      </c>
      <c r="B18" s="55" t="s">
        <v>34</v>
      </c>
      <c r="C18" s="55" t="s">
        <v>43</v>
      </c>
      <c r="D18" s="56" t="s">
        <v>66</v>
      </c>
      <c r="E18" s="55" t="s">
        <v>84</v>
      </c>
      <c r="F18" s="57">
        <v>2</v>
      </c>
      <c r="G18" s="57">
        <v>0</v>
      </c>
      <c r="H18" s="57">
        <f>F18*AE18</f>
        <v>0</v>
      </c>
      <c r="I18" s="57">
        <f>J18-H18</f>
        <v>0</v>
      </c>
      <c r="J18" s="57">
        <f>F18*G18</f>
        <v>0</v>
      </c>
      <c r="K18" s="57">
        <v>0</v>
      </c>
      <c r="L18" s="57">
        <f>F18*K18</f>
        <v>0</v>
      </c>
      <c r="M18" s="58" t="s">
        <v>109</v>
      </c>
      <c r="P18" s="16">
        <f>IF(AG18="5",J18,0)</f>
        <v>0</v>
      </c>
      <c r="R18" s="16">
        <f>IF(AG18="1",H18,0)</f>
        <v>0</v>
      </c>
      <c r="S18" s="16">
        <f>IF(AG18="1",I18,0)</f>
        <v>0</v>
      </c>
      <c r="T18" s="16">
        <f>IF(AG18="7",H18,0)</f>
        <v>0</v>
      </c>
      <c r="U18" s="16">
        <f>IF(AG18="7",I18,0)</f>
        <v>0</v>
      </c>
      <c r="V18" s="16">
        <f>IF(AG18="2",H18,0)</f>
        <v>0</v>
      </c>
      <c r="W18" s="16">
        <f>IF(AG18="2",I18,0)</f>
        <v>0</v>
      </c>
      <c r="X18" s="16">
        <f>IF(AG18="0",J18,0)</f>
        <v>0</v>
      </c>
      <c r="Y18" s="10" t="s">
        <v>34</v>
      </c>
      <c r="Z18" s="7">
        <f>IF(AD18=0,J18,0)</f>
        <v>0</v>
      </c>
      <c r="AA18" s="7">
        <f>IF(AD18=15,J18,0)</f>
        <v>0</v>
      </c>
      <c r="AB18" s="7">
        <f>IF(AD18=21,J18,0)</f>
        <v>0</v>
      </c>
      <c r="AD18" s="16">
        <v>21</v>
      </c>
      <c r="AE18" s="16">
        <f>G18*0</f>
        <v>0</v>
      </c>
      <c r="AF18" s="16">
        <f>G18*(1-0)</f>
        <v>0</v>
      </c>
      <c r="AG18" s="12" t="s">
        <v>7</v>
      </c>
      <c r="AM18" s="16">
        <f>F18*AE18</f>
        <v>0</v>
      </c>
      <c r="AN18" s="16">
        <f>F18*AF18</f>
        <v>0</v>
      </c>
      <c r="AO18" s="17" t="s">
        <v>120</v>
      </c>
      <c r="AP18" s="17" t="s">
        <v>124</v>
      </c>
      <c r="AQ18" s="10" t="s">
        <v>137</v>
      </c>
      <c r="AS18" s="16">
        <f>AM18+AN18</f>
        <v>0</v>
      </c>
      <c r="AT18" s="16">
        <f>G18/(100-AU18)*100</f>
        <v>0</v>
      </c>
      <c r="AU18" s="16">
        <v>0</v>
      </c>
      <c r="AV18" s="16">
        <f>L18</f>
        <v>0</v>
      </c>
    </row>
    <row r="19" spans="1:37" ht="12.75">
      <c r="A19" s="51"/>
      <c r="B19" s="52" t="s">
        <v>34</v>
      </c>
      <c r="C19" s="52" t="s">
        <v>44</v>
      </c>
      <c r="D19" s="72" t="s">
        <v>67</v>
      </c>
      <c r="E19" s="73"/>
      <c r="F19" s="73"/>
      <c r="G19" s="73"/>
      <c r="H19" s="53">
        <f>SUM(H20:H20)</f>
        <v>0</v>
      </c>
      <c r="I19" s="53">
        <f>SUM(I20:I20)</f>
        <v>0</v>
      </c>
      <c r="J19" s="53">
        <f>H19+I19</f>
        <v>0</v>
      </c>
      <c r="K19" s="54"/>
      <c r="L19" s="53">
        <f>SUM(L20:L20)</f>
        <v>0</v>
      </c>
      <c r="M19" s="54"/>
      <c r="Y19" s="10" t="s">
        <v>34</v>
      </c>
      <c r="AI19" s="18">
        <f>SUM(Z20:Z20)</f>
        <v>0</v>
      </c>
      <c r="AJ19" s="18">
        <f>SUM(AA20:AA20)</f>
        <v>0</v>
      </c>
      <c r="AK19" s="18">
        <f>SUM(AB20:AB20)</f>
        <v>0</v>
      </c>
    </row>
    <row r="20" spans="1:48" ht="12.75">
      <c r="A20" s="56" t="s">
        <v>12</v>
      </c>
      <c r="B20" s="55" t="s">
        <v>34</v>
      </c>
      <c r="C20" s="55" t="s">
        <v>45</v>
      </c>
      <c r="D20" s="55" t="s">
        <v>68</v>
      </c>
      <c r="E20" s="55" t="s">
        <v>88</v>
      </c>
      <c r="F20" s="57">
        <v>0.02</v>
      </c>
      <c r="G20" s="57">
        <v>0</v>
      </c>
      <c r="H20" s="57">
        <f>F20*AE20</f>
        <v>0</v>
      </c>
      <c r="I20" s="57">
        <f>J20-H20</f>
        <v>0</v>
      </c>
      <c r="J20" s="57">
        <f>F20*G20</f>
        <v>0</v>
      </c>
      <c r="K20" s="57">
        <v>0</v>
      </c>
      <c r="L20" s="57">
        <f>F20*K20</f>
        <v>0</v>
      </c>
      <c r="M20" s="58" t="s">
        <v>109</v>
      </c>
      <c r="P20" s="16">
        <f>IF(AG20="5",J20,0)</f>
        <v>0</v>
      </c>
      <c r="R20" s="16">
        <f>IF(AG20="1",H20,0)</f>
        <v>0</v>
      </c>
      <c r="S20" s="16">
        <f>IF(AG20="1",I20,0)</f>
        <v>0</v>
      </c>
      <c r="T20" s="16">
        <f>IF(AG20="7",H20,0)</f>
        <v>0</v>
      </c>
      <c r="U20" s="16">
        <f>IF(AG20="7",I20,0)</f>
        <v>0</v>
      </c>
      <c r="V20" s="16">
        <f>IF(AG20="2",H20,0)</f>
        <v>0</v>
      </c>
      <c r="W20" s="16">
        <f>IF(AG20="2",I20,0)</f>
        <v>0</v>
      </c>
      <c r="X20" s="16">
        <f>IF(AG20="0",J20,0)</f>
        <v>0</v>
      </c>
      <c r="Y20" s="10" t="s">
        <v>34</v>
      </c>
      <c r="Z20" s="7">
        <f>IF(AD20=0,J20,0)</f>
        <v>0</v>
      </c>
      <c r="AA20" s="7">
        <f>IF(AD20=15,J20,0)</f>
        <v>0</v>
      </c>
      <c r="AB20" s="7">
        <f>IF(AD20=21,J20,0)</f>
        <v>0</v>
      </c>
      <c r="AD20" s="16">
        <v>21</v>
      </c>
      <c r="AE20" s="16">
        <f>G20*0</f>
        <v>0</v>
      </c>
      <c r="AF20" s="16">
        <f>G20*(1-0)</f>
        <v>0</v>
      </c>
      <c r="AG20" s="12" t="s">
        <v>11</v>
      </c>
      <c r="AM20" s="16">
        <f>F20*AE20</f>
        <v>0</v>
      </c>
      <c r="AN20" s="16">
        <f>F20*AF20</f>
        <v>0</v>
      </c>
      <c r="AO20" s="17" t="s">
        <v>121</v>
      </c>
      <c r="AP20" s="17" t="s">
        <v>125</v>
      </c>
      <c r="AQ20" s="10" t="s">
        <v>137</v>
      </c>
      <c r="AS20" s="16">
        <f>AM20+AN20</f>
        <v>0</v>
      </c>
      <c r="AT20" s="16">
        <f>G20/(100-AU20)*100</f>
        <v>0</v>
      </c>
      <c r="AU20" s="16">
        <v>0</v>
      </c>
      <c r="AV20" s="16">
        <f>L20</f>
        <v>0</v>
      </c>
    </row>
    <row r="21" spans="1:37" ht="12.75">
      <c r="A21" s="51"/>
      <c r="B21" s="52" t="s">
        <v>34</v>
      </c>
      <c r="C21" s="52"/>
      <c r="D21" s="72" t="s">
        <v>69</v>
      </c>
      <c r="E21" s="73"/>
      <c r="F21" s="73"/>
      <c r="G21" s="73"/>
      <c r="H21" s="53">
        <f>SUM(H22:H22)</f>
        <v>0</v>
      </c>
      <c r="I21" s="53">
        <f>SUM(I22:I22)</f>
        <v>0</v>
      </c>
      <c r="J21" s="53">
        <f>H21+I21</f>
        <v>0</v>
      </c>
      <c r="K21" s="54"/>
      <c r="L21" s="53">
        <f>SUM(L22:L22)</f>
        <v>0</v>
      </c>
      <c r="M21" s="54"/>
      <c r="Y21" s="10" t="s">
        <v>34</v>
      </c>
      <c r="AI21" s="18">
        <f>SUM(Z22:Z22)</f>
        <v>0</v>
      </c>
      <c r="AJ21" s="18">
        <f>SUM(AA22:AA22)</f>
        <v>0</v>
      </c>
      <c r="AK21" s="18">
        <f>SUM(AB22:AB22)</f>
        <v>0</v>
      </c>
    </row>
    <row r="22" spans="1:48" ht="12.75">
      <c r="A22" s="59" t="s">
        <v>197</v>
      </c>
      <c r="B22" s="59" t="s">
        <v>34</v>
      </c>
      <c r="C22" s="59" t="s">
        <v>46</v>
      </c>
      <c r="D22" s="59" t="s">
        <v>70</v>
      </c>
      <c r="E22" s="59" t="s">
        <v>84</v>
      </c>
      <c r="F22" s="60">
        <v>2</v>
      </c>
      <c r="G22" s="60">
        <v>0</v>
      </c>
      <c r="H22" s="60">
        <f>F22*AE22</f>
        <v>0</v>
      </c>
      <c r="I22" s="60">
        <f>J22-H22</f>
        <v>0</v>
      </c>
      <c r="J22" s="60">
        <f>F22*G22</f>
        <v>0</v>
      </c>
      <c r="K22" s="60">
        <v>0</v>
      </c>
      <c r="L22" s="60">
        <f>F22*K22</f>
        <v>0</v>
      </c>
      <c r="M22" s="61" t="s">
        <v>108</v>
      </c>
      <c r="P22" s="16">
        <f>IF(AG22="5",J22,0)</f>
        <v>0</v>
      </c>
      <c r="R22" s="16">
        <f>IF(AG22="1",H22,0)</f>
        <v>0</v>
      </c>
      <c r="S22" s="16">
        <f>IF(AG22="1",I22,0)</f>
        <v>0</v>
      </c>
      <c r="T22" s="16">
        <f>IF(AG22="7",H22,0)</f>
        <v>0</v>
      </c>
      <c r="U22" s="16">
        <f>IF(AG22="7",I22,0)</f>
        <v>0</v>
      </c>
      <c r="V22" s="16">
        <f>IF(AG22="2",H22,0)</f>
        <v>0</v>
      </c>
      <c r="W22" s="16">
        <f>IF(AG22="2",I22,0)</f>
        <v>0</v>
      </c>
      <c r="X22" s="16">
        <f>IF(AG22="0",J22,0)</f>
        <v>0</v>
      </c>
      <c r="Y22" s="10" t="s">
        <v>34</v>
      </c>
      <c r="Z22" s="8">
        <f>IF(AD22=0,J22,0)</f>
        <v>0</v>
      </c>
      <c r="AA22" s="8">
        <f>IF(AD22=15,J22,0)</f>
        <v>0</v>
      </c>
      <c r="AB22" s="8">
        <f>IF(AD22=21,J22,0)</f>
        <v>0</v>
      </c>
      <c r="AD22" s="16">
        <v>21</v>
      </c>
      <c r="AE22" s="16">
        <f>G22*1</f>
        <v>0</v>
      </c>
      <c r="AF22" s="16">
        <f>G22*(1-1)</f>
        <v>0</v>
      </c>
      <c r="AG22" s="13" t="s">
        <v>119</v>
      </c>
      <c r="AM22" s="16">
        <f>F22*AE22</f>
        <v>0</v>
      </c>
      <c r="AN22" s="16">
        <f>F22*AF22</f>
        <v>0</v>
      </c>
      <c r="AO22" s="17" t="s">
        <v>122</v>
      </c>
      <c r="AP22" s="17" t="s">
        <v>126</v>
      </c>
      <c r="AQ22" s="10" t="s">
        <v>137</v>
      </c>
      <c r="AS22" s="16">
        <f>AM22+AN22</f>
        <v>0</v>
      </c>
      <c r="AT22" s="16">
        <f>G22/(100-AU22)*100</f>
        <v>0</v>
      </c>
      <c r="AU22" s="16">
        <v>0</v>
      </c>
      <c r="AV22" s="16">
        <f>L22</f>
        <v>0</v>
      </c>
    </row>
    <row r="23" spans="1:13" ht="12.75">
      <c r="A23" s="47"/>
      <c r="B23" s="48" t="s">
        <v>35</v>
      </c>
      <c r="C23" s="48"/>
      <c r="D23" s="78" t="s">
        <v>71</v>
      </c>
      <c r="E23" s="79"/>
      <c r="F23" s="79"/>
      <c r="G23" s="79"/>
      <c r="H23" s="49">
        <f>H24+H30+H32</f>
        <v>0</v>
      </c>
      <c r="I23" s="49">
        <f>I24+I30+I32</f>
        <v>0</v>
      </c>
      <c r="J23" s="49">
        <f>H23+I23</f>
        <v>0</v>
      </c>
      <c r="K23" s="50"/>
      <c r="L23" s="49">
        <f>L24+L30+L32</f>
        <v>0</v>
      </c>
      <c r="M23" s="50"/>
    </row>
    <row r="24" spans="1:37" ht="12.75">
      <c r="A24" s="51"/>
      <c r="B24" s="52" t="s">
        <v>35</v>
      </c>
      <c r="C24" s="52" t="s">
        <v>15</v>
      </c>
      <c r="D24" s="72" t="s">
        <v>63</v>
      </c>
      <c r="E24" s="73"/>
      <c r="F24" s="73"/>
      <c r="G24" s="73"/>
      <c r="H24" s="53">
        <f>SUM(H25:H29)</f>
        <v>0</v>
      </c>
      <c r="I24" s="53">
        <f>SUM(I25:I29)</f>
        <v>0</v>
      </c>
      <c r="J24" s="53">
        <f>H24+I24</f>
        <v>0</v>
      </c>
      <c r="K24" s="54"/>
      <c r="L24" s="53">
        <f>SUM(L25:L29)</f>
        <v>0</v>
      </c>
      <c r="M24" s="54"/>
      <c r="Y24" s="10" t="s">
        <v>35</v>
      </c>
      <c r="AI24" s="18">
        <f>SUM(Z25:Z29)</f>
        <v>0</v>
      </c>
      <c r="AJ24" s="18">
        <f>SUM(AA25:AA29)</f>
        <v>0</v>
      </c>
      <c r="AK24" s="18">
        <f>SUM(AB25:AB29)</f>
        <v>0</v>
      </c>
    </row>
    <row r="25" spans="1:48" ht="12.75">
      <c r="A25" s="55" t="s">
        <v>13</v>
      </c>
      <c r="B25" s="55" t="s">
        <v>35</v>
      </c>
      <c r="C25" s="55" t="s">
        <v>40</v>
      </c>
      <c r="D25" s="56" t="s">
        <v>191</v>
      </c>
      <c r="E25" s="55" t="s">
        <v>84</v>
      </c>
      <c r="F25" s="57">
        <v>16.8</v>
      </c>
      <c r="G25" s="57">
        <v>0</v>
      </c>
      <c r="H25" s="57">
        <f>F25*AE25</f>
        <v>0</v>
      </c>
      <c r="I25" s="57">
        <f>J25-H25</f>
        <v>0</v>
      </c>
      <c r="J25" s="57">
        <f>F25*G25</f>
        <v>0</v>
      </c>
      <c r="K25" s="57">
        <v>0</v>
      </c>
      <c r="L25" s="57">
        <f>F25*K25</f>
        <v>0</v>
      </c>
      <c r="M25" s="58" t="s">
        <v>108</v>
      </c>
      <c r="P25" s="16">
        <f>IF(AG25="5",J25,0)</f>
        <v>0</v>
      </c>
      <c r="R25" s="16">
        <f>IF(AG25="1",H25,0)</f>
        <v>0</v>
      </c>
      <c r="S25" s="16">
        <f>IF(AG25="1",I25,0)</f>
        <v>0</v>
      </c>
      <c r="T25" s="16">
        <f>IF(AG25="7",H25,0)</f>
        <v>0</v>
      </c>
      <c r="U25" s="16">
        <f>IF(AG25="7",I25,0)</f>
        <v>0</v>
      </c>
      <c r="V25" s="16">
        <f>IF(AG25="2",H25,0)</f>
        <v>0</v>
      </c>
      <c r="W25" s="16">
        <f>IF(AG25="2",I25,0)</f>
        <v>0</v>
      </c>
      <c r="X25" s="16">
        <f>IF(AG25="0",J25,0)</f>
        <v>0</v>
      </c>
      <c r="Y25" s="10" t="s">
        <v>35</v>
      </c>
      <c r="Z25" s="7">
        <f>IF(AD25=0,J25,0)</f>
        <v>0</v>
      </c>
      <c r="AA25" s="7">
        <f>IF(AD25=15,J25,0)</f>
        <v>0</v>
      </c>
      <c r="AB25" s="7">
        <f>IF(AD25=21,J25,0)</f>
        <v>0</v>
      </c>
      <c r="AD25" s="16">
        <v>21</v>
      </c>
      <c r="AE25" s="16">
        <f>G25*0.392657704239917</f>
        <v>0</v>
      </c>
      <c r="AF25" s="16">
        <f>G25*(1-0.392657704239917)</f>
        <v>0</v>
      </c>
      <c r="AG25" s="12" t="s">
        <v>7</v>
      </c>
      <c r="AM25" s="16">
        <f>F25*AE25</f>
        <v>0</v>
      </c>
      <c r="AN25" s="16">
        <f>F25*AF25</f>
        <v>0</v>
      </c>
      <c r="AO25" s="17" t="s">
        <v>120</v>
      </c>
      <c r="AP25" s="17" t="s">
        <v>127</v>
      </c>
      <c r="AQ25" s="10" t="s">
        <v>138</v>
      </c>
      <c r="AS25" s="16">
        <f>AM25+AN25</f>
        <v>0</v>
      </c>
      <c r="AT25" s="16">
        <f>G25/(100-AU25)*100</f>
        <v>0</v>
      </c>
      <c r="AU25" s="16">
        <v>0</v>
      </c>
      <c r="AV25" s="16">
        <f>L25</f>
        <v>0</v>
      </c>
    </row>
    <row r="26" spans="1:48" ht="12.75">
      <c r="A26" s="55" t="s">
        <v>14</v>
      </c>
      <c r="B26" s="55" t="s">
        <v>35</v>
      </c>
      <c r="C26" s="55" t="s">
        <v>47</v>
      </c>
      <c r="D26" s="55" t="s">
        <v>186</v>
      </c>
      <c r="E26" s="55" t="s">
        <v>86</v>
      </c>
      <c r="F26" s="57">
        <v>168</v>
      </c>
      <c r="G26" s="57">
        <v>0</v>
      </c>
      <c r="H26" s="57">
        <f>F26*AE26</f>
        <v>0</v>
      </c>
      <c r="I26" s="57">
        <f>J26-H26</f>
        <v>0</v>
      </c>
      <c r="J26" s="57">
        <f>F26*G26</f>
        <v>0</v>
      </c>
      <c r="K26" s="57">
        <v>0</v>
      </c>
      <c r="L26" s="57">
        <f>F26*K26</f>
        <v>0</v>
      </c>
      <c r="M26" s="58" t="s">
        <v>108</v>
      </c>
      <c r="P26" s="16">
        <f>IF(AG26="5",J26,0)</f>
        <v>0</v>
      </c>
      <c r="R26" s="16">
        <f>IF(AG26="1",H26,0)</f>
        <v>0</v>
      </c>
      <c r="S26" s="16">
        <f>IF(AG26="1",I26,0)</f>
        <v>0</v>
      </c>
      <c r="T26" s="16">
        <f>IF(AG26="7",H26,0)</f>
        <v>0</v>
      </c>
      <c r="U26" s="16">
        <f>IF(AG26="7",I26,0)</f>
        <v>0</v>
      </c>
      <c r="V26" s="16">
        <f>IF(AG26="2",H26,0)</f>
        <v>0</v>
      </c>
      <c r="W26" s="16">
        <f>IF(AG26="2",I26,0)</f>
        <v>0</v>
      </c>
      <c r="X26" s="16">
        <f>IF(AG26="0",J26,0)</f>
        <v>0</v>
      </c>
      <c r="Y26" s="10" t="s">
        <v>35</v>
      </c>
      <c r="Z26" s="7">
        <f>IF(AD26=0,J26,0)</f>
        <v>0</v>
      </c>
      <c r="AA26" s="7">
        <f>IF(AD26=15,J26,0)</f>
        <v>0</v>
      </c>
      <c r="AB26" s="7">
        <f>IF(AD26=21,J26,0)</f>
        <v>0</v>
      </c>
      <c r="AD26" s="16">
        <v>21</v>
      </c>
      <c r="AE26" s="16">
        <f>G26*0</f>
        <v>0</v>
      </c>
      <c r="AF26" s="16">
        <f>G26*(1-0)</f>
        <v>0</v>
      </c>
      <c r="AG26" s="12" t="s">
        <v>7</v>
      </c>
      <c r="AM26" s="16">
        <f>F26*AE26</f>
        <v>0</v>
      </c>
      <c r="AN26" s="16">
        <f>F26*AF26</f>
        <v>0</v>
      </c>
      <c r="AO26" s="17" t="s">
        <v>120</v>
      </c>
      <c r="AP26" s="17" t="s">
        <v>127</v>
      </c>
      <c r="AQ26" s="10" t="s">
        <v>138</v>
      </c>
      <c r="AS26" s="16">
        <f>AM26+AN26</f>
        <v>0</v>
      </c>
      <c r="AT26" s="16">
        <f>G26/(100-AU26)*100</f>
        <v>0</v>
      </c>
      <c r="AU26" s="16">
        <v>0</v>
      </c>
      <c r="AV26" s="16">
        <f>L26</f>
        <v>0</v>
      </c>
    </row>
    <row r="27" spans="1:48" ht="12.75">
      <c r="A27" s="55" t="s">
        <v>198</v>
      </c>
      <c r="B27" s="55" t="s">
        <v>35</v>
      </c>
      <c r="C27" s="55" t="s">
        <v>48</v>
      </c>
      <c r="D27" s="56" t="s">
        <v>192</v>
      </c>
      <c r="E27" s="55" t="s">
        <v>86</v>
      </c>
      <c r="F27" s="57">
        <v>1680</v>
      </c>
      <c r="G27" s="57">
        <v>0</v>
      </c>
      <c r="H27" s="57">
        <f>F27*AE27</f>
        <v>0</v>
      </c>
      <c r="I27" s="57">
        <f>J27-H27</f>
        <v>0</v>
      </c>
      <c r="J27" s="57">
        <f>F27*G27</f>
        <v>0</v>
      </c>
      <c r="K27" s="57">
        <v>0</v>
      </c>
      <c r="L27" s="57">
        <f>F27*K27</f>
        <v>0</v>
      </c>
      <c r="M27" s="58" t="s">
        <v>108</v>
      </c>
      <c r="P27" s="16">
        <f>IF(AG27="5",J27,0)</f>
        <v>0</v>
      </c>
      <c r="R27" s="16">
        <f>IF(AG27="1",H27,0)</f>
        <v>0</v>
      </c>
      <c r="S27" s="16">
        <f>IF(AG27="1",I27,0)</f>
        <v>0</v>
      </c>
      <c r="T27" s="16">
        <f>IF(AG27="7",H27,0)</f>
        <v>0</v>
      </c>
      <c r="U27" s="16">
        <f>IF(AG27="7",I27,0)</f>
        <v>0</v>
      </c>
      <c r="V27" s="16">
        <f>IF(AG27="2",H27,0)</f>
        <v>0</v>
      </c>
      <c r="W27" s="16">
        <f>IF(AG27="2",I27,0)</f>
        <v>0</v>
      </c>
      <c r="X27" s="16">
        <f>IF(AG27="0",J27,0)</f>
        <v>0</v>
      </c>
      <c r="Y27" s="10" t="s">
        <v>35</v>
      </c>
      <c r="Z27" s="7">
        <f>IF(AD27=0,J27,0)</f>
        <v>0</v>
      </c>
      <c r="AA27" s="7">
        <f>IF(AD27=15,J27,0)</f>
        <v>0</v>
      </c>
      <c r="AB27" s="7">
        <f>IF(AD27=21,J27,0)</f>
        <v>0</v>
      </c>
      <c r="AD27" s="16">
        <v>21</v>
      </c>
      <c r="AE27" s="16">
        <f>G27*0</f>
        <v>0</v>
      </c>
      <c r="AF27" s="16">
        <f>G27*(1-0)</f>
        <v>0</v>
      </c>
      <c r="AG27" s="12" t="s">
        <v>7</v>
      </c>
      <c r="AM27" s="16">
        <f>F27*AE27</f>
        <v>0</v>
      </c>
      <c r="AN27" s="16">
        <f>F27*AF27</f>
        <v>0</v>
      </c>
      <c r="AO27" s="17" t="s">
        <v>120</v>
      </c>
      <c r="AP27" s="17" t="s">
        <v>127</v>
      </c>
      <c r="AQ27" s="10" t="s">
        <v>138</v>
      </c>
      <c r="AS27" s="16">
        <f>AM27+AN27</f>
        <v>0</v>
      </c>
      <c r="AT27" s="16">
        <f>G27/(100-AU27)*100</f>
        <v>0</v>
      </c>
      <c r="AU27" s="16">
        <v>0</v>
      </c>
      <c r="AV27" s="16">
        <f>L27</f>
        <v>0</v>
      </c>
    </row>
    <row r="28" spans="1:48" ht="12.75">
      <c r="A28" s="55" t="s">
        <v>15</v>
      </c>
      <c r="B28" s="55" t="s">
        <v>35</v>
      </c>
      <c r="C28" s="55" t="s">
        <v>51</v>
      </c>
      <c r="D28" s="56" t="s">
        <v>205</v>
      </c>
      <c r="E28" s="55" t="s">
        <v>88</v>
      </c>
      <c r="F28" s="57">
        <v>0.014</v>
      </c>
      <c r="G28" s="57">
        <v>0</v>
      </c>
      <c r="H28" s="57">
        <f>F28*AE28</f>
        <v>0</v>
      </c>
      <c r="I28" s="57">
        <f>J28-H28</f>
        <v>0</v>
      </c>
      <c r="J28" s="57">
        <f>F28*G28</f>
        <v>0</v>
      </c>
      <c r="K28" s="57">
        <v>0</v>
      </c>
      <c r="L28" s="57">
        <f>F28*K28</f>
        <v>0</v>
      </c>
      <c r="M28" s="58" t="s">
        <v>109</v>
      </c>
      <c r="P28" s="16">
        <f>IF(AG28="5",J28,0)</f>
        <v>0</v>
      </c>
      <c r="R28" s="16">
        <f>IF(AG28="1",H28,0)</f>
        <v>0</v>
      </c>
      <c r="S28" s="16">
        <f>IF(AG28="1",I28,0)</f>
        <v>0</v>
      </c>
      <c r="T28" s="16">
        <f>IF(AG28="7",H28,0)</f>
        <v>0</v>
      </c>
      <c r="U28" s="16">
        <f>IF(AG28="7",I28,0)</f>
        <v>0</v>
      </c>
      <c r="V28" s="16">
        <f>IF(AG28="2",H28,0)</f>
        <v>0</v>
      </c>
      <c r="W28" s="16">
        <f>IF(AG28="2",I28,0)</f>
        <v>0</v>
      </c>
      <c r="X28" s="16">
        <f>IF(AG28="0",J28,0)</f>
        <v>0</v>
      </c>
      <c r="Y28" s="10" t="s">
        <v>35</v>
      </c>
      <c r="Z28" s="7">
        <f>IF(AD28=0,J28,0)</f>
        <v>0</v>
      </c>
      <c r="AA28" s="7">
        <f>IF(AD28=15,J28,0)</f>
        <v>0</v>
      </c>
      <c r="AB28" s="7">
        <f>IF(AD28=21,J28,0)</f>
        <v>0</v>
      </c>
      <c r="AD28" s="16">
        <v>21</v>
      </c>
      <c r="AE28" s="16">
        <f>G28*0</f>
        <v>0</v>
      </c>
      <c r="AF28" s="16">
        <f>G28*(1-0)</f>
        <v>0</v>
      </c>
      <c r="AG28" s="12" t="s">
        <v>7</v>
      </c>
      <c r="AM28" s="16">
        <f>F28*AE28</f>
        <v>0</v>
      </c>
      <c r="AN28" s="16">
        <f>F28*AF28</f>
        <v>0</v>
      </c>
      <c r="AO28" s="17" t="s">
        <v>120</v>
      </c>
      <c r="AP28" s="17" t="s">
        <v>127</v>
      </c>
      <c r="AQ28" s="10" t="s">
        <v>138</v>
      </c>
      <c r="AS28" s="16">
        <f>AM28+AN28</f>
        <v>0</v>
      </c>
      <c r="AT28" s="16">
        <f>G28/(100-AU28)*100</f>
        <v>0</v>
      </c>
      <c r="AU28" s="16">
        <v>0</v>
      </c>
      <c r="AV28" s="16">
        <f>L28</f>
        <v>0</v>
      </c>
    </row>
    <row r="29" spans="1:48" ht="12.75">
      <c r="A29" s="55" t="s">
        <v>199</v>
      </c>
      <c r="B29" s="55" t="s">
        <v>35</v>
      </c>
      <c r="C29" s="55" t="s">
        <v>43</v>
      </c>
      <c r="D29" s="55" t="s">
        <v>66</v>
      </c>
      <c r="E29" s="55" t="s">
        <v>84</v>
      </c>
      <c r="F29" s="57">
        <v>16.8</v>
      </c>
      <c r="G29" s="57">
        <v>0</v>
      </c>
      <c r="H29" s="57">
        <f>F29*AE29</f>
        <v>0</v>
      </c>
      <c r="I29" s="57">
        <f>J29-H29</f>
        <v>0</v>
      </c>
      <c r="J29" s="57">
        <f>F29*G29</f>
        <v>0</v>
      </c>
      <c r="K29" s="57">
        <v>0</v>
      </c>
      <c r="L29" s="57">
        <f>F29*K29</f>
        <v>0</v>
      </c>
      <c r="M29" s="58" t="s">
        <v>109</v>
      </c>
      <c r="P29" s="16">
        <f>IF(AG29="5",J29,0)</f>
        <v>0</v>
      </c>
      <c r="R29" s="16">
        <f>IF(AG29="1",H29,0)</f>
        <v>0</v>
      </c>
      <c r="S29" s="16">
        <f>IF(AG29="1",I29,0)</f>
        <v>0</v>
      </c>
      <c r="T29" s="16">
        <f>IF(AG29="7",H29,0)</f>
        <v>0</v>
      </c>
      <c r="U29" s="16">
        <f>IF(AG29="7",I29,0)</f>
        <v>0</v>
      </c>
      <c r="V29" s="16">
        <f>IF(AG29="2",H29,0)</f>
        <v>0</v>
      </c>
      <c r="W29" s="16">
        <f>IF(AG29="2",I29,0)</f>
        <v>0</v>
      </c>
      <c r="X29" s="16">
        <f>IF(AG29="0",J29,0)</f>
        <v>0</v>
      </c>
      <c r="Y29" s="10" t="s">
        <v>35</v>
      </c>
      <c r="Z29" s="7">
        <f>IF(AD29=0,J29,0)</f>
        <v>0</v>
      </c>
      <c r="AA29" s="7">
        <f>IF(AD29=15,J29,0)</f>
        <v>0</v>
      </c>
      <c r="AB29" s="7">
        <f>IF(AD29=21,J29,0)</f>
        <v>0</v>
      </c>
      <c r="AD29" s="16">
        <v>21</v>
      </c>
      <c r="AE29" s="16">
        <f>G29*0</f>
        <v>0</v>
      </c>
      <c r="AF29" s="16">
        <f>G29*(1-0)</f>
        <v>0</v>
      </c>
      <c r="AG29" s="12" t="s">
        <v>7</v>
      </c>
      <c r="AM29" s="16">
        <f>F29*AE29</f>
        <v>0</v>
      </c>
      <c r="AN29" s="16">
        <f>F29*AF29</f>
        <v>0</v>
      </c>
      <c r="AO29" s="17" t="s">
        <v>120</v>
      </c>
      <c r="AP29" s="17" t="s">
        <v>127</v>
      </c>
      <c r="AQ29" s="10" t="s">
        <v>138</v>
      </c>
      <c r="AS29" s="16">
        <f>AM29+AN29</f>
        <v>0</v>
      </c>
      <c r="AT29" s="16">
        <f>G29/(100-AU29)*100</f>
        <v>0</v>
      </c>
      <c r="AU29" s="16">
        <v>0</v>
      </c>
      <c r="AV29" s="16">
        <f>L29</f>
        <v>0</v>
      </c>
    </row>
    <row r="30" spans="1:37" ht="12.75">
      <c r="A30" s="51"/>
      <c r="B30" s="52" t="s">
        <v>35</v>
      </c>
      <c r="C30" s="52" t="s">
        <v>44</v>
      </c>
      <c r="D30" s="72" t="s">
        <v>67</v>
      </c>
      <c r="E30" s="73"/>
      <c r="F30" s="73"/>
      <c r="G30" s="73"/>
      <c r="H30" s="53">
        <f>SUM(H31:H31)</f>
        <v>0</v>
      </c>
      <c r="I30" s="53">
        <f>SUM(I31:I31)</f>
        <v>0</v>
      </c>
      <c r="J30" s="53">
        <f>H30+I30</f>
        <v>0</v>
      </c>
      <c r="K30" s="54"/>
      <c r="L30" s="53">
        <f>SUM(L31:L31)</f>
        <v>0</v>
      </c>
      <c r="M30" s="54"/>
      <c r="Y30" s="10" t="s">
        <v>35</v>
      </c>
      <c r="AI30" s="18">
        <f>SUM(Z31:Z31)</f>
        <v>0</v>
      </c>
      <c r="AJ30" s="18">
        <f>SUM(AA31:AA31)</f>
        <v>0</v>
      </c>
      <c r="AK30" s="18">
        <f>SUM(AB31:AB31)</f>
        <v>0</v>
      </c>
    </row>
    <row r="31" spans="1:48" ht="12.75">
      <c r="A31" s="55" t="s">
        <v>16</v>
      </c>
      <c r="B31" s="55" t="s">
        <v>35</v>
      </c>
      <c r="C31" s="55" t="s">
        <v>45</v>
      </c>
      <c r="D31" s="55" t="s">
        <v>68</v>
      </c>
      <c r="E31" s="55" t="s">
        <v>88</v>
      </c>
      <c r="F31" s="57">
        <v>0.01</v>
      </c>
      <c r="G31" s="57">
        <v>0</v>
      </c>
      <c r="H31" s="57">
        <f>F31*AE31</f>
        <v>0</v>
      </c>
      <c r="I31" s="57">
        <f>J31-H31</f>
        <v>0</v>
      </c>
      <c r="J31" s="57">
        <f>F31*G31</f>
        <v>0</v>
      </c>
      <c r="K31" s="7">
        <v>0</v>
      </c>
      <c r="L31" s="57">
        <f>F31*K31</f>
        <v>0</v>
      </c>
      <c r="M31" s="58" t="s">
        <v>109</v>
      </c>
      <c r="P31" s="16">
        <f>IF(AG31="5",J31,0)</f>
        <v>0</v>
      </c>
      <c r="R31" s="16">
        <f>IF(AG31="1",H31,0)</f>
        <v>0</v>
      </c>
      <c r="S31" s="16">
        <f>IF(AG31="1",I31,0)</f>
        <v>0</v>
      </c>
      <c r="T31" s="16">
        <f>IF(AG31="7",H31,0)</f>
        <v>0</v>
      </c>
      <c r="U31" s="16">
        <f>IF(AG31="7",I31,0)</f>
        <v>0</v>
      </c>
      <c r="V31" s="16">
        <f>IF(AG31="2",H31,0)</f>
        <v>0</v>
      </c>
      <c r="W31" s="16">
        <f>IF(AG31="2",I31,0)</f>
        <v>0</v>
      </c>
      <c r="X31" s="16">
        <f>IF(AG31="0",J31,0)</f>
        <v>0</v>
      </c>
      <c r="Y31" s="10" t="s">
        <v>35</v>
      </c>
      <c r="Z31" s="7">
        <f>IF(AD31=0,J31,0)</f>
        <v>0</v>
      </c>
      <c r="AA31" s="7">
        <f>IF(AD31=15,J31,0)</f>
        <v>0</v>
      </c>
      <c r="AB31" s="7">
        <f>IF(AD31=21,J31,0)</f>
        <v>0</v>
      </c>
      <c r="AD31" s="16">
        <v>21</v>
      </c>
      <c r="AE31" s="16">
        <f>G31*0</f>
        <v>0</v>
      </c>
      <c r="AF31" s="16">
        <f>G31*(1-0)</f>
        <v>0</v>
      </c>
      <c r="AG31" s="12" t="s">
        <v>11</v>
      </c>
      <c r="AM31" s="16">
        <f>F31*AE31</f>
        <v>0</v>
      </c>
      <c r="AN31" s="16">
        <f>F31*AF31</f>
        <v>0</v>
      </c>
      <c r="AO31" s="17" t="s">
        <v>121</v>
      </c>
      <c r="AP31" s="17" t="s">
        <v>128</v>
      </c>
      <c r="AQ31" s="10" t="s">
        <v>138</v>
      </c>
      <c r="AS31" s="16">
        <f>AM31+AN31</f>
        <v>0</v>
      </c>
      <c r="AT31" s="16">
        <f>G31/(100-AU31)*100</f>
        <v>0</v>
      </c>
      <c r="AU31" s="16">
        <v>0</v>
      </c>
      <c r="AV31" s="16">
        <f>L31</f>
        <v>0</v>
      </c>
    </row>
    <row r="32" spans="1:43" ht="12.75">
      <c r="A32" s="51"/>
      <c r="B32" s="52" t="s">
        <v>35</v>
      </c>
      <c r="C32" s="52"/>
      <c r="D32" s="72" t="s">
        <v>69</v>
      </c>
      <c r="E32" s="73"/>
      <c r="F32" s="73"/>
      <c r="G32" s="73"/>
      <c r="H32" s="53">
        <f>SUM(H33:H34)</f>
        <v>0</v>
      </c>
      <c r="I32" s="53">
        <f>SUM(I33:I34)</f>
        <v>0</v>
      </c>
      <c r="J32" s="53">
        <f>H32+I32</f>
        <v>0</v>
      </c>
      <c r="K32" s="54"/>
      <c r="L32" s="53">
        <f>SUM(L34:L34)</f>
        <v>0</v>
      </c>
      <c r="M32" s="54"/>
      <c r="Y32" s="10" t="s">
        <v>35</v>
      </c>
      <c r="AI32" s="18">
        <f>SUM(Z33:Z34)</f>
        <v>0</v>
      </c>
      <c r="AJ32" s="18">
        <f>SUM(AA33:AA34)</f>
        <v>0</v>
      </c>
      <c r="AK32" s="18">
        <f>SUM(AB33:AB34)</f>
        <v>0</v>
      </c>
      <c r="AQ32" s="10" t="s">
        <v>138</v>
      </c>
    </row>
    <row r="33" spans="1:48" ht="12.75">
      <c r="A33" s="62" t="s">
        <v>17</v>
      </c>
      <c r="B33" s="63" t="s">
        <v>35</v>
      </c>
      <c r="C33" s="59" t="s">
        <v>49</v>
      </c>
      <c r="D33" s="59" t="s">
        <v>207</v>
      </c>
      <c r="E33" s="64" t="s">
        <v>91</v>
      </c>
      <c r="F33" s="57">
        <v>14</v>
      </c>
      <c r="G33" s="57">
        <v>0</v>
      </c>
      <c r="H33" s="8">
        <f>F33*AE33</f>
        <v>0</v>
      </c>
      <c r="I33" s="8">
        <f>J33-H33</f>
        <v>0</v>
      </c>
      <c r="J33" s="65">
        <f>F33*G33</f>
        <v>0</v>
      </c>
      <c r="K33" s="57">
        <v>0.001</v>
      </c>
      <c r="L33" s="57">
        <f>F33*K33</f>
        <v>0.014</v>
      </c>
      <c r="M33" s="66"/>
      <c r="P33" s="16">
        <f>IF(AG33="5",J33,0)</f>
        <v>0</v>
      </c>
      <c r="R33" s="16">
        <f>IF(AG33="1",H33,0)</f>
        <v>0</v>
      </c>
      <c r="S33" s="16">
        <f>IF(AG33="1",I33,0)</f>
        <v>0</v>
      </c>
      <c r="T33" s="16">
        <f>IF(AG33="7",H33,0)</f>
        <v>0</v>
      </c>
      <c r="U33" s="16">
        <f>IF(AG33="7",I33,0)</f>
        <v>0</v>
      </c>
      <c r="V33" s="16">
        <f>IF(AG33="2",H33,0)</f>
        <v>0</v>
      </c>
      <c r="W33" s="16">
        <f>IF(AG33="2",I33,0)</f>
        <v>0</v>
      </c>
      <c r="X33" s="16">
        <f>IF(AG33="0",J33,0)</f>
        <v>0</v>
      </c>
      <c r="Y33" s="10" t="s">
        <v>35</v>
      </c>
      <c r="Z33" s="8">
        <f>IF(AD33=0,J33,0)</f>
        <v>0</v>
      </c>
      <c r="AA33" s="8">
        <f>IF(AD33=15,J33,0)</f>
        <v>0</v>
      </c>
      <c r="AB33" s="8">
        <f>IF(AD33=21,J33,0)</f>
        <v>0</v>
      </c>
      <c r="AD33" s="16">
        <v>21</v>
      </c>
      <c r="AE33" s="16">
        <f>G33*1</f>
        <v>0</v>
      </c>
      <c r="AF33" s="16">
        <f>G33*(1-1)</f>
        <v>0</v>
      </c>
      <c r="AG33" s="13" t="s">
        <v>119</v>
      </c>
      <c r="AI33" s="18"/>
      <c r="AJ33" s="18"/>
      <c r="AK33" s="18"/>
      <c r="AM33" s="16">
        <f>F33*AE33</f>
        <v>0</v>
      </c>
      <c r="AN33" s="16">
        <f>F33*AF33</f>
        <v>0</v>
      </c>
      <c r="AO33" s="17" t="s">
        <v>122</v>
      </c>
      <c r="AP33" s="17" t="s">
        <v>129</v>
      </c>
      <c r="AQ33" s="10" t="s">
        <v>138</v>
      </c>
      <c r="AS33" s="16">
        <f>AM33+AN33</f>
        <v>0</v>
      </c>
      <c r="AT33" s="16">
        <f>G33/(100-AU33)*100</f>
        <v>0</v>
      </c>
      <c r="AU33" s="16">
        <v>0</v>
      </c>
      <c r="AV33" s="16">
        <f>L33</f>
        <v>0.014</v>
      </c>
    </row>
    <row r="34" spans="1:48" ht="12.75">
      <c r="A34" s="59" t="s">
        <v>18</v>
      </c>
      <c r="B34" s="59" t="s">
        <v>35</v>
      </c>
      <c r="C34" s="59" t="s">
        <v>46</v>
      </c>
      <c r="D34" s="59" t="s">
        <v>70</v>
      </c>
      <c r="E34" s="59" t="s">
        <v>84</v>
      </c>
      <c r="F34" s="60">
        <v>16.8</v>
      </c>
      <c r="G34" s="60">
        <v>0</v>
      </c>
      <c r="H34" s="60">
        <f>F34*AE34</f>
        <v>0</v>
      </c>
      <c r="I34" s="60">
        <f>J34-H34</f>
        <v>0</v>
      </c>
      <c r="J34" s="60">
        <f>F34*G34</f>
        <v>0</v>
      </c>
      <c r="K34" s="60">
        <v>0</v>
      </c>
      <c r="L34" s="60">
        <f>F34*K34</f>
        <v>0</v>
      </c>
      <c r="M34" s="61" t="s">
        <v>108</v>
      </c>
      <c r="P34" s="16">
        <f>IF(AG34="5",J34,0)</f>
        <v>0</v>
      </c>
      <c r="R34" s="16">
        <f>IF(AG34="1",H34,0)</f>
        <v>0</v>
      </c>
      <c r="S34" s="16">
        <f>IF(AG34="1",I34,0)</f>
        <v>0</v>
      </c>
      <c r="T34" s="16">
        <f>IF(AG34="7",H34,0)</f>
        <v>0</v>
      </c>
      <c r="U34" s="16">
        <f>IF(AG34="7",I34,0)</f>
        <v>0</v>
      </c>
      <c r="V34" s="16">
        <f>IF(AG34="2",H34,0)</f>
        <v>0</v>
      </c>
      <c r="W34" s="16">
        <f>IF(AG34="2",I34,0)</f>
        <v>0</v>
      </c>
      <c r="X34" s="16">
        <f>IF(AG34="0",J34,0)</f>
        <v>0</v>
      </c>
      <c r="Y34" s="10" t="s">
        <v>35</v>
      </c>
      <c r="Z34" s="8">
        <f>IF(AD34=0,J34,0)</f>
        <v>0</v>
      </c>
      <c r="AA34" s="8">
        <f>IF(AD34=15,J34,0)</f>
        <v>0</v>
      </c>
      <c r="AB34" s="8">
        <f>IF(AD34=21,J34,0)</f>
        <v>0</v>
      </c>
      <c r="AD34" s="16">
        <v>21</v>
      </c>
      <c r="AE34" s="16">
        <f>G34*1</f>
        <v>0</v>
      </c>
      <c r="AF34" s="16">
        <f>G34*(1-1)</f>
        <v>0</v>
      </c>
      <c r="AG34" s="13" t="s">
        <v>7</v>
      </c>
      <c r="AM34" s="16">
        <f>F34*AE34</f>
        <v>0</v>
      </c>
      <c r="AN34" s="16">
        <f>F34*AF34</f>
        <v>0</v>
      </c>
      <c r="AO34" s="17" t="s">
        <v>122</v>
      </c>
      <c r="AP34" s="17" t="s">
        <v>129</v>
      </c>
      <c r="AQ34" s="10" t="s">
        <v>138</v>
      </c>
      <c r="AS34" s="16">
        <f>AM34+AN34</f>
        <v>0</v>
      </c>
      <c r="AT34" s="16">
        <f>G34/(100-AU34)*100</f>
        <v>0</v>
      </c>
      <c r="AU34" s="16">
        <v>0</v>
      </c>
      <c r="AV34" s="16">
        <f>L34</f>
        <v>0</v>
      </c>
    </row>
    <row r="35" spans="1:13" ht="12.75">
      <c r="A35" s="47"/>
      <c r="B35" s="48" t="s">
        <v>36</v>
      </c>
      <c r="C35" s="48"/>
      <c r="D35" s="82" t="s">
        <v>193</v>
      </c>
      <c r="E35" s="79"/>
      <c r="F35" s="79"/>
      <c r="G35" s="79"/>
      <c r="H35" s="49">
        <f>H36+H46+H48</f>
        <v>0</v>
      </c>
      <c r="I35" s="49">
        <f>I36+I46+I48</f>
        <v>0</v>
      </c>
      <c r="J35" s="49">
        <f>H35+I35</f>
        <v>0</v>
      </c>
      <c r="K35" s="50"/>
      <c r="L35" s="49">
        <f>L36+L46+L48</f>
        <v>0.0225</v>
      </c>
      <c r="M35" s="50"/>
    </row>
    <row r="36" spans="1:37" ht="12.75">
      <c r="A36" s="51"/>
      <c r="B36" s="52" t="s">
        <v>36</v>
      </c>
      <c r="C36" s="52" t="s">
        <v>15</v>
      </c>
      <c r="D36" s="72" t="s">
        <v>63</v>
      </c>
      <c r="E36" s="73"/>
      <c r="F36" s="73"/>
      <c r="G36" s="73"/>
      <c r="H36" s="53">
        <f>SUM(H37:H44)</f>
        <v>0</v>
      </c>
      <c r="I36" s="53">
        <f>SUM(I37:I44)</f>
        <v>0</v>
      </c>
      <c r="J36" s="53">
        <f>H36+I36</f>
        <v>0</v>
      </c>
      <c r="K36" s="54"/>
      <c r="L36" s="53">
        <f>SUM(L37:L43)</f>
        <v>0</v>
      </c>
      <c r="M36" s="54"/>
      <c r="Y36" s="10" t="s">
        <v>36</v>
      </c>
      <c r="AI36" s="18">
        <f>SUM(Z37:Z43)</f>
        <v>0</v>
      </c>
      <c r="AJ36" s="18">
        <f>SUM(AA37:AA43)</f>
        <v>0</v>
      </c>
      <c r="AK36" s="18">
        <f>SUM(AB37:AB43)</f>
        <v>0</v>
      </c>
    </row>
    <row r="37" spans="1:48" ht="12.75">
      <c r="A37" s="55" t="s">
        <v>19</v>
      </c>
      <c r="B37" s="55" t="s">
        <v>36</v>
      </c>
      <c r="C37" s="55" t="s">
        <v>40</v>
      </c>
      <c r="D37" s="56" t="s">
        <v>194</v>
      </c>
      <c r="E37" s="55" t="s">
        <v>84</v>
      </c>
      <c r="F37" s="57">
        <v>25</v>
      </c>
      <c r="G37" s="57">
        <v>0</v>
      </c>
      <c r="H37" s="57">
        <f aca="true" t="shared" si="0" ref="H37:H42">F37*AE37</f>
        <v>0</v>
      </c>
      <c r="I37" s="57">
        <f aca="true" t="shared" si="1" ref="I37:I44">J37-H37</f>
        <v>0</v>
      </c>
      <c r="J37" s="57">
        <f aca="true" t="shared" si="2" ref="J37:J44">F37*G37</f>
        <v>0</v>
      </c>
      <c r="K37" s="57">
        <v>0</v>
      </c>
      <c r="L37" s="57">
        <f aca="true" t="shared" si="3" ref="L37:L44">F37*K37</f>
        <v>0</v>
      </c>
      <c r="M37" s="58" t="s">
        <v>108</v>
      </c>
      <c r="P37" s="16">
        <f aca="true" t="shared" si="4" ref="P37:P44">IF(AG37="5",J37,0)</f>
        <v>0</v>
      </c>
      <c r="R37" s="16">
        <f aca="true" t="shared" si="5" ref="R37:R44">IF(AG37="1",H37,0)</f>
        <v>0</v>
      </c>
      <c r="S37" s="16">
        <f aca="true" t="shared" si="6" ref="S37:S44">IF(AG37="1",I37,0)</f>
        <v>0</v>
      </c>
      <c r="T37" s="16">
        <f aca="true" t="shared" si="7" ref="T37:T44">IF(AG37="7",H37,0)</f>
        <v>0</v>
      </c>
      <c r="U37" s="16">
        <f aca="true" t="shared" si="8" ref="U37:U44">IF(AG37="7",I37,0)</f>
        <v>0</v>
      </c>
      <c r="V37" s="16">
        <f aca="true" t="shared" si="9" ref="V37:V44">IF(AG37="2",H37,0)</f>
        <v>0</v>
      </c>
      <c r="W37" s="16">
        <f aca="true" t="shared" si="10" ref="W37:W44">IF(AG37="2",I37,0)</f>
        <v>0</v>
      </c>
      <c r="X37" s="16">
        <f aca="true" t="shared" si="11" ref="X37:X44">IF(AG37="0",J37,0)</f>
        <v>0</v>
      </c>
      <c r="Y37" s="10" t="s">
        <v>36</v>
      </c>
      <c r="Z37" s="7">
        <f aca="true" t="shared" si="12" ref="Z37:Z44">IF(AD37=0,J37,0)</f>
        <v>0</v>
      </c>
      <c r="AA37" s="7">
        <f aca="true" t="shared" si="13" ref="AA37:AA44">IF(AD37=15,J37,0)</f>
        <v>0</v>
      </c>
      <c r="AB37" s="7">
        <f aca="true" t="shared" si="14" ref="AB37:AB44">IF(AD37=21,J37,0)</f>
        <v>0</v>
      </c>
      <c r="AD37" s="16">
        <v>21</v>
      </c>
      <c r="AE37" s="16">
        <f>G37*0.392657704239917</f>
        <v>0</v>
      </c>
      <c r="AF37" s="16">
        <f>G37*(1-0.392657704239917)</f>
        <v>0</v>
      </c>
      <c r="AG37" s="12" t="s">
        <v>7</v>
      </c>
      <c r="AM37" s="16">
        <f aca="true" t="shared" si="15" ref="AM37:AM44">F37*AE37</f>
        <v>0</v>
      </c>
      <c r="AN37" s="16">
        <f aca="true" t="shared" si="16" ref="AN37:AN44">F37*AF37</f>
        <v>0</v>
      </c>
      <c r="AO37" s="17" t="s">
        <v>120</v>
      </c>
      <c r="AP37" s="17" t="s">
        <v>130</v>
      </c>
      <c r="AQ37" s="10" t="s">
        <v>139</v>
      </c>
      <c r="AS37" s="16">
        <f aca="true" t="shared" si="17" ref="AS37:AS44">AM37+AN37</f>
        <v>0</v>
      </c>
      <c r="AT37" s="16">
        <f aca="true" t="shared" si="18" ref="AT37:AT44">G37/(100-AU37)*100</f>
        <v>0</v>
      </c>
      <c r="AU37" s="16">
        <v>0</v>
      </c>
      <c r="AV37" s="16">
        <f aca="true" t="shared" si="19" ref="AV37:AV44">L37</f>
        <v>0</v>
      </c>
    </row>
    <row r="38" spans="1:48" ht="12.75">
      <c r="A38" s="55" t="s">
        <v>20</v>
      </c>
      <c r="B38" s="55" t="s">
        <v>36</v>
      </c>
      <c r="C38" s="55" t="s">
        <v>47</v>
      </c>
      <c r="D38" s="55" t="s">
        <v>72</v>
      </c>
      <c r="E38" s="55" t="s">
        <v>86</v>
      </c>
      <c r="F38" s="57">
        <v>100</v>
      </c>
      <c r="G38" s="57">
        <v>0</v>
      </c>
      <c r="H38" s="57">
        <f t="shared" si="0"/>
        <v>0</v>
      </c>
      <c r="I38" s="57">
        <f t="shared" si="1"/>
        <v>0</v>
      </c>
      <c r="J38" s="57">
        <f t="shared" si="2"/>
        <v>0</v>
      </c>
      <c r="K38" s="57">
        <v>0</v>
      </c>
      <c r="L38" s="57">
        <f t="shared" si="3"/>
        <v>0</v>
      </c>
      <c r="M38" s="58" t="s">
        <v>108</v>
      </c>
      <c r="P38" s="16">
        <f t="shared" si="4"/>
        <v>0</v>
      </c>
      <c r="R38" s="16">
        <f t="shared" si="5"/>
        <v>0</v>
      </c>
      <c r="S38" s="16">
        <f t="shared" si="6"/>
        <v>0</v>
      </c>
      <c r="T38" s="16">
        <f t="shared" si="7"/>
        <v>0</v>
      </c>
      <c r="U38" s="16">
        <f t="shared" si="8"/>
        <v>0</v>
      </c>
      <c r="V38" s="16">
        <f t="shared" si="9"/>
        <v>0</v>
      </c>
      <c r="W38" s="16">
        <f t="shared" si="10"/>
        <v>0</v>
      </c>
      <c r="X38" s="16">
        <f t="shared" si="11"/>
        <v>0</v>
      </c>
      <c r="Y38" s="10" t="s">
        <v>36</v>
      </c>
      <c r="Z38" s="7">
        <f t="shared" si="12"/>
        <v>0</v>
      </c>
      <c r="AA38" s="7">
        <f t="shared" si="13"/>
        <v>0</v>
      </c>
      <c r="AB38" s="7">
        <f t="shared" si="14"/>
        <v>0</v>
      </c>
      <c r="AD38" s="16">
        <v>21</v>
      </c>
      <c r="AE38" s="16">
        <f aca="true" t="shared" si="20" ref="AE38:AE44">G38*0</f>
        <v>0</v>
      </c>
      <c r="AF38" s="16">
        <f aca="true" t="shared" si="21" ref="AF38:AF44">G38*(1-0)</f>
        <v>0</v>
      </c>
      <c r="AG38" s="12" t="s">
        <v>7</v>
      </c>
      <c r="AM38" s="16">
        <f t="shared" si="15"/>
        <v>0</v>
      </c>
      <c r="AN38" s="16">
        <f t="shared" si="16"/>
        <v>0</v>
      </c>
      <c r="AO38" s="17" t="s">
        <v>120</v>
      </c>
      <c r="AP38" s="17" t="s">
        <v>130</v>
      </c>
      <c r="AQ38" s="10" t="s">
        <v>139</v>
      </c>
      <c r="AS38" s="16">
        <f t="shared" si="17"/>
        <v>0</v>
      </c>
      <c r="AT38" s="16">
        <f t="shared" si="18"/>
        <v>0</v>
      </c>
      <c r="AU38" s="16">
        <v>0</v>
      </c>
      <c r="AV38" s="16">
        <f t="shared" si="19"/>
        <v>0</v>
      </c>
    </row>
    <row r="39" spans="1:48" ht="12.75">
      <c r="A39" s="55" t="s">
        <v>200</v>
      </c>
      <c r="B39" s="55" t="s">
        <v>36</v>
      </c>
      <c r="C39" s="55" t="s">
        <v>48</v>
      </c>
      <c r="D39" s="55" t="s">
        <v>187</v>
      </c>
      <c r="E39" s="55" t="s">
        <v>86</v>
      </c>
      <c r="F39" s="57">
        <v>2500</v>
      </c>
      <c r="G39" s="57">
        <v>0</v>
      </c>
      <c r="H39" s="57">
        <f t="shared" si="0"/>
        <v>0</v>
      </c>
      <c r="I39" s="57">
        <f t="shared" si="1"/>
        <v>0</v>
      </c>
      <c r="J39" s="57">
        <f t="shared" si="2"/>
        <v>0</v>
      </c>
      <c r="K39" s="57">
        <v>0</v>
      </c>
      <c r="L39" s="57">
        <f t="shared" si="3"/>
        <v>0</v>
      </c>
      <c r="M39" s="58" t="s">
        <v>109</v>
      </c>
      <c r="P39" s="16">
        <f t="shared" si="4"/>
        <v>0</v>
      </c>
      <c r="R39" s="16">
        <f t="shared" si="5"/>
        <v>0</v>
      </c>
      <c r="S39" s="16">
        <f t="shared" si="6"/>
        <v>0</v>
      </c>
      <c r="T39" s="16">
        <f t="shared" si="7"/>
        <v>0</v>
      </c>
      <c r="U39" s="16">
        <f t="shared" si="8"/>
        <v>0</v>
      </c>
      <c r="V39" s="16">
        <f t="shared" si="9"/>
        <v>0</v>
      </c>
      <c r="W39" s="16">
        <f t="shared" si="10"/>
        <v>0</v>
      </c>
      <c r="X39" s="16">
        <f t="shared" si="11"/>
        <v>0</v>
      </c>
      <c r="Y39" s="10" t="s">
        <v>36</v>
      </c>
      <c r="Z39" s="7">
        <f t="shared" si="12"/>
        <v>0</v>
      </c>
      <c r="AA39" s="7">
        <f t="shared" si="13"/>
        <v>0</v>
      </c>
      <c r="AB39" s="7">
        <f t="shared" si="14"/>
        <v>0</v>
      </c>
      <c r="AD39" s="16">
        <v>21</v>
      </c>
      <c r="AE39" s="16">
        <f t="shared" si="20"/>
        <v>0</v>
      </c>
      <c r="AF39" s="16">
        <f t="shared" si="21"/>
        <v>0</v>
      </c>
      <c r="AG39" s="12" t="s">
        <v>7</v>
      </c>
      <c r="AM39" s="16">
        <f t="shared" si="15"/>
        <v>0</v>
      </c>
      <c r="AN39" s="16">
        <f t="shared" si="16"/>
        <v>0</v>
      </c>
      <c r="AO39" s="17" t="s">
        <v>120</v>
      </c>
      <c r="AP39" s="17" t="s">
        <v>130</v>
      </c>
      <c r="AQ39" s="10" t="s">
        <v>139</v>
      </c>
      <c r="AS39" s="16">
        <f t="shared" si="17"/>
        <v>0</v>
      </c>
      <c r="AT39" s="16">
        <f t="shared" si="18"/>
        <v>0</v>
      </c>
      <c r="AU39" s="16">
        <v>0</v>
      </c>
      <c r="AV39" s="16">
        <f t="shared" si="19"/>
        <v>0</v>
      </c>
    </row>
    <row r="40" spans="1:48" ht="12.75">
      <c r="A40" s="55" t="s">
        <v>21</v>
      </c>
      <c r="B40" s="55" t="s">
        <v>36</v>
      </c>
      <c r="C40" s="55" t="s">
        <v>50</v>
      </c>
      <c r="D40" s="55" t="s">
        <v>73</v>
      </c>
      <c r="E40" s="55" t="s">
        <v>86</v>
      </c>
      <c r="F40" s="57">
        <v>500</v>
      </c>
      <c r="G40" s="57">
        <v>0</v>
      </c>
      <c r="H40" s="57">
        <f t="shared" si="0"/>
        <v>0</v>
      </c>
      <c r="I40" s="57">
        <f t="shared" si="1"/>
        <v>0</v>
      </c>
      <c r="J40" s="57">
        <f t="shared" si="2"/>
        <v>0</v>
      </c>
      <c r="K40" s="57">
        <v>0</v>
      </c>
      <c r="L40" s="57">
        <f t="shared" si="3"/>
        <v>0</v>
      </c>
      <c r="M40" s="58" t="s">
        <v>108</v>
      </c>
      <c r="P40" s="16">
        <f t="shared" si="4"/>
        <v>0</v>
      </c>
      <c r="R40" s="16">
        <f t="shared" si="5"/>
        <v>0</v>
      </c>
      <c r="S40" s="16">
        <f t="shared" si="6"/>
        <v>0</v>
      </c>
      <c r="T40" s="16">
        <f t="shared" si="7"/>
        <v>0</v>
      </c>
      <c r="U40" s="16">
        <f t="shared" si="8"/>
        <v>0</v>
      </c>
      <c r="V40" s="16">
        <f t="shared" si="9"/>
        <v>0</v>
      </c>
      <c r="W40" s="16">
        <f t="shared" si="10"/>
        <v>0</v>
      </c>
      <c r="X40" s="16">
        <f t="shared" si="11"/>
        <v>0</v>
      </c>
      <c r="Y40" s="10" t="s">
        <v>36</v>
      </c>
      <c r="Z40" s="7">
        <f t="shared" si="12"/>
        <v>0</v>
      </c>
      <c r="AA40" s="7">
        <f t="shared" si="13"/>
        <v>0</v>
      </c>
      <c r="AB40" s="7">
        <f t="shared" si="14"/>
        <v>0</v>
      </c>
      <c r="AD40" s="16">
        <v>21</v>
      </c>
      <c r="AE40" s="16">
        <f t="shared" si="20"/>
        <v>0</v>
      </c>
      <c r="AF40" s="16">
        <f t="shared" si="21"/>
        <v>0</v>
      </c>
      <c r="AG40" s="12" t="s">
        <v>7</v>
      </c>
      <c r="AM40" s="16">
        <f t="shared" si="15"/>
        <v>0</v>
      </c>
      <c r="AN40" s="16">
        <f t="shared" si="16"/>
        <v>0</v>
      </c>
      <c r="AO40" s="17" t="s">
        <v>120</v>
      </c>
      <c r="AP40" s="17" t="s">
        <v>130</v>
      </c>
      <c r="AQ40" s="10" t="s">
        <v>139</v>
      </c>
      <c r="AS40" s="16">
        <f t="shared" si="17"/>
        <v>0</v>
      </c>
      <c r="AT40" s="16">
        <f t="shared" si="18"/>
        <v>0</v>
      </c>
      <c r="AU40" s="16">
        <v>0</v>
      </c>
      <c r="AV40" s="16">
        <f t="shared" si="19"/>
        <v>0</v>
      </c>
    </row>
    <row r="41" spans="1:48" ht="12.75">
      <c r="A41" s="55" t="s">
        <v>201</v>
      </c>
      <c r="B41" s="55" t="s">
        <v>36</v>
      </c>
      <c r="C41" s="55" t="s">
        <v>52</v>
      </c>
      <c r="D41" s="55" t="s">
        <v>219</v>
      </c>
      <c r="E41" s="55" t="s">
        <v>89</v>
      </c>
      <c r="F41" s="57">
        <v>0.01</v>
      </c>
      <c r="G41" s="57">
        <v>0</v>
      </c>
      <c r="H41" s="57">
        <f t="shared" si="0"/>
        <v>0</v>
      </c>
      <c r="I41" s="57">
        <f t="shared" si="1"/>
        <v>0</v>
      </c>
      <c r="J41" s="57">
        <f t="shared" si="2"/>
        <v>0</v>
      </c>
      <c r="K41" s="57">
        <v>0</v>
      </c>
      <c r="L41" s="57">
        <f t="shared" si="3"/>
        <v>0</v>
      </c>
      <c r="M41" s="58" t="s">
        <v>109</v>
      </c>
      <c r="P41" s="16">
        <f t="shared" si="4"/>
        <v>0</v>
      </c>
      <c r="R41" s="16">
        <f t="shared" si="5"/>
        <v>0</v>
      </c>
      <c r="S41" s="16">
        <f t="shared" si="6"/>
        <v>0</v>
      </c>
      <c r="T41" s="16">
        <f t="shared" si="7"/>
        <v>0</v>
      </c>
      <c r="U41" s="16">
        <f t="shared" si="8"/>
        <v>0</v>
      </c>
      <c r="V41" s="16">
        <f t="shared" si="9"/>
        <v>0</v>
      </c>
      <c r="W41" s="16">
        <f t="shared" si="10"/>
        <v>0</v>
      </c>
      <c r="X41" s="16">
        <f t="shared" si="11"/>
        <v>0</v>
      </c>
      <c r="Y41" s="10" t="s">
        <v>36</v>
      </c>
      <c r="Z41" s="7">
        <f t="shared" si="12"/>
        <v>0</v>
      </c>
      <c r="AA41" s="7">
        <f t="shared" si="13"/>
        <v>0</v>
      </c>
      <c r="AB41" s="7">
        <f t="shared" si="14"/>
        <v>0</v>
      </c>
      <c r="AD41" s="16">
        <v>21</v>
      </c>
      <c r="AE41" s="16">
        <f t="shared" si="20"/>
        <v>0</v>
      </c>
      <c r="AF41" s="16">
        <f t="shared" si="21"/>
        <v>0</v>
      </c>
      <c r="AG41" s="12" t="s">
        <v>7</v>
      </c>
      <c r="AM41" s="16">
        <f t="shared" si="15"/>
        <v>0</v>
      </c>
      <c r="AN41" s="16">
        <f t="shared" si="16"/>
        <v>0</v>
      </c>
      <c r="AO41" s="17" t="s">
        <v>120</v>
      </c>
      <c r="AP41" s="17" t="s">
        <v>130</v>
      </c>
      <c r="AQ41" s="10" t="s">
        <v>139</v>
      </c>
      <c r="AS41" s="16">
        <f t="shared" si="17"/>
        <v>0</v>
      </c>
      <c r="AT41" s="16">
        <f t="shared" si="18"/>
        <v>0</v>
      </c>
      <c r="AU41" s="16">
        <v>0</v>
      </c>
      <c r="AV41" s="16">
        <f t="shared" si="19"/>
        <v>0</v>
      </c>
    </row>
    <row r="42" spans="1:48" ht="12.75">
      <c r="A42" s="55" t="s">
        <v>218</v>
      </c>
      <c r="B42" s="55" t="s">
        <v>36</v>
      </c>
      <c r="C42" s="55" t="s">
        <v>51</v>
      </c>
      <c r="D42" s="55" t="s">
        <v>220</v>
      </c>
      <c r="E42" s="55" t="s">
        <v>88</v>
      </c>
      <c r="F42" s="57">
        <v>0.011</v>
      </c>
      <c r="G42" s="57">
        <v>0</v>
      </c>
      <c r="H42" s="57">
        <f t="shared" si="0"/>
        <v>0</v>
      </c>
      <c r="I42" s="57">
        <f t="shared" si="1"/>
        <v>0</v>
      </c>
      <c r="J42" s="57">
        <f t="shared" si="2"/>
        <v>0</v>
      </c>
      <c r="K42" s="57">
        <v>0</v>
      </c>
      <c r="L42" s="57">
        <f t="shared" si="3"/>
        <v>0</v>
      </c>
      <c r="M42" s="58" t="s">
        <v>109</v>
      </c>
      <c r="N42" s="12"/>
      <c r="O42" s="7"/>
      <c r="P42" s="16">
        <f t="shared" si="4"/>
        <v>0</v>
      </c>
      <c r="R42" s="16">
        <f t="shared" si="5"/>
        <v>0</v>
      </c>
      <c r="S42" s="16">
        <f t="shared" si="6"/>
        <v>0</v>
      </c>
      <c r="T42" s="16">
        <f t="shared" si="7"/>
        <v>0</v>
      </c>
      <c r="U42" s="16">
        <f t="shared" si="8"/>
        <v>0</v>
      </c>
      <c r="V42" s="16">
        <f t="shared" si="9"/>
        <v>0</v>
      </c>
      <c r="W42" s="16">
        <f t="shared" si="10"/>
        <v>0</v>
      </c>
      <c r="X42" s="16">
        <f t="shared" si="11"/>
        <v>0</v>
      </c>
      <c r="Y42" s="10" t="s">
        <v>36</v>
      </c>
      <c r="Z42" s="7">
        <f t="shared" si="12"/>
        <v>0</v>
      </c>
      <c r="AA42" s="7">
        <f t="shared" si="13"/>
        <v>0</v>
      </c>
      <c r="AB42" s="7">
        <f t="shared" si="14"/>
        <v>0</v>
      </c>
      <c r="AD42" s="16">
        <v>21</v>
      </c>
      <c r="AE42" s="16">
        <f t="shared" si="20"/>
        <v>0</v>
      </c>
      <c r="AF42" s="16">
        <f t="shared" si="21"/>
        <v>0</v>
      </c>
      <c r="AG42" s="12" t="s">
        <v>7</v>
      </c>
      <c r="AM42" s="16">
        <f t="shared" si="15"/>
        <v>0</v>
      </c>
      <c r="AN42" s="16">
        <f t="shared" si="16"/>
        <v>0</v>
      </c>
      <c r="AO42" s="17" t="s">
        <v>120</v>
      </c>
      <c r="AP42" s="17" t="s">
        <v>130</v>
      </c>
      <c r="AQ42" s="10" t="s">
        <v>139</v>
      </c>
      <c r="AS42" s="16">
        <f t="shared" si="17"/>
        <v>0</v>
      </c>
      <c r="AT42" s="16">
        <f t="shared" si="18"/>
        <v>0</v>
      </c>
      <c r="AU42" s="16">
        <v>0</v>
      </c>
      <c r="AV42" s="16">
        <f t="shared" si="19"/>
        <v>0</v>
      </c>
    </row>
    <row r="43" spans="1:48" ht="12.75">
      <c r="A43" s="55" t="s">
        <v>22</v>
      </c>
      <c r="B43" s="55" t="s">
        <v>36</v>
      </c>
      <c r="C43" s="55" t="s">
        <v>43</v>
      </c>
      <c r="D43" s="55" t="s">
        <v>66</v>
      </c>
      <c r="E43" s="55" t="s">
        <v>84</v>
      </c>
      <c r="F43" s="57">
        <v>25</v>
      </c>
      <c r="G43" s="57">
        <v>0</v>
      </c>
      <c r="H43" s="57">
        <f>F43*AE43</f>
        <v>0</v>
      </c>
      <c r="I43" s="57">
        <f t="shared" si="1"/>
        <v>0</v>
      </c>
      <c r="J43" s="57">
        <f t="shared" si="2"/>
        <v>0</v>
      </c>
      <c r="K43" s="57">
        <v>0</v>
      </c>
      <c r="L43" s="57">
        <f t="shared" si="3"/>
        <v>0</v>
      </c>
      <c r="M43" s="58" t="s">
        <v>109</v>
      </c>
      <c r="P43" s="16">
        <f t="shared" si="4"/>
        <v>0</v>
      </c>
      <c r="R43" s="16">
        <f t="shared" si="5"/>
        <v>0</v>
      </c>
      <c r="S43" s="16">
        <f t="shared" si="6"/>
        <v>0</v>
      </c>
      <c r="T43" s="16">
        <f t="shared" si="7"/>
        <v>0</v>
      </c>
      <c r="U43" s="16">
        <f t="shared" si="8"/>
        <v>0</v>
      </c>
      <c r="V43" s="16">
        <f t="shared" si="9"/>
        <v>0</v>
      </c>
      <c r="W43" s="16">
        <f t="shared" si="10"/>
        <v>0</v>
      </c>
      <c r="X43" s="16">
        <f t="shared" si="11"/>
        <v>0</v>
      </c>
      <c r="Y43" s="10" t="s">
        <v>36</v>
      </c>
      <c r="Z43" s="7">
        <f t="shared" si="12"/>
        <v>0</v>
      </c>
      <c r="AA43" s="7">
        <f t="shared" si="13"/>
        <v>0</v>
      </c>
      <c r="AB43" s="7">
        <f t="shared" si="14"/>
        <v>0</v>
      </c>
      <c r="AD43" s="16">
        <v>21</v>
      </c>
      <c r="AE43" s="16">
        <f t="shared" si="20"/>
        <v>0</v>
      </c>
      <c r="AF43" s="16">
        <f t="shared" si="21"/>
        <v>0</v>
      </c>
      <c r="AG43" s="12" t="s">
        <v>7</v>
      </c>
      <c r="AM43" s="16">
        <f t="shared" si="15"/>
        <v>0</v>
      </c>
      <c r="AN43" s="16">
        <f t="shared" si="16"/>
        <v>0</v>
      </c>
      <c r="AO43" s="17" t="s">
        <v>120</v>
      </c>
      <c r="AP43" s="17" t="s">
        <v>130</v>
      </c>
      <c r="AQ43" s="10" t="s">
        <v>139</v>
      </c>
      <c r="AS43" s="16">
        <f t="shared" si="17"/>
        <v>0</v>
      </c>
      <c r="AT43" s="16">
        <f t="shared" si="18"/>
        <v>0</v>
      </c>
      <c r="AU43" s="16">
        <v>0</v>
      </c>
      <c r="AV43" s="16">
        <f t="shared" si="19"/>
        <v>0</v>
      </c>
    </row>
    <row r="44" spans="1:48" ht="12.75">
      <c r="A44" s="55" t="s">
        <v>23</v>
      </c>
      <c r="B44" s="55" t="s">
        <v>36</v>
      </c>
      <c r="C44" s="55" t="s">
        <v>209</v>
      </c>
      <c r="D44" s="55" t="s">
        <v>216</v>
      </c>
      <c r="E44" s="56" t="s">
        <v>85</v>
      </c>
      <c r="F44" s="57">
        <v>225</v>
      </c>
      <c r="G44" s="57">
        <v>0</v>
      </c>
      <c r="H44" s="57">
        <f>F44*AE44</f>
        <v>0</v>
      </c>
      <c r="I44" s="57">
        <f t="shared" si="1"/>
        <v>0</v>
      </c>
      <c r="J44" s="57">
        <f t="shared" si="2"/>
        <v>0</v>
      </c>
      <c r="K44" s="57">
        <v>0</v>
      </c>
      <c r="L44" s="57">
        <f t="shared" si="3"/>
        <v>0</v>
      </c>
      <c r="M44" s="58"/>
      <c r="P44" s="16">
        <f t="shared" si="4"/>
        <v>0</v>
      </c>
      <c r="R44" s="16">
        <f t="shared" si="5"/>
        <v>0</v>
      </c>
      <c r="S44" s="16">
        <f t="shared" si="6"/>
        <v>0</v>
      </c>
      <c r="T44" s="16">
        <f t="shared" si="7"/>
        <v>0</v>
      </c>
      <c r="U44" s="16">
        <f t="shared" si="8"/>
        <v>0</v>
      </c>
      <c r="V44" s="16">
        <f t="shared" si="9"/>
        <v>0</v>
      </c>
      <c r="W44" s="16">
        <f t="shared" si="10"/>
        <v>0</v>
      </c>
      <c r="X44" s="16">
        <f t="shared" si="11"/>
        <v>0</v>
      </c>
      <c r="Y44" s="10" t="s">
        <v>36</v>
      </c>
      <c r="Z44" s="7">
        <f t="shared" si="12"/>
        <v>0</v>
      </c>
      <c r="AA44" s="7">
        <f t="shared" si="13"/>
        <v>0</v>
      </c>
      <c r="AB44" s="7">
        <f t="shared" si="14"/>
        <v>0</v>
      </c>
      <c r="AD44" s="16">
        <v>21</v>
      </c>
      <c r="AE44" s="16">
        <f t="shared" si="20"/>
        <v>0</v>
      </c>
      <c r="AF44" s="16">
        <f t="shared" si="21"/>
        <v>0</v>
      </c>
      <c r="AG44" s="12" t="s">
        <v>7</v>
      </c>
      <c r="AM44" s="16">
        <f t="shared" si="15"/>
        <v>0</v>
      </c>
      <c r="AN44" s="16">
        <f t="shared" si="16"/>
        <v>0</v>
      </c>
      <c r="AO44" s="17" t="s">
        <v>120</v>
      </c>
      <c r="AP44" s="17" t="s">
        <v>130</v>
      </c>
      <c r="AQ44" s="10" t="s">
        <v>139</v>
      </c>
      <c r="AS44" s="16">
        <f t="shared" si="17"/>
        <v>0</v>
      </c>
      <c r="AT44" s="16">
        <f t="shared" si="18"/>
        <v>0</v>
      </c>
      <c r="AU44" s="16">
        <v>0</v>
      </c>
      <c r="AV44" s="16">
        <f t="shared" si="19"/>
        <v>0</v>
      </c>
    </row>
    <row r="45" spans="1:48" ht="12.75">
      <c r="A45" s="55"/>
      <c r="B45" s="55"/>
      <c r="C45" s="67" t="s">
        <v>32</v>
      </c>
      <c r="D45" s="96" t="s">
        <v>214</v>
      </c>
      <c r="E45" s="81"/>
      <c r="F45" s="81"/>
      <c r="G45" s="81"/>
      <c r="H45" s="81"/>
      <c r="I45" s="81"/>
      <c r="J45" s="81"/>
      <c r="K45" s="81"/>
      <c r="L45" s="81"/>
      <c r="M45" s="81"/>
      <c r="P45" s="16"/>
      <c r="R45" s="16"/>
      <c r="S45" s="16"/>
      <c r="T45" s="16"/>
      <c r="U45" s="16"/>
      <c r="V45" s="16"/>
      <c r="W45" s="16"/>
      <c r="X45" s="16"/>
      <c r="Y45" s="10"/>
      <c r="Z45" s="7"/>
      <c r="AA45" s="7"/>
      <c r="AB45" s="7"/>
      <c r="AD45" s="16"/>
      <c r="AE45" s="16"/>
      <c r="AF45" s="16"/>
      <c r="AG45" s="12"/>
      <c r="AM45" s="16"/>
      <c r="AN45" s="16"/>
      <c r="AO45" s="17"/>
      <c r="AP45" s="17"/>
      <c r="AQ45" s="10"/>
      <c r="AS45" s="16"/>
      <c r="AT45" s="16"/>
      <c r="AU45" s="16"/>
      <c r="AV45" s="16"/>
    </row>
    <row r="46" spans="1:37" ht="12.75">
      <c r="A46" s="51"/>
      <c r="B46" s="52" t="s">
        <v>36</v>
      </c>
      <c r="C46" s="52" t="s">
        <v>44</v>
      </c>
      <c r="D46" s="72" t="s">
        <v>67</v>
      </c>
      <c r="E46" s="73"/>
      <c r="F46" s="73"/>
      <c r="G46" s="73"/>
      <c r="H46" s="53">
        <f>SUM(H47:H47)</f>
        <v>0</v>
      </c>
      <c r="I46" s="53">
        <f>SUM(I47:I47)</f>
        <v>0</v>
      </c>
      <c r="J46" s="53">
        <f>H46+I46</f>
        <v>0</v>
      </c>
      <c r="K46" s="54"/>
      <c r="L46" s="53">
        <f>SUM(L47:L47)</f>
        <v>0</v>
      </c>
      <c r="M46" s="54"/>
      <c r="Y46" s="10" t="s">
        <v>36</v>
      </c>
      <c r="AI46" s="18">
        <f>SUM(Z47:Z47)</f>
        <v>0</v>
      </c>
      <c r="AJ46" s="18">
        <f>SUM(AA47:AA47)</f>
        <v>0</v>
      </c>
      <c r="AK46" s="18">
        <f>SUM(AB47:AB47)</f>
        <v>0</v>
      </c>
    </row>
    <row r="47" spans="1:48" ht="12.75">
      <c r="A47" s="55" t="s">
        <v>24</v>
      </c>
      <c r="B47" s="55" t="s">
        <v>36</v>
      </c>
      <c r="C47" s="55" t="s">
        <v>45</v>
      </c>
      <c r="D47" s="55" t="s">
        <v>68</v>
      </c>
      <c r="E47" s="55" t="s">
        <v>88</v>
      </c>
      <c r="F47" s="57">
        <v>0.015</v>
      </c>
      <c r="G47" s="57">
        <v>0</v>
      </c>
      <c r="H47" s="57">
        <f>F47*AE47</f>
        <v>0</v>
      </c>
      <c r="I47" s="57">
        <f>J47-H47</f>
        <v>0</v>
      </c>
      <c r="J47" s="57">
        <f>F47*G47</f>
        <v>0</v>
      </c>
      <c r="K47" s="57">
        <v>0</v>
      </c>
      <c r="L47" s="57">
        <f>F47*K47</f>
        <v>0</v>
      </c>
      <c r="M47" s="58" t="s">
        <v>109</v>
      </c>
      <c r="P47" s="16">
        <f>IF(AG47="5",J47,0)</f>
        <v>0</v>
      </c>
      <c r="R47" s="16">
        <f>IF(AG47="1",H47,0)</f>
        <v>0</v>
      </c>
      <c r="S47" s="16">
        <f>IF(AG47="1",I47,0)</f>
        <v>0</v>
      </c>
      <c r="T47" s="16">
        <f>IF(AG47="7",H47,0)</f>
        <v>0</v>
      </c>
      <c r="U47" s="16">
        <f>IF(AG47="7",I47,0)</f>
        <v>0</v>
      </c>
      <c r="V47" s="16">
        <f>IF(AG47="2",H47,0)</f>
        <v>0</v>
      </c>
      <c r="W47" s="16">
        <f>IF(AG47="2",I47,0)</f>
        <v>0</v>
      </c>
      <c r="X47" s="16">
        <f>IF(AG47="0",J47,0)</f>
        <v>0</v>
      </c>
      <c r="Y47" s="10" t="s">
        <v>36</v>
      </c>
      <c r="Z47" s="7">
        <f>IF(AD47=0,J47,0)</f>
        <v>0</v>
      </c>
      <c r="AA47" s="7">
        <f>IF(AD47=15,J47,0)</f>
        <v>0</v>
      </c>
      <c r="AB47" s="7">
        <f>IF(AD47=21,J47,0)</f>
        <v>0</v>
      </c>
      <c r="AD47" s="16">
        <v>21</v>
      </c>
      <c r="AE47" s="16">
        <f>G47*0</f>
        <v>0</v>
      </c>
      <c r="AF47" s="16">
        <f>G47*(1-0)</f>
        <v>0</v>
      </c>
      <c r="AG47" s="12" t="s">
        <v>11</v>
      </c>
      <c r="AM47" s="16">
        <f>F47*AE47</f>
        <v>0</v>
      </c>
      <c r="AN47" s="16">
        <f>F47*AF47</f>
        <v>0</v>
      </c>
      <c r="AO47" s="17" t="s">
        <v>121</v>
      </c>
      <c r="AP47" s="17" t="s">
        <v>131</v>
      </c>
      <c r="AQ47" s="10" t="s">
        <v>139</v>
      </c>
      <c r="AS47" s="16">
        <f>AM47+AN47</f>
        <v>0</v>
      </c>
      <c r="AT47" s="16">
        <f>G47/(100-AU47)*100</f>
        <v>0</v>
      </c>
      <c r="AU47" s="16">
        <v>0</v>
      </c>
      <c r="AV47" s="16">
        <f>L47</f>
        <v>0</v>
      </c>
    </row>
    <row r="48" spans="1:37" ht="12.75">
      <c r="A48" s="51"/>
      <c r="B48" s="52" t="s">
        <v>36</v>
      </c>
      <c r="C48" s="52"/>
      <c r="D48" s="72" t="s">
        <v>69</v>
      </c>
      <c r="E48" s="73"/>
      <c r="F48" s="73"/>
      <c r="G48" s="73"/>
      <c r="H48" s="53">
        <f>SUM(H49:H51)</f>
        <v>0</v>
      </c>
      <c r="I48" s="53">
        <f>SUM(I49:I51)</f>
        <v>0</v>
      </c>
      <c r="J48" s="53">
        <f>H48+I48</f>
        <v>0</v>
      </c>
      <c r="K48" s="54"/>
      <c r="L48" s="53">
        <f>SUM(L49:L51)</f>
        <v>0.0225</v>
      </c>
      <c r="M48" s="54"/>
      <c r="Y48" s="10" t="s">
        <v>36</v>
      </c>
      <c r="AI48" s="18">
        <f>SUM(Z49:Z51)</f>
        <v>0</v>
      </c>
      <c r="AJ48" s="18">
        <f>SUM(AA49:AA51)</f>
        <v>0</v>
      </c>
      <c r="AK48" s="18">
        <f>SUM(AB49:AB51)</f>
        <v>0</v>
      </c>
    </row>
    <row r="49" spans="1:48" ht="12.75">
      <c r="A49" s="59" t="s">
        <v>213</v>
      </c>
      <c r="B49" s="59" t="s">
        <v>36</v>
      </c>
      <c r="C49" s="59" t="s">
        <v>46</v>
      </c>
      <c r="D49" s="59" t="s">
        <v>70</v>
      </c>
      <c r="E49" s="59" t="s">
        <v>84</v>
      </c>
      <c r="F49" s="60">
        <v>25</v>
      </c>
      <c r="G49" s="60">
        <v>0</v>
      </c>
      <c r="H49" s="60">
        <f>F49*AE49</f>
        <v>0</v>
      </c>
      <c r="I49" s="60">
        <f>J49-H49</f>
        <v>0</v>
      </c>
      <c r="J49" s="60">
        <f>F49*G49</f>
        <v>0</v>
      </c>
      <c r="K49" s="60">
        <v>0</v>
      </c>
      <c r="L49" s="60">
        <f>F49*K49</f>
        <v>0</v>
      </c>
      <c r="M49" s="61" t="s">
        <v>108</v>
      </c>
      <c r="P49" s="16">
        <f>IF(AG49="5",J49,0)</f>
        <v>0</v>
      </c>
      <c r="R49" s="16">
        <f>IF(AG49="1",H49,0)</f>
        <v>0</v>
      </c>
      <c r="S49" s="16">
        <f>IF(AG49="1",I49,0)</f>
        <v>0</v>
      </c>
      <c r="T49" s="16">
        <f>IF(AG49="7",H49,0)</f>
        <v>0</v>
      </c>
      <c r="U49" s="16">
        <f>IF(AG49="7",I49,0)</f>
        <v>0</v>
      </c>
      <c r="V49" s="16">
        <f>IF(AG49="2",H49,0)</f>
        <v>0</v>
      </c>
      <c r="W49" s="16">
        <f>IF(AG49="2",I49,0)</f>
        <v>0</v>
      </c>
      <c r="X49" s="16">
        <f>IF(AG49="0",J49,0)</f>
        <v>0</v>
      </c>
      <c r="Y49" s="10" t="s">
        <v>36</v>
      </c>
      <c r="Z49" s="8">
        <f>IF(AD49=0,J49,0)</f>
        <v>0</v>
      </c>
      <c r="AA49" s="8">
        <f>IF(AD49=15,J49,0)</f>
        <v>0</v>
      </c>
      <c r="AB49" s="8">
        <f>IF(AD49=21,J49,0)</f>
        <v>0</v>
      </c>
      <c r="AD49" s="16">
        <v>21</v>
      </c>
      <c r="AE49" s="16">
        <f>G49*1</f>
        <v>0</v>
      </c>
      <c r="AF49" s="16">
        <f>G49*(1-1)</f>
        <v>0</v>
      </c>
      <c r="AG49" s="13" t="s">
        <v>7</v>
      </c>
      <c r="AM49" s="16">
        <f>F49*AE49</f>
        <v>0</v>
      </c>
      <c r="AN49" s="16">
        <f>F49*AF49</f>
        <v>0</v>
      </c>
      <c r="AO49" s="17" t="s">
        <v>122</v>
      </c>
      <c r="AP49" s="17" t="s">
        <v>132</v>
      </c>
      <c r="AQ49" s="10" t="s">
        <v>139</v>
      </c>
      <c r="AS49" s="16">
        <f>AM49+AN49</f>
        <v>0</v>
      </c>
      <c r="AT49" s="16">
        <f>G49/(100-AU49)*100</f>
        <v>0</v>
      </c>
      <c r="AU49" s="16">
        <v>0</v>
      </c>
      <c r="AV49" s="16">
        <f>L49</f>
        <v>0</v>
      </c>
    </row>
    <row r="50" spans="1:48" ht="12.75">
      <c r="A50" s="59" t="s">
        <v>25</v>
      </c>
      <c r="B50" s="59" t="s">
        <v>36</v>
      </c>
      <c r="C50" s="59" t="s">
        <v>49</v>
      </c>
      <c r="D50" s="59" t="s">
        <v>222</v>
      </c>
      <c r="E50" s="59" t="s">
        <v>91</v>
      </c>
      <c r="F50" s="60">
        <v>10.5</v>
      </c>
      <c r="G50" s="60">
        <v>0</v>
      </c>
      <c r="H50" s="60">
        <f>F50*AE50</f>
        <v>0</v>
      </c>
      <c r="I50" s="60">
        <f>J50-H50</f>
        <v>0</v>
      </c>
      <c r="J50" s="60">
        <f>F50*G50</f>
        <v>0</v>
      </c>
      <c r="K50" s="60">
        <v>0.001</v>
      </c>
      <c r="L50" s="60">
        <f>F50*K50</f>
        <v>0.0105</v>
      </c>
      <c r="M50" s="61" t="s">
        <v>108</v>
      </c>
      <c r="N50" s="13"/>
      <c r="O50" s="8"/>
      <c r="P50" s="16">
        <f>IF(AG50="5",J50,0)</f>
        <v>0</v>
      </c>
      <c r="R50" s="16">
        <f>IF(AG50="1",H50,0)</f>
        <v>0</v>
      </c>
      <c r="S50" s="16">
        <f>IF(AG50="1",I50,0)</f>
        <v>0</v>
      </c>
      <c r="T50" s="16">
        <f>IF(AG50="7",H50,0)</f>
        <v>0</v>
      </c>
      <c r="U50" s="16">
        <f>IF(AG50="7",I50,0)</f>
        <v>0</v>
      </c>
      <c r="V50" s="16">
        <f>IF(AG50="2",H50,0)</f>
        <v>0</v>
      </c>
      <c r="W50" s="16">
        <f>IF(AG50="2",I50,0)</f>
        <v>0</v>
      </c>
      <c r="X50" s="16">
        <f>IF(AG50="0",J50,0)</f>
        <v>0</v>
      </c>
      <c r="Y50" s="10" t="s">
        <v>36</v>
      </c>
      <c r="Z50" s="8">
        <f>IF(AD50=0,J50,0)</f>
        <v>0</v>
      </c>
      <c r="AA50" s="8">
        <f>IF(AD50=15,J50,0)</f>
        <v>0</v>
      </c>
      <c r="AB50" s="8">
        <f>IF(AD50=21,J50,0)</f>
        <v>0</v>
      </c>
      <c r="AD50" s="16">
        <v>21</v>
      </c>
      <c r="AE50" s="16">
        <f>G50*1</f>
        <v>0</v>
      </c>
      <c r="AF50" s="16">
        <f>G50*(1-1)</f>
        <v>0</v>
      </c>
      <c r="AG50" s="13" t="s">
        <v>119</v>
      </c>
      <c r="AM50" s="16">
        <f>F50*AE50</f>
        <v>0</v>
      </c>
      <c r="AN50" s="16">
        <f>F50*AF50</f>
        <v>0</v>
      </c>
      <c r="AO50" s="17" t="s">
        <v>122</v>
      </c>
      <c r="AP50" s="17" t="s">
        <v>132</v>
      </c>
      <c r="AQ50" s="10" t="s">
        <v>139</v>
      </c>
      <c r="AS50" s="16">
        <f>AM50+AN50</f>
        <v>0</v>
      </c>
      <c r="AT50" s="16">
        <f>G50/(100-AU50)*100</f>
        <v>0</v>
      </c>
      <c r="AU50" s="16">
        <v>0</v>
      </c>
      <c r="AV50" s="16">
        <f>L50</f>
        <v>0.0105</v>
      </c>
    </row>
    <row r="51" spans="1:256" ht="12.75">
      <c r="A51" s="59" t="s">
        <v>26</v>
      </c>
      <c r="B51" s="59" t="s">
        <v>36</v>
      </c>
      <c r="C51" s="59" t="s">
        <v>49</v>
      </c>
      <c r="D51" s="59" t="s">
        <v>221</v>
      </c>
      <c r="E51" s="59" t="s">
        <v>90</v>
      </c>
      <c r="F51" s="60">
        <v>12</v>
      </c>
      <c r="G51" s="68">
        <v>0</v>
      </c>
      <c r="H51" s="60">
        <f>F51*G51</f>
        <v>0</v>
      </c>
      <c r="I51" s="60">
        <f>J51-H51</f>
        <v>0</v>
      </c>
      <c r="J51" s="60">
        <f>F51*G51</f>
        <v>0</v>
      </c>
      <c r="K51" s="60">
        <v>0.001</v>
      </c>
      <c r="L51" s="57">
        <f>F51*K51</f>
        <v>0.012</v>
      </c>
      <c r="M51" s="61" t="s">
        <v>108</v>
      </c>
      <c r="N51" s="2"/>
      <c r="O51" s="2"/>
      <c r="P51" s="16">
        <f>IF(AG51="5",J51,0)</f>
        <v>0</v>
      </c>
      <c r="Q51" s="2"/>
      <c r="R51" s="16">
        <f>IF(AG51="1",H51,0)</f>
        <v>0</v>
      </c>
      <c r="S51" s="16">
        <f>IF(AG51="1",I51,0)</f>
        <v>0</v>
      </c>
      <c r="T51" s="16">
        <f>IF(AG51="7",H51,0)</f>
        <v>0</v>
      </c>
      <c r="U51" s="16">
        <f>IF(AG51="7",I51,0)</f>
        <v>0</v>
      </c>
      <c r="V51" s="16">
        <f>IF(AG51="2",H51,0)</f>
        <v>0</v>
      </c>
      <c r="W51" s="16">
        <f>IF(AG51="2",I51,0)</f>
        <v>0</v>
      </c>
      <c r="X51" s="16">
        <f>IF(AG51="0",J51,0)</f>
        <v>0</v>
      </c>
      <c r="Y51" s="10" t="s">
        <v>36</v>
      </c>
      <c r="Z51" s="8">
        <f>IF(AD51=0,J51,0)</f>
        <v>0</v>
      </c>
      <c r="AA51" s="8">
        <f>IF(AD51=15,J51,0)</f>
        <v>0</v>
      </c>
      <c r="AB51" s="8">
        <f>IF(AD51=21,J51,0)</f>
        <v>0</v>
      </c>
      <c r="AC51" s="2"/>
      <c r="AD51" s="16">
        <v>21</v>
      </c>
      <c r="AE51" s="16">
        <f>G51*1</f>
        <v>0</v>
      </c>
      <c r="AF51" s="16">
        <f>G51*(1-1)</f>
        <v>0</v>
      </c>
      <c r="AG51" s="13" t="s">
        <v>119</v>
      </c>
      <c r="AH51" s="2"/>
      <c r="AI51" s="2"/>
      <c r="AJ51" s="2"/>
      <c r="AK51" s="2"/>
      <c r="AL51" s="2"/>
      <c r="AM51" s="16">
        <f>F51*AE51</f>
        <v>0</v>
      </c>
      <c r="AN51" s="16">
        <f>F51*AF51</f>
        <v>0</v>
      </c>
      <c r="AO51" s="17" t="s">
        <v>122</v>
      </c>
      <c r="AP51" s="17" t="s">
        <v>132</v>
      </c>
      <c r="AQ51" s="10" t="s">
        <v>139</v>
      </c>
      <c r="AR51" s="2"/>
      <c r="AS51" s="16">
        <f>AM51+AN51</f>
        <v>0</v>
      </c>
      <c r="AT51" s="16">
        <f>G51/(100-AU51)*100</f>
        <v>0</v>
      </c>
      <c r="AU51" s="16">
        <v>0</v>
      </c>
      <c r="AV51" s="16">
        <f>L51</f>
        <v>0.012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13" ht="12.75">
      <c r="A52" s="47"/>
      <c r="B52" s="48" t="s">
        <v>37</v>
      </c>
      <c r="C52" s="48"/>
      <c r="D52" s="78" t="s">
        <v>74</v>
      </c>
      <c r="E52" s="79"/>
      <c r="F52" s="79"/>
      <c r="G52" s="79"/>
      <c r="H52" s="49">
        <f>H53+H59+H61</f>
        <v>0</v>
      </c>
      <c r="I52" s="49">
        <f>I53+I59+I61</f>
        <v>0</v>
      </c>
      <c r="J52" s="49">
        <f>H52+I52</f>
        <v>0</v>
      </c>
      <c r="K52" s="50"/>
      <c r="L52" s="49">
        <f>L53+L59+L61</f>
        <v>0.15</v>
      </c>
      <c r="M52" s="50"/>
    </row>
    <row r="53" spans="1:37" ht="12.75">
      <c r="A53" s="51"/>
      <c r="B53" s="52" t="s">
        <v>37</v>
      </c>
      <c r="C53" s="52" t="s">
        <v>15</v>
      </c>
      <c r="D53" s="72" t="s">
        <v>63</v>
      </c>
      <c r="E53" s="73"/>
      <c r="F53" s="73"/>
      <c r="G53" s="73"/>
      <c r="H53" s="53">
        <f>SUM(H54:H58)</f>
        <v>0</v>
      </c>
      <c r="I53" s="53">
        <f>SUM(I54:I58)</f>
        <v>0</v>
      </c>
      <c r="J53" s="53">
        <f>H53+I53</f>
        <v>0</v>
      </c>
      <c r="K53" s="54"/>
      <c r="L53" s="53">
        <f>SUM(L54:L58)</f>
        <v>0</v>
      </c>
      <c r="M53" s="54"/>
      <c r="Y53" s="10" t="s">
        <v>37</v>
      </c>
      <c r="AI53" s="18">
        <f>SUM(Z54:Z58)</f>
        <v>0</v>
      </c>
      <c r="AJ53" s="18">
        <f>SUM(AA54:AA58)</f>
        <v>0</v>
      </c>
      <c r="AK53" s="18">
        <f>SUM(AB54:AB58)</f>
        <v>0</v>
      </c>
    </row>
    <row r="54" spans="1:48" ht="12.75">
      <c r="A54" s="55" t="s">
        <v>27</v>
      </c>
      <c r="B54" s="55" t="s">
        <v>37</v>
      </c>
      <c r="C54" s="55" t="s">
        <v>54</v>
      </c>
      <c r="D54" s="56" t="s">
        <v>223</v>
      </c>
      <c r="E54" s="55" t="s">
        <v>92</v>
      </c>
      <c r="F54" s="57">
        <v>1000</v>
      </c>
      <c r="G54" s="57">
        <v>0</v>
      </c>
      <c r="H54" s="57">
        <f>F54*AE54</f>
        <v>0</v>
      </c>
      <c r="I54" s="57">
        <f>J54-H54</f>
        <v>0</v>
      </c>
      <c r="J54" s="57">
        <f>F54*G54</f>
        <v>0</v>
      </c>
      <c r="K54" s="57">
        <v>0</v>
      </c>
      <c r="L54" s="57">
        <f>F54*K54</f>
        <v>0</v>
      </c>
      <c r="M54" s="58" t="s">
        <v>109</v>
      </c>
      <c r="P54" s="16">
        <f>IF(AG54="5",J54,0)</f>
        <v>0</v>
      </c>
      <c r="R54" s="16">
        <f>IF(AG54="1",H54,0)</f>
        <v>0</v>
      </c>
      <c r="S54" s="16">
        <f>IF(AG54="1",I54,0)</f>
        <v>0</v>
      </c>
      <c r="T54" s="16">
        <f>IF(AG54="7",H54,0)</f>
        <v>0</v>
      </c>
      <c r="U54" s="16">
        <f>IF(AG54="7",I54,0)</f>
        <v>0</v>
      </c>
      <c r="V54" s="16">
        <f>IF(AG54="2",H54,0)</f>
        <v>0</v>
      </c>
      <c r="W54" s="16">
        <f>IF(AG54="2",I54,0)</f>
        <v>0</v>
      </c>
      <c r="X54" s="16">
        <f>IF(AG54="0",J54,0)</f>
        <v>0</v>
      </c>
      <c r="Y54" s="10" t="s">
        <v>37</v>
      </c>
      <c r="Z54" s="7">
        <f>IF(AD54=0,J54,0)</f>
        <v>0</v>
      </c>
      <c r="AA54" s="7">
        <f>IF(AD54=15,J54,0)</f>
        <v>0</v>
      </c>
      <c r="AB54" s="7">
        <f>IF(AD54=21,J54,0)</f>
        <v>0</v>
      </c>
      <c r="AD54" s="16">
        <v>21</v>
      </c>
      <c r="AE54" s="16">
        <f>G54*0</f>
        <v>0</v>
      </c>
      <c r="AF54" s="16">
        <f>G54*(1-0)</f>
        <v>0</v>
      </c>
      <c r="AG54" s="12" t="s">
        <v>7</v>
      </c>
      <c r="AM54" s="16">
        <f>F54*AE54</f>
        <v>0</v>
      </c>
      <c r="AN54" s="16">
        <f>F54*AF54</f>
        <v>0</v>
      </c>
      <c r="AO54" s="17" t="s">
        <v>120</v>
      </c>
      <c r="AP54" s="17" t="s">
        <v>133</v>
      </c>
      <c r="AQ54" s="10" t="s">
        <v>140</v>
      </c>
      <c r="AS54" s="16">
        <f>AM54+AN54</f>
        <v>0</v>
      </c>
      <c r="AT54" s="16">
        <f>G54/(100-AU54)*100</f>
        <v>0</v>
      </c>
      <c r="AU54" s="16">
        <v>0</v>
      </c>
      <c r="AV54" s="16">
        <f>L54</f>
        <v>0</v>
      </c>
    </row>
    <row r="55" spans="1:48" ht="12.75">
      <c r="A55" s="55" t="s">
        <v>28</v>
      </c>
      <c r="B55" s="55" t="s">
        <v>37</v>
      </c>
      <c r="C55" s="55" t="s">
        <v>55</v>
      </c>
      <c r="D55" s="56" t="s">
        <v>206</v>
      </c>
      <c r="E55" s="55" t="s">
        <v>88</v>
      </c>
      <c r="F55" s="57">
        <v>0.15</v>
      </c>
      <c r="G55" s="57">
        <v>0</v>
      </c>
      <c r="H55" s="57">
        <f>F55*AE55</f>
        <v>0</v>
      </c>
      <c r="I55" s="57">
        <f>J55-H55</f>
        <v>0</v>
      </c>
      <c r="J55" s="57">
        <f>F55*G55</f>
        <v>0</v>
      </c>
      <c r="K55" s="57">
        <v>0</v>
      </c>
      <c r="L55" s="57">
        <f>F55*K55</f>
        <v>0</v>
      </c>
      <c r="M55" s="58" t="s">
        <v>109</v>
      </c>
      <c r="P55" s="16">
        <f>IF(AG55="5",J55,0)</f>
        <v>0</v>
      </c>
      <c r="R55" s="16">
        <f>IF(AG55="1",H55,0)</f>
        <v>0</v>
      </c>
      <c r="S55" s="16">
        <f>IF(AG55="1",I55,0)</f>
        <v>0</v>
      </c>
      <c r="T55" s="16">
        <f>IF(AG55="7",H55,0)</f>
        <v>0</v>
      </c>
      <c r="U55" s="16">
        <f>IF(AG55="7",I55,0)</f>
        <v>0</v>
      </c>
      <c r="V55" s="16">
        <f>IF(AG55="2",H55,0)</f>
        <v>0</v>
      </c>
      <c r="W55" s="16">
        <f>IF(AG55="2",I55,0)</f>
        <v>0</v>
      </c>
      <c r="X55" s="16">
        <f>IF(AG55="0",J55,0)</f>
        <v>0</v>
      </c>
      <c r="Y55" s="10" t="s">
        <v>37</v>
      </c>
      <c r="Z55" s="7">
        <f>IF(AD55=0,J55,0)</f>
        <v>0</v>
      </c>
      <c r="AA55" s="7">
        <f>IF(AD55=15,J55,0)</f>
        <v>0</v>
      </c>
      <c r="AB55" s="7">
        <f>IF(AD55=21,J55,0)</f>
        <v>0</v>
      </c>
      <c r="AD55" s="16">
        <v>21</v>
      </c>
      <c r="AE55" s="16">
        <f>G55*0</f>
        <v>0</v>
      </c>
      <c r="AF55" s="16">
        <f>G55*(1-0)</f>
        <v>0</v>
      </c>
      <c r="AG55" s="12" t="s">
        <v>7</v>
      </c>
      <c r="AM55" s="16">
        <f>F55*AE55</f>
        <v>0</v>
      </c>
      <c r="AN55" s="16">
        <f>F55*AF55</f>
        <v>0</v>
      </c>
      <c r="AO55" s="17" t="s">
        <v>120</v>
      </c>
      <c r="AP55" s="17" t="s">
        <v>133</v>
      </c>
      <c r="AQ55" s="10" t="s">
        <v>140</v>
      </c>
      <c r="AS55" s="16">
        <f>AM55+AN55</f>
        <v>0</v>
      </c>
      <c r="AT55" s="16">
        <f>G55/(100-AU55)*100</f>
        <v>0</v>
      </c>
      <c r="AU55" s="16">
        <v>0</v>
      </c>
      <c r="AV55" s="16">
        <f>L55</f>
        <v>0</v>
      </c>
    </row>
    <row r="56" spans="1:48" ht="12.75">
      <c r="A56" s="55" t="s">
        <v>29</v>
      </c>
      <c r="B56" s="55" t="s">
        <v>37</v>
      </c>
      <c r="C56" s="55" t="s">
        <v>53</v>
      </c>
      <c r="D56" s="56" t="s">
        <v>195</v>
      </c>
      <c r="E56" s="55" t="s">
        <v>86</v>
      </c>
      <c r="F56" s="57">
        <v>10200</v>
      </c>
      <c r="G56" s="57">
        <v>0</v>
      </c>
      <c r="H56" s="57">
        <f>F56*AE56</f>
        <v>0</v>
      </c>
      <c r="I56" s="57">
        <f>J56-H56</f>
        <v>0</v>
      </c>
      <c r="J56" s="57">
        <f>F56*G56</f>
        <v>0</v>
      </c>
      <c r="K56" s="57">
        <v>0</v>
      </c>
      <c r="L56" s="57">
        <f>F56*K56</f>
        <v>0</v>
      </c>
      <c r="M56" s="58" t="s">
        <v>108</v>
      </c>
      <c r="P56" s="16">
        <f>IF(AG56="5",J56,0)</f>
        <v>0</v>
      </c>
      <c r="R56" s="16">
        <f>IF(AG56="1",H56,0)</f>
        <v>0</v>
      </c>
      <c r="S56" s="16">
        <f>IF(AG56="1",I56,0)</f>
        <v>0</v>
      </c>
      <c r="T56" s="16">
        <f>IF(AG56="7",H56,0)</f>
        <v>0</v>
      </c>
      <c r="U56" s="16">
        <f>IF(AG56="7",I56,0)</f>
        <v>0</v>
      </c>
      <c r="V56" s="16">
        <f>IF(AG56="2",H56,0)</f>
        <v>0</v>
      </c>
      <c r="W56" s="16">
        <f>IF(AG56="2",I56,0)</f>
        <v>0</v>
      </c>
      <c r="X56" s="16">
        <f>IF(AG56="0",J56,0)</f>
        <v>0</v>
      </c>
      <c r="Y56" s="10" t="s">
        <v>37</v>
      </c>
      <c r="Z56" s="7">
        <f>IF(AD56=0,J56,0)</f>
        <v>0</v>
      </c>
      <c r="AA56" s="7">
        <f>IF(AD56=15,J56,0)</f>
        <v>0</v>
      </c>
      <c r="AB56" s="7">
        <f>IF(AD56=21,J56,0)</f>
        <v>0</v>
      </c>
      <c r="AD56" s="16">
        <v>21</v>
      </c>
      <c r="AE56" s="16">
        <f>G56*0</f>
        <v>0</v>
      </c>
      <c r="AF56" s="16">
        <f>G56*(1-0)</f>
        <v>0</v>
      </c>
      <c r="AG56" s="12" t="s">
        <v>7</v>
      </c>
      <c r="AM56" s="16">
        <f>F56*AE56</f>
        <v>0</v>
      </c>
      <c r="AN56" s="16">
        <f>F56*AF56</f>
        <v>0</v>
      </c>
      <c r="AO56" s="17" t="s">
        <v>120</v>
      </c>
      <c r="AP56" s="17" t="s">
        <v>133</v>
      </c>
      <c r="AQ56" s="10" t="s">
        <v>140</v>
      </c>
      <c r="AS56" s="16">
        <f>AM56+AN56</f>
        <v>0</v>
      </c>
      <c r="AT56" s="16">
        <f>G56/(100-AU56)*100</f>
        <v>0</v>
      </c>
      <c r="AU56" s="16">
        <v>0</v>
      </c>
      <c r="AV56" s="16">
        <f>L56</f>
        <v>0</v>
      </c>
    </row>
    <row r="57" spans="1:13" ht="12.75">
      <c r="A57" s="69"/>
      <c r="B57" s="69"/>
      <c r="C57" s="70" t="s">
        <v>32</v>
      </c>
      <c r="D57" s="80" t="s">
        <v>75</v>
      </c>
      <c r="E57" s="81"/>
      <c r="F57" s="81"/>
      <c r="G57" s="81"/>
      <c r="H57" s="81"/>
      <c r="I57" s="81"/>
      <c r="J57" s="81"/>
      <c r="K57" s="81"/>
      <c r="L57" s="81"/>
      <c r="M57" s="81"/>
    </row>
    <row r="58" spans="1:48" ht="12.75">
      <c r="A58" s="55" t="s">
        <v>30</v>
      </c>
      <c r="B58" s="55" t="s">
        <v>37</v>
      </c>
      <c r="C58" s="55" t="s">
        <v>53</v>
      </c>
      <c r="D58" s="56" t="s">
        <v>196</v>
      </c>
      <c r="E58" s="55" t="s">
        <v>86</v>
      </c>
      <c r="F58" s="57">
        <v>10200</v>
      </c>
      <c r="G58" s="57">
        <v>0</v>
      </c>
      <c r="H58" s="57">
        <f>F58*AE58</f>
        <v>0</v>
      </c>
      <c r="I58" s="57">
        <f>J58-H58</f>
        <v>0</v>
      </c>
      <c r="J58" s="57">
        <f>F58*G58</f>
        <v>0</v>
      </c>
      <c r="K58" s="57">
        <v>0</v>
      </c>
      <c r="L58" s="57">
        <f>F58*K58</f>
        <v>0</v>
      </c>
      <c r="M58" s="58" t="s">
        <v>108</v>
      </c>
      <c r="P58" s="16">
        <f>IF(AG58="5",J58,0)</f>
        <v>0</v>
      </c>
      <c r="R58" s="16">
        <f>IF(AG58="1",H58,0)</f>
        <v>0</v>
      </c>
      <c r="S58" s="16">
        <f>IF(AG58="1",I58,0)</f>
        <v>0</v>
      </c>
      <c r="T58" s="16">
        <f>IF(AG58="7",H58,0)</f>
        <v>0</v>
      </c>
      <c r="U58" s="16">
        <f>IF(AG58="7",I58,0)</f>
        <v>0</v>
      </c>
      <c r="V58" s="16">
        <f>IF(AG58="2",H58,0)</f>
        <v>0</v>
      </c>
      <c r="W58" s="16">
        <f>IF(AG58="2",I58,0)</f>
        <v>0</v>
      </c>
      <c r="X58" s="16">
        <f>IF(AG58="0",J58,0)</f>
        <v>0</v>
      </c>
      <c r="Y58" s="10" t="s">
        <v>37</v>
      </c>
      <c r="Z58" s="7">
        <f>IF(AD58=0,J58,0)</f>
        <v>0</v>
      </c>
      <c r="AA58" s="7">
        <f>IF(AD58=15,J58,0)</f>
        <v>0</v>
      </c>
      <c r="AB58" s="7">
        <f>IF(AD58=21,J58,0)</f>
        <v>0</v>
      </c>
      <c r="AD58" s="16">
        <v>21</v>
      </c>
      <c r="AE58" s="16">
        <f>G58*0</f>
        <v>0</v>
      </c>
      <c r="AF58" s="16">
        <f>G58*(1-0)</f>
        <v>0</v>
      </c>
      <c r="AG58" s="12" t="s">
        <v>7</v>
      </c>
      <c r="AM58" s="16">
        <f>F58*AE58</f>
        <v>0</v>
      </c>
      <c r="AN58" s="16">
        <f>F58*AF58</f>
        <v>0</v>
      </c>
      <c r="AO58" s="17" t="s">
        <v>120</v>
      </c>
      <c r="AP58" s="17" t="s">
        <v>133</v>
      </c>
      <c r="AQ58" s="10" t="s">
        <v>140</v>
      </c>
      <c r="AS58" s="16">
        <f>AM58+AN58</f>
        <v>0</v>
      </c>
      <c r="AT58" s="16">
        <f>G58/(100-AU58)*100</f>
        <v>0</v>
      </c>
      <c r="AU58" s="16">
        <v>0</v>
      </c>
      <c r="AV58" s="16">
        <f>L58</f>
        <v>0</v>
      </c>
    </row>
    <row r="59" spans="1:37" ht="12.75">
      <c r="A59" s="51"/>
      <c r="B59" s="52" t="s">
        <v>37</v>
      </c>
      <c r="C59" s="52" t="s">
        <v>44</v>
      </c>
      <c r="D59" s="72" t="s">
        <v>67</v>
      </c>
      <c r="E59" s="73"/>
      <c r="F59" s="73"/>
      <c r="G59" s="73"/>
      <c r="H59" s="53">
        <f>SUM(H60:H60)</f>
        <v>0</v>
      </c>
      <c r="I59" s="53">
        <f>SUM(I60:I60)</f>
        <v>0</v>
      </c>
      <c r="J59" s="53">
        <f>H59+I59</f>
        <v>0</v>
      </c>
      <c r="K59" s="54"/>
      <c r="L59" s="53">
        <f>SUM(L60:L60)</f>
        <v>0</v>
      </c>
      <c r="M59" s="54"/>
      <c r="Y59" s="10" t="s">
        <v>37</v>
      </c>
      <c r="AI59" s="18">
        <f>SUM(Z60:Z60)</f>
        <v>0</v>
      </c>
      <c r="AJ59" s="18">
        <f>SUM(AA60:AA60)</f>
        <v>0</v>
      </c>
      <c r="AK59" s="18">
        <f>SUM(AB60:AB60)</f>
        <v>0</v>
      </c>
    </row>
    <row r="60" spans="1:48" ht="12.75">
      <c r="A60" s="55" t="s">
        <v>202</v>
      </c>
      <c r="B60" s="55" t="s">
        <v>37</v>
      </c>
      <c r="C60" s="55" t="s">
        <v>45</v>
      </c>
      <c r="D60" s="55" t="s">
        <v>68</v>
      </c>
      <c r="E60" s="55" t="s">
        <v>88</v>
      </c>
      <c r="F60" s="57">
        <v>0.15</v>
      </c>
      <c r="G60" s="57">
        <v>0</v>
      </c>
      <c r="H60" s="57">
        <f>F60*AE60</f>
        <v>0</v>
      </c>
      <c r="I60" s="57">
        <f>J60-H60</f>
        <v>0</v>
      </c>
      <c r="J60" s="57">
        <f>F60*G60</f>
        <v>0</v>
      </c>
      <c r="K60" s="57">
        <v>0</v>
      </c>
      <c r="L60" s="57">
        <f>F60*K60</f>
        <v>0</v>
      </c>
      <c r="M60" s="58" t="s">
        <v>109</v>
      </c>
      <c r="P60" s="16">
        <f>IF(AG60="5",J60,0)</f>
        <v>0</v>
      </c>
      <c r="R60" s="16">
        <f>IF(AG60="1",H60,0)</f>
        <v>0</v>
      </c>
      <c r="S60" s="16">
        <f>IF(AG60="1",I60,0)</f>
        <v>0</v>
      </c>
      <c r="T60" s="16">
        <f>IF(AG60="7",H60,0)</f>
        <v>0</v>
      </c>
      <c r="U60" s="16">
        <f>IF(AG60="7",I60,0)</f>
        <v>0</v>
      </c>
      <c r="V60" s="16">
        <f>IF(AG60="2",H60,0)</f>
        <v>0</v>
      </c>
      <c r="W60" s="16">
        <f>IF(AG60="2",I60,0)</f>
        <v>0</v>
      </c>
      <c r="X60" s="16">
        <f>IF(AG60="0",J60,0)</f>
        <v>0</v>
      </c>
      <c r="Y60" s="10" t="s">
        <v>37</v>
      </c>
      <c r="Z60" s="7">
        <f>IF(AD60=0,J60,0)</f>
        <v>0</v>
      </c>
      <c r="AA60" s="7">
        <f>IF(AD60=15,J60,0)</f>
        <v>0</v>
      </c>
      <c r="AB60" s="7">
        <f>IF(AD60=21,J60,0)</f>
        <v>0</v>
      </c>
      <c r="AD60" s="16">
        <v>21</v>
      </c>
      <c r="AE60" s="16">
        <f>G60*0</f>
        <v>0</v>
      </c>
      <c r="AF60" s="16">
        <f>G60*(1-0)</f>
        <v>0</v>
      </c>
      <c r="AG60" s="12" t="s">
        <v>11</v>
      </c>
      <c r="AM60" s="16">
        <f>F60*AE60</f>
        <v>0</v>
      </c>
      <c r="AN60" s="16">
        <f>F60*AF60</f>
        <v>0</v>
      </c>
      <c r="AO60" s="17" t="s">
        <v>121</v>
      </c>
      <c r="AP60" s="17" t="s">
        <v>134</v>
      </c>
      <c r="AQ60" s="10" t="s">
        <v>140</v>
      </c>
      <c r="AS60" s="16">
        <f>AM60+AN60</f>
        <v>0</v>
      </c>
      <c r="AT60" s="16">
        <f>G60/(100-AU60)*100</f>
        <v>0</v>
      </c>
      <c r="AU60" s="16">
        <v>0</v>
      </c>
      <c r="AV60" s="16">
        <f>L60</f>
        <v>0</v>
      </c>
    </row>
    <row r="61" spans="1:37" ht="12.75">
      <c r="A61" s="51"/>
      <c r="B61" s="52" t="s">
        <v>37</v>
      </c>
      <c r="C61" s="52"/>
      <c r="D61" s="72" t="s">
        <v>69</v>
      </c>
      <c r="E61" s="73"/>
      <c r="F61" s="73"/>
      <c r="G61" s="73"/>
      <c r="H61" s="53">
        <f>SUM(H62:H62)</f>
        <v>0</v>
      </c>
      <c r="I61" s="53">
        <f>SUM(I62:I62)</f>
        <v>0</v>
      </c>
      <c r="J61" s="53">
        <f>H61+I61</f>
        <v>0</v>
      </c>
      <c r="K61" s="54"/>
      <c r="L61" s="53">
        <f>SUM(L62:L62)</f>
        <v>0.15</v>
      </c>
      <c r="M61" s="54"/>
      <c r="Y61" s="10" t="s">
        <v>37</v>
      </c>
      <c r="AI61" s="18">
        <f>SUM(Z62:Z62)</f>
        <v>0</v>
      </c>
      <c r="AJ61" s="18">
        <f>SUM(AA62:AA62)</f>
        <v>0</v>
      </c>
      <c r="AK61" s="18">
        <f>SUM(AB62:AB62)</f>
        <v>0</v>
      </c>
    </row>
    <row r="62" spans="1:48" ht="12.75">
      <c r="A62" s="59" t="s">
        <v>203</v>
      </c>
      <c r="B62" s="59" t="s">
        <v>37</v>
      </c>
      <c r="C62" s="59" t="s">
        <v>56</v>
      </c>
      <c r="D62" s="59" t="s">
        <v>76</v>
      </c>
      <c r="E62" s="59" t="s">
        <v>91</v>
      </c>
      <c r="F62" s="60">
        <v>150</v>
      </c>
      <c r="G62" s="60">
        <v>0</v>
      </c>
      <c r="H62" s="60">
        <f>F62*AE62</f>
        <v>0</v>
      </c>
      <c r="I62" s="60">
        <f>J62-H62</f>
        <v>0</v>
      </c>
      <c r="J62" s="60">
        <f>F62*G62</f>
        <v>0</v>
      </c>
      <c r="K62" s="60">
        <v>0.001</v>
      </c>
      <c r="L62" s="60">
        <f>F62*K62</f>
        <v>0.15</v>
      </c>
      <c r="M62" s="61"/>
      <c r="P62" s="16">
        <f>IF(AG62="5",J62,0)</f>
        <v>0</v>
      </c>
      <c r="R62" s="16">
        <f>IF(AG62="1",H62,0)</f>
        <v>0</v>
      </c>
      <c r="S62" s="16">
        <f>IF(AG62="1",I62,0)</f>
        <v>0</v>
      </c>
      <c r="T62" s="16">
        <f>IF(AG62="7",H62,0)</f>
        <v>0</v>
      </c>
      <c r="U62" s="16">
        <f>IF(AG62="7",I62,0)</f>
        <v>0</v>
      </c>
      <c r="V62" s="16">
        <f>IF(AG62="2",H62,0)</f>
        <v>0</v>
      </c>
      <c r="W62" s="16">
        <f>IF(AG62="2",I62,0)</f>
        <v>0</v>
      </c>
      <c r="X62" s="16">
        <f>IF(AG62="0",J62,0)</f>
        <v>0</v>
      </c>
      <c r="Y62" s="10" t="s">
        <v>37</v>
      </c>
      <c r="Z62" s="8">
        <f>IF(AD62=0,J62,0)</f>
        <v>0</v>
      </c>
      <c r="AA62" s="8">
        <f>IF(AD62=15,J62,0)</f>
        <v>0</v>
      </c>
      <c r="AB62" s="8">
        <f>IF(AD62=21,J62,0)</f>
        <v>0</v>
      </c>
      <c r="AD62" s="16">
        <v>21</v>
      </c>
      <c r="AE62" s="16">
        <f>G62*1</f>
        <v>0</v>
      </c>
      <c r="AF62" s="16">
        <f>G62*(1-1)</f>
        <v>0</v>
      </c>
      <c r="AG62" s="13" t="s">
        <v>119</v>
      </c>
      <c r="AM62" s="16">
        <f>F62*AE62</f>
        <v>0</v>
      </c>
      <c r="AN62" s="16">
        <f>F62*AF62</f>
        <v>0</v>
      </c>
      <c r="AO62" s="17" t="s">
        <v>122</v>
      </c>
      <c r="AP62" s="17" t="s">
        <v>135</v>
      </c>
      <c r="AQ62" s="10" t="s">
        <v>140</v>
      </c>
      <c r="AS62" s="16">
        <f>AM62+AN62</f>
        <v>0</v>
      </c>
      <c r="AT62" s="16">
        <f>G62/(100-AU62)*100</f>
        <v>0</v>
      </c>
      <c r="AU62" s="16">
        <v>0</v>
      </c>
      <c r="AV62" s="16">
        <f>L62</f>
        <v>0.15</v>
      </c>
    </row>
    <row r="63" spans="1:13" ht="12.75">
      <c r="A63" s="47"/>
      <c r="B63" s="48" t="s">
        <v>38</v>
      </c>
      <c r="C63" s="48"/>
      <c r="D63" s="78" t="s">
        <v>225</v>
      </c>
      <c r="E63" s="79"/>
      <c r="F63" s="79"/>
      <c r="G63" s="79"/>
      <c r="H63" s="49">
        <f>H64+H66</f>
        <v>0</v>
      </c>
      <c r="I63" s="49">
        <f>I64+I66</f>
        <v>0</v>
      </c>
      <c r="J63" s="49">
        <f>H63+I63</f>
        <v>0</v>
      </c>
      <c r="K63" s="50"/>
      <c r="L63" s="49">
        <f>L64+L66</f>
        <v>0</v>
      </c>
      <c r="M63" s="50"/>
    </row>
    <row r="64" spans="1:37" ht="12.75">
      <c r="A64" s="51"/>
      <c r="B64" s="52" t="s">
        <v>38</v>
      </c>
      <c r="C64" s="52" t="s">
        <v>28</v>
      </c>
      <c r="D64" s="72" t="s">
        <v>77</v>
      </c>
      <c r="E64" s="72"/>
      <c r="F64" s="72"/>
      <c r="G64" s="72"/>
      <c r="H64" s="18">
        <f>SUM(H65:H65)</f>
        <v>0</v>
      </c>
      <c r="I64" s="18">
        <f>SUM(I65:I65)</f>
        <v>0</v>
      </c>
      <c r="J64" s="53">
        <f>H64+I64</f>
        <v>0</v>
      </c>
      <c r="K64" s="54"/>
      <c r="L64" s="18">
        <f>SUM(L65:L65)</f>
        <v>0</v>
      </c>
      <c r="M64" s="54"/>
      <c r="Y64" s="10" t="s">
        <v>38</v>
      </c>
      <c r="AI64" s="18">
        <f>SUM(Z65:Z65)</f>
        <v>0</v>
      </c>
      <c r="AJ64" s="18">
        <f>SUM(AA65:AA65)</f>
        <v>0</v>
      </c>
      <c r="AK64" s="18">
        <f>SUM(AB65:AB65)</f>
        <v>0</v>
      </c>
    </row>
    <row r="65" spans="1:48" ht="12.75">
      <c r="A65" s="55" t="s">
        <v>204</v>
      </c>
      <c r="B65" s="55" t="s">
        <v>38</v>
      </c>
      <c r="C65" s="55" t="s">
        <v>57</v>
      </c>
      <c r="D65" s="56" t="s">
        <v>188</v>
      </c>
      <c r="E65" s="55" t="s">
        <v>86</v>
      </c>
      <c r="F65" s="57">
        <v>1100</v>
      </c>
      <c r="G65" s="57">
        <v>0</v>
      </c>
      <c r="H65" s="57">
        <f>F65*AE65</f>
        <v>0</v>
      </c>
      <c r="I65" s="57">
        <f>J65-H65</f>
        <v>0</v>
      </c>
      <c r="J65" s="57">
        <f>F65*G65</f>
        <v>0</v>
      </c>
      <c r="K65" s="57">
        <v>0</v>
      </c>
      <c r="L65" s="57">
        <f>F65*K65</f>
        <v>0</v>
      </c>
      <c r="M65" s="58" t="s">
        <v>109</v>
      </c>
      <c r="P65" s="16">
        <f>IF(AG65="5",J65,0)</f>
        <v>0</v>
      </c>
      <c r="R65" s="16">
        <f>IF(AG65="1",H65,0)</f>
        <v>0</v>
      </c>
      <c r="S65" s="16">
        <f>IF(AG65="1",I65,0)</f>
        <v>0</v>
      </c>
      <c r="T65" s="16">
        <f>IF(AG65="7",H65,0)</f>
        <v>0</v>
      </c>
      <c r="U65" s="16">
        <f>IF(AG65="7",I65,0)</f>
        <v>0</v>
      </c>
      <c r="V65" s="16">
        <f>IF(AG65="2",H65,0)</f>
        <v>0</v>
      </c>
      <c r="W65" s="16">
        <f>IF(AG65="2",I65,0)</f>
        <v>0</v>
      </c>
      <c r="X65" s="16">
        <f>IF(AG65="0",J65,0)</f>
        <v>0</v>
      </c>
      <c r="Y65" s="10" t="s">
        <v>38</v>
      </c>
      <c r="Z65" s="7">
        <f>IF(AD65=0,J65,0)</f>
        <v>0</v>
      </c>
      <c r="AA65" s="7">
        <f>IF(AD65=15,J65,0)</f>
        <v>0</v>
      </c>
      <c r="AB65" s="7">
        <f>IF(AD65=21,J65,0)</f>
        <v>0</v>
      </c>
      <c r="AD65" s="16">
        <v>21</v>
      </c>
      <c r="AE65" s="16">
        <f>G65*0</f>
        <v>0</v>
      </c>
      <c r="AF65" s="16">
        <f>G65*(1-0)</f>
        <v>0</v>
      </c>
      <c r="AG65" s="12" t="s">
        <v>7</v>
      </c>
      <c r="AM65" s="16">
        <f>F65*AE65</f>
        <v>0</v>
      </c>
      <c r="AN65" s="16">
        <f>F65*AF65</f>
        <v>0</v>
      </c>
      <c r="AO65" s="17" t="s">
        <v>123</v>
      </c>
      <c r="AP65" s="17" t="s">
        <v>136</v>
      </c>
      <c r="AQ65" s="10" t="s">
        <v>141</v>
      </c>
      <c r="AS65" s="16">
        <f>AM65+AN65</f>
        <v>0</v>
      </c>
      <c r="AT65" s="16">
        <f>G65/(100-AU65)*100</f>
        <v>0</v>
      </c>
      <c r="AU65" s="16">
        <v>0</v>
      </c>
      <c r="AV65" s="16">
        <f>L65</f>
        <v>0</v>
      </c>
    </row>
    <row r="66" spans="1:37" ht="12.75">
      <c r="A66" s="51"/>
      <c r="B66" s="52" t="s">
        <v>38</v>
      </c>
      <c r="C66" s="52" t="s">
        <v>7</v>
      </c>
      <c r="D66" s="72" t="s">
        <v>78</v>
      </c>
      <c r="E66" s="73"/>
      <c r="F66" s="73"/>
      <c r="G66" s="73"/>
      <c r="H66" s="53">
        <f>SUM(H67:H68)</f>
        <v>0</v>
      </c>
      <c r="I66" s="53">
        <f>SUM(I67:I68)</f>
        <v>0</v>
      </c>
      <c r="J66" s="53">
        <f>H66+I66</f>
        <v>0</v>
      </c>
      <c r="K66" s="54"/>
      <c r="L66" s="53">
        <f>SUM(L67:L68)</f>
        <v>0</v>
      </c>
      <c r="M66" s="54"/>
      <c r="Y66" s="10" t="s">
        <v>38</v>
      </c>
      <c r="AI66" s="18">
        <f>SUM(Z67:Z68)</f>
        <v>0</v>
      </c>
      <c r="AJ66" s="18">
        <f>SUM(AA67:AA68)</f>
        <v>0</v>
      </c>
      <c r="AK66" s="18">
        <f>SUM(AB67:AB68)</f>
        <v>0</v>
      </c>
    </row>
    <row r="67" spans="1:48" ht="12.75">
      <c r="A67" s="55" t="s">
        <v>31</v>
      </c>
      <c r="B67" s="55" t="s">
        <v>38</v>
      </c>
      <c r="C67" s="55" t="s">
        <v>58</v>
      </c>
      <c r="D67" s="56" t="s">
        <v>217</v>
      </c>
      <c r="E67" s="55" t="s">
        <v>86</v>
      </c>
      <c r="F67" s="57">
        <v>550</v>
      </c>
      <c r="G67" s="57">
        <v>0</v>
      </c>
      <c r="H67" s="57">
        <f>F67*AE67</f>
        <v>0</v>
      </c>
      <c r="I67" s="57">
        <f>J67-H67</f>
        <v>0</v>
      </c>
      <c r="J67" s="57">
        <f>F67*G67</f>
        <v>0</v>
      </c>
      <c r="K67" s="57">
        <v>0</v>
      </c>
      <c r="L67" s="57">
        <f>F67*K67</f>
        <v>0</v>
      </c>
      <c r="M67" s="58" t="s">
        <v>108</v>
      </c>
      <c r="P67" s="16">
        <f>IF(AG67="5",J67,0)</f>
        <v>0</v>
      </c>
      <c r="R67" s="16">
        <f>IF(AG67="1",H67,0)</f>
        <v>0</v>
      </c>
      <c r="S67" s="16">
        <f>IF(AG67="1",I67,0)</f>
        <v>0</v>
      </c>
      <c r="T67" s="16">
        <f>IF(AG67="7",H67,0)</f>
        <v>0</v>
      </c>
      <c r="U67" s="16">
        <f>IF(AG67="7",I67,0)</f>
        <v>0</v>
      </c>
      <c r="V67" s="16">
        <f>IF(AG67="2",H67,0)</f>
        <v>0</v>
      </c>
      <c r="W67" s="16">
        <f>IF(AG67="2",I67,0)</f>
        <v>0</v>
      </c>
      <c r="X67" s="16">
        <f>IF(AG67="0",J67,0)</f>
        <v>0</v>
      </c>
      <c r="Y67" s="10" t="s">
        <v>38</v>
      </c>
      <c r="Z67" s="7">
        <f>IF(AD67=0,J67,0)</f>
        <v>0</v>
      </c>
      <c r="AA67" s="7">
        <f>IF(AD67=15,J67,0)</f>
        <v>0</v>
      </c>
      <c r="AB67" s="7">
        <f>IF(AD67=21,J67,0)</f>
        <v>0</v>
      </c>
      <c r="AD67" s="16">
        <v>21</v>
      </c>
      <c r="AE67" s="16">
        <f>G67*0</f>
        <v>0</v>
      </c>
      <c r="AF67" s="16">
        <f>G67*(1-0)</f>
        <v>0</v>
      </c>
      <c r="AG67" s="12" t="s">
        <v>7</v>
      </c>
      <c r="AM67" s="16">
        <f>F67*AE67</f>
        <v>0</v>
      </c>
      <c r="AN67" s="16">
        <f>F67*AF67</f>
        <v>0</v>
      </c>
      <c r="AO67" s="17" t="s">
        <v>123</v>
      </c>
      <c r="AP67" s="17" t="s">
        <v>136</v>
      </c>
      <c r="AQ67" s="10" t="s">
        <v>141</v>
      </c>
      <c r="AS67" s="16">
        <f>AM67+AN67</f>
        <v>0</v>
      </c>
      <c r="AT67" s="16">
        <f>G67/(100-AU67)*100</f>
        <v>0</v>
      </c>
      <c r="AU67" s="16">
        <v>0</v>
      </c>
      <c r="AV67" s="16">
        <f>L67</f>
        <v>0</v>
      </c>
    </row>
    <row r="68" spans="1:48" ht="12.75">
      <c r="A68" s="55" t="s">
        <v>210</v>
      </c>
      <c r="B68" s="55" t="s">
        <v>38</v>
      </c>
      <c r="C68" s="55" t="s">
        <v>209</v>
      </c>
      <c r="D68" s="56" t="s">
        <v>215</v>
      </c>
      <c r="E68" s="55" t="s">
        <v>212</v>
      </c>
      <c r="F68" s="57">
        <v>1</v>
      </c>
      <c r="G68" s="57">
        <v>0</v>
      </c>
      <c r="H68" s="57">
        <f>F68*AE68</f>
        <v>0</v>
      </c>
      <c r="I68" s="57">
        <f>G68-H68</f>
        <v>0</v>
      </c>
      <c r="J68" s="57">
        <f>H68+I68</f>
        <v>0</v>
      </c>
      <c r="K68" s="57">
        <v>0</v>
      </c>
      <c r="L68" s="57">
        <f>F68*K68</f>
        <v>0</v>
      </c>
      <c r="M68" s="58" t="s">
        <v>109</v>
      </c>
      <c r="P68" s="16">
        <f>IF(AG68="5",J68,0)</f>
        <v>0</v>
      </c>
      <c r="R68" s="16">
        <f>IF(AG68="1",H68,0)</f>
        <v>0</v>
      </c>
      <c r="S68" s="16">
        <f>IF(AG68="1",I68,0)</f>
        <v>0</v>
      </c>
      <c r="T68" s="16">
        <f>IF(AG68="7",H68,0)</f>
        <v>0</v>
      </c>
      <c r="U68" s="16">
        <f>IF(AG68="7",I68,0)</f>
        <v>0</v>
      </c>
      <c r="V68" s="16">
        <f>IF(AG68="2",H68,0)</f>
        <v>0</v>
      </c>
      <c r="W68" s="16">
        <f>IF(AG68="2",I68,0)</f>
        <v>0</v>
      </c>
      <c r="X68" s="16">
        <f>IF(AG68="0",J68,0)</f>
        <v>0</v>
      </c>
      <c r="Y68" s="10" t="s">
        <v>38</v>
      </c>
      <c r="Z68" s="7">
        <f>IF(AD68=0,J68,0)</f>
        <v>0</v>
      </c>
      <c r="AA68" s="7">
        <f>IF(AD68=15,J68,0)</f>
        <v>0</v>
      </c>
      <c r="AB68" s="7">
        <f>IF(AD68=21,J68,0)</f>
        <v>0</v>
      </c>
      <c r="AD68" s="16">
        <v>21</v>
      </c>
      <c r="AE68" s="16">
        <f>G68*0.368421052631579</f>
        <v>0</v>
      </c>
      <c r="AF68" s="16">
        <f>G68*(1-0.368421052631579)</f>
        <v>0</v>
      </c>
      <c r="AG68" s="12" t="s">
        <v>7</v>
      </c>
      <c r="AM68" s="16">
        <f>F68*AE68</f>
        <v>0</v>
      </c>
      <c r="AN68" s="16">
        <f>F68*AF68</f>
        <v>0</v>
      </c>
      <c r="AO68" s="17" t="s">
        <v>224</v>
      </c>
      <c r="AP68" s="17" t="s">
        <v>136</v>
      </c>
      <c r="AQ68" s="10" t="s">
        <v>141</v>
      </c>
      <c r="AS68" s="16">
        <f>AM68+AN68</f>
        <v>0</v>
      </c>
      <c r="AT68" s="16">
        <f>G68/(100-AU68)*100</f>
        <v>0</v>
      </c>
      <c r="AU68" s="16">
        <v>0</v>
      </c>
      <c r="AV68" s="16">
        <f>L68</f>
        <v>0</v>
      </c>
    </row>
    <row r="69" spans="1:48" ht="12.75">
      <c r="A69" s="55"/>
      <c r="B69" s="55"/>
      <c r="C69" s="67" t="s">
        <v>32</v>
      </c>
      <c r="D69" s="67" t="s">
        <v>211</v>
      </c>
      <c r="E69" s="67"/>
      <c r="F69" s="57"/>
      <c r="G69" s="57"/>
      <c r="H69" s="57"/>
      <c r="I69" s="57"/>
      <c r="J69" s="57"/>
      <c r="K69" s="57"/>
      <c r="L69" s="57"/>
      <c r="M69" s="58"/>
      <c r="P69" s="16"/>
      <c r="R69" s="16"/>
      <c r="S69" s="16"/>
      <c r="T69" s="16"/>
      <c r="U69" s="16"/>
      <c r="V69" s="16"/>
      <c r="W69" s="16"/>
      <c r="X69" s="16"/>
      <c r="Y69" s="10"/>
      <c r="Z69" s="7"/>
      <c r="AA69" s="7"/>
      <c r="AB69" s="7"/>
      <c r="AD69" s="16"/>
      <c r="AE69" s="16"/>
      <c r="AF69" s="16"/>
      <c r="AG69" s="12"/>
      <c r="AM69" s="16"/>
      <c r="AN69" s="16"/>
      <c r="AO69" s="17"/>
      <c r="AP69" s="17"/>
      <c r="AQ69" s="10"/>
      <c r="AS69" s="16"/>
      <c r="AT69" s="16"/>
      <c r="AU69" s="16"/>
      <c r="AV69" s="16"/>
    </row>
    <row r="70" spans="1:13" ht="12.75">
      <c r="A70" s="3"/>
      <c r="B70" s="3"/>
      <c r="C70" s="3"/>
      <c r="D70" s="3"/>
      <c r="E70" s="3"/>
      <c r="F70" s="3"/>
      <c r="G70" s="3" t="s">
        <v>6</v>
      </c>
      <c r="H70" s="74"/>
      <c r="I70" s="75"/>
      <c r="J70" s="19">
        <f>SUM(J63+J52+J35+J23+J12)</f>
        <v>0</v>
      </c>
      <c r="K70" s="3"/>
      <c r="L70" s="3"/>
      <c r="M70" s="3"/>
    </row>
    <row r="71" spans="1:10" ht="11.25" customHeight="1">
      <c r="A71" s="4"/>
      <c r="D71" s="38"/>
      <c r="J71" s="71">
        <f>J14+J15+J16+J17+J18+J20+J22+J25+J26+J27+J28+J29+J31+J33+J34+J37+J38+J39+J40+J41+J42+J43+J44+J47+J49+J50+J51+J54+J55+J56+J58+J60+J62+J65+J68+J67</f>
        <v>0</v>
      </c>
    </row>
    <row r="72" spans="1:13" ht="12.75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4:13" ht="12.75">
      <c r="D73" s="94"/>
      <c r="E73" s="95"/>
      <c r="F73" s="95"/>
      <c r="G73" s="95"/>
      <c r="H73" s="95"/>
      <c r="I73" s="95"/>
      <c r="J73" s="95"/>
      <c r="K73" s="95"/>
      <c r="L73" s="95"/>
      <c r="M73" s="95"/>
    </row>
  </sheetData>
  <sheetProtection/>
  <mergeCells count="51">
    <mergeCell ref="D73:M73"/>
    <mergeCell ref="D45:M4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9:G19"/>
    <mergeCell ref="D21:G21"/>
    <mergeCell ref="D23:G23"/>
    <mergeCell ref="D24:G24"/>
    <mergeCell ref="D30:G30"/>
    <mergeCell ref="D32:G32"/>
    <mergeCell ref="D35:G35"/>
    <mergeCell ref="D36:G36"/>
    <mergeCell ref="D46:G46"/>
    <mergeCell ref="D48:G48"/>
    <mergeCell ref="D52:G52"/>
    <mergeCell ref="D53:G53"/>
    <mergeCell ref="D57:M57"/>
    <mergeCell ref="D59:G59"/>
    <mergeCell ref="D61:G61"/>
    <mergeCell ref="H70:I70"/>
    <mergeCell ref="A72:M72"/>
    <mergeCell ref="D63:G63"/>
    <mergeCell ref="D64:G64"/>
    <mergeCell ref="D66:G6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7">
      <selection activeCell="C22" sqref="C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37"/>
      <c r="B1" s="20"/>
      <c r="C1" s="130" t="s">
        <v>156</v>
      </c>
      <c r="D1" s="131"/>
      <c r="E1" s="131"/>
      <c r="F1" s="131"/>
      <c r="G1" s="131"/>
      <c r="H1" s="131"/>
      <c r="I1" s="131"/>
    </row>
    <row r="2" spans="1:10" ht="12.75">
      <c r="A2" s="99" t="s">
        <v>1</v>
      </c>
      <c r="B2" s="100"/>
      <c r="C2" s="101" t="s">
        <v>208</v>
      </c>
      <c r="D2" s="75"/>
      <c r="E2" s="104" t="s">
        <v>98</v>
      </c>
      <c r="F2" s="104" t="s">
        <v>103</v>
      </c>
      <c r="G2" s="100"/>
      <c r="H2" s="104" t="s">
        <v>182</v>
      </c>
      <c r="I2" s="132"/>
      <c r="J2" s="14"/>
    </row>
    <row r="3" spans="1:10" ht="12.75">
      <c r="A3" s="93"/>
      <c r="B3" s="77"/>
      <c r="C3" s="102"/>
      <c r="D3" s="102"/>
      <c r="E3" s="77"/>
      <c r="F3" s="77"/>
      <c r="G3" s="77"/>
      <c r="H3" s="77"/>
      <c r="I3" s="86"/>
      <c r="J3" s="14"/>
    </row>
    <row r="4" spans="1:10" ht="12.75">
      <c r="A4" s="87" t="s">
        <v>2</v>
      </c>
      <c r="B4" s="77"/>
      <c r="C4" s="76"/>
      <c r="D4" s="77"/>
      <c r="E4" s="76" t="s">
        <v>99</v>
      </c>
      <c r="F4" s="76"/>
      <c r="G4" s="77"/>
      <c r="H4" s="76" t="s">
        <v>182</v>
      </c>
      <c r="I4" s="129"/>
      <c r="J4" s="14"/>
    </row>
    <row r="5" spans="1:10" ht="12.75">
      <c r="A5" s="93"/>
      <c r="B5" s="77"/>
      <c r="C5" s="77"/>
      <c r="D5" s="77"/>
      <c r="E5" s="77"/>
      <c r="F5" s="77"/>
      <c r="G5" s="77"/>
      <c r="H5" s="77"/>
      <c r="I5" s="86"/>
      <c r="J5" s="14"/>
    </row>
    <row r="6" spans="1:10" ht="12.75">
      <c r="A6" s="87" t="s">
        <v>3</v>
      </c>
      <c r="B6" s="77"/>
      <c r="C6" s="76"/>
      <c r="D6" s="77"/>
      <c r="E6" s="76" t="s">
        <v>100</v>
      </c>
      <c r="F6" s="76"/>
      <c r="G6" s="77"/>
      <c r="H6" s="76" t="s">
        <v>182</v>
      </c>
      <c r="I6" s="129"/>
      <c r="J6" s="14"/>
    </row>
    <row r="7" spans="1:10" ht="12.75">
      <c r="A7" s="93"/>
      <c r="B7" s="77"/>
      <c r="C7" s="77"/>
      <c r="D7" s="77"/>
      <c r="E7" s="77"/>
      <c r="F7" s="77"/>
      <c r="G7" s="77"/>
      <c r="H7" s="77"/>
      <c r="I7" s="86"/>
      <c r="J7" s="14"/>
    </row>
    <row r="8" spans="1:10" ht="12.75">
      <c r="A8" s="87" t="s">
        <v>80</v>
      </c>
      <c r="B8" s="77"/>
      <c r="C8" s="90" t="s">
        <v>6</v>
      </c>
      <c r="D8" s="77"/>
      <c r="E8" s="76" t="s">
        <v>81</v>
      </c>
      <c r="F8" s="77"/>
      <c r="G8" s="77"/>
      <c r="H8" s="90" t="s">
        <v>183</v>
      </c>
      <c r="I8" s="129"/>
      <c r="J8" s="14"/>
    </row>
    <row r="9" spans="1:10" ht="12.75">
      <c r="A9" s="93"/>
      <c r="B9" s="77"/>
      <c r="C9" s="77"/>
      <c r="D9" s="77"/>
      <c r="E9" s="77"/>
      <c r="F9" s="77"/>
      <c r="G9" s="77"/>
      <c r="H9" s="77"/>
      <c r="I9" s="86"/>
      <c r="J9" s="14"/>
    </row>
    <row r="10" spans="1:10" ht="12.75">
      <c r="A10" s="87" t="s">
        <v>4</v>
      </c>
      <c r="B10" s="77"/>
      <c r="C10" s="76"/>
      <c r="D10" s="77"/>
      <c r="E10" s="76" t="s">
        <v>101</v>
      </c>
      <c r="F10" s="76"/>
      <c r="G10" s="77"/>
      <c r="H10" s="90" t="s">
        <v>184</v>
      </c>
      <c r="I10" s="127"/>
      <c r="J10" s="14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8"/>
      <c r="J11" s="14"/>
    </row>
    <row r="12" spans="1:9" ht="23.25" customHeight="1">
      <c r="A12" s="121" t="s">
        <v>142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21" t="s">
        <v>143</v>
      </c>
      <c r="B13" s="123" t="s">
        <v>154</v>
      </c>
      <c r="C13" s="124"/>
      <c r="D13" s="21" t="s">
        <v>157</v>
      </c>
      <c r="E13" s="123" t="s">
        <v>167</v>
      </c>
      <c r="F13" s="124"/>
      <c r="G13" s="21" t="s">
        <v>168</v>
      </c>
      <c r="H13" s="123" t="s">
        <v>185</v>
      </c>
      <c r="I13" s="124"/>
      <c r="J13" s="14"/>
    </row>
    <row r="14" spans="1:10" ht="15" customHeight="1">
      <c r="A14" s="22" t="s">
        <v>144</v>
      </c>
      <c r="B14" s="26" t="s">
        <v>155</v>
      </c>
      <c r="C14" s="30">
        <f>SUM('Stavební rozpočet'!R12:R69)</f>
        <v>0</v>
      </c>
      <c r="D14" s="119" t="s">
        <v>158</v>
      </c>
      <c r="E14" s="120"/>
      <c r="F14" s="30">
        <v>0</v>
      </c>
      <c r="G14" s="119" t="s">
        <v>169</v>
      </c>
      <c r="H14" s="120"/>
      <c r="I14" s="30">
        <v>0</v>
      </c>
      <c r="J14" s="14"/>
    </row>
    <row r="15" spans="1:10" ht="15" customHeight="1">
      <c r="A15" s="23"/>
      <c r="B15" s="26" t="s">
        <v>102</v>
      </c>
      <c r="C15" s="30">
        <f>SUM('Stavební rozpočet'!S12:S69)</f>
        <v>0</v>
      </c>
      <c r="D15" s="119" t="s">
        <v>159</v>
      </c>
      <c r="E15" s="120"/>
      <c r="F15" s="30">
        <v>0</v>
      </c>
      <c r="G15" s="119" t="s">
        <v>170</v>
      </c>
      <c r="H15" s="120"/>
      <c r="I15" s="30">
        <v>0</v>
      </c>
      <c r="J15" s="14"/>
    </row>
    <row r="16" spans="1:10" ht="15" customHeight="1">
      <c r="A16" s="22" t="s">
        <v>145</v>
      </c>
      <c r="B16" s="26" t="s">
        <v>155</v>
      </c>
      <c r="C16" s="30">
        <f>SUM('Stavební rozpočet'!T12:T69)</f>
        <v>0</v>
      </c>
      <c r="D16" s="119" t="s">
        <v>160</v>
      </c>
      <c r="E16" s="120"/>
      <c r="F16" s="30">
        <v>0</v>
      </c>
      <c r="G16" s="119" t="s">
        <v>171</v>
      </c>
      <c r="H16" s="120"/>
      <c r="I16" s="30">
        <v>0</v>
      </c>
      <c r="J16" s="14"/>
    </row>
    <row r="17" spans="1:10" ht="15" customHeight="1">
      <c r="A17" s="23"/>
      <c r="B17" s="26" t="s">
        <v>102</v>
      </c>
      <c r="C17" s="30">
        <f>SUM('Stavební rozpočet'!U12:U69)</f>
        <v>0</v>
      </c>
      <c r="D17" s="119" t="s">
        <v>161</v>
      </c>
      <c r="E17" s="120"/>
      <c r="F17" s="31"/>
      <c r="G17" s="119" t="s">
        <v>172</v>
      </c>
      <c r="H17" s="120"/>
      <c r="I17" s="30">
        <v>0</v>
      </c>
      <c r="J17" s="14"/>
    </row>
    <row r="18" spans="1:10" ht="15" customHeight="1">
      <c r="A18" s="22" t="s">
        <v>146</v>
      </c>
      <c r="B18" s="26" t="s">
        <v>155</v>
      </c>
      <c r="C18" s="30">
        <f>SUM('Stavební rozpočet'!V12:V69)</f>
        <v>0</v>
      </c>
      <c r="D18" s="119"/>
      <c r="E18" s="120"/>
      <c r="F18" s="31"/>
      <c r="G18" s="119" t="s">
        <v>173</v>
      </c>
      <c r="H18" s="120"/>
      <c r="I18" s="30">
        <v>0</v>
      </c>
      <c r="J18" s="14"/>
    </row>
    <row r="19" spans="1:10" ht="15" customHeight="1">
      <c r="A19" s="23"/>
      <c r="B19" s="26" t="s">
        <v>102</v>
      </c>
      <c r="C19" s="30">
        <f>SUM('Stavební rozpočet'!W12:W69)</f>
        <v>0</v>
      </c>
      <c r="D19" s="119"/>
      <c r="E19" s="120"/>
      <c r="F19" s="31"/>
      <c r="G19" s="119" t="s">
        <v>174</v>
      </c>
      <c r="H19" s="120"/>
      <c r="I19" s="30">
        <v>0</v>
      </c>
      <c r="J19" s="14"/>
    </row>
    <row r="20" spans="1:10" ht="15" customHeight="1">
      <c r="A20" s="117" t="s">
        <v>69</v>
      </c>
      <c r="B20" s="118"/>
      <c r="C20" s="30">
        <f>SUM('Stavební rozpočet'!X12:X69)</f>
        <v>0</v>
      </c>
      <c r="D20" s="119"/>
      <c r="E20" s="120"/>
      <c r="F20" s="31"/>
      <c r="G20" s="119"/>
      <c r="H20" s="120"/>
      <c r="I20" s="31"/>
      <c r="J20" s="14"/>
    </row>
    <row r="21" spans="1:10" ht="15" customHeight="1">
      <c r="A21" s="117" t="s">
        <v>147</v>
      </c>
      <c r="B21" s="118"/>
      <c r="C21" s="30">
        <f>SUM('Stavební rozpočet'!P12:P69)</f>
        <v>0</v>
      </c>
      <c r="D21" s="119"/>
      <c r="E21" s="120"/>
      <c r="F21" s="31"/>
      <c r="G21" s="119"/>
      <c r="H21" s="120"/>
      <c r="I21" s="31"/>
      <c r="J21" s="14"/>
    </row>
    <row r="22" spans="1:10" ht="16.5" customHeight="1">
      <c r="A22" s="117" t="s">
        <v>148</v>
      </c>
      <c r="B22" s="118"/>
      <c r="C22" s="30">
        <f>SUM(C14:C21)</f>
        <v>0</v>
      </c>
      <c r="D22" s="117" t="s">
        <v>162</v>
      </c>
      <c r="E22" s="118"/>
      <c r="F22" s="30">
        <f>SUM(F14:F21)</f>
        <v>0</v>
      </c>
      <c r="G22" s="117" t="s">
        <v>175</v>
      </c>
      <c r="H22" s="118"/>
      <c r="I22" s="30">
        <f>SUM(I14:I21)</f>
        <v>0</v>
      </c>
      <c r="J22" s="14"/>
    </row>
    <row r="23" spans="1:10" ht="15" customHeight="1">
      <c r="A23" s="3"/>
      <c r="B23" s="3"/>
      <c r="C23" s="28"/>
      <c r="D23" s="117" t="s">
        <v>163</v>
      </c>
      <c r="E23" s="118"/>
      <c r="F23" s="32">
        <v>0</v>
      </c>
      <c r="G23" s="117" t="s">
        <v>176</v>
      </c>
      <c r="H23" s="118"/>
      <c r="I23" s="30">
        <v>0</v>
      </c>
      <c r="J23" s="14"/>
    </row>
    <row r="24" spans="4:9" ht="15" customHeight="1">
      <c r="D24" s="3"/>
      <c r="E24" s="3"/>
      <c r="F24" s="33"/>
      <c r="G24" s="117" t="s">
        <v>177</v>
      </c>
      <c r="H24" s="118"/>
      <c r="I24" s="35"/>
    </row>
    <row r="25" spans="6:10" ht="15" customHeight="1">
      <c r="F25" s="34"/>
      <c r="G25" s="117" t="s">
        <v>178</v>
      </c>
      <c r="H25" s="118"/>
      <c r="I25" s="30">
        <v>0</v>
      </c>
      <c r="J25" s="14"/>
    </row>
    <row r="26" spans="1:9" ht="12.75">
      <c r="A26" s="20"/>
      <c r="B26" s="20"/>
      <c r="C26" s="20"/>
      <c r="G26" s="3"/>
      <c r="H26" s="3"/>
      <c r="I26" s="3"/>
    </row>
    <row r="27" spans="1:9" ht="15" customHeight="1">
      <c r="A27" s="112" t="s">
        <v>149</v>
      </c>
      <c r="B27" s="113"/>
      <c r="C27" s="36">
        <f>SUM('Stavební rozpočet'!Z12:Z69)</f>
        <v>0</v>
      </c>
      <c r="D27" s="29"/>
      <c r="E27" s="20"/>
      <c r="F27" s="20"/>
      <c r="G27" s="20"/>
      <c r="H27" s="20"/>
      <c r="I27" s="20"/>
    </row>
    <row r="28" spans="1:10" ht="15" customHeight="1">
      <c r="A28" s="112" t="s">
        <v>150</v>
      </c>
      <c r="B28" s="113"/>
      <c r="C28" s="36">
        <f>SUM('Stavební rozpočet'!AA12:AA69)</f>
        <v>0</v>
      </c>
      <c r="D28" s="112" t="s">
        <v>164</v>
      </c>
      <c r="E28" s="113"/>
      <c r="F28" s="36">
        <f>ROUND(C28*(15/100),2)</f>
        <v>0</v>
      </c>
      <c r="G28" s="112" t="s">
        <v>179</v>
      </c>
      <c r="H28" s="113"/>
      <c r="I28" s="36">
        <f>SUM(C27:C29)</f>
        <v>0</v>
      </c>
      <c r="J28" s="14"/>
    </row>
    <row r="29" spans="1:10" ht="15" customHeight="1">
      <c r="A29" s="112" t="s">
        <v>151</v>
      </c>
      <c r="B29" s="113"/>
      <c r="C29" s="36">
        <f>SUM('Stavební rozpočet'!AB12:AB69)+(F22+I22+F23+I23+I24+I25)</f>
        <v>0</v>
      </c>
      <c r="D29" s="112" t="s">
        <v>165</v>
      </c>
      <c r="E29" s="113"/>
      <c r="F29" s="36">
        <f>ROUND(C29*(21/100),2)</f>
        <v>0</v>
      </c>
      <c r="G29" s="112" t="s">
        <v>180</v>
      </c>
      <c r="H29" s="113"/>
      <c r="I29" s="36">
        <f>SUM(F28:F29)+I28</f>
        <v>0</v>
      </c>
      <c r="J29" s="1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10" ht="14.25" customHeight="1">
      <c r="A31" s="114" t="s">
        <v>152</v>
      </c>
      <c r="B31" s="115"/>
      <c r="C31" s="116"/>
      <c r="D31" s="114" t="s">
        <v>166</v>
      </c>
      <c r="E31" s="115"/>
      <c r="F31" s="116"/>
      <c r="G31" s="114" t="s">
        <v>181</v>
      </c>
      <c r="H31" s="115"/>
      <c r="I31" s="116"/>
      <c r="J31" s="15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15"/>
    </row>
    <row r="33" spans="1:10" ht="14.25" customHeight="1">
      <c r="A33" s="106"/>
      <c r="B33" s="107"/>
      <c r="C33" s="108"/>
      <c r="D33" s="106"/>
      <c r="E33" s="107"/>
      <c r="F33" s="108"/>
      <c r="G33" s="106"/>
      <c r="H33" s="107"/>
      <c r="I33" s="108"/>
      <c r="J33" s="15"/>
    </row>
    <row r="34" spans="1:10" ht="14.25" customHeight="1">
      <c r="A34" s="106"/>
      <c r="B34" s="107"/>
      <c r="C34" s="108"/>
      <c r="D34" s="106"/>
      <c r="E34" s="107"/>
      <c r="F34" s="108"/>
      <c r="G34" s="106"/>
      <c r="H34" s="107"/>
      <c r="I34" s="108"/>
      <c r="J34" s="15"/>
    </row>
    <row r="35" spans="1:10" ht="14.25" customHeight="1">
      <c r="A35" s="109" t="s">
        <v>153</v>
      </c>
      <c r="B35" s="110"/>
      <c r="C35" s="111"/>
      <c r="D35" s="109" t="s">
        <v>153</v>
      </c>
      <c r="E35" s="110"/>
      <c r="F35" s="111"/>
      <c r="G35" s="109" t="s">
        <v>153</v>
      </c>
      <c r="H35" s="110"/>
      <c r="I35" s="111"/>
      <c r="J35" s="15"/>
    </row>
    <row r="36" spans="1:9" ht="11.25" customHeight="1">
      <c r="A36" s="25"/>
      <c r="B36" s="27"/>
      <c r="C36" s="27"/>
      <c r="D36" s="27"/>
      <c r="E36" s="27"/>
      <c r="F36" s="27"/>
      <c r="G36" s="27"/>
      <c r="H36" s="27"/>
      <c r="I36" s="27"/>
    </row>
    <row r="37" spans="1:9" ht="25.5" customHeight="1">
      <c r="A37" s="76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Kateřina Kuželová</cp:lastModifiedBy>
  <cp:lastPrinted>2019-01-10T12:59:53Z</cp:lastPrinted>
  <dcterms:created xsi:type="dcterms:W3CDTF">2018-02-09T22:07:18Z</dcterms:created>
  <dcterms:modified xsi:type="dcterms:W3CDTF">2019-01-10T13:08:18Z</dcterms:modified>
  <cp:category/>
  <cp:version/>
  <cp:contentType/>
  <cp:contentStatus/>
</cp:coreProperties>
</file>