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REPORTY\2019\Technická dokumentace k akcím\21. 28. října 4,8 (oprava střechy, výměna střešní krytiny)\28. října 8\"/>
    </mc:Choice>
  </mc:AlternateContent>
  <bookViews>
    <workbookView xWindow="0" yWindow="0" windowWidth="15360" windowHeight="13230"/>
  </bookViews>
  <sheets>
    <sheet name="Rekapitulace stavby" sheetId="1" r:id="rId1"/>
    <sheet name="1 - 1" sheetId="2" r:id="rId2"/>
  </sheets>
  <definedNames>
    <definedName name="_xlnm.Print_Titles" localSheetId="1">'1 - 1'!$119:$119</definedName>
    <definedName name="_xlnm.Print_Titles" localSheetId="0">'Rekapitulace stavby'!$85:$85</definedName>
    <definedName name="_xlnm.Print_Area" localSheetId="1">'1 - 1'!$C$4:$Q$70,'1 - 1'!$C$76:$Q$103,'1 - 1'!$C$109:$Q$186</definedName>
    <definedName name="_xlnm.Print_Area" localSheetId="0">'Rekapitulace stavby'!$C$4:$AP$70,'Rekapitulace stavby'!$C$76:$AP$92</definedName>
  </definedNames>
  <calcPr calcId="152511"/>
</workbook>
</file>

<file path=xl/calcChain.xml><?xml version="1.0" encoding="utf-8"?>
<calcChain xmlns="http://schemas.openxmlformats.org/spreadsheetml/2006/main">
  <c r="AY88" i="1" l="1"/>
  <c r="AX88" i="1"/>
  <c r="BI186" i="2"/>
  <c r="BH186" i="2"/>
  <c r="BG186" i="2"/>
  <c r="BE186" i="2"/>
  <c r="AA186" i="2"/>
  <c r="AA185" i="2" s="1"/>
  <c r="Y186" i="2"/>
  <c r="Y185" i="2" s="1"/>
  <c r="W186" i="2"/>
  <c r="W185" i="2" s="1"/>
  <c r="BK186" i="2"/>
  <c r="BK185" i="2" s="1"/>
  <c r="N185" i="2" s="1"/>
  <c r="N99" i="2" s="1"/>
  <c r="N186" i="2"/>
  <c r="BF186" i="2" s="1"/>
  <c r="BI184" i="2"/>
  <c r="BH184" i="2"/>
  <c r="BG184" i="2"/>
  <c r="BE184" i="2"/>
  <c r="AA184" i="2"/>
  <c r="Y184" i="2"/>
  <c r="W184" i="2"/>
  <c r="BK184" i="2"/>
  <c r="N184" i="2"/>
  <c r="BF184" i="2" s="1"/>
  <c r="BI183" i="2"/>
  <c r="BH183" i="2"/>
  <c r="BG183" i="2"/>
  <c r="BE183" i="2"/>
  <c r="AA183" i="2"/>
  <c r="Y183" i="2"/>
  <c r="W183" i="2"/>
  <c r="BK183" i="2"/>
  <c r="N183" i="2"/>
  <c r="BF183" i="2" s="1"/>
  <c r="BI182" i="2"/>
  <c r="BH182" i="2"/>
  <c r="BG182" i="2"/>
  <c r="BE182" i="2"/>
  <c r="AA182" i="2"/>
  <c r="Y182" i="2"/>
  <c r="W182" i="2"/>
  <c r="BK182" i="2"/>
  <c r="N182" i="2"/>
  <c r="BF182" i="2" s="1"/>
  <c r="BI181" i="2"/>
  <c r="BH181" i="2"/>
  <c r="BG181" i="2"/>
  <c r="BE181" i="2"/>
  <c r="AA181" i="2"/>
  <c r="Y181" i="2"/>
  <c r="W181" i="2"/>
  <c r="BK181" i="2"/>
  <c r="N181" i="2"/>
  <c r="BF181" i="2" s="1"/>
  <c r="BI180" i="2"/>
  <c r="BH180" i="2"/>
  <c r="BG180" i="2"/>
  <c r="BE180" i="2"/>
  <c r="AA180" i="2"/>
  <c r="Y180" i="2"/>
  <c r="W180" i="2"/>
  <c r="BK180" i="2"/>
  <c r="N180" i="2"/>
  <c r="BF180" i="2" s="1"/>
  <c r="BI179" i="2"/>
  <c r="BH179" i="2"/>
  <c r="BG179" i="2"/>
  <c r="BE179" i="2"/>
  <c r="AA179" i="2"/>
  <c r="AA177" i="2" s="1"/>
  <c r="Y179" i="2"/>
  <c r="W179" i="2"/>
  <c r="BK179" i="2"/>
  <c r="N179" i="2"/>
  <c r="BF179" i="2" s="1"/>
  <c r="BI178" i="2"/>
  <c r="BH178" i="2"/>
  <c r="BG178" i="2"/>
  <c r="BE178" i="2"/>
  <c r="AA178" i="2"/>
  <c r="Y178" i="2"/>
  <c r="W178" i="2"/>
  <c r="W177" i="2" s="1"/>
  <c r="BK178" i="2"/>
  <c r="BK177" i="2" s="1"/>
  <c r="N177" i="2" s="1"/>
  <c r="N98" i="2" s="1"/>
  <c r="N178" i="2"/>
  <c r="BF178" i="2" s="1"/>
  <c r="BI176" i="2"/>
  <c r="BH176" i="2"/>
  <c r="BG176" i="2"/>
  <c r="BE176" i="2"/>
  <c r="AA176" i="2"/>
  <c r="Y176" i="2"/>
  <c r="W176" i="2"/>
  <c r="BK176" i="2"/>
  <c r="N176" i="2"/>
  <c r="BF176" i="2" s="1"/>
  <c r="BI175" i="2"/>
  <c r="BH175" i="2"/>
  <c r="BG175" i="2"/>
  <c r="BE175" i="2"/>
  <c r="AA175" i="2"/>
  <c r="Y175" i="2"/>
  <c r="W175" i="2"/>
  <c r="BK175" i="2"/>
  <c r="N175" i="2"/>
  <c r="BF175" i="2" s="1"/>
  <c r="BI174" i="2"/>
  <c r="BH174" i="2"/>
  <c r="BG174" i="2"/>
  <c r="BE174" i="2"/>
  <c r="AA174" i="2"/>
  <c r="Y174" i="2"/>
  <c r="W174" i="2"/>
  <c r="BK174" i="2"/>
  <c r="N174" i="2"/>
  <c r="BF174" i="2" s="1"/>
  <c r="BI173" i="2"/>
  <c r="BH173" i="2"/>
  <c r="BG173" i="2"/>
  <c r="BE173" i="2"/>
  <c r="AA173" i="2"/>
  <c r="Y173" i="2"/>
  <c r="W173" i="2"/>
  <c r="BK173" i="2"/>
  <c r="N173" i="2"/>
  <c r="BF173" i="2" s="1"/>
  <c r="BI172" i="2"/>
  <c r="BH172" i="2"/>
  <c r="BG172" i="2"/>
  <c r="BE172" i="2"/>
  <c r="AA172" i="2"/>
  <c r="Y172" i="2"/>
  <c r="W172" i="2"/>
  <c r="BK172" i="2"/>
  <c r="N172" i="2"/>
  <c r="BF172" i="2" s="1"/>
  <c r="BI171" i="2"/>
  <c r="BH171" i="2"/>
  <c r="BG171" i="2"/>
  <c r="BE171" i="2"/>
  <c r="AA171" i="2"/>
  <c r="Y171" i="2"/>
  <c r="W171" i="2"/>
  <c r="BK171" i="2"/>
  <c r="N171" i="2"/>
  <c r="BF171" i="2" s="1"/>
  <c r="BI170" i="2"/>
  <c r="BH170" i="2"/>
  <c r="BG170" i="2"/>
  <c r="BE170" i="2"/>
  <c r="AA170" i="2"/>
  <c r="Y170" i="2"/>
  <c r="W170" i="2"/>
  <c r="BK170" i="2"/>
  <c r="N170" i="2"/>
  <c r="BF170" i="2" s="1"/>
  <c r="BI169" i="2"/>
  <c r="BH169" i="2"/>
  <c r="BG169" i="2"/>
  <c r="BE169" i="2"/>
  <c r="AA169" i="2"/>
  <c r="Y169" i="2"/>
  <c r="W169" i="2"/>
  <c r="BK169" i="2"/>
  <c r="N169" i="2"/>
  <c r="BF169" i="2" s="1"/>
  <c r="BI168" i="2"/>
  <c r="BH168" i="2"/>
  <c r="BG168" i="2"/>
  <c r="BE168" i="2"/>
  <c r="AA168" i="2"/>
  <c r="Y168" i="2"/>
  <c r="W168" i="2"/>
  <c r="BK168" i="2"/>
  <c r="N168" i="2"/>
  <c r="BF168" i="2" s="1"/>
  <c r="BI167" i="2"/>
  <c r="BH167" i="2"/>
  <c r="BG167" i="2"/>
  <c r="BE167" i="2"/>
  <c r="AA167" i="2"/>
  <c r="Y167" i="2"/>
  <c r="W167" i="2"/>
  <c r="BK167" i="2"/>
  <c r="N167" i="2"/>
  <c r="BF167" i="2" s="1"/>
  <c r="BI166" i="2"/>
  <c r="BH166" i="2"/>
  <c r="BG166" i="2"/>
  <c r="BE166" i="2"/>
  <c r="AA166" i="2"/>
  <c r="Y166" i="2"/>
  <c r="W166" i="2"/>
  <c r="BK166" i="2"/>
  <c r="N166" i="2"/>
  <c r="BF166" i="2" s="1"/>
  <c r="BI165" i="2"/>
  <c r="BH165" i="2"/>
  <c r="BG165" i="2"/>
  <c r="BE165" i="2"/>
  <c r="AA165" i="2"/>
  <c r="Y165" i="2"/>
  <c r="W165" i="2"/>
  <c r="BK165" i="2"/>
  <c r="N165" i="2"/>
  <c r="BF165" i="2" s="1"/>
  <c r="BI164" i="2"/>
  <c r="BH164" i="2"/>
  <c r="BG164" i="2"/>
  <c r="BE164" i="2"/>
  <c r="AA164" i="2"/>
  <c r="Y164" i="2"/>
  <c r="W164" i="2"/>
  <c r="BK164" i="2"/>
  <c r="N164" i="2"/>
  <c r="BF164" i="2" s="1"/>
  <c r="BI163" i="2"/>
  <c r="BH163" i="2"/>
  <c r="BG163" i="2"/>
  <c r="BE163" i="2"/>
  <c r="AA163" i="2"/>
  <c r="Y163" i="2"/>
  <c r="W163" i="2"/>
  <c r="BK163" i="2"/>
  <c r="N163" i="2"/>
  <c r="BF163" i="2" s="1"/>
  <c r="BI162" i="2"/>
  <c r="BH162" i="2"/>
  <c r="BG162" i="2"/>
  <c r="BE162" i="2"/>
  <c r="AA162" i="2"/>
  <c r="Y162" i="2"/>
  <c r="W162" i="2"/>
  <c r="BK162" i="2"/>
  <c r="N162" i="2"/>
  <c r="BF162" i="2" s="1"/>
  <c r="BI161" i="2"/>
  <c r="BH161" i="2"/>
  <c r="BG161" i="2"/>
  <c r="BE161" i="2"/>
  <c r="AA161" i="2"/>
  <c r="Y161" i="2"/>
  <c r="Y160" i="2" s="1"/>
  <c r="W161" i="2"/>
  <c r="BK161" i="2"/>
  <c r="BK160" i="2" s="1"/>
  <c r="N160" i="2" s="1"/>
  <c r="N97" i="2" s="1"/>
  <c r="N161" i="2"/>
  <c r="BF161" i="2" s="1"/>
  <c r="BI159" i="2"/>
  <c r="BH159" i="2"/>
  <c r="BG159" i="2"/>
  <c r="BE159" i="2"/>
  <c r="AA159" i="2"/>
  <c r="Y159" i="2"/>
  <c r="W159" i="2"/>
  <c r="BK159" i="2"/>
  <c r="N159" i="2"/>
  <c r="BF159" i="2" s="1"/>
  <c r="BI158" i="2"/>
  <c r="BH158" i="2"/>
  <c r="BG158" i="2"/>
  <c r="BE158" i="2"/>
  <c r="AA158" i="2"/>
  <c r="Y158" i="2"/>
  <c r="W158" i="2"/>
  <c r="BK158" i="2"/>
  <c r="N158" i="2"/>
  <c r="BF158" i="2" s="1"/>
  <c r="BI157" i="2"/>
  <c r="BH157" i="2"/>
  <c r="BG157" i="2"/>
  <c r="BE157" i="2"/>
  <c r="AA157" i="2"/>
  <c r="Y157" i="2"/>
  <c r="W157" i="2"/>
  <c r="BK157" i="2"/>
  <c r="N157" i="2"/>
  <c r="BF157" i="2" s="1"/>
  <c r="BI156" i="2"/>
  <c r="BH156" i="2"/>
  <c r="BG156" i="2"/>
  <c r="BE156" i="2"/>
  <c r="AA156" i="2"/>
  <c r="Y156" i="2"/>
  <c r="W156" i="2"/>
  <c r="BK156" i="2"/>
  <c r="N156" i="2"/>
  <c r="BF156" i="2" s="1"/>
  <c r="BI155" i="2"/>
  <c r="BH155" i="2"/>
  <c r="BG155" i="2"/>
  <c r="BE155" i="2"/>
  <c r="AA155" i="2"/>
  <c r="Y155" i="2"/>
  <c r="W155" i="2"/>
  <c r="BK155" i="2"/>
  <c r="N155" i="2"/>
  <c r="BF155" i="2" s="1"/>
  <c r="BI154" i="2"/>
  <c r="BH154" i="2"/>
  <c r="BG154" i="2"/>
  <c r="BE154" i="2"/>
  <c r="AA154" i="2"/>
  <c r="Y154" i="2"/>
  <c r="W154" i="2"/>
  <c r="BK154" i="2"/>
  <c r="N154" i="2"/>
  <c r="BF154" i="2" s="1"/>
  <c r="BI153" i="2"/>
  <c r="BH153" i="2"/>
  <c r="BG153" i="2"/>
  <c r="BE153" i="2"/>
  <c r="AA153" i="2"/>
  <c r="Y153" i="2"/>
  <c r="W153" i="2"/>
  <c r="BK153" i="2"/>
  <c r="N153" i="2"/>
  <c r="BF153" i="2" s="1"/>
  <c r="BI152" i="2"/>
  <c r="BH152" i="2"/>
  <c r="BG152" i="2"/>
  <c r="BE152" i="2"/>
  <c r="AA152" i="2"/>
  <c r="Y152" i="2"/>
  <c r="W152" i="2"/>
  <c r="BK152" i="2"/>
  <c r="N152" i="2"/>
  <c r="BF152" i="2" s="1"/>
  <c r="BI151" i="2"/>
  <c r="BH151" i="2"/>
  <c r="BG151" i="2"/>
  <c r="BE151" i="2"/>
  <c r="AA151" i="2"/>
  <c r="Y151" i="2"/>
  <c r="W151" i="2"/>
  <c r="BK151" i="2"/>
  <c r="N151" i="2"/>
  <c r="BF151" i="2" s="1"/>
  <c r="BI150" i="2"/>
  <c r="BH150" i="2"/>
  <c r="BG150" i="2"/>
  <c r="BE150" i="2"/>
  <c r="AA150" i="2"/>
  <c r="Y150" i="2"/>
  <c r="W150" i="2"/>
  <c r="BK150" i="2"/>
  <c r="N150" i="2"/>
  <c r="BF150" i="2" s="1"/>
  <c r="BI149" i="2"/>
  <c r="BH149" i="2"/>
  <c r="BG149" i="2"/>
  <c r="BE149" i="2"/>
  <c r="AA149" i="2"/>
  <c r="AA148" i="2" s="1"/>
  <c r="Y149" i="2"/>
  <c r="W149" i="2"/>
  <c r="W148" i="2" s="1"/>
  <c r="BK149" i="2"/>
  <c r="N149" i="2"/>
  <c r="BF149" i="2" s="1"/>
  <c r="BI147" i="2"/>
  <c r="BH147" i="2"/>
  <c r="BG147" i="2"/>
  <c r="BE147" i="2"/>
  <c r="AA147" i="2"/>
  <c r="AA146" i="2" s="1"/>
  <c r="Y147" i="2"/>
  <c r="Y146" i="2" s="1"/>
  <c r="W147" i="2"/>
  <c r="W146" i="2" s="1"/>
  <c r="BK147" i="2"/>
  <c r="BK146" i="2" s="1"/>
  <c r="N146" i="2" s="1"/>
  <c r="N95" i="2" s="1"/>
  <c r="N147" i="2"/>
  <c r="BF147" i="2" s="1"/>
  <c r="BI145" i="2"/>
  <c r="BH145" i="2"/>
  <c r="BG145" i="2"/>
  <c r="BE145" i="2"/>
  <c r="AA145" i="2"/>
  <c r="Y145" i="2"/>
  <c r="W145" i="2"/>
  <c r="BK145" i="2"/>
  <c r="N145" i="2"/>
  <c r="BF145" i="2" s="1"/>
  <c r="BI144" i="2"/>
  <c r="BH144" i="2"/>
  <c r="BG144" i="2"/>
  <c r="BE144" i="2"/>
  <c r="AA144" i="2"/>
  <c r="Y144" i="2"/>
  <c r="W144" i="2"/>
  <c r="BK144" i="2"/>
  <c r="N144" i="2"/>
  <c r="BF144" i="2" s="1"/>
  <c r="BI143" i="2"/>
  <c r="BH143" i="2"/>
  <c r="BG143" i="2"/>
  <c r="BE143" i="2"/>
  <c r="AA143" i="2"/>
  <c r="AA141" i="2" s="1"/>
  <c r="Y143" i="2"/>
  <c r="W143" i="2"/>
  <c r="BK143" i="2"/>
  <c r="N143" i="2"/>
  <c r="BF143" i="2" s="1"/>
  <c r="BI142" i="2"/>
  <c r="BH142" i="2"/>
  <c r="BG142" i="2"/>
  <c r="BE142" i="2"/>
  <c r="AA142" i="2"/>
  <c r="Y142" i="2"/>
  <c r="Y141" i="2" s="1"/>
  <c r="W142" i="2"/>
  <c r="W141" i="2" s="1"/>
  <c r="BK142" i="2"/>
  <c r="BK141" i="2" s="1"/>
  <c r="N142" i="2"/>
  <c r="BF142" i="2" s="1"/>
  <c r="BI139" i="2"/>
  <c r="BH139" i="2"/>
  <c r="BG139" i="2"/>
  <c r="BE139" i="2"/>
  <c r="AA139" i="2"/>
  <c r="Y139" i="2"/>
  <c r="W139" i="2"/>
  <c r="BK139" i="2"/>
  <c r="N139" i="2"/>
  <c r="BF139" i="2" s="1"/>
  <c r="BI138" i="2"/>
  <c r="BH138" i="2"/>
  <c r="BG138" i="2"/>
  <c r="BE138" i="2"/>
  <c r="AA138" i="2"/>
  <c r="Y138" i="2"/>
  <c r="W138" i="2"/>
  <c r="BK138" i="2"/>
  <c r="N138" i="2"/>
  <c r="BF138" i="2" s="1"/>
  <c r="BI137" i="2"/>
  <c r="BH137" i="2"/>
  <c r="BG137" i="2"/>
  <c r="BE137" i="2"/>
  <c r="AA137" i="2"/>
  <c r="Y137" i="2"/>
  <c r="W137" i="2"/>
  <c r="BK137" i="2"/>
  <c r="N137" i="2"/>
  <c r="BF137" i="2" s="1"/>
  <c r="BI136" i="2"/>
  <c r="BH136" i="2"/>
  <c r="BG136" i="2"/>
  <c r="BE136" i="2"/>
  <c r="AA136" i="2"/>
  <c r="Y136" i="2"/>
  <c r="W136" i="2"/>
  <c r="BK136" i="2"/>
  <c r="N136" i="2"/>
  <c r="BF136" i="2" s="1"/>
  <c r="BI135" i="2"/>
  <c r="BH135" i="2"/>
  <c r="BG135" i="2"/>
  <c r="BE135" i="2"/>
  <c r="AA135" i="2"/>
  <c r="AA134" i="2" s="1"/>
  <c r="Y135" i="2"/>
  <c r="W135" i="2"/>
  <c r="W134" i="2" s="1"/>
  <c r="BK135" i="2"/>
  <c r="N135" i="2"/>
  <c r="BF135" i="2" s="1"/>
  <c r="BI133" i="2"/>
  <c r="BH133" i="2"/>
  <c r="BG133" i="2"/>
  <c r="BE133" i="2"/>
  <c r="AA133" i="2"/>
  <c r="Y133" i="2"/>
  <c r="W133" i="2"/>
  <c r="BK133" i="2"/>
  <c r="N133" i="2"/>
  <c r="BF133" i="2" s="1"/>
  <c r="BI132" i="2"/>
  <c r="BH132" i="2"/>
  <c r="BG132" i="2"/>
  <c r="BE132" i="2"/>
  <c r="AA132" i="2"/>
  <c r="Y132" i="2"/>
  <c r="W132" i="2"/>
  <c r="BK132" i="2"/>
  <c r="N132" i="2"/>
  <c r="BF132" i="2" s="1"/>
  <c r="BI131" i="2"/>
  <c r="BH131" i="2"/>
  <c r="BG131" i="2"/>
  <c r="BE131" i="2"/>
  <c r="AA131" i="2"/>
  <c r="Y131" i="2"/>
  <c r="W131" i="2"/>
  <c r="BK131" i="2"/>
  <c r="N131" i="2"/>
  <c r="BF131" i="2" s="1"/>
  <c r="BI130" i="2"/>
  <c r="BH130" i="2"/>
  <c r="BG130" i="2"/>
  <c r="BE130" i="2"/>
  <c r="AA130" i="2"/>
  <c r="Y130" i="2"/>
  <c r="W130" i="2"/>
  <c r="BK130" i="2"/>
  <c r="N130" i="2"/>
  <c r="BF130" i="2" s="1"/>
  <c r="BI129" i="2"/>
  <c r="BH129" i="2"/>
  <c r="BG129" i="2"/>
  <c r="BE129" i="2"/>
  <c r="AA129" i="2"/>
  <c r="Y129" i="2"/>
  <c r="W129" i="2"/>
  <c r="BK129" i="2"/>
  <c r="N129" i="2"/>
  <c r="BF129" i="2" s="1"/>
  <c r="BI128" i="2"/>
  <c r="BH128" i="2"/>
  <c r="BG128" i="2"/>
  <c r="BE128" i="2"/>
  <c r="AA128" i="2"/>
  <c r="Y128" i="2"/>
  <c r="W128" i="2"/>
  <c r="BK128" i="2"/>
  <c r="N128" i="2"/>
  <c r="BF128" i="2" s="1"/>
  <c r="BI127" i="2"/>
  <c r="BH127" i="2"/>
  <c r="BG127" i="2"/>
  <c r="BE127" i="2"/>
  <c r="AA127" i="2"/>
  <c r="Y127" i="2"/>
  <c r="W127" i="2"/>
  <c r="BK127" i="2"/>
  <c r="N127" i="2"/>
  <c r="BF127" i="2" s="1"/>
  <c r="BI126" i="2"/>
  <c r="BH126" i="2"/>
  <c r="BG126" i="2"/>
  <c r="BE126" i="2"/>
  <c r="AA126" i="2"/>
  <c r="Y126" i="2"/>
  <c r="W126" i="2"/>
  <c r="BK126" i="2"/>
  <c r="N126" i="2"/>
  <c r="BF126" i="2" s="1"/>
  <c r="BI125" i="2"/>
  <c r="BH125" i="2"/>
  <c r="BG125" i="2"/>
  <c r="BE125" i="2"/>
  <c r="AA125" i="2"/>
  <c r="Y125" i="2"/>
  <c r="Y124" i="2" s="1"/>
  <c r="W125" i="2"/>
  <c r="BK125" i="2"/>
  <c r="BK124" i="2" s="1"/>
  <c r="N124" i="2" s="1"/>
  <c r="N91" i="2" s="1"/>
  <c r="N125" i="2"/>
  <c r="BF125" i="2" s="1"/>
  <c r="BI123" i="2"/>
  <c r="BH123" i="2"/>
  <c r="BG123" i="2"/>
  <c r="H34" i="2" s="1"/>
  <c r="BB88" i="1" s="1"/>
  <c r="BB87" i="1" s="1"/>
  <c r="BE123" i="2"/>
  <c r="AA123" i="2"/>
  <c r="AA122" i="2" s="1"/>
  <c r="Y123" i="2"/>
  <c r="Y122" i="2" s="1"/>
  <c r="W123" i="2"/>
  <c r="W122" i="2" s="1"/>
  <c r="BK123" i="2"/>
  <c r="BK122" i="2" s="1"/>
  <c r="N123" i="2"/>
  <c r="BF123" i="2" s="1"/>
  <c r="M116" i="2"/>
  <c r="F116" i="2"/>
  <c r="M114" i="2"/>
  <c r="F114" i="2"/>
  <c r="F112" i="2"/>
  <c r="M28" i="2"/>
  <c r="AS88" i="1" s="1"/>
  <c r="AS87" i="1" s="1"/>
  <c r="M83" i="2"/>
  <c r="F83" i="2"/>
  <c r="F81" i="2"/>
  <c r="F79" i="2"/>
  <c r="O21" i="2"/>
  <c r="E21" i="2"/>
  <c r="M84" i="2" s="1"/>
  <c r="O20" i="2"/>
  <c r="O15" i="2"/>
  <c r="E15" i="2"/>
  <c r="F117" i="2" s="1"/>
  <c r="O14" i="2"/>
  <c r="M81" i="2"/>
  <c r="F6" i="2"/>
  <c r="F111" i="2" s="1"/>
  <c r="AK27" i="1"/>
  <c r="AM83" i="1"/>
  <c r="L83" i="1"/>
  <c r="AM82" i="1"/>
  <c r="L82" i="1"/>
  <c r="AM80" i="1"/>
  <c r="L80" i="1"/>
  <c r="L78" i="1"/>
  <c r="L77" i="1"/>
  <c r="M32" i="2" l="1"/>
  <c r="AV88" i="1" s="1"/>
  <c r="H35" i="2"/>
  <c r="BC88" i="1" s="1"/>
  <c r="BC87" i="1" s="1"/>
  <c r="W34" i="1" s="1"/>
  <c r="W124" i="2"/>
  <c r="AA124" i="2"/>
  <c r="BK134" i="2"/>
  <c r="N134" i="2" s="1"/>
  <c r="N92" i="2" s="1"/>
  <c r="Y134" i="2"/>
  <c r="Y121" i="2" s="1"/>
  <c r="W160" i="2"/>
  <c r="W140" i="2" s="1"/>
  <c r="AA160" i="2"/>
  <c r="AA140" i="2" s="1"/>
  <c r="BK148" i="2"/>
  <c r="N148" i="2" s="1"/>
  <c r="N96" i="2" s="1"/>
  <c r="F84" i="2"/>
  <c r="H33" i="2"/>
  <c r="BA88" i="1" s="1"/>
  <c r="BA87" i="1" s="1"/>
  <c r="AW87" i="1" s="1"/>
  <c r="AK32" i="1" s="1"/>
  <c r="H36" i="2"/>
  <c r="BD88" i="1" s="1"/>
  <c r="BD87" i="1" s="1"/>
  <c r="W35" i="1" s="1"/>
  <c r="N122" i="2"/>
  <c r="N90" i="2" s="1"/>
  <c r="BK121" i="2"/>
  <c r="AY87" i="1"/>
  <c r="W33" i="1"/>
  <c r="AX87" i="1"/>
  <c r="N141" i="2"/>
  <c r="N94" i="2" s="1"/>
  <c r="BK140" i="2"/>
  <c r="N140" i="2" s="1"/>
  <c r="N93" i="2" s="1"/>
  <c r="W121" i="2"/>
  <c r="F78" i="2"/>
  <c r="M117" i="2"/>
  <c r="M33" i="2"/>
  <c r="AW88" i="1" s="1"/>
  <c r="AT88" i="1" s="1"/>
  <c r="Y148" i="2"/>
  <c r="Y177" i="2"/>
  <c r="Y140" i="2" s="1"/>
  <c r="H32" i="2"/>
  <c r="AZ88" i="1" s="1"/>
  <c r="AZ87" i="1" s="1"/>
  <c r="AA121" i="2"/>
  <c r="AA120" i="2" l="1"/>
  <c r="Y120" i="2"/>
  <c r="W120" i="2"/>
  <c r="AU88" i="1" s="1"/>
  <c r="AU87" i="1" s="1"/>
  <c r="W32" i="1"/>
  <c r="N121" i="2"/>
  <c r="N89" i="2" s="1"/>
  <c r="BK120" i="2"/>
  <c r="N120" i="2" s="1"/>
  <c r="N88" i="2" s="1"/>
  <c r="W31" i="1"/>
  <c r="AV87" i="1"/>
  <c r="AK31" i="1" l="1"/>
  <c r="AT87" i="1"/>
  <c r="L103" i="2"/>
  <c r="M27" i="2"/>
  <c r="M30" i="2" s="1"/>
  <c r="AG88" i="1" l="1"/>
  <c r="L38" i="2"/>
  <c r="AG87" i="1" l="1"/>
  <c r="AN88" i="1"/>
  <c r="AK26" i="1" l="1"/>
  <c r="AK29" i="1" s="1"/>
  <c r="AK37" i="1" s="1"/>
  <c r="AG92" i="1"/>
  <c r="AN87" i="1"/>
  <c r="AN92" i="1" s="1"/>
</calcChain>
</file>

<file path=xl/sharedStrings.xml><?xml version="1.0" encoding="utf-8"?>
<sst xmlns="http://schemas.openxmlformats.org/spreadsheetml/2006/main" count="1094" uniqueCount="352">
  <si>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</si>
  <si>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</si>
  <si>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</si>
  <si>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</si>
  <si>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</si>
  <si>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</si>
  <si>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</si>
  <si>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</si>
  <si>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</si>
  <si>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</si>
  <si>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</si>
  <si>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</si>
  <si>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</si>
  <si>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</si>
  <si>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</si>
  <si>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</si>
  <si>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Stavba:</t>
  </si>
  <si>
    <t>JKSO:</t>
  </si>
  <si>
    <t>CC-CZ:</t>
  </si>
  <si>
    <t>Místo:</t>
  </si>
  <si>
    <t xml:space="preserve"> </t>
  </si>
  <si>
    <t>Datum:</t>
  </si>
  <si>
    <t>Objednatel:</t>
  </si>
  <si>
    <t>IČ:</t>
  </si>
  <si>
    <t>Město Nový Jičín</t>
  </si>
  <si>
    <t>DIČ:</t>
  </si>
  <si>
    <t>Zhotovitel:</t>
  </si>
  <si>
    <t>Projektant:</t>
  </si>
  <si>
    <t>Ing.Tomáš Bruckner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</si>
  <si>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</si>
  <si>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</si>
  <si>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</si>
  <si>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</si>
  <si>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</si>
  <si>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</si>
  <si>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</si>
  <si>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</si>
  <si>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</si>
  <si>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</si>
  <si>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</si>
  <si>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</si>
  <si>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</si>
  <si>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</si>
  <si>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</si>
  <si>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</si>
  <si>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</si>
  <si>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</si>
  <si>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</si>
  <si>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</si>
  <si>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</si>
  <si>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</si>
  <si>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</si>
  <si>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</si>
  <si>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</si>
  <si>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</si>
  <si>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</si>
  <si>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</si>
  <si>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</si>
  <si>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</si>
  <si>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</si>
  <si>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</si>
  <si>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</si>
  <si>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</si>
  <si>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</si>
  <si>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</si>
  <si>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</si>
  <si>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</si>
  <si>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</si>
  <si>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</si>
  <si>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</si>
  <si>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</si>
  <si>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</si>
  <si>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</si>
  <si>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</si>
  <si>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{7c17c618-b084-4baa-a95c-809f5d47c2a2}</t>
  </si>
  <si>
    <t>{00000000-0000-0000-0000-000000000000}</t>
  </si>
  <si>
    <t>/</t>
  </si>
  <si>
    <t>1</t>
  </si>
  <si>
    <t>{12133dbb-51eb-4f6e-a613-370e1142bd36}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</si>
  <si>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</si>
  <si>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</si>
  <si>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</si>
  <si>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</si>
  <si>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</si>
  <si>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</si>
  <si>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</si>
  <si>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</si>
  <si>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</si>
  <si>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</si>
  <si>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</si>
  <si>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</si>
  <si>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</si>
  <si>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</si>
  <si>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</si>
  <si>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</si>
  <si>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</si>
  <si>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</si>
  <si>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</si>
  <si>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</si>
  <si>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</si>
  <si>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</si>
  <si>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</si>
  <si>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</si>
  <si>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</si>
  <si>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</si>
  <si>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</si>
  <si>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</si>
  <si>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</si>
  <si>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</si>
  <si>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</si>
  <si>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</si>
  <si>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</si>
  <si>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</si>
  <si>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</si>
  <si>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</si>
  <si>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</si>
  <si>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</si>
  <si>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</si>
  <si>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</si>
  <si>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</si>
  <si>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</si>
  <si>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</si>
  <si>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</si>
  <si>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</si>
  <si>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</si>
  <si>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3001</t>
  </si>
  <si>
    <t>Zednické práce</t>
  </si>
  <si>
    <t>kpl</t>
  </si>
  <si>
    <t>4</t>
  </si>
  <si>
    <t>2</t>
  </si>
  <si>
    <t>-240328155</t>
  </si>
  <si>
    <t>941111122</t>
  </si>
  <si>
    <t>Montáž lešení řadového trubkového lehkého s podlahami zatížení do 200 kg/m2 š do 1,2 m v do 25 m</t>
  </si>
  <si>
    <t>m2</t>
  </si>
  <si>
    <t>-381641318</t>
  </si>
  <si>
    <t>3</t>
  </si>
  <si>
    <t>941111222</t>
  </si>
  <si>
    <t>Příplatek k lešení řadovému trubkovému lehkému s podlahami š 1,2 m v 25 m za první a ZKD den použití</t>
  </si>
  <si>
    <t>-976923727</t>
  </si>
  <si>
    <t>941111822</t>
  </si>
  <si>
    <t>Demontáž lešení řadového trubkového lehkého s podlahami zatížení do 200 kg/m2 š do 1,2 m v do 25 m</t>
  </si>
  <si>
    <t>-1180465919</t>
  </si>
  <si>
    <t>5</t>
  </si>
  <si>
    <t>944211111</t>
  </si>
  <si>
    <t>Montáž ochranného ohrazení trubkového/dílcového na vnějších stranách objektů lehkého tř. B</t>
  </si>
  <si>
    <t>m</t>
  </si>
  <si>
    <t>-1979753206</t>
  </si>
  <si>
    <t>6</t>
  </si>
  <si>
    <t>944211211</t>
  </si>
  <si>
    <t>Příplatek k ochrannému ohrazení lehkému tř.B na vnějších stranách objektů za první a ZKD den použití</t>
  </si>
  <si>
    <t>579403779</t>
  </si>
  <si>
    <t>7</t>
  </si>
  <si>
    <t>944211811</t>
  </si>
  <si>
    <t>Demontáž ochranného ohrazení trubkového/dílcového na vnějších stranách objektů lehkého tř. B</t>
  </si>
  <si>
    <t>1279909593</t>
  </si>
  <si>
    <t>8</t>
  </si>
  <si>
    <t>944511111</t>
  </si>
  <si>
    <t>Montáž ochranné sítě z textilie z umělých vláken</t>
  </si>
  <si>
    <t>-1933496142</t>
  </si>
  <si>
    <t>9</t>
  </si>
  <si>
    <t>944511211</t>
  </si>
  <si>
    <t>Příplatek k ochranné síti za první a ZKD den použití</t>
  </si>
  <si>
    <t>1581660978</t>
  </si>
  <si>
    <t>10</t>
  </si>
  <si>
    <t>944511811</t>
  </si>
  <si>
    <t>Demontáž ochranné sítě z textilie z umělých vláken</t>
  </si>
  <si>
    <t>1510025740</t>
  </si>
  <si>
    <t>11</t>
  </si>
  <si>
    <t>997013153</t>
  </si>
  <si>
    <t>Vnitrostaveništní doprava suti a vybouraných hmot pro budovy v do 12 m s omezením mechanizace</t>
  </si>
  <si>
    <t>t</t>
  </si>
  <si>
    <t>1793455401</t>
  </si>
  <si>
    <t>12</t>
  </si>
  <si>
    <t>997013501</t>
  </si>
  <si>
    <t>Odvoz suti a vybouraných hmot na skládku nebo meziskládku do 1 km se složením</t>
  </si>
  <si>
    <t>1099488908</t>
  </si>
  <si>
    <t>13</t>
  </si>
  <si>
    <t>997013509</t>
  </si>
  <si>
    <t>Příplatek k odvozu suti a vybouraných hmot na skládku ZKD 1 km přes 1 km</t>
  </si>
  <si>
    <t>-430877243</t>
  </si>
  <si>
    <t>14</t>
  </si>
  <si>
    <t>997013814</t>
  </si>
  <si>
    <t>Poplatek za uložení stavebního odpadu z izolačních hmot na skládce (skládkovné)</t>
  </si>
  <si>
    <t>-2083232795</t>
  </si>
  <si>
    <t>997013831</t>
  </si>
  <si>
    <t>Poplatek za uložení stavebního směsného odpadu na skládce (skládkovné)</t>
  </si>
  <si>
    <t>1054634377</t>
  </si>
  <si>
    <t>16</t>
  </si>
  <si>
    <t>712500831</t>
  </si>
  <si>
    <t>Odstranění povlakové krytiny oblých střech jednovrstvé</t>
  </si>
  <si>
    <t>-1105869817</t>
  </si>
  <si>
    <t>17</t>
  </si>
  <si>
    <t>712531111</t>
  </si>
  <si>
    <t>Provedení povlakové krytiny oblých střech podkladní vrstvy pásy na sucho samolepící</t>
  </si>
  <si>
    <t>-1495462534</t>
  </si>
  <si>
    <t>18</t>
  </si>
  <si>
    <t>M</t>
  </si>
  <si>
    <t>283292230</t>
  </si>
  <si>
    <t>fólie difúzní podstřešní</t>
  </si>
  <si>
    <t>32</t>
  </si>
  <si>
    <t>-1604617697</t>
  </si>
  <si>
    <t>19</t>
  </si>
  <si>
    <t>998712202</t>
  </si>
  <si>
    <t>Přesun hmot procentní pro krytiny povlakové v objektech v do 12 m</t>
  </si>
  <si>
    <t>%</t>
  </si>
  <si>
    <t>158334915</t>
  </si>
  <si>
    <t>20</t>
  </si>
  <si>
    <t>74101</t>
  </si>
  <si>
    <t>Hromosvod</t>
  </si>
  <si>
    <t>-1242790965</t>
  </si>
  <si>
    <t>762331921</t>
  </si>
  <si>
    <t>Vyřezání části střešní vazby průřezové plochy řeziva do 224 cm2 délky do 3 m</t>
  </si>
  <si>
    <t>975308972</t>
  </si>
  <si>
    <t>22</t>
  </si>
  <si>
    <t>762331941</t>
  </si>
  <si>
    <t>Vyřezání části střešní vazby průřezové plochy řeziva do 450 cm2 délky do 3 m</t>
  </si>
  <si>
    <t>1575835910</t>
  </si>
  <si>
    <t>23</t>
  </si>
  <si>
    <t>762332922</t>
  </si>
  <si>
    <t>Doplnění části střešní vazby z hranolů průřezové plochy do 224 cm2 včetně materiálu</t>
  </si>
  <si>
    <t>-1506833289</t>
  </si>
  <si>
    <t>24</t>
  </si>
  <si>
    <t>762332924</t>
  </si>
  <si>
    <t>Doplnění části střešní vazby z hranolů průřezové plochy do 450 cm2 včetně materiálu</t>
  </si>
  <si>
    <t>1734889903</t>
  </si>
  <si>
    <t>25</t>
  </si>
  <si>
    <t>762341210</t>
  </si>
  <si>
    <t>Montáž bednění střech rovných a šikmých sklonu do 60° z hrubých prken na sraz</t>
  </si>
  <si>
    <t>-135403012</t>
  </si>
  <si>
    <t>26</t>
  </si>
  <si>
    <t>605151110</t>
  </si>
  <si>
    <t>řezivo jehličnaté boční prkno jakost I.-II. 2 - 3 cm</t>
  </si>
  <si>
    <t>m3</t>
  </si>
  <si>
    <t>1713662128</t>
  </si>
  <si>
    <t>27</t>
  </si>
  <si>
    <t>762341811</t>
  </si>
  <si>
    <t>Demontáž bednění střech z prken</t>
  </si>
  <si>
    <t>1049018050</t>
  </si>
  <si>
    <t>28</t>
  </si>
  <si>
    <t>762341931</t>
  </si>
  <si>
    <t>Vyřezání části bednění střech z prken tl do 32 mm plochy jednotlivě do 1 m2</t>
  </si>
  <si>
    <t>1264414106</t>
  </si>
  <si>
    <t>29</t>
  </si>
  <si>
    <t>762395000</t>
  </si>
  <si>
    <t>Spojovací prostředky pro montáž krovu, bednění, laťování, světlíky, klíny</t>
  </si>
  <si>
    <t>-660659145</t>
  </si>
  <si>
    <t>30</t>
  </si>
  <si>
    <t>998762202</t>
  </si>
  <si>
    <t>Přesun hmot procentní pro kce tesařské v objektech v do 12 m</t>
  </si>
  <si>
    <t>1981794192</t>
  </si>
  <si>
    <t>31</t>
  </si>
  <si>
    <t>998762299</t>
  </si>
  <si>
    <t>Příplatek k přesunu hmot procentní 762 za zvětšený přesun ZKD 1000 m přes 1000 m</t>
  </si>
  <si>
    <t>-177054798</t>
  </si>
  <si>
    <t>764001821</t>
  </si>
  <si>
    <t>Demontáž krytiny ze svitků nebo tabulí do suti</t>
  </si>
  <si>
    <t>-410771358</t>
  </si>
  <si>
    <t>33</t>
  </si>
  <si>
    <t>764002812</t>
  </si>
  <si>
    <t>Demontáž okapového plechu do suti v krytině skládané</t>
  </si>
  <si>
    <t>1063610210</t>
  </si>
  <si>
    <t>34</t>
  </si>
  <si>
    <t>764002821</t>
  </si>
  <si>
    <t>Demontáž střešního výlezu do suti</t>
  </si>
  <si>
    <t>kus</t>
  </si>
  <si>
    <t>432856120</t>
  </si>
  <si>
    <t>35</t>
  </si>
  <si>
    <t>764002841</t>
  </si>
  <si>
    <t>Demontáž oplechování horních ploch zdí a nadezdívek do suti</t>
  </si>
  <si>
    <t>-1182775714</t>
  </si>
  <si>
    <t>36</t>
  </si>
  <si>
    <t>764002871</t>
  </si>
  <si>
    <t>Demontáž lemování zdí do suti</t>
  </si>
  <si>
    <t>1579134962</t>
  </si>
  <si>
    <t>37</t>
  </si>
  <si>
    <t>764004801</t>
  </si>
  <si>
    <t>Demontáž podokapního žlabu do suti</t>
  </si>
  <si>
    <t>-1246432882</t>
  </si>
  <si>
    <t>38</t>
  </si>
  <si>
    <t>764004861</t>
  </si>
  <si>
    <t>Demontáž svodu do suti</t>
  </si>
  <si>
    <t>1485848173</t>
  </si>
  <si>
    <t>39</t>
  </si>
  <si>
    <t>764141333</t>
  </si>
  <si>
    <t>Krytina střechy rovné drážkováním z tabulí z TiZn lesklého plechu sklonu do 60°</t>
  </si>
  <si>
    <t>-1874196415</t>
  </si>
  <si>
    <t>40</t>
  </si>
  <si>
    <t>764242332</t>
  </si>
  <si>
    <t>Oplechování rovné okapové hrany z TiZn lesklého plechu rš 200 mm</t>
  </si>
  <si>
    <t>-904601756</t>
  </si>
  <si>
    <t>41</t>
  </si>
  <si>
    <t>764244304</t>
  </si>
  <si>
    <t>Oplechování horních ploch a nadezdívek bez rohů z TiZn lesklého plechu kotvené rš 330 mm</t>
  </si>
  <si>
    <t>-204275292</t>
  </si>
  <si>
    <t>42</t>
  </si>
  <si>
    <t>764244306</t>
  </si>
  <si>
    <t>Oplechování horních ploch a nadezdívek bez rohů z TiZn lesklého plechu kotvené rš 480 mm</t>
  </si>
  <si>
    <t>-2037421011</t>
  </si>
  <si>
    <t>43</t>
  </si>
  <si>
    <t>764341304</t>
  </si>
  <si>
    <t>Lemování rovných zdí střech s krytinou prejzovou nebo vlnitou z TiZn lesklého plechu rš 300 mm</t>
  </si>
  <si>
    <t>498073570</t>
  </si>
  <si>
    <t>44</t>
  </si>
  <si>
    <t>764541305</t>
  </si>
  <si>
    <t>Žlab podokapní půlkruhový z TiZn lesklého plechu rš 330 mm</t>
  </si>
  <si>
    <t>-840962526</t>
  </si>
  <si>
    <t>45</t>
  </si>
  <si>
    <t>764548325</t>
  </si>
  <si>
    <t>Svody kruhové včetně objímek, kolen, odskoků z TiZn lesklého plechu průměru 150 mm</t>
  </si>
  <si>
    <t>-1001719932</t>
  </si>
  <si>
    <t>46</t>
  </si>
  <si>
    <t>998764202</t>
  </si>
  <si>
    <t>Přesun hmot procentní pro konstrukce klempířské v objektech v do 12 m</t>
  </si>
  <si>
    <t>23983289</t>
  </si>
  <si>
    <t>47</t>
  </si>
  <si>
    <t>998764299</t>
  </si>
  <si>
    <t>Příplatek k přesunu hmot procentní 764 za zvětšený přesun ZKD 1000 m přes 1000 m</t>
  </si>
  <si>
    <t>2000545758</t>
  </si>
  <si>
    <t>48</t>
  </si>
  <si>
    <t>765135011</t>
  </si>
  <si>
    <t>Montáž střešních výlezů skládané vláknocementové krytiny plochy do 0,25m2</t>
  </si>
  <si>
    <t>309400808</t>
  </si>
  <si>
    <t>49</t>
  </si>
  <si>
    <t>59161-001</t>
  </si>
  <si>
    <t>střešní výlez 450x550mm</t>
  </si>
  <si>
    <t>1950225201</t>
  </si>
  <si>
    <t>50</t>
  </si>
  <si>
    <t>765155021</t>
  </si>
  <si>
    <t>Montáž střešních doplňků krytiny bitumenové ze šindelů háků protisněhových</t>
  </si>
  <si>
    <t>452944556</t>
  </si>
  <si>
    <t>51</t>
  </si>
  <si>
    <t>765001</t>
  </si>
  <si>
    <t>protisněhový hák</t>
  </si>
  <si>
    <t>1352311515</t>
  </si>
  <si>
    <t>52</t>
  </si>
  <si>
    <t>765192001</t>
  </si>
  <si>
    <t>Nouzové (provizorní) zakrytí střechy plachtou</t>
  </si>
  <si>
    <t>-300798962</t>
  </si>
  <si>
    <t>53</t>
  </si>
  <si>
    <t>998765202</t>
  </si>
  <si>
    <t>Přesun hmot procentní pro krytiny skládané v objektech v do 12 m</t>
  </si>
  <si>
    <t>-1058466246</t>
  </si>
  <si>
    <t>54</t>
  </si>
  <si>
    <t>998765299</t>
  </si>
  <si>
    <t>Příplatek k přesunu hmot procentní 765 za zvětšený přesun ZKD 1000 m přes 1000 m</t>
  </si>
  <si>
    <t>-761833784</t>
  </si>
  <si>
    <t>55</t>
  </si>
  <si>
    <t>783213021</t>
  </si>
  <si>
    <t>Napouštěcí dvojnásobný syntetický biodní nátěr tesařských prvků nezabudovaných do konstrukce</t>
  </si>
  <si>
    <t>317949127</t>
  </si>
  <si>
    <t>Ing.Marek Milata</t>
  </si>
  <si>
    <t>VÝMĚNA STŘEŠNÍ KONSTRUKCE, 28.ŘÍJNA 49/8, NOVÝ JIČÍN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</si>
</sst>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25" xfId="0" applyFont="1" applyBorder="1" applyAlignment="1" applyProtection="1">
      <alignment horizontal="center" vertical="center"/>
      <protection locked="0"/>
    </xf>
    <xf numFmtId="49" fontId="34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31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4" fontId="34" fillId="0" borderId="25" xfId="0" applyNumberFormat="1" applyFont="1" applyBorder="1" applyAlignment="1" applyProtection="1">
      <alignment vertical="center"/>
      <protection locked="0"/>
    </xf>
    <xf numFmtId="0" fontId="11" fillId="2" borderId="0" xfId="1" applyFont="1" applyFill="1" applyAlignment="1" applyProtection="1">
      <alignment horizontal="center" vertical="center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138" activePane="bottomLeft" state="frozen"/>
      <selection pane="bottomLeft" activeCell="K7" sqref="K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54" t="s">
        <v>7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R2" s="181" t="s">
        <v>8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56" t="s">
        <v>12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22"/>
      <c r="AS4" s="23" t="s">
        <v>13</v>
      </c>
      <c r="BS4" s="17" t="s">
        <v>14</v>
      </c>
    </row>
    <row r="5" spans="1:73" ht="14.45" customHeight="1">
      <c r="B5" s="21"/>
      <c r="C5" s="24"/>
      <c r="D5" s="25" t="s">
        <v>15</v>
      </c>
      <c r="E5" s="24"/>
      <c r="F5" s="24"/>
      <c r="G5" s="24"/>
      <c r="H5" s="24"/>
      <c r="I5" s="24"/>
      <c r="J5" s="24"/>
      <c r="K5" s="158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24"/>
      <c r="AQ5" s="22"/>
      <c r="BS5" s="17" t="s">
        <v>9</v>
      </c>
    </row>
    <row r="6" spans="1:73" ht="36.950000000000003" customHeight="1">
      <c r="B6" s="21"/>
      <c r="C6" s="24"/>
      <c r="D6" s="27" t="s">
        <v>16</v>
      </c>
      <c r="E6" s="24"/>
      <c r="F6" s="24"/>
      <c r="G6" s="24"/>
      <c r="H6" s="24"/>
      <c r="I6" s="24"/>
      <c r="J6" s="24"/>
      <c r="K6" s="160" t="s">
        <v>351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24"/>
      <c r="AQ6" s="22"/>
      <c r="BS6" s="17" t="s">
        <v>9</v>
      </c>
    </row>
    <row r="7" spans="1:73" ht="14.45" customHeight="1">
      <c r="B7" s="21"/>
      <c r="C7" s="24"/>
      <c r="D7" s="28" t="s">
        <v>17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18</v>
      </c>
      <c r="AL7" s="24"/>
      <c r="AM7" s="24"/>
      <c r="AN7" s="26" t="s">
        <v>5</v>
      </c>
      <c r="AO7" s="24"/>
      <c r="AP7" s="24"/>
      <c r="AQ7" s="22"/>
      <c r="BS7" s="17" t="s">
        <v>9</v>
      </c>
    </row>
    <row r="8" spans="1:73" ht="14.45" customHeight="1">
      <c r="B8" s="21"/>
      <c r="C8" s="24"/>
      <c r="D8" s="28" t="s">
        <v>19</v>
      </c>
      <c r="E8" s="24"/>
      <c r="F8" s="24"/>
      <c r="G8" s="24"/>
      <c r="H8" s="24"/>
      <c r="I8" s="24"/>
      <c r="J8" s="24"/>
      <c r="K8" s="26" t="s">
        <v>20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21</v>
      </c>
      <c r="AL8" s="24"/>
      <c r="AM8" s="24"/>
      <c r="AN8" s="26"/>
      <c r="AO8" s="24"/>
      <c r="AP8" s="24"/>
      <c r="AQ8" s="22"/>
      <c r="BS8" s="17" t="s">
        <v>9</v>
      </c>
    </row>
    <row r="9" spans="1:73" ht="14.45" customHeight="1">
      <c r="B9" s="21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2"/>
      <c r="BS9" s="17" t="s">
        <v>9</v>
      </c>
    </row>
    <row r="10" spans="1:73" ht="14.45" customHeight="1">
      <c r="B10" s="21"/>
      <c r="C10" s="24"/>
      <c r="D10" s="28" t="s">
        <v>22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23</v>
      </c>
      <c r="AL10" s="24"/>
      <c r="AM10" s="24"/>
      <c r="AN10" s="26" t="s">
        <v>5</v>
      </c>
      <c r="AO10" s="24"/>
      <c r="AP10" s="24"/>
      <c r="AQ10" s="22"/>
      <c r="BS10" s="17" t="s">
        <v>9</v>
      </c>
    </row>
    <row r="11" spans="1:73" ht="18.399999999999999" customHeight="1">
      <c r="B11" s="21"/>
      <c r="C11" s="24"/>
      <c r="D11" s="24"/>
      <c r="E11" s="26" t="s">
        <v>24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25</v>
      </c>
      <c r="AL11" s="24"/>
      <c r="AM11" s="24"/>
      <c r="AN11" s="26" t="s">
        <v>5</v>
      </c>
      <c r="AO11" s="24"/>
      <c r="AP11" s="24"/>
      <c r="AQ11" s="22"/>
      <c r="BS11" s="17" t="s">
        <v>9</v>
      </c>
    </row>
    <row r="12" spans="1:73" ht="6.95" customHeight="1">
      <c r="B12" s="21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2"/>
      <c r="BS12" s="17" t="s">
        <v>9</v>
      </c>
    </row>
    <row r="13" spans="1:73" ht="14.45" customHeight="1">
      <c r="B13" s="21"/>
      <c r="C13" s="24"/>
      <c r="D13" s="28" t="s">
        <v>26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23</v>
      </c>
      <c r="AL13" s="24"/>
      <c r="AM13" s="24"/>
      <c r="AN13" s="26" t="s">
        <v>5</v>
      </c>
      <c r="AO13" s="24"/>
      <c r="AP13" s="24"/>
      <c r="AQ13" s="22"/>
      <c r="BS13" s="17" t="s">
        <v>9</v>
      </c>
    </row>
    <row r="14" spans="1:73" ht="15">
      <c r="B14" s="21"/>
      <c r="C14" s="24"/>
      <c r="D14" s="24"/>
      <c r="E14" s="26" t="s">
        <v>20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25</v>
      </c>
      <c r="AL14" s="24"/>
      <c r="AM14" s="24"/>
      <c r="AN14" s="26" t="s">
        <v>5</v>
      </c>
      <c r="AO14" s="24"/>
      <c r="AP14" s="24"/>
      <c r="AQ14" s="22"/>
      <c r="BS14" s="17" t="s">
        <v>9</v>
      </c>
    </row>
    <row r="15" spans="1:73" ht="6.95" customHeight="1">
      <c r="B15" s="21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2"/>
      <c r="BS15" s="17" t="s">
        <v>6</v>
      </c>
    </row>
    <row r="16" spans="1:73" ht="14.45" customHeight="1">
      <c r="B16" s="21"/>
      <c r="C16" s="24"/>
      <c r="D16" s="28" t="s">
        <v>27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23</v>
      </c>
      <c r="AL16" s="24"/>
      <c r="AM16" s="24"/>
      <c r="AN16" s="26" t="s">
        <v>5</v>
      </c>
      <c r="AO16" s="24"/>
      <c r="AP16" s="24"/>
      <c r="AQ16" s="22"/>
      <c r="BS16" s="17" t="s">
        <v>6</v>
      </c>
    </row>
    <row r="17" spans="2:71" ht="18.399999999999999" customHeight="1">
      <c r="B17" s="21"/>
      <c r="C17" s="24"/>
      <c r="D17" s="24"/>
      <c r="E17" s="26" t="s">
        <v>28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25</v>
      </c>
      <c r="AL17" s="24"/>
      <c r="AM17" s="24"/>
      <c r="AN17" s="26" t="s">
        <v>5</v>
      </c>
      <c r="AO17" s="24"/>
      <c r="AP17" s="24"/>
      <c r="AQ17" s="22"/>
      <c r="BS17" s="17" t="s">
        <v>29</v>
      </c>
    </row>
    <row r="18" spans="2:71" ht="6.95" customHeight="1">
      <c r="B18" s="21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2"/>
      <c r="BS18" s="17" t="s">
        <v>9</v>
      </c>
    </row>
    <row r="19" spans="2:71" ht="14.45" customHeight="1">
      <c r="B19" s="21"/>
      <c r="C19" s="24"/>
      <c r="D19" s="28" t="s">
        <v>30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23</v>
      </c>
      <c r="AL19" s="24"/>
      <c r="AM19" s="24"/>
      <c r="AN19" s="26" t="s">
        <v>5</v>
      </c>
      <c r="AO19" s="24"/>
      <c r="AP19" s="24"/>
      <c r="AQ19" s="22"/>
      <c r="BS19" s="17" t="s">
        <v>9</v>
      </c>
    </row>
    <row r="20" spans="2:71" ht="18.399999999999999" customHeight="1">
      <c r="B20" s="21"/>
      <c r="C20" s="24"/>
      <c r="D20" s="24"/>
      <c r="E20" s="26" t="s">
        <v>20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25</v>
      </c>
      <c r="AL20" s="24"/>
      <c r="AM20" s="24"/>
      <c r="AN20" s="26" t="s">
        <v>5</v>
      </c>
      <c r="AO20" s="24"/>
      <c r="AP20" s="24"/>
      <c r="AQ20" s="22"/>
    </row>
    <row r="21" spans="2:71" ht="6.95" customHeight="1">
      <c r="B21" s="21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2"/>
    </row>
    <row r="22" spans="2:71" ht="15">
      <c r="B22" s="21"/>
      <c r="C22" s="24"/>
      <c r="D22" s="28" t="s">
        <v>31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2"/>
    </row>
    <row r="23" spans="2:71" ht="22.5" customHeight="1">
      <c r="B23" s="21"/>
      <c r="C23" s="24"/>
      <c r="D23" s="24"/>
      <c r="E23" s="161" t="s">
        <v>5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O23" s="24"/>
      <c r="AP23" s="24"/>
      <c r="AQ23" s="22"/>
    </row>
    <row r="24" spans="2:71" ht="6.95" customHeight="1">
      <c r="B24" s="21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2"/>
    </row>
    <row r="25" spans="2:71" ht="6.95" customHeight="1">
      <c r="B25" s="21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2"/>
    </row>
    <row r="26" spans="2:71" ht="14.45" customHeight="1">
      <c r="B26" s="21"/>
      <c r="C26" s="24"/>
      <c r="D26" s="30" t="s">
        <v>32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85">
        <f>ROUND(AG87,2)</f>
        <v>0</v>
      </c>
      <c r="AL26" s="159"/>
      <c r="AM26" s="159"/>
      <c r="AN26" s="159"/>
      <c r="AO26" s="159"/>
      <c r="AP26" s="24"/>
      <c r="AQ26" s="22"/>
    </row>
    <row r="27" spans="2:71" ht="14.45" customHeight="1">
      <c r="B27" s="21"/>
      <c r="C27" s="24"/>
      <c r="D27" s="30" t="s">
        <v>33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85">
        <f>ROUND(AG90,2)</f>
        <v>0</v>
      </c>
      <c r="AL27" s="185"/>
      <c r="AM27" s="185"/>
      <c r="AN27" s="185"/>
      <c r="AO27" s="185"/>
      <c r="AP27" s="24"/>
      <c r="AQ27" s="22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34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86">
        <f>ROUND(AK26+AK27,2)</f>
        <v>0</v>
      </c>
      <c r="AL29" s="187"/>
      <c r="AM29" s="187"/>
      <c r="AN29" s="187"/>
      <c r="AO29" s="187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35</v>
      </c>
      <c r="E31" s="37"/>
      <c r="F31" s="38" t="s">
        <v>36</v>
      </c>
      <c r="G31" s="37"/>
      <c r="H31" s="37"/>
      <c r="I31" s="37"/>
      <c r="J31" s="37"/>
      <c r="K31" s="37"/>
      <c r="L31" s="151">
        <v>0.21</v>
      </c>
      <c r="M31" s="152"/>
      <c r="N31" s="152"/>
      <c r="O31" s="152"/>
      <c r="P31" s="37"/>
      <c r="Q31" s="37"/>
      <c r="R31" s="37"/>
      <c r="S31" s="37"/>
      <c r="T31" s="40" t="s">
        <v>37</v>
      </c>
      <c r="U31" s="37"/>
      <c r="V31" s="37"/>
      <c r="W31" s="153">
        <f>ROUND(AZ87+SUM(CD91),2)</f>
        <v>0</v>
      </c>
      <c r="X31" s="152"/>
      <c r="Y31" s="152"/>
      <c r="Z31" s="152"/>
      <c r="AA31" s="152"/>
      <c r="AB31" s="152"/>
      <c r="AC31" s="152"/>
      <c r="AD31" s="152"/>
      <c r="AE31" s="152"/>
      <c r="AF31" s="37"/>
      <c r="AG31" s="37"/>
      <c r="AH31" s="37"/>
      <c r="AI31" s="37"/>
      <c r="AJ31" s="37"/>
      <c r="AK31" s="153">
        <f>ROUND(AV87+SUM(BY91),2)</f>
        <v>0</v>
      </c>
      <c r="AL31" s="152"/>
      <c r="AM31" s="152"/>
      <c r="AN31" s="152"/>
      <c r="AO31" s="152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38</v>
      </c>
      <c r="G32" s="37"/>
      <c r="H32" s="37"/>
      <c r="I32" s="37"/>
      <c r="J32" s="37"/>
      <c r="K32" s="37"/>
      <c r="L32" s="151">
        <v>0.15</v>
      </c>
      <c r="M32" s="152"/>
      <c r="N32" s="152"/>
      <c r="O32" s="152"/>
      <c r="P32" s="37"/>
      <c r="Q32" s="37"/>
      <c r="R32" s="37"/>
      <c r="S32" s="37"/>
      <c r="T32" s="40" t="s">
        <v>37</v>
      </c>
      <c r="U32" s="37"/>
      <c r="V32" s="37"/>
      <c r="W32" s="153">
        <f>ROUND(BA87+SUM(CE91),2)</f>
        <v>0</v>
      </c>
      <c r="X32" s="152"/>
      <c r="Y32" s="152"/>
      <c r="Z32" s="152"/>
      <c r="AA32" s="152"/>
      <c r="AB32" s="152"/>
      <c r="AC32" s="152"/>
      <c r="AD32" s="152"/>
      <c r="AE32" s="152"/>
      <c r="AF32" s="37"/>
      <c r="AG32" s="37"/>
      <c r="AH32" s="37"/>
      <c r="AI32" s="37"/>
      <c r="AJ32" s="37"/>
      <c r="AK32" s="153">
        <f>ROUND(AW87+SUM(BZ91),2)</f>
        <v>0</v>
      </c>
      <c r="AL32" s="152"/>
      <c r="AM32" s="152"/>
      <c r="AN32" s="152"/>
      <c r="AO32" s="152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39</v>
      </c>
      <c r="G33" s="37"/>
      <c r="H33" s="37"/>
      <c r="I33" s="37"/>
      <c r="J33" s="37"/>
      <c r="K33" s="37"/>
      <c r="L33" s="151">
        <v>0.21</v>
      </c>
      <c r="M33" s="152"/>
      <c r="N33" s="152"/>
      <c r="O33" s="152"/>
      <c r="P33" s="37"/>
      <c r="Q33" s="37"/>
      <c r="R33" s="37"/>
      <c r="S33" s="37"/>
      <c r="T33" s="40" t="s">
        <v>37</v>
      </c>
      <c r="U33" s="37"/>
      <c r="V33" s="37"/>
      <c r="W33" s="153">
        <f>ROUND(BB87+SUM(CF91),2)</f>
        <v>0</v>
      </c>
      <c r="X33" s="152"/>
      <c r="Y33" s="152"/>
      <c r="Z33" s="152"/>
      <c r="AA33" s="152"/>
      <c r="AB33" s="152"/>
      <c r="AC33" s="152"/>
      <c r="AD33" s="152"/>
      <c r="AE33" s="152"/>
      <c r="AF33" s="37"/>
      <c r="AG33" s="37"/>
      <c r="AH33" s="37"/>
      <c r="AI33" s="37"/>
      <c r="AJ33" s="37"/>
      <c r="AK33" s="153">
        <v>0</v>
      </c>
      <c r="AL33" s="152"/>
      <c r="AM33" s="152"/>
      <c r="AN33" s="152"/>
      <c r="AO33" s="152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40</v>
      </c>
      <c r="G34" s="37"/>
      <c r="H34" s="37"/>
      <c r="I34" s="37"/>
      <c r="J34" s="37"/>
      <c r="K34" s="37"/>
      <c r="L34" s="151">
        <v>0.15</v>
      </c>
      <c r="M34" s="152"/>
      <c r="N34" s="152"/>
      <c r="O34" s="152"/>
      <c r="P34" s="37"/>
      <c r="Q34" s="37"/>
      <c r="R34" s="37"/>
      <c r="S34" s="37"/>
      <c r="T34" s="40" t="s">
        <v>37</v>
      </c>
      <c r="U34" s="37"/>
      <c r="V34" s="37"/>
      <c r="W34" s="153">
        <f>ROUND(BC87+SUM(CG91),2)</f>
        <v>0</v>
      </c>
      <c r="X34" s="152"/>
      <c r="Y34" s="152"/>
      <c r="Z34" s="152"/>
      <c r="AA34" s="152"/>
      <c r="AB34" s="152"/>
      <c r="AC34" s="152"/>
      <c r="AD34" s="152"/>
      <c r="AE34" s="152"/>
      <c r="AF34" s="37"/>
      <c r="AG34" s="37"/>
      <c r="AH34" s="37"/>
      <c r="AI34" s="37"/>
      <c r="AJ34" s="37"/>
      <c r="AK34" s="153">
        <v>0</v>
      </c>
      <c r="AL34" s="152"/>
      <c r="AM34" s="152"/>
      <c r="AN34" s="152"/>
      <c r="AO34" s="152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41</v>
      </c>
      <c r="G35" s="37"/>
      <c r="H35" s="37"/>
      <c r="I35" s="37"/>
      <c r="J35" s="37"/>
      <c r="K35" s="37"/>
      <c r="L35" s="151">
        <v>0</v>
      </c>
      <c r="M35" s="152"/>
      <c r="N35" s="152"/>
      <c r="O35" s="152"/>
      <c r="P35" s="37"/>
      <c r="Q35" s="37"/>
      <c r="R35" s="37"/>
      <c r="S35" s="37"/>
      <c r="T35" s="40" t="s">
        <v>37</v>
      </c>
      <c r="U35" s="37"/>
      <c r="V35" s="37"/>
      <c r="W35" s="153">
        <f>ROUND(BD87+SUM(CH91),2)</f>
        <v>0</v>
      </c>
      <c r="X35" s="152"/>
      <c r="Y35" s="152"/>
      <c r="Z35" s="152"/>
      <c r="AA35" s="152"/>
      <c r="AB35" s="152"/>
      <c r="AC35" s="152"/>
      <c r="AD35" s="152"/>
      <c r="AE35" s="152"/>
      <c r="AF35" s="37"/>
      <c r="AG35" s="37"/>
      <c r="AH35" s="37"/>
      <c r="AI35" s="37"/>
      <c r="AJ35" s="37"/>
      <c r="AK35" s="153">
        <v>0</v>
      </c>
      <c r="AL35" s="152"/>
      <c r="AM35" s="152"/>
      <c r="AN35" s="152"/>
      <c r="AO35" s="152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42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43</v>
      </c>
      <c r="U37" s="44"/>
      <c r="V37" s="44"/>
      <c r="W37" s="44"/>
      <c r="X37" s="162" t="s">
        <v>44</v>
      </c>
      <c r="Y37" s="163"/>
      <c r="Z37" s="163"/>
      <c r="AA37" s="163"/>
      <c r="AB37" s="163"/>
      <c r="AC37" s="44"/>
      <c r="AD37" s="44"/>
      <c r="AE37" s="44"/>
      <c r="AF37" s="44"/>
      <c r="AG37" s="44"/>
      <c r="AH37" s="44"/>
      <c r="AI37" s="44"/>
      <c r="AJ37" s="44"/>
      <c r="AK37" s="164">
        <f>SUM(AK29:AK35)</f>
        <v>0</v>
      </c>
      <c r="AL37" s="163"/>
      <c r="AM37" s="163"/>
      <c r="AN37" s="163"/>
      <c r="AO37" s="165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1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2"/>
    </row>
    <row r="40" spans="2:43">
      <c r="B40" s="21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2"/>
    </row>
    <row r="41" spans="2:43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2"/>
    </row>
    <row r="42" spans="2:43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2"/>
    </row>
    <row r="43" spans="2:43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2"/>
    </row>
    <row r="44" spans="2:43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2"/>
    </row>
    <row r="45" spans="2:43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2"/>
    </row>
    <row r="46" spans="2:43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2"/>
    </row>
    <row r="47" spans="2:43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2"/>
    </row>
    <row r="48" spans="2:43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2"/>
    </row>
    <row r="49" spans="2:43" s="1" customFormat="1" ht="15">
      <c r="B49" s="31"/>
      <c r="C49" s="32"/>
      <c r="D49" s="46" t="s">
        <v>45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46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>
      <c r="B50" s="21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2"/>
    </row>
    <row r="51" spans="2:43">
      <c r="B51" s="21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2"/>
    </row>
    <row r="52" spans="2:43">
      <c r="B52" s="21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2"/>
    </row>
    <row r="53" spans="2:43">
      <c r="B53" s="21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2"/>
    </row>
    <row r="54" spans="2:43">
      <c r="B54" s="21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2"/>
    </row>
    <row r="55" spans="2:43">
      <c r="B55" s="21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2"/>
    </row>
    <row r="56" spans="2:43">
      <c r="B56" s="21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2"/>
    </row>
    <row r="57" spans="2:43">
      <c r="B57" s="21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2"/>
    </row>
    <row r="58" spans="2:43" s="1" customFormat="1" ht="15">
      <c r="B58" s="31"/>
      <c r="C58" s="32"/>
      <c r="D58" s="51" t="s">
        <v>47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48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47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48</v>
      </c>
      <c r="AN58" s="52"/>
      <c r="AO58" s="54"/>
      <c r="AP58" s="32"/>
      <c r="AQ58" s="33"/>
    </row>
    <row r="59" spans="2:43">
      <c r="B59" s="21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2"/>
    </row>
    <row r="60" spans="2:43" s="1" customFormat="1" ht="15">
      <c r="B60" s="31"/>
      <c r="C60" s="32"/>
      <c r="D60" s="46" t="s">
        <v>49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50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>
      <c r="B61" s="21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2"/>
    </row>
    <row r="62" spans="2:43">
      <c r="B62" s="21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2"/>
    </row>
    <row r="63" spans="2:43">
      <c r="B63" s="21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2"/>
    </row>
    <row r="64" spans="2:43">
      <c r="B64" s="21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2"/>
    </row>
    <row r="65" spans="2:43">
      <c r="B65" s="21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2"/>
    </row>
    <row r="66" spans="2:43">
      <c r="B66" s="21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2"/>
    </row>
    <row r="67" spans="2:43">
      <c r="B67" s="21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2"/>
    </row>
    <row r="68" spans="2:43">
      <c r="B68" s="21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2"/>
    </row>
    <row r="69" spans="2:43" s="1" customFormat="1" ht="15">
      <c r="B69" s="31"/>
      <c r="C69" s="32"/>
      <c r="D69" s="51" t="s">
        <v>47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48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47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48</v>
      </c>
      <c r="AN69" s="52"/>
      <c r="AO69" s="54"/>
      <c r="AP69" s="32"/>
      <c r="AQ69" s="33"/>
    </row>
    <row r="70" spans="2:43" s="1" customFormat="1" ht="6.95" customHeight="1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>
      <c r="B76" s="31"/>
      <c r="C76" s="156" t="s">
        <v>51</v>
      </c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57"/>
      <c r="Z76" s="157"/>
      <c r="AA76" s="157"/>
      <c r="AB76" s="157"/>
      <c r="AC76" s="157"/>
      <c r="AD76" s="157"/>
      <c r="AE76" s="157"/>
      <c r="AF76" s="157"/>
      <c r="AG76" s="157"/>
      <c r="AH76" s="157"/>
      <c r="AI76" s="157"/>
      <c r="AJ76" s="157"/>
      <c r="AK76" s="157"/>
      <c r="AL76" s="157"/>
      <c r="AM76" s="157"/>
      <c r="AN76" s="157"/>
      <c r="AO76" s="157"/>
      <c r="AP76" s="157"/>
      <c r="AQ76" s="33"/>
    </row>
    <row r="77" spans="2:43" s="3" customFormat="1" ht="14.45" customHeight="1">
      <c r="B77" s="61"/>
      <c r="C77" s="28" t="s">
        <v>15</v>
      </c>
      <c r="D77" s="62"/>
      <c r="E77" s="62"/>
      <c r="F77" s="62"/>
      <c r="G77" s="62"/>
      <c r="H77" s="62"/>
      <c r="I77" s="62"/>
      <c r="J77" s="62"/>
      <c r="K77" s="62"/>
      <c r="L77" s="62">
        <f>K5</f>
        <v>0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>
      <c r="B78" s="64"/>
      <c r="C78" s="65" t="s">
        <v>16</v>
      </c>
      <c r="D78" s="66"/>
      <c r="E78" s="66"/>
      <c r="F78" s="66"/>
      <c r="G78" s="66"/>
      <c r="H78" s="66"/>
      <c r="I78" s="66"/>
      <c r="J78" s="66"/>
      <c r="K78" s="66"/>
      <c r="L78" s="166" t="str">
        <f>K6</f>
        <v>VÝMĚNA STŘEŠNÍ KONSTRUKCE, 28.ŘÍJNA 49/8, NOVÝ JIČÍN</v>
      </c>
      <c r="M78" s="167"/>
      <c r="N78" s="167"/>
      <c r="O78" s="167"/>
      <c r="P78" s="167"/>
      <c r="Q78" s="167"/>
      <c r="R78" s="167"/>
      <c r="S78" s="167"/>
      <c r="T78" s="167"/>
      <c r="U78" s="167"/>
      <c r="V78" s="167"/>
      <c r="W78" s="167"/>
      <c r="X78" s="167"/>
      <c r="Y78" s="167"/>
      <c r="Z78" s="167"/>
      <c r="AA78" s="167"/>
      <c r="AB78" s="167"/>
      <c r="AC78" s="167"/>
      <c r="AD78" s="167"/>
      <c r="AE78" s="167"/>
      <c r="AF78" s="167"/>
      <c r="AG78" s="167"/>
      <c r="AH78" s="167"/>
      <c r="AI78" s="167"/>
      <c r="AJ78" s="167"/>
      <c r="AK78" s="167"/>
      <c r="AL78" s="167"/>
      <c r="AM78" s="167"/>
      <c r="AN78" s="167"/>
      <c r="AO78" s="167"/>
      <c r="AP78" s="66"/>
      <c r="AQ78" s="67"/>
    </row>
    <row r="79" spans="2:43" s="1" customFormat="1" ht="6.95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>
      <c r="B80" s="31"/>
      <c r="C80" s="28" t="s">
        <v>19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 xml:space="preserve"> 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21</v>
      </c>
      <c r="AJ80" s="32"/>
      <c r="AK80" s="32"/>
      <c r="AL80" s="32"/>
      <c r="AM80" s="69" t="str">
        <f>IF(AN8= "","",AN8)</f>
        <v/>
      </c>
      <c r="AN80" s="32"/>
      <c r="AO80" s="32"/>
      <c r="AP80" s="32"/>
      <c r="AQ80" s="33"/>
    </row>
    <row r="81" spans="1:76" s="1" customFormat="1" ht="6.95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>
      <c r="B82" s="31"/>
      <c r="C82" s="28" t="s">
        <v>22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>Město Nový Jičín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27</v>
      </c>
      <c r="AJ82" s="32"/>
      <c r="AK82" s="32"/>
      <c r="AL82" s="32"/>
      <c r="AM82" s="168" t="str">
        <f>IF(E17="","",E17)</f>
        <v>Ing.Tomáš Bruckner</v>
      </c>
      <c r="AN82" s="168"/>
      <c r="AO82" s="168"/>
      <c r="AP82" s="168"/>
      <c r="AQ82" s="33"/>
      <c r="AS82" s="172" t="s">
        <v>52</v>
      </c>
      <c r="AT82" s="173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>
      <c r="B83" s="31"/>
      <c r="C83" s="28" t="s">
        <v>26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30</v>
      </c>
      <c r="AJ83" s="32"/>
      <c r="AK83" s="32"/>
      <c r="AL83" s="32"/>
      <c r="AM83" s="168" t="str">
        <f>IF(E20="","",E20)</f>
        <v xml:space="preserve"> </v>
      </c>
      <c r="AN83" s="168"/>
      <c r="AO83" s="168"/>
      <c r="AP83" s="168"/>
      <c r="AQ83" s="33"/>
      <c r="AS83" s="174"/>
      <c r="AT83" s="175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74"/>
      <c r="AT84" s="175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>
      <c r="B85" s="31"/>
      <c r="C85" s="176" t="s">
        <v>53</v>
      </c>
      <c r="D85" s="177"/>
      <c r="E85" s="177"/>
      <c r="F85" s="177"/>
      <c r="G85" s="177"/>
      <c r="H85" s="71"/>
      <c r="I85" s="178" t="s">
        <v>54</v>
      </c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8" t="s">
        <v>55</v>
      </c>
      <c r="AH85" s="177"/>
      <c r="AI85" s="177"/>
      <c r="AJ85" s="177"/>
      <c r="AK85" s="177"/>
      <c r="AL85" s="177"/>
      <c r="AM85" s="177"/>
      <c r="AN85" s="178" t="s">
        <v>56</v>
      </c>
      <c r="AO85" s="177"/>
      <c r="AP85" s="179"/>
      <c r="AQ85" s="33"/>
      <c r="AS85" s="72" t="s">
        <v>57</v>
      </c>
      <c r="AT85" s="73" t="s">
        <v>58</v>
      </c>
      <c r="AU85" s="73" t="s">
        <v>59</v>
      </c>
      <c r="AV85" s="73" t="s">
        <v>60</v>
      </c>
      <c r="AW85" s="73" t="s">
        <v>61</v>
      </c>
      <c r="AX85" s="73" t="s">
        <v>62</v>
      </c>
      <c r="AY85" s="73" t="s">
        <v>63</v>
      </c>
      <c r="AZ85" s="73" t="s">
        <v>64</v>
      </c>
      <c r="BA85" s="73" t="s">
        <v>65</v>
      </c>
      <c r="BB85" s="73" t="s">
        <v>66</v>
      </c>
      <c r="BC85" s="73" t="s">
        <v>67</v>
      </c>
      <c r="BD85" s="74" t="s">
        <v>68</v>
      </c>
    </row>
    <row r="86" spans="1:76" s="1" customFormat="1" ht="10.9" customHeight="1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>
      <c r="B87" s="64"/>
      <c r="C87" s="76" t="s">
        <v>69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70">
        <f>ROUND(AG88,2)</f>
        <v>0</v>
      </c>
      <c r="AH87" s="170"/>
      <c r="AI87" s="170"/>
      <c r="AJ87" s="170"/>
      <c r="AK87" s="170"/>
      <c r="AL87" s="170"/>
      <c r="AM87" s="170"/>
      <c r="AN87" s="171">
        <f>SUM(AG87,AT87)</f>
        <v>0</v>
      </c>
      <c r="AO87" s="171"/>
      <c r="AP87" s="171"/>
      <c r="AQ87" s="67"/>
      <c r="AS87" s="78">
        <f>ROUND(AS88,2)</f>
        <v>0</v>
      </c>
      <c r="AT87" s="79">
        <f>ROUND(SUM(AV87:AW87),2)</f>
        <v>0</v>
      </c>
      <c r="AU87" s="80">
        <f>ROUND(AU88,5)</f>
        <v>894.26779999999997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ROUND(AZ88,2)</f>
        <v>0</v>
      </c>
      <c r="BA87" s="79">
        <f>ROUND(BA88,2)</f>
        <v>0</v>
      </c>
      <c r="BB87" s="79">
        <f>ROUND(BB88,2)</f>
        <v>0</v>
      </c>
      <c r="BC87" s="79">
        <f>ROUND(BC88,2)</f>
        <v>0</v>
      </c>
      <c r="BD87" s="81">
        <f>ROUND(BD88,2)</f>
        <v>0</v>
      </c>
      <c r="BS87" s="82" t="s">
        <v>70</v>
      </c>
      <c r="BT87" s="82" t="s">
        <v>71</v>
      </c>
      <c r="BU87" s="83" t="s">
        <v>72</v>
      </c>
      <c r="BV87" s="82" t="s">
        <v>73</v>
      </c>
      <c r="BW87" s="82" t="s">
        <v>74</v>
      </c>
      <c r="BX87" s="82" t="s">
        <v>75</v>
      </c>
    </row>
    <row r="88" spans="1:76" s="5" customFormat="1" ht="22.5" customHeight="1">
      <c r="A88" s="84" t="s">
        <v>76</v>
      </c>
      <c r="B88" s="85"/>
      <c r="C88" s="86"/>
      <c r="D88" s="169" t="s">
        <v>77</v>
      </c>
      <c r="E88" s="169"/>
      <c r="F88" s="169"/>
      <c r="G88" s="169"/>
      <c r="H88" s="169"/>
      <c r="I88" s="87"/>
      <c r="J88" s="169" t="s">
        <v>77</v>
      </c>
      <c r="K88" s="169"/>
      <c r="L88" s="169"/>
      <c r="M88" s="169"/>
      <c r="N88" s="169"/>
      <c r="O88" s="169"/>
      <c r="P88" s="169"/>
      <c r="Q88" s="169"/>
      <c r="R88" s="169"/>
      <c r="S88" s="169"/>
      <c r="T88" s="169"/>
      <c r="U88" s="169"/>
      <c r="V88" s="169"/>
      <c r="W88" s="169"/>
      <c r="X88" s="169"/>
      <c r="Y88" s="169"/>
      <c r="Z88" s="169"/>
      <c r="AA88" s="169"/>
      <c r="AB88" s="169"/>
      <c r="AC88" s="169"/>
      <c r="AD88" s="169"/>
      <c r="AE88" s="169"/>
      <c r="AF88" s="169"/>
      <c r="AG88" s="183">
        <f>'1 - 1'!M30</f>
        <v>0</v>
      </c>
      <c r="AH88" s="184"/>
      <c r="AI88" s="184"/>
      <c r="AJ88" s="184"/>
      <c r="AK88" s="184"/>
      <c r="AL88" s="184"/>
      <c r="AM88" s="184"/>
      <c r="AN88" s="183">
        <f>SUM(AG88,AT88)</f>
        <v>0</v>
      </c>
      <c r="AO88" s="184"/>
      <c r="AP88" s="184"/>
      <c r="AQ88" s="88"/>
      <c r="AS88" s="89">
        <f>'1 - 1'!M28</f>
        <v>0</v>
      </c>
      <c r="AT88" s="90">
        <f>ROUND(SUM(AV88:AW88),2)</f>
        <v>0</v>
      </c>
      <c r="AU88" s="91">
        <f>'1 - 1'!W120</f>
        <v>894.26779500000021</v>
      </c>
      <c r="AV88" s="90">
        <f>'1 - 1'!M32</f>
        <v>0</v>
      </c>
      <c r="AW88" s="90">
        <f>'1 - 1'!M33</f>
        <v>0</v>
      </c>
      <c r="AX88" s="90">
        <f>'1 - 1'!M34</f>
        <v>0</v>
      </c>
      <c r="AY88" s="90">
        <f>'1 - 1'!M35</f>
        <v>0</v>
      </c>
      <c r="AZ88" s="90">
        <f>'1 - 1'!H32</f>
        <v>0</v>
      </c>
      <c r="BA88" s="90">
        <f>'1 - 1'!H33</f>
        <v>0</v>
      </c>
      <c r="BB88" s="90">
        <f>'1 - 1'!H34</f>
        <v>0</v>
      </c>
      <c r="BC88" s="90">
        <f>'1 - 1'!H35</f>
        <v>0</v>
      </c>
      <c r="BD88" s="92">
        <f>'1 - 1'!H36</f>
        <v>0</v>
      </c>
      <c r="BT88" s="93" t="s">
        <v>77</v>
      </c>
      <c r="BV88" s="93" t="s">
        <v>73</v>
      </c>
      <c r="BW88" s="93" t="s">
        <v>78</v>
      </c>
      <c r="BX88" s="93" t="s">
        <v>74</v>
      </c>
    </row>
    <row r="89" spans="1:76">
      <c r="B89" s="21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2"/>
    </row>
    <row r="90" spans="1:76" s="1" customFormat="1" ht="30" customHeight="1">
      <c r="B90" s="31"/>
      <c r="C90" s="76" t="s">
        <v>79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171">
        <v>0</v>
      </c>
      <c r="AH90" s="171"/>
      <c r="AI90" s="171"/>
      <c r="AJ90" s="171"/>
      <c r="AK90" s="171"/>
      <c r="AL90" s="171"/>
      <c r="AM90" s="171"/>
      <c r="AN90" s="171">
        <v>0</v>
      </c>
      <c r="AO90" s="171"/>
      <c r="AP90" s="171"/>
      <c r="AQ90" s="33"/>
      <c r="AS90" s="72" t="s">
        <v>80</v>
      </c>
      <c r="AT90" s="73" t="s">
        <v>81</v>
      </c>
      <c r="AU90" s="73" t="s">
        <v>35</v>
      </c>
      <c r="AV90" s="74" t="s">
        <v>58</v>
      </c>
    </row>
    <row r="91" spans="1:76" s="1" customFormat="1" ht="10.9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4"/>
      <c r="AT91" s="52"/>
      <c r="AU91" s="52"/>
      <c r="AV91" s="54"/>
    </row>
    <row r="92" spans="1:76" s="1" customFormat="1" ht="30" customHeight="1">
      <c r="B92" s="31"/>
      <c r="C92" s="95" t="s">
        <v>82</v>
      </c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180">
        <f>ROUND(AG87+AG90,2)</f>
        <v>0</v>
      </c>
      <c r="AH92" s="180"/>
      <c r="AI92" s="180"/>
      <c r="AJ92" s="180"/>
      <c r="AK92" s="180"/>
      <c r="AL92" s="180"/>
      <c r="AM92" s="180"/>
      <c r="AN92" s="180">
        <f>AN87+AN90</f>
        <v>0</v>
      </c>
      <c r="AO92" s="180"/>
      <c r="AP92" s="180"/>
      <c r="AQ92" s="33"/>
    </row>
    <row r="93" spans="1:76" s="1" customFormat="1" ht="6.95" customHeight="1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mergeCells count="45"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1 - 1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7"/>
  <sheetViews>
    <sheetView showGridLines="0" workbookViewId="0">
      <pane ySplit="1" topLeftCell="A2" activePane="bottomLeft" state="frozen"/>
      <selection pane="bottomLeft" activeCell="L186" sqref="L186:M18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7"/>
      <c r="B1" s="11"/>
      <c r="C1" s="11"/>
      <c r="D1" s="12" t="s">
        <v>1</v>
      </c>
      <c r="E1" s="11"/>
      <c r="F1" s="13" t="s">
        <v>83</v>
      </c>
      <c r="G1" s="13"/>
      <c r="H1" s="211" t="s">
        <v>84</v>
      </c>
      <c r="I1" s="211"/>
      <c r="J1" s="211"/>
      <c r="K1" s="211"/>
      <c r="L1" s="13" t="s">
        <v>85</v>
      </c>
      <c r="M1" s="11"/>
      <c r="N1" s="11"/>
      <c r="O1" s="12" t="s">
        <v>86</v>
      </c>
      <c r="P1" s="11"/>
      <c r="Q1" s="11"/>
      <c r="R1" s="11"/>
      <c r="S1" s="13" t="s">
        <v>87</v>
      </c>
      <c r="T1" s="13"/>
      <c r="U1" s="97"/>
      <c r="V1" s="9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54" t="s">
        <v>7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S2" s="181" t="s">
        <v>8</v>
      </c>
      <c r="T2" s="182"/>
      <c r="U2" s="182"/>
      <c r="V2" s="182"/>
      <c r="W2" s="182"/>
      <c r="X2" s="182"/>
      <c r="Y2" s="182"/>
      <c r="Z2" s="182"/>
      <c r="AA2" s="182"/>
      <c r="AB2" s="182"/>
      <c r="AC2" s="182"/>
      <c r="AT2" s="17" t="s">
        <v>78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77</v>
      </c>
    </row>
    <row r="4" spans="1:66" ht="36.950000000000003" customHeight="1">
      <c r="B4" s="21"/>
      <c r="C4" s="156" t="s">
        <v>88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22"/>
      <c r="T4" s="23" t="s">
        <v>13</v>
      </c>
      <c r="AT4" s="17" t="s">
        <v>6</v>
      </c>
    </row>
    <row r="5" spans="1:66" ht="6.95" customHeight="1">
      <c r="B5" s="21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2"/>
    </row>
    <row r="6" spans="1:66" ht="25.35" customHeight="1">
      <c r="B6" s="21"/>
      <c r="C6" s="24"/>
      <c r="D6" s="28" t="s">
        <v>16</v>
      </c>
      <c r="E6" s="24"/>
      <c r="F6" s="188" t="str">
        <f>'Rekapitulace stavby'!K6</f>
        <v>VÝMĚNA STŘEŠNÍ KONSTRUKCE, 28.ŘÍJNA 49/8, NOVÝ JIČÍN</v>
      </c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24"/>
      <c r="R6" s="22"/>
    </row>
    <row r="7" spans="1:66" s="1" customFormat="1" ht="32.85" customHeight="1">
      <c r="B7" s="31"/>
      <c r="C7" s="32"/>
      <c r="D7" s="27" t="s">
        <v>89</v>
      </c>
      <c r="E7" s="32"/>
      <c r="F7" s="16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32"/>
      <c r="R7" s="33"/>
    </row>
    <row r="8" spans="1:66" s="1" customFormat="1" ht="14.45" customHeight="1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19</v>
      </c>
      <c r="E9" s="32"/>
      <c r="F9" s="26" t="s">
        <v>20</v>
      </c>
      <c r="G9" s="32"/>
      <c r="H9" s="32"/>
      <c r="I9" s="32"/>
      <c r="J9" s="32"/>
      <c r="K9" s="32"/>
      <c r="L9" s="32"/>
      <c r="M9" s="28" t="s">
        <v>21</v>
      </c>
      <c r="N9" s="32"/>
      <c r="O9" s="191"/>
      <c r="P9" s="191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22</v>
      </c>
      <c r="E11" s="32"/>
      <c r="F11" s="32"/>
      <c r="G11" s="32"/>
      <c r="H11" s="32"/>
      <c r="I11" s="32"/>
      <c r="J11" s="32"/>
      <c r="K11" s="32"/>
      <c r="L11" s="32"/>
      <c r="M11" s="28" t="s">
        <v>23</v>
      </c>
      <c r="N11" s="32"/>
      <c r="O11" s="158" t="s">
        <v>5</v>
      </c>
      <c r="P11" s="158"/>
      <c r="Q11" s="32"/>
      <c r="R11" s="33"/>
    </row>
    <row r="12" spans="1:66" s="1" customFormat="1" ht="18" customHeight="1">
      <c r="B12" s="31"/>
      <c r="C12" s="32"/>
      <c r="D12" s="32"/>
      <c r="E12" s="26" t="s">
        <v>24</v>
      </c>
      <c r="F12" s="32"/>
      <c r="G12" s="32"/>
      <c r="H12" s="32"/>
      <c r="I12" s="32"/>
      <c r="J12" s="32"/>
      <c r="K12" s="32"/>
      <c r="L12" s="32"/>
      <c r="M12" s="28" t="s">
        <v>25</v>
      </c>
      <c r="N12" s="32"/>
      <c r="O12" s="158" t="s">
        <v>5</v>
      </c>
      <c r="P12" s="158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26</v>
      </c>
      <c r="E14" s="32"/>
      <c r="F14" s="32"/>
      <c r="G14" s="32"/>
      <c r="H14" s="32"/>
      <c r="I14" s="32"/>
      <c r="J14" s="32"/>
      <c r="K14" s="32"/>
      <c r="L14" s="32"/>
      <c r="M14" s="28" t="s">
        <v>23</v>
      </c>
      <c r="N14" s="32"/>
      <c r="O14" s="158" t="str">
        <f>IF('Rekapitulace stavby'!AN13="","",'Rekapitulace stavby'!AN13)</f>
        <v/>
      </c>
      <c r="P14" s="158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25</v>
      </c>
      <c r="N15" s="32"/>
      <c r="O15" s="158" t="str">
        <f>IF('Rekapitulace stavby'!AN14="","",'Rekapitulace stavby'!AN14)</f>
        <v/>
      </c>
      <c r="P15" s="158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27</v>
      </c>
      <c r="E17" s="32"/>
      <c r="F17" s="32"/>
      <c r="G17" s="32"/>
      <c r="H17" s="32"/>
      <c r="I17" s="32"/>
      <c r="J17" s="32"/>
      <c r="K17" s="32"/>
      <c r="L17" s="32"/>
      <c r="M17" s="28" t="s">
        <v>23</v>
      </c>
      <c r="N17" s="32"/>
      <c r="O17" s="158" t="s">
        <v>5</v>
      </c>
      <c r="P17" s="158"/>
      <c r="Q17" s="32"/>
      <c r="R17" s="33"/>
    </row>
    <row r="18" spans="2:18" s="1" customFormat="1" ht="18" customHeight="1">
      <c r="B18" s="31"/>
      <c r="C18" s="32"/>
      <c r="D18" s="32"/>
      <c r="E18" s="150" t="s">
        <v>350</v>
      </c>
      <c r="F18" s="32"/>
      <c r="G18" s="32"/>
      <c r="H18" s="32"/>
      <c r="I18" s="32"/>
      <c r="J18" s="32"/>
      <c r="K18" s="32"/>
      <c r="L18" s="32"/>
      <c r="M18" s="28" t="s">
        <v>25</v>
      </c>
      <c r="N18" s="32"/>
      <c r="O18" s="158" t="s">
        <v>5</v>
      </c>
      <c r="P18" s="158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30</v>
      </c>
      <c r="E20" s="32"/>
      <c r="F20" s="32"/>
      <c r="G20" s="32"/>
      <c r="H20" s="32"/>
      <c r="I20" s="32"/>
      <c r="J20" s="32"/>
      <c r="K20" s="32"/>
      <c r="L20" s="32"/>
      <c r="M20" s="28" t="s">
        <v>23</v>
      </c>
      <c r="N20" s="32"/>
      <c r="O20" s="158" t="str">
        <f>IF('Rekapitulace stavby'!AN19="","",'Rekapitulace stavby'!AN19)</f>
        <v/>
      </c>
      <c r="P20" s="158"/>
      <c r="Q20" s="32"/>
      <c r="R20" s="33"/>
    </row>
    <row r="21" spans="2:18" s="1" customFormat="1" ht="18" customHeight="1">
      <c r="B21" s="31"/>
      <c r="C21" s="32"/>
      <c r="D21" s="32"/>
      <c r="E21" s="26" t="str">
        <f>IF('Rekapitulace stavby'!E20="","",'Rekapitulace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25</v>
      </c>
      <c r="N21" s="32"/>
      <c r="O21" s="158" t="str">
        <f>IF('Rekapitulace stavby'!AN20="","",'Rekapitulace stavby'!AN20)</f>
        <v/>
      </c>
      <c r="P21" s="158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31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22.5" customHeight="1">
      <c r="B24" s="31"/>
      <c r="C24" s="32"/>
      <c r="D24" s="32"/>
      <c r="E24" s="161" t="s">
        <v>5</v>
      </c>
      <c r="F24" s="161"/>
      <c r="G24" s="161"/>
      <c r="H24" s="161"/>
      <c r="I24" s="161"/>
      <c r="J24" s="161"/>
      <c r="K24" s="161"/>
      <c r="L24" s="161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98" t="s">
        <v>90</v>
      </c>
      <c r="E27" s="32"/>
      <c r="F27" s="32"/>
      <c r="G27" s="32"/>
      <c r="H27" s="32"/>
      <c r="I27" s="32"/>
      <c r="J27" s="32"/>
      <c r="K27" s="32"/>
      <c r="L27" s="32"/>
      <c r="M27" s="185">
        <f>N88</f>
        <v>0</v>
      </c>
      <c r="N27" s="185"/>
      <c r="O27" s="185"/>
      <c r="P27" s="185"/>
      <c r="Q27" s="32"/>
      <c r="R27" s="33"/>
    </row>
    <row r="28" spans="2:18" s="1" customFormat="1" ht="14.45" customHeight="1">
      <c r="B28" s="31"/>
      <c r="C28" s="32"/>
      <c r="D28" s="30" t="s">
        <v>91</v>
      </c>
      <c r="E28" s="32"/>
      <c r="F28" s="32"/>
      <c r="G28" s="32"/>
      <c r="H28" s="32"/>
      <c r="I28" s="32"/>
      <c r="J28" s="32"/>
      <c r="K28" s="32"/>
      <c r="L28" s="32"/>
      <c r="M28" s="185">
        <f>N101</f>
        <v>0</v>
      </c>
      <c r="N28" s="185"/>
      <c r="O28" s="185"/>
      <c r="P28" s="185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99" t="s">
        <v>34</v>
      </c>
      <c r="E30" s="32"/>
      <c r="F30" s="32"/>
      <c r="G30" s="32"/>
      <c r="H30" s="32"/>
      <c r="I30" s="32"/>
      <c r="J30" s="32"/>
      <c r="K30" s="32"/>
      <c r="L30" s="32"/>
      <c r="M30" s="192">
        <f>ROUND(M27+M28,2)</f>
        <v>0</v>
      </c>
      <c r="N30" s="190"/>
      <c r="O30" s="190"/>
      <c r="P30" s="190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35</v>
      </c>
      <c r="E32" s="38" t="s">
        <v>36</v>
      </c>
      <c r="F32" s="39">
        <v>0.21</v>
      </c>
      <c r="G32" s="100" t="s">
        <v>37</v>
      </c>
      <c r="H32" s="193">
        <f>ROUND((SUM(BE101:BE102)+SUM(BE120:BE186)), 2)</f>
        <v>0</v>
      </c>
      <c r="I32" s="190"/>
      <c r="J32" s="190"/>
      <c r="K32" s="32"/>
      <c r="L32" s="32"/>
      <c r="M32" s="193">
        <f>ROUND(ROUND((SUM(BE101:BE102)+SUM(BE120:BE186)), 2)*F32, 2)</f>
        <v>0</v>
      </c>
      <c r="N32" s="190"/>
      <c r="O32" s="190"/>
      <c r="P32" s="190"/>
      <c r="Q32" s="32"/>
      <c r="R32" s="33"/>
    </row>
    <row r="33" spans="2:18" s="1" customFormat="1" ht="14.45" customHeight="1">
      <c r="B33" s="31"/>
      <c r="C33" s="32"/>
      <c r="D33" s="32"/>
      <c r="E33" s="38" t="s">
        <v>38</v>
      </c>
      <c r="F33" s="39">
        <v>0.15</v>
      </c>
      <c r="G33" s="100" t="s">
        <v>37</v>
      </c>
      <c r="H33" s="193">
        <f>ROUND((SUM(BF101:BF102)+SUM(BF120:BF186)), 2)</f>
        <v>0</v>
      </c>
      <c r="I33" s="190"/>
      <c r="J33" s="190"/>
      <c r="K33" s="32"/>
      <c r="L33" s="32"/>
      <c r="M33" s="193">
        <f>ROUND(ROUND((SUM(BF101:BF102)+SUM(BF120:BF186)), 2)*F33, 2)</f>
        <v>0</v>
      </c>
      <c r="N33" s="190"/>
      <c r="O33" s="190"/>
      <c r="P33" s="190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39</v>
      </c>
      <c r="F34" s="39">
        <v>0.21</v>
      </c>
      <c r="G34" s="100" t="s">
        <v>37</v>
      </c>
      <c r="H34" s="193">
        <f>ROUND((SUM(BG101:BG102)+SUM(BG120:BG186)), 2)</f>
        <v>0</v>
      </c>
      <c r="I34" s="190"/>
      <c r="J34" s="190"/>
      <c r="K34" s="32"/>
      <c r="L34" s="32"/>
      <c r="M34" s="193">
        <v>0</v>
      </c>
      <c r="N34" s="190"/>
      <c r="O34" s="190"/>
      <c r="P34" s="190"/>
      <c r="Q34" s="32"/>
      <c r="R34" s="33"/>
    </row>
    <row r="35" spans="2:18" s="1" customFormat="1" ht="14.45" hidden="1" customHeight="1">
      <c r="B35" s="31"/>
      <c r="C35" s="32"/>
      <c r="D35" s="32"/>
      <c r="E35" s="38" t="s">
        <v>40</v>
      </c>
      <c r="F35" s="39">
        <v>0.15</v>
      </c>
      <c r="G35" s="100" t="s">
        <v>37</v>
      </c>
      <c r="H35" s="193">
        <f>ROUND((SUM(BH101:BH102)+SUM(BH120:BH186)), 2)</f>
        <v>0</v>
      </c>
      <c r="I35" s="190"/>
      <c r="J35" s="190"/>
      <c r="K35" s="32"/>
      <c r="L35" s="32"/>
      <c r="M35" s="193">
        <v>0</v>
      </c>
      <c r="N35" s="190"/>
      <c r="O35" s="190"/>
      <c r="P35" s="190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41</v>
      </c>
      <c r="F36" s="39">
        <v>0</v>
      </c>
      <c r="G36" s="100" t="s">
        <v>37</v>
      </c>
      <c r="H36" s="193">
        <f>ROUND((SUM(BI101:BI102)+SUM(BI120:BI186)), 2)</f>
        <v>0</v>
      </c>
      <c r="I36" s="190"/>
      <c r="J36" s="190"/>
      <c r="K36" s="32"/>
      <c r="L36" s="32"/>
      <c r="M36" s="193">
        <v>0</v>
      </c>
      <c r="N36" s="190"/>
      <c r="O36" s="190"/>
      <c r="P36" s="190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96"/>
      <c r="D38" s="101" t="s">
        <v>42</v>
      </c>
      <c r="E38" s="71"/>
      <c r="F38" s="71"/>
      <c r="G38" s="102" t="s">
        <v>43</v>
      </c>
      <c r="H38" s="103" t="s">
        <v>44</v>
      </c>
      <c r="I38" s="71"/>
      <c r="J38" s="71"/>
      <c r="K38" s="71"/>
      <c r="L38" s="194">
        <f>SUM(M30:M36)</f>
        <v>0</v>
      </c>
      <c r="M38" s="194"/>
      <c r="N38" s="194"/>
      <c r="O38" s="194"/>
      <c r="P38" s="195"/>
      <c r="Q38" s="96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1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2"/>
    </row>
    <row r="42" spans="2:18">
      <c r="B42" s="21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2"/>
    </row>
    <row r="43" spans="2:18">
      <c r="B43" s="21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2"/>
    </row>
    <row r="44" spans="2:18">
      <c r="B44" s="21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2"/>
    </row>
    <row r="45" spans="2:18">
      <c r="B45" s="21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2"/>
    </row>
    <row r="46" spans="2:18">
      <c r="B46" s="21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2"/>
    </row>
    <row r="47" spans="2:18">
      <c r="B47" s="21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2"/>
    </row>
    <row r="48" spans="2:18">
      <c r="B48" s="21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2"/>
    </row>
    <row r="49" spans="2:18">
      <c r="B49" s="21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2"/>
    </row>
    <row r="50" spans="2:18" s="1" customFormat="1" ht="15">
      <c r="B50" s="31"/>
      <c r="C50" s="32"/>
      <c r="D50" s="46" t="s">
        <v>45</v>
      </c>
      <c r="E50" s="47"/>
      <c r="F50" s="47"/>
      <c r="G50" s="47"/>
      <c r="H50" s="48"/>
      <c r="I50" s="32"/>
      <c r="J50" s="46" t="s">
        <v>46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1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2"/>
    </row>
    <row r="52" spans="2:18">
      <c r="B52" s="21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2"/>
    </row>
    <row r="53" spans="2:18">
      <c r="B53" s="21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2"/>
    </row>
    <row r="54" spans="2:18">
      <c r="B54" s="21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2"/>
    </row>
    <row r="55" spans="2:18">
      <c r="B55" s="21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2"/>
    </row>
    <row r="56" spans="2:18">
      <c r="B56" s="21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2"/>
    </row>
    <row r="57" spans="2:18">
      <c r="B57" s="21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2"/>
    </row>
    <row r="58" spans="2:18">
      <c r="B58" s="21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2"/>
    </row>
    <row r="59" spans="2:18" s="1" customFormat="1" ht="15">
      <c r="B59" s="31"/>
      <c r="C59" s="32"/>
      <c r="D59" s="51" t="s">
        <v>47</v>
      </c>
      <c r="E59" s="52"/>
      <c r="F59" s="52"/>
      <c r="G59" s="53" t="s">
        <v>48</v>
      </c>
      <c r="H59" s="54"/>
      <c r="I59" s="32"/>
      <c r="J59" s="51" t="s">
        <v>47</v>
      </c>
      <c r="K59" s="52"/>
      <c r="L59" s="52"/>
      <c r="M59" s="52"/>
      <c r="N59" s="53" t="s">
        <v>48</v>
      </c>
      <c r="O59" s="52"/>
      <c r="P59" s="54"/>
      <c r="Q59" s="32"/>
      <c r="R59" s="33"/>
    </row>
    <row r="60" spans="2:18">
      <c r="B60" s="21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2"/>
    </row>
    <row r="61" spans="2:18" s="1" customFormat="1" ht="15">
      <c r="B61" s="31"/>
      <c r="C61" s="32"/>
      <c r="D61" s="46" t="s">
        <v>49</v>
      </c>
      <c r="E61" s="47"/>
      <c r="F61" s="47"/>
      <c r="G61" s="47"/>
      <c r="H61" s="48"/>
      <c r="I61" s="32"/>
      <c r="J61" s="46" t="s">
        <v>50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1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2"/>
    </row>
    <row r="63" spans="2:18">
      <c r="B63" s="21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2"/>
    </row>
    <row r="64" spans="2:18">
      <c r="B64" s="21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2"/>
    </row>
    <row r="65" spans="2:18">
      <c r="B65" s="21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2"/>
    </row>
    <row r="66" spans="2:18">
      <c r="B66" s="21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2"/>
    </row>
    <row r="67" spans="2:18">
      <c r="B67" s="21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2"/>
    </row>
    <row r="68" spans="2:18">
      <c r="B68" s="21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2"/>
    </row>
    <row r="69" spans="2:18">
      <c r="B69" s="21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2"/>
    </row>
    <row r="70" spans="2:18" s="1" customFormat="1" ht="15">
      <c r="B70" s="31"/>
      <c r="C70" s="32"/>
      <c r="D70" s="51" t="s">
        <v>47</v>
      </c>
      <c r="E70" s="52"/>
      <c r="F70" s="52"/>
      <c r="G70" s="53" t="s">
        <v>48</v>
      </c>
      <c r="H70" s="54"/>
      <c r="I70" s="32"/>
      <c r="J70" s="51" t="s">
        <v>47</v>
      </c>
      <c r="K70" s="52"/>
      <c r="L70" s="52"/>
      <c r="M70" s="52"/>
      <c r="N70" s="53" t="s">
        <v>48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156" t="s">
        <v>92</v>
      </c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16</v>
      </c>
      <c r="D78" s="32"/>
      <c r="E78" s="32"/>
      <c r="F78" s="188" t="str">
        <f>F6</f>
        <v>VÝMĚNA STŘEŠNÍ KONSTRUKCE, 28.ŘÍJNA 49/8, NOVÝ JIČÍN</v>
      </c>
      <c r="G78" s="189"/>
      <c r="H78" s="189"/>
      <c r="I78" s="189"/>
      <c r="J78" s="189"/>
      <c r="K78" s="189"/>
      <c r="L78" s="189"/>
      <c r="M78" s="189"/>
      <c r="N78" s="189"/>
      <c r="O78" s="189"/>
      <c r="P78" s="189"/>
      <c r="Q78" s="32"/>
      <c r="R78" s="33"/>
    </row>
    <row r="79" spans="2:18" s="1" customFormat="1" ht="36.950000000000003" customHeight="1">
      <c r="B79" s="31"/>
      <c r="C79" s="65" t="s">
        <v>89</v>
      </c>
      <c r="D79" s="32"/>
      <c r="E79" s="32"/>
      <c r="F79" s="166">
        <f>F7</f>
        <v>0</v>
      </c>
      <c r="G79" s="190"/>
      <c r="H79" s="190"/>
      <c r="I79" s="190"/>
      <c r="J79" s="190"/>
      <c r="K79" s="190"/>
      <c r="L79" s="190"/>
      <c r="M79" s="190"/>
      <c r="N79" s="190"/>
      <c r="O79" s="190"/>
      <c r="P79" s="190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19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21</v>
      </c>
      <c r="L81" s="32"/>
      <c r="M81" s="191" t="str">
        <f>IF(O9="","",O9)</f>
        <v/>
      </c>
      <c r="N81" s="191"/>
      <c r="O81" s="191"/>
      <c r="P81" s="191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22</v>
      </c>
      <c r="D83" s="32"/>
      <c r="E83" s="32"/>
      <c r="F83" s="26" t="str">
        <f>E12</f>
        <v>Město Nový Jičín</v>
      </c>
      <c r="G83" s="32"/>
      <c r="H83" s="32"/>
      <c r="I83" s="32"/>
      <c r="J83" s="32"/>
      <c r="K83" s="28" t="s">
        <v>27</v>
      </c>
      <c r="L83" s="32"/>
      <c r="M83" s="158" t="str">
        <f>E18</f>
        <v>Ing.Marek Milata</v>
      </c>
      <c r="N83" s="158"/>
      <c r="O83" s="158"/>
      <c r="P83" s="158"/>
      <c r="Q83" s="158"/>
      <c r="R83" s="33"/>
    </row>
    <row r="84" spans="2:47" s="1" customFormat="1" ht="14.45" customHeight="1">
      <c r="B84" s="31"/>
      <c r="C84" s="28" t="s">
        <v>26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30</v>
      </c>
      <c r="L84" s="32"/>
      <c r="M84" s="158" t="str">
        <f>E21</f>
        <v xml:space="preserve"> </v>
      </c>
      <c r="N84" s="158"/>
      <c r="O84" s="158"/>
      <c r="P84" s="158"/>
      <c r="Q84" s="158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196" t="s">
        <v>93</v>
      </c>
      <c r="D86" s="197"/>
      <c r="E86" s="197"/>
      <c r="F86" s="197"/>
      <c r="G86" s="197"/>
      <c r="H86" s="96"/>
      <c r="I86" s="96"/>
      <c r="J86" s="96"/>
      <c r="K86" s="96"/>
      <c r="L86" s="96"/>
      <c r="M86" s="96"/>
      <c r="N86" s="196" t="s">
        <v>94</v>
      </c>
      <c r="O86" s="197"/>
      <c r="P86" s="197"/>
      <c r="Q86" s="197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4" t="s">
        <v>95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71">
        <f>N120</f>
        <v>0</v>
      </c>
      <c r="O88" s="198"/>
      <c r="P88" s="198"/>
      <c r="Q88" s="198"/>
      <c r="R88" s="33"/>
      <c r="AU88" s="17" t="s">
        <v>96</v>
      </c>
    </row>
    <row r="89" spans="2:47" s="6" customFormat="1" ht="24.95" customHeight="1">
      <c r="B89" s="105"/>
      <c r="C89" s="106"/>
      <c r="D89" s="107" t="s">
        <v>97</v>
      </c>
      <c r="E89" s="106"/>
      <c r="F89" s="106"/>
      <c r="G89" s="106"/>
      <c r="H89" s="106"/>
      <c r="I89" s="106"/>
      <c r="J89" s="106"/>
      <c r="K89" s="106"/>
      <c r="L89" s="106"/>
      <c r="M89" s="106"/>
      <c r="N89" s="199">
        <f>N121</f>
        <v>0</v>
      </c>
      <c r="O89" s="200"/>
      <c r="P89" s="200"/>
      <c r="Q89" s="200"/>
      <c r="R89" s="108"/>
    </row>
    <row r="90" spans="2:47" s="7" customFormat="1" ht="19.899999999999999" customHeight="1">
      <c r="B90" s="109"/>
      <c r="C90" s="110"/>
      <c r="D90" s="111" t="s">
        <v>98</v>
      </c>
      <c r="E90" s="110"/>
      <c r="F90" s="110"/>
      <c r="G90" s="110"/>
      <c r="H90" s="110"/>
      <c r="I90" s="110"/>
      <c r="J90" s="110"/>
      <c r="K90" s="110"/>
      <c r="L90" s="110"/>
      <c r="M90" s="110"/>
      <c r="N90" s="201">
        <f>N122</f>
        <v>0</v>
      </c>
      <c r="O90" s="202"/>
      <c r="P90" s="202"/>
      <c r="Q90" s="202"/>
      <c r="R90" s="112"/>
    </row>
    <row r="91" spans="2:47" s="7" customFormat="1" ht="19.899999999999999" customHeight="1">
      <c r="B91" s="109"/>
      <c r="C91" s="110"/>
      <c r="D91" s="111" t="s">
        <v>99</v>
      </c>
      <c r="E91" s="110"/>
      <c r="F91" s="110"/>
      <c r="G91" s="110"/>
      <c r="H91" s="110"/>
      <c r="I91" s="110"/>
      <c r="J91" s="110"/>
      <c r="K91" s="110"/>
      <c r="L91" s="110"/>
      <c r="M91" s="110"/>
      <c r="N91" s="201">
        <f>N124</f>
        <v>0</v>
      </c>
      <c r="O91" s="202"/>
      <c r="P91" s="202"/>
      <c r="Q91" s="202"/>
      <c r="R91" s="112"/>
    </row>
    <row r="92" spans="2:47" s="7" customFormat="1" ht="19.899999999999999" customHeight="1">
      <c r="B92" s="109"/>
      <c r="C92" s="110"/>
      <c r="D92" s="111" t="s">
        <v>100</v>
      </c>
      <c r="E92" s="110"/>
      <c r="F92" s="110"/>
      <c r="G92" s="110"/>
      <c r="H92" s="110"/>
      <c r="I92" s="110"/>
      <c r="J92" s="110"/>
      <c r="K92" s="110"/>
      <c r="L92" s="110"/>
      <c r="M92" s="110"/>
      <c r="N92" s="201">
        <f>N134</f>
        <v>0</v>
      </c>
      <c r="O92" s="202"/>
      <c r="P92" s="202"/>
      <c r="Q92" s="202"/>
      <c r="R92" s="112"/>
    </row>
    <row r="93" spans="2:47" s="6" customFormat="1" ht="24.95" customHeight="1">
      <c r="B93" s="105"/>
      <c r="C93" s="106"/>
      <c r="D93" s="107" t="s">
        <v>101</v>
      </c>
      <c r="E93" s="106"/>
      <c r="F93" s="106"/>
      <c r="G93" s="106"/>
      <c r="H93" s="106"/>
      <c r="I93" s="106"/>
      <c r="J93" s="106"/>
      <c r="K93" s="106"/>
      <c r="L93" s="106"/>
      <c r="M93" s="106"/>
      <c r="N93" s="199">
        <f>N140</f>
        <v>0</v>
      </c>
      <c r="O93" s="200"/>
      <c r="P93" s="200"/>
      <c r="Q93" s="200"/>
      <c r="R93" s="108"/>
    </row>
    <row r="94" spans="2:47" s="7" customFormat="1" ht="19.899999999999999" customHeight="1">
      <c r="B94" s="109"/>
      <c r="C94" s="110"/>
      <c r="D94" s="111" t="s">
        <v>102</v>
      </c>
      <c r="E94" s="110"/>
      <c r="F94" s="110"/>
      <c r="G94" s="110"/>
      <c r="H94" s="110"/>
      <c r="I94" s="110"/>
      <c r="J94" s="110"/>
      <c r="K94" s="110"/>
      <c r="L94" s="110"/>
      <c r="M94" s="110"/>
      <c r="N94" s="201">
        <f>N141</f>
        <v>0</v>
      </c>
      <c r="O94" s="202"/>
      <c r="P94" s="202"/>
      <c r="Q94" s="202"/>
      <c r="R94" s="112"/>
    </row>
    <row r="95" spans="2:47" s="7" customFormat="1" ht="19.899999999999999" customHeight="1">
      <c r="B95" s="109"/>
      <c r="C95" s="110"/>
      <c r="D95" s="111" t="s">
        <v>103</v>
      </c>
      <c r="E95" s="110"/>
      <c r="F95" s="110"/>
      <c r="G95" s="110"/>
      <c r="H95" s="110"/>
      <c r="I95" s="110"/>
      <c r="J95" s="110"/>
      <c r="K95" s="110"/>
      <c r="L95" s="110"/>
      <c r="M95" s="110"/>
      <c r="N95" s="201">
        <f>N146</f>
        <v>0</v>
      </c>
      <c r="O95" s="202"/>
      <c r="P95" s="202"/>
      <c r="Q95" s="202"/>
      <c r="R95" s="112"/>
    </row>
    <row r="96" spans="2:47" s="7" customFormat="1" ht="19.899999999999999" customHeight="1">
      <c r="B96" s="109"/>
      <c r="C96" s="110"/>
      <c r="D96" s="111" t="s">
        <v>104</v>
      </c>
      <c r="E96" s="110"/>
      <c r="F96" s="110"/>
      <c r="G96" s="110"/>
      <c r="H96" s="110"/>
      <c r="I96" s="110"/>
      <c r="J96" s="110"/>
      <c r="K96" s="110"/>
      <c r="L96" s="110"/>
      <c r="M96" s="110"/>
      <c r="N96" s="201">
        <f>N148</f>
        <v>0</v>
      </c>
      <c r="O96" s="202"/>
      <c r="P96" s="202"/>
      <c r="Q96" s="202"/>
      <c r="R96" s="112"/>
    </row>
    <row r="97" spans="2:21" s="7" customFormat="1" ht="19.899999999999999" customHeight="1">
      <c r="B97" s="109"/>
      <c r="C97" s="110"/>
      <c r="D97" s="111" t="s">
        <v>105</v>
      </c>
      <c r="E97" s="110"/>
      <c r="F97" s="110"/>
      <c r="G97" s="110"/>
      <c r="H97" s="110"/>
      <c r="I97" s="110"/>
      <c r="J97" s="110"/>
      <c r="K97" s="110"/>
      <c r="L97" s="110"/>
      <c r="M97" s="110"/>
      <c r="N97" s="201">
        <f>N160</f>
        <v>0</v>
      </c>
      <c r="O97" s="202"/>
      <c r="P97" s="202"/>
      <c r="Q97" s="202"/>
      <c r="R97" s="112"/>
    </row>
    <row r="98" spans="2:21" s="7" customFormat="1" ht="19.899999999999999" customHeight="1">
      <c r="B98" s="109"/>
      <c r="C98" s="110"/>
      <c r="D98" s="111" t="s">
        <v>106</v>
      </c>
      <c r="E98" s="110"/>
      <c r="F98" s="110"/>
      <c r="G98" s="110"/>
      <c r="H98" s="110"/>
      <c r="I98" s="110"/>
      <c r="J98" s="110"/>
      <c r="K98" s="110"/>
      <c r="L98" s="110"/>
      <c r="M98" s="110"/>
      <c r="N98" s="201">
        <f>N177</f>
        <v>0</v>
      </c>
      <c r="O98" s="202"/>
      <c r="P98" s="202"/>
      <c r="Q98" s="202"/>
      <c r="R98" s="112"/>
    </row>
    <row r="99" spans="2:21" s="7" customFormat="1" ht="19.899999999999999" customHeight="1">
      <c r="B99" s="109"/>
      <c r="C99" s="110"/>
      <c r="D99" s="111" t="s">
        <v>107</v>
      </c>
      <c r="E99" s="110"/>
      <c r="F99" s="110"/>
      <c r="G99" s="110"/>
      <c r="H99" s="110"/>
      <c r="I99" s="110"/>
      <c r="J99" s="110"/>
      <c r="K99" s="110"/>
      <c r="L99" s="110"/>
      <c r="M99" s="110"/>
      <c r="N99" s="201">
        <f>N185</f>
        <v>0</v>
      </c>
      <c r="O99" s="202"/>
      <c r="P99" s="202"/>
      <c r="Q99" s="202"/>
      <c r="R99" s="112"/>
    </row>
    <row r="100" spans="2:21" s="1" customFormat="1" ht="21.75" customHeight="1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</row>
    <row r="101" spans="2:21" s="1" customFormat="1" ht="29.25" customHeight="1">
      <c r="B101" s="31"/>
      <c r="C101" s="104" t="s">
        <v>108</v>
      </c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198">
        <v>0</v>
      </c>
      <c r="O101" s="203"/>
      <c r="P101" s="203"/>
      <c r="Q101" s="203"/>
      <c r="R101" s="33"/>
      <c r="T101" s="113"/>
      <c r="U101" s="114" t="s">
        <v>35</v>
      </c>
    </row>
    <row r="102" spans="2:21" s="1" customFormat="1" ht="18" customHeight="1"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3"/>
    </row>
    <row r="103" spans="2:21" s="1" customFormat="1" ht="29.25" customHeight="1">
      <c r="B103" s="31"/>
      <c r="C103" s="95" t="s">
        <v>82</v>
      </c>
      <c r="D103" s="96"/>
      <c r="E103" s="96"/>
      <c r="F103" s="96"/>
      <c r="G103" s="96"/>
      <c r="H103" s="96"/>
      <c r="I103" s="96"/>
      <c r="J103" s="96"/>
      <c r="K103" s="96"/>
      <c r="L103" s="180">
        <f>ROUND(SUM(N88+N101),2)</f>
        <v>0</v>
      </c>
      <c r="M103" s="180"/>
      <c r="N103" s="180"/>
      <c r="O103" s="180"/>
      <c r="P103" s="180"/>
      <c r="Q103" s="180"/>
      <c r="R103" s="33"/>
    </row>
    <row r="104" spans="2:21" s="1" customFormat="1" ht="6.95" customHeight="1"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7"/>
    </row>
    <row r="108" spans="2:21" s="1" customFormat="1" ht="6.95" customHeight="1"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60"/>
    </row>
    <row r="109" spans="2:21" s="1" customFormat="1" ht="36.950000000000003" customHeight="1">
      <c r="B109" s="31"/>
      <c r="C109" s="156" t="s">
        <v>109</v>
      </c>
      <c r="D109" s="190"/>
      <c r="E109" s="190"/>
      <c r="F109" s="190"/>
      <c r="G109" s="190"/>
      <c r="H109" s="190"/>
      <c r="I109" s="190"/>
      <c r="J109" s="190"/>
      <c r="K109" s="190"/>
      <c r="L109" s="190"/>
      <c r="M109" s="190"/>
      <c r="N109" s="190"/>
      <c r="O109" s="190"/>
      <c r="P109" s="190"/>
      <c r="Q109" s="190"/>
      <c r="R109" s="33"/>
    </row>
    <row r="110" spans="2:21" s="1" customFormat="1" ht="6.95" customHeight="1"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3"/>
    </row>
    <row r="111" spans="2:21" s="1" customFormat="1" ht="30" customHeight="1">
      <c r="B111" s="31"/>
      <c r="C111" s="28" t="s">
        <v>16</v>
      </c>
      <c r="D111" s="32"/>
      <c r="E111" s="32"/>
      <c r="F111" s="188" t="str">
        <f>F6</f>
        <v>VÝMĚNA STŘEŠNÍ KONSTRUKCE, 28.ŘÍJNA 49/8, NOVÝ JIČÍN</v>
      </c>
      <c r="G111" s="189"/>
      <c r="H111" s="189"/>
      <c r="I111" s="189"/>
      <c r="J111" s="189"/>
      <c r="K111" s="189"/>
      <c r="L111" s="189"/>
      <c r="M111" s="189"/>
      <c r="N111" s="189"/>
      <c r="O111" s="189"/>
      <c r="P111" s="189"/>
      <c r="Q111" s="32"/>
      <c r="R111" s="33"/>
    </row>
    <row r="112" spans="2:21" s="1" customFormat="1" ht="36.950000000000003" customHeight="1">
      <c r="B112" s="31"/>
      <c r="C112" s="65" t="s">
        <v>89</v>
      </c>
      <c r="D112" s="32"/>
      <c r="E112" s="32"/>
      <c r="F112" s="166">
        <f>F7</f>
        <v>0</v>
      </c>
      <c r="G112" s="190"/>
      <c r="H112" s="190"/>
      <c r="I112" s="190"/>
      <c r="J112" s="190"/>
      <c r="K112" s="190"/>
      <c r="L112" s="190"/>
      <c r="M112" s="190"/>
      <c r="N112" s="190"/>
      <c r="O112" s="190"/>
      <c r="P112" s="190"/>
      <c r="Q112" s="32"/>
      <c r="R112" s="33"/>
    </row>
    <row r="113" spans="2:65" s="1" customFormat="1" ht="6.95" customHeight="1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 ht="18" customHeight="1">
      <c r="B114" s="31"/>
      <c r="C114" s="28" t="s">
        <v>19</v>
      </c>
      <c r="D114" s="32"/>
      <c r="E114" s="32"/>
      <c r="F114" s="26" t="str">
        <f>F9</f>
        <v xml:space="preserve"> </v>
      </c>
      <c r="G114" s="32"/>
      <c r="H114" s="32"/>
      <c r="I114" s="32"/>
      <c r="J114" s="32"/>
      <c r="K114" s="28" t="s">
        <v>21</v>
      </c>
      <c r="L114" s="32"/>
      <c r="M114" s="191" t="str">
        <f>IF(O9="","",O9)</f>
        <v/>
      </c>
      <c r="N114" s="191"/>
      <c r="O114" s="191"/>
      <c r="P114" s="191"/>
      <c r="Q114" s="32"/>
      <c r="R114" s="33"/>
    </row>
    <row r="115" spans="2:65" s="1" customFormat="1" ht="6.95" customHeight="1"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3"/>
    </row>
    <row r="116" spans="2:65" s="1" customFormat="1" ht="15">
      <c r="B116" s="31"/>
      <c r="C116" s="28" t="s">
        <v>22</v>
      </c>
      <c r="D116" s="32"/>
      <c r="E116" s="32"/>
      <c r="F116" s="26" t="str">
        <f>E12</f>
        <v>Město Nový Jičín</v>
      </c>
      <c r="G116" s="32"/>
      <c r="H116" s="32"/>
      <c r="I116" s="32"/>
      <c r="J116" s="32"/>
      <c r="K116" s="28" t="s">
        <v>27</v>
      </c>
      <c r="L116" s="32"/>
      <c r="M116" s="158" t="str">
        <f>E18</f>
        <v>Ing.Marek Milata</v>
      </c>
      <c r="N116" s="158"/>
      <c r="O116" s="158"/>
      <c r="P116" s="158"/>
      <c r="Q116" s="158"/>
      <c r="R116" s="33"/>
    </row>
    <row r="117" spans="2:65" s="1" customFormat="1" ht="14.45" customHeight="1">
      <c r="B117" s="31"/>
      <c r="C117" s="28" t="s">
        <v>26</v>
      </c>
      <c r="D117" s="32"/>
      <c r="E117" s="32"/>
      <c r="F117" s="26" t="str">
        <f>IF(E15="","",E15)</f>
        <v xml:space="preserve"> </v>
      </c>
      <c r="G117" s="32"/>
      <c r="H117" s="32"/>
      <c r="I117" s="32"/>
      <c r="J117" s="32"/>
      <c r="K117" s="28" t="s">
        <v>30</v>
      </c>
      <c r="L117" s="32"/>
      <c r="M117" s="158" t="str">
        <f>E21</f>
        <v xml:space="preserve"> </v>
      </c>
      <c r="N117" s="158"/>
      <c r="O117" s="158"/>
      <c r="P117" s="158"/>
      <c r="Q117" s="158"/>
      <c r="R117" s="33"/>
    </row>
    <row r="118" spans="2:65" s="1" customFormat="1" ht="10.35" customHeight="1"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3"/>
    </row>
    <row r="119" spans="2:65" s="8" customFormat="1" ht="29.25" customHeight="1">
      <c r="B119" s="115"/>
      <c r="C119" s="116" t="s">
        <v>110</v>
      </c>
      <c r="D119" s="117" t="s">
        <v>111</v>
      </c>
      <c r="E119" s="117" t="s">
        <v>53</v>
      </c>
      <c r="F119" s="204" t="s">
        <v>112</v>
      </c>
      <c r="G119" s="204"/>
      <c r="H119" s="204"/>
      <c r="I119" s="204"/>
      <c r="J119" s="117" t="s">
        <v>113</v>
      </c>
      <c r="K119" s="117" t="s">
        <v>114</v>
      </c>
      <c r="L119" s="205" t="s">
        <v>115</v>
      </c>
      <c r="M119" s="205"/>
      <c r="N119" s="204" t="s">
        <v>94</v>
      </c>
      <c r="O119" s="204"/>
      <c r="P119" s="204"/>
      <c r="Q119" s="206"/>
      <c r="R119" s="118"/>
      <c r="T119" s="72" t="s">
        <v>116</v>
      </c>
      <c r="U119" s="73" t="s">
        <v>35</v>
      </c>
      <c r="V119" s="73" t="s">
        <v>117</v>
      </c>
      <c r="W119" s="73" t="s">
        <v>118</v>
      </c>
      <c r="X119" s="73" t="s">
        <v>119</v>
      </c>
      <c r="Y119" s="73" t="s">
        <v>120</v>
      </c>
      <c r="Z119" s="73" t="s">
        <v>121</v>
      </c>
      <c r="AA119" s="74" t="s">
        <v>122</v>
      </c>
    </row>
    <row r="120" spans="2:65" s="1" customFormat="1" ht="29.25" customHeight="1">
      <c r="B120" s="31"/>
      <c r="C120" s="76" t="s">
        <v>90</v>
      </c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212">
        <f>BK120</f>
        <v>0</v>
      </c>
      <c r="O120" s="213"/>
      <c r="P120" s="213"/>
      <c r="Q120" s="213"/>
      <c r="R120" s="33"/>
      <c r="T120" s="75"/>
      <c r="U120" s="47"/>
      <c r="V120" s="47"/>
      <c r="W120" s="119">
        <f>W121+W140</f>
        <v>894.26779500000021</v>
      </c>
      <c r="X120" s="47"/>
      <c r="Y120" s="119">
        <f>Y121+Y140</f>
        <v>3.0790320000000002</v>
      </c>
      <c r="Z120" s="47"/>
      <c r="AA120" s="120">
        <f>AA121+AA140</f>
        <v>5.3006899999999995</v>
      </c>
      <c r="AT120" s="17" t="s">
        <v>70</v>
      </c>
      <c r="AU120" s="17" t="s">
        <v>96</v>
      </c>
      <c r="BK120" s="121">
        <f>BK121+BK140</f>
        <v>0</v>
      </c>
    </row>
    <row r="121" spans="2:65" s="9" customFormat="1" ht="37.35" customHeight="1">
      <c r="B121" s="122"/>
      <c r="C121" s="123"/>
      <c r="D121" s="124" t="s">
        <v>97</v>
      </c>
      <c r="E121" s="124"/>
      <c r="F121" s="124"/>
      <c r="G121" s="124"/>
      <c r="H121" s="124"/>
      <c r="I121" s="124"/>
      <c r="J121" s="124"/>
      <c r="K121" s="124"/>
      <c r="L121" s="124"/>
      <c r="M121" s="124"/>
      <c r="N121" s="214">
        <f>BK121</f>
        <v>0</v>
      </c>
      <c r="O121" s="199"/>
      <c r="P121" s="199"/>
      <c r="Q121" s="199"/>
      <c r="R121" s="125"/>
      <c r="T121" s="126"/>
      <c r="U121" s="123"/>
      <c r="V121" s="123"/>
      <c r="W121" s="127">
        <f>W122+W124+W134</f>
        <v>125.026995</v>
      </c>
      <c r="X121" s="123"/>
      <c r="Y121" s="127">
        <f>Y122+Y124+Y134</f>
        <v>0</v>
      </c>
      <c r="Z121" s="123"/>
      <c r="AA121" s="128">
        <f>AA122+AA124+AA134</f>
        <v>0</v>
      </c>
      <c r="AR121" s="129" t="s">
        <v>77</v>
      </c>
      <c r="AT121" s="130" t="s">
        <v>70</v>
      </c>
      <c r="AU121" s="130" t="s">
        <v>71</v>
      </c>
      <c r="AY121" s="129" t="s">
        <v>123</v>
      </c>
      <c r="BK121" s="131">
        <f>BK122+BK124+BK134</f>
        <v>0</v>
      </c>
    </row>
    <row r="122" spans="2:65" s="9" customFormat="1" ht="19.899999999999999" customHeight="1">
      <c r="B122" s="122"/>
      <c r="C122" s="123"/>
      <c r="D122" s="132" t="s">
        <v>98</v>
      </c>
      <c r="E122" s="132"/>
      <c r="F122" s="132"/>
      <c r="G122" s="132"/>
      <c r="H122" s="132"/>
      <c r="I122" s="132"/>
      <c r="J122" s="132"/>
      <c r="K122" s="132"/>
      <c r="L122" s="132"/>
      <c r="M122" s="132"/>
      <c r="N122" s="215">
        <f>BK122</f>
        <v>0</v>
      </c>
      <c r="O122" s="216"/>
      <c r="P122" s="216"/>
      <c r="Q122" s="216"/>
      <c r="R122" s="125"/>
      <c r="T122" s="126"/>
      <c r="U122" s="123"/>
      <c r="V122" s="123"/>
      <c r="W122" s="127">
        <f>W123</f>
        <v>0</v>
      </c>
      <c r="X122" s="123"/>
      <c r="Y122" s="127">
        <f>Y123</f>
        <v>0</v>
      </c>
      <c r="Z122" s="123"/>
      <c r="AA122" s="128">
        <f>AA123</f>
        <v>0</v>
      </c>
      <c r="AR122" s="129" t="s">
        <v>77</v>
      </c>
      <c r="AT122" s="130" t="s">
        <v>70</v>
      </c>
      <c r="AU122" s="130" t="s">
        <v>77</v>
      </c>
      <c r="AY122" s="129" t="s">
        <v>123</v>
      </c>
      <c r="BK122" s="131">
        <f>BK123</f>
        <v>0</v>
      </c>
    </row>
    <row r="123" spans="2:65" s="1" customFormat="1" ht="22.5" customHeight="1">
      <c r="B123" s="133"/>
      <c r="C123" s="134" t="s">
        <v>77</v>
      </c>
      <c r="D123" s="134" t="s">
        <v>124</v>
      </c>
      <c r="E123" s="135" t="s">
        <v>125</v>
      </c>
      <c r="F123" s="207" t="s">
        <v>126</v>
      </c>
      <c r="G123" s="207"/>
      <c r="H123" s="207"/>
      <c r="I123" s="207"/>
      <c r="J123" s="136" t="s">
        <v>127</v>
      </c>
      <c r="K123" s="137">
        <v>1</v>
      </c>
      <c r="L123" s="208"/>
      <c r="M123" s="208"/>
      <c r="N123" s="208">
        <f>ROUND(L123*K123,2)</f>
        <v>0</v>
      </c>
      <c r="O123" s="208"/>
      <c r="P123" s="208"/>
      <c r="Q123" s="208"/>
      <c r="R123" s="138"/>
      <c r="T123" s="139" t="s">
        <v>5</v>
      </c>
      <c r="U123" s="40" t="s">
        <v>38</v>
      </c>
      <c r="V123" s="140">
        <v>0</v>
      </c>
      <c r="W123" s="140">
        <f>V123*K123</f>
        <v>0</v>
      </c>
      <c r="X123" s="140">
        <v>0</v>
      </c>
      <c r="Y123" s="140">
        <f>X123*K123</f>
        <v>0</v>
      </c>
      <c r="Z123" s="140">
        <v>0</v>
      </c>
      <c r="AA123" s="141">
        <f>Z123*K123</f>
        <v>0</v>
      </c>
      <c r="AR123" s="17" t="s">
        <v>128</v>
      </c>
      <c r="AT123" s="17" t="s">
        <v>124</v>
      </c>
      <c r="AU123" s="17" t="s">
        <v>129</v>
      </c>
      <c r="AY123" s="17" t="s">
        <v>123</v>
      </c>
      <c r="BE123" s="142">
        <f>IF(U123="základní",N123,0)</f>
        <v>0</v>
      </c>
      <c r="BF123" s="142">
        <f>IF(U123="snížená",N123,0)</f>
        <v>0</v>
      </c>
      <c r="BG123" s="142">
        <f>IF(U123="zákl. přenesená",N123,0)</f>
        <v>0</v>
      </c>
      <c r="BH123" s="142">
        <f>IF(U123="sníž. přenesená",N123,0)</f>
        <v>0</v>
      </c>
      <c r="BI123" s="142">
        <f>IF(U123="nulová",N123,0)</f>
        <v>0</v>
      </c>
      <c r="BJ123" s="17" t="s">
        <v>129</v>
      </c>
      <c r="BK123" s="142">
        <f>ROUND(L123*K123,2)</f>
        <v>0</v>
      </c>
      <c r="BL123" s="17" t="s">
        <v>128</v>
      </c>
      <c r="BM123" s="17" t="s">
        <v>130</v>
      </c>
    </row>
    <row r="124" spans="2:65" s="9" customFormat="1" ht="29.85" customHeight="1">
      <c r="B124" s="122"/>
      <c r="C124" s="123"/>
      <c r="D124" s="132" t="s">
        <v>99</v>
      </c>
      <c r="E124" s="132"/>
      <c r="F124" s="132"/>
      <c r="G124" s="132"/>
      <c r="H124" s="132"/>
      <c r="I124" s="132"/>
      <c r="J124" s="132"/>
      <c r="K124" s="132"/>
      <c r="L124" s="132"/>
      <c r="M124" s="132"/>
      <c r="N124" s="217">
        <f>BK124</f>
        <v>0</v>
      </c>
      <c r="O124" s="218"/>
      <c r="P124" s="218"/>
      <c r="Q124" s="218"/>
      <c r="R124" s="125"/>
      <c r="T124" s="126"/>
      <c r="U124" s="123"/>
      <c r="V124" s="123"/>
      <c r="W124" s="127">
        <f>SUM(W125:W133)</f>
        <v>106.5</v>
      </c>
      <c r="X124" s="123"/>
      <c r="Y124" s="127">
        <f>SUM(Y125:Y133)</f>
        <v>0</v>
      </c>
      <c r="Z124" s="123"/>
      <c r="AA124" s="128">
        <f>SUM(AA125:AA133)</f>
        <v>0</v>
      </c>
      <c r="AR124" s="129" t="s">
        <v>77</v>
      </c>
      <c r="AT124" s="130" t="s">
        <v>70</v>
      </c>
      <c r="AU124" s="130" t="s">
        <v>77</v>
      </c>
      <c r="AY124" s="129" t="s">
        <v>123</v>
      </c>
      <c r="BK124" s="131">
        <f>SUM(BK125:BK133)</f>
        <v>0</v>
      </c>
    </row>
    <row r="125" spans="2:65" s="1" customFormat="1" ht="44.25" customHeight="1">
      <c r="B125" s="133"/>
      <c r="C125" s="134" t="s">
        <v>129</v>
      </c>
      <c r="D125" s="134" t="s">
        <v>124</v>
      </c>
      <c r="E125" s="135" t="s">
        <v>131</v>
      </c>
      <c r="F125" s="207" t="s">
        <v>132</v>
      </c>
      <c r="G125" s="207"/>
      <c r="H125" s="207"/>
      <c r="I125" s="207"/>
      <c r="J125" s="136" t="s">
        <v>133</v>
      </c>
      <c r="K125" s="137">
        <v>300</v>
      </c>
      <c r="L125" s="208"/>
      <c r="M125" s="208"/>
      <c r="N125" s="208">
        <f t="shared" ref="N125:N133" si="0">ROUND(L125*K125,2)</f>
        <v>0</v>
      </c>
      <c r="O125" s="208"/>
      <c r="P125" s="208"/>
      <c r="Q125" s="208"/>
      <c r="R125" s="138"/>
      <c r="T125" s="139" t="s">
        <v>5</v>
      </c>
      <c r="U125" s="40" t="s">
        <v>38</v>
      </c>
      <c r="V125" s="140">
        <v>0.16</v>
      </c>
      <c r="W125" s="140">
        <f t="shared" ref="W125:W133" si="1">V125*K125</f>
        <v>48</v>
      </c>
      <c r="X125" s="140">
        <v>0</v>
      </c>
      <c r="Y125" s="140">
        <f t="shared" ref="Y125:Y133" si="2">X125*K125</f>
        <v>0</v>
      </c>
      <c r="Z125" s="140">
        <v>0</v>
      </c>
      <c r="AA125" s="141">
        <f t="shared" ref="AA125:AA133" si="3">Z125*K125</f>
        <v>0</v>
      </c>
      <c r="AR125" s="17" t="s">
        <v>128</v>
      </c>
      <c r="AT125" s="17" t="s">
        <v>124</v>
      </c>
      <c r="AU125" s="17" t="s">
        <v>129</v>
      </c>
      <c r="AY125" s="17" t="s">
        <v>123</v>
      </c>
      <c r="BE125" s="142">
        <f t="shared" ref="BE125:BE133" si="4">IF(U125="základní",N125,0)</f>
        <v>0</v>
      </c>
      <c r="BF125" s="142">
        <f t="shared" ref="BF125:BF133" si="5">IF(U125="snížená",N125,0)</f>
        <v>0</v>
      </c>
      <c r="BG125" s="142">
        <f t="shared" ref="BG125:BG133" si="6">IF(U125="zákl. přenesená",N125,0)</f>
        <v>0</v>
      </c>
      <c r="BH125" s="142">
        <f t="shared" ref="BH125:BH133" si="7">IF(U125="sníž. přenesená",N125,0)</f>
        <v>0</v>
      </c>
      <c r="BI125" s="142">
        <f t="shared" ref="BI125:BI133" si="8">IF(U125="nulová",N125,0)</f>
        <v>0</v>
      </c>
      <c r="BJ125" s="17" t="s">
        <v>129</v>
      </c>
      <c r="BK125" s="142">
        <f t="shared" ref="BK125:BK133" si="9">ROUND(L125*K125,2)</f>
        <v>0</v>
      </c>
      <c r="BL125" s="17" t="s">
        <v>128</v>
      </c>
      <c r="BM125" s="17" t="s">
        <v>134</v>
      </c>
    </row>
    <row r="126" spans="2:65" s="1" customFormat="1" ht="44.25" customHeight="1">
      <c r="B126" s="133"/>
      <c r="C126" s="134" t="s">
        <v>135</v>
      </c>
      <c r="D126" s="134" t="s">
        <v>124</v>
      </c>
      <c r="E126" s="135" t="s">
        <v>136</v>
      </c>
      <c r="F126" s="207" t="s">
        <v>137</v>
      </c>
      <c r="G126" s="207"/>
      <c r="H126" s="207"/>
      <c r="I126" s="207"/>
      <c r="J126" s="136" t="s">
        <v>133</v>
      </c>
      <c r="K126" s="137">
        <v>18000</v>
      </c>
      <c r="L126" s="208"/>
      <c r="M126" s="208"/>
      <c r="N126" s="208">
        <f t="shared" si="0"/>
        <v>0</v>
      </c>
      <c r="O126" s="208"/>
      <c r="P126" s="208"/>
      <c r="Q126" s="208"/>
      <c r="R126" s="138"/>
      <c r="T126" s="139" t="s">
        <v>5</v>
      </c>
      <c r="U126" s="40" t="s">
        <v>38</v>
      </c>
      <c r="V126" s="140">
        <v>0</v>
      </c>
      <c r="W126" s="140">
        <f t="shared" si="1"/>
        <v>0</v>
      </c>
      <c r="X126" s="140">
        <v>0</v>
      </c>
      <c r="Y126" s="140">
        <f t="shared" si="2"/>
        <v>0</v>
      </c>
      <c r="Z126" s="140">
        <v>0</v>
      </c>
      <c r="AA126" s="141">
        <f t="shared" si="3"/>
        <v>0</v>
      </c>
      <c r="AR126" s="17" t="s">
        <v>128</v>
      </c>
      <c r="AT126" s="17" t="s">
        <v>124</v>
      </c>
      <c r="AU126" s="17" t="s">
        <v>129</v>
      </c>
      <c r="AY126" s="17" t="s">
        <v>123</v>
      </c>
      <c r="BE126" s="142">
        <f t="shared" si="4"/>
        <v>0</v>
      </c>
      <c r="BF126" s="142">
        <f t="shared" si="5"/>
        <v>0</v>
      </c>
      <c r="BG126" s="142">
        <f t="shared" si="6"/>
        <v>0</v>
      </c>
      <c r="BH126" s="142">
        <f t="shared" si="7"/>
        <v>0</v>
      </c>
      <c r="BI126" s="142">
        <f t="shared" si="8"/>
        <v>0</v>
      </c>
      <c r="BJ126" s="17" t="s">
        <v>129</v>
      </c>
      <c r="BK126" s="142">
        <f t="shared" si="9"/>
        <v>0</v>
      </c>
      <c r="BL126" s="17" t="s">
        <v>128</v>
      </c>
      <c r="BM126" s="17" t="s">
        <v>138</v>
      </c>
    </row>
    <row r="127" spans="2:65" s="1" customFormat="1" ht="44.25" customHeight="1">
      <c r="B127" s="133"/>
      <c r="C127" s="134" t="s">
        <v>128</v>
      </c>
      <c r="D127" s="134" t="s">
        <v>124</v>
      </c>
      <c r="E127" s="135" t="s">
        <v>139</v>
      </c>
      <c r="F127" s="207" t="s">
        <v>140</v>
      </c>
      <c r="G127" s="207"/>
      <c r="H127" s="207"/>
      <c r="I127" s="207"/>
      <c r="J127" s="136" t="s">
        <v>133</v>
      </c>
      <c r="K127" s="137">
        <v>300</v>
      </c>
      <c r="L127" s="208"/>
      <c r="M127" s="208"/>
      <c r="N127" s="208">
        <f t="shared" si="0"/>
        <v>0</v>
      </c>
      <c r="O127" s="208"/>
      <c r="P127" s="208"/>
      <c r="Q127" s="208"/>
      <c r="R127" s="138"/>
      <c r="T127" s="139" t="s">
        <v>5</v>
      </c>
      <c r="U127" s="40" t="s">
        <v>38</v>
      </c>
      <c r="V127" s="140">
        <v>0.1</v>
      </c>
      <c r="W127" s="140">
        <f t="shared" si="1"/>
        <v>30</v>
      </c>
      <c r="X127" s="140">
        <v>0</v>
      </c>
      <c r="Y127" s="140">
        <f t="shared" si="2"/>
        <v>0</v>
      </c>
      <c r="Z127" s="140">
        <v>0</v>
      </c>
      <c r="AA127" s="141">
        <f t="shared" si="3"/>
        <v>0</v>
      </c>
      <c r="AR127" s="17" t="s">
        <v>128</v>
      </c>
      <c r="AT127" s="17" t="s">
        <v>124</v>
      </c>
      <c r="AU127" s="17" t="s">
        <v>129</v>
      </c>
      <c r="AY127" s="17" t="s">
        <v>123</v>
      </c>
      <c r="BE127" s="142">
        <f t="shared" si="4"/>
        <v>0</v>
      </c>
      <c r="BF127" s="142">
        <f t="shared" si="5"/>
        <v>0</v>
      </c>
      <c r="BG127" s="142">
        <f t="shared" si="6"/>
        <v>0</v>
      </c>
      <c r="BH127" s="142">
        <f t="shared" si="7"/>
        <v>0</v>
      </c>
      <c r="BI127" s="142">
        <f t="shared" si="8"/>
        <v>0</v>
      </c>
      <c r="BJ127" s="17" t="s">
        <v>129</v>
      </c>
      <c r="BK127" s="142">
        <f t="shared" si="9"/>
        <v>0</v>
      </c>
      <c r="BL127" s="17" t="s">
        <v>128</v>
      </c>
      <c r="BM127" s="17" t="s">
        <v>141</v>
      </c>
    </row>
    <row r="128" spans="2:65" s="1" customFormat="1" ht="44.25" customHeight="1">
      <c r="B128" s="133"/>
      <c r="C128" s="134" t="s">
        <v>142</v>
      </c>
      <c r="D128" s="134" t="s">
        <v>124</v>
      </c>
      <c r="E128" s="135" t="s">
        <v>143</v>
      </c>
      <c r="F128" s="207" t="s">
        <v>144</v>
      </c>
      <c r="G128" s="207"/>
      <c r="H128" s="207"/>
      <c r="I128" s="207"/>
      <c r="J128" s="136" t="s">
        <v>145</v>
      </c>
      <c r="K128" s="137">
        <v>25</v>
      </c>
      <c r="L128" s="208"/>
      <c r="M128" s="208"/>
      <c r="N128" s="208">
        <f t="shared" si="0"/>
        <v>0</v>
      </c>
      <c r="O128" s="208"/>
      <c r="P128" s="208"/>
      <c r="Q128" s="208"/>
      <c r="R128" s="138"/>
      <c r="T128" s="139" t="s">
        <v>5</v>
      </c>
      <c r="U128" s="40" t="s">
        <v>38</v>
      </c>
      <c r="V128" s="140">
        <v>8.8999999999999996E-2</v>
      </c>
      <c r="W128" s="140">
        <f t="shared" si="1"/>
        <v>2.2250000000000001</v>
      </c>
      <c r="X128" s="140">
        <v>0</v>
      </c>
      <c r="Y128" s="140">
        <f t="shared" si="2"/>
        <v>0</v>
      </c>
      <c r="Z128" s="140">
        <v>0</v>
      </c>
      <c r="AA128" s="141">
        <f t="shared" si="3"/>
        <v>0</v>
      </c>
      <c r="AR128" s="17" t="s">
        <v>128</v>
      </c>
      <c r="AT128" s="17" t="s">
        <v>124</v>
      </c>
      <c r="AU128" s="17" t="s">
        <v>129</v>
      </c>
      <c r="AY128" s="17" t="s">
        <v>123</v>
      </c>
      <c r="BE128" s="142">
        <f t="shared" si="4"/>
        <v>0</v>
      </c>
      <c r="BF128" s="142">
        <f t="shared" si="5"/>
        <v>0</v>
      </c>
      <c r="BG128" s="142">
        <f t="shared" si="6"/>
        <v>0</v>
      </c>
      <c r="BH128" s="142">
        <f t="shared" si="7"/>
        <v>0</v>
      </c>
      <c r="BI128" s="142">
        <f t="shared" si="8"/>
        <v>0</v>
      </c>
      <c r="BJ128" s="17" t="s">
        <v>129</v>
      </c>
      <c r="BK128" s="142">
        <f t="shared" si="9"/>
        <v>0</v>
      </c>
      <c r="BL128" s="17" t="s">
        <v>128</v>
      </c>
      <c r="BM128" s="17" t="s">
        <v>146</v>
      </c>
    </row>
    <row r="129" spans="2:65" s="1" customFormat="1" ht="44.25" customHeight="1">
      <c r="B129" s="133"/>
      <c r="C129" s="134" t="s">
        <v>147</v>
      </c>
      <c r="D129" s="134" t="s">
        <v>124</v>
      </c>
      <c r="E129" s="135" t="s">
        <v>148</v>
      </c>
      <c r="F129" s="207" t="s">
        <v>149</v>
      </c>
      <c r="G129" s="207"/>
      <c r="H129" s="207"/>
      <c r="I129" s="207"/>
      <c r="J129" s="136" t="s">
        <v>145</v>
      </c>
      <c r="K129" s="137">
        <v>1500</v>
      </c>
      <c r="L129" s="208"/>
      <c r="M129" s="208"/>
      <c r="N129" s="208">
        <f t="shared" si="0"/>
        <v>0</v>
      </c>
      <c r="O129" s="208"/>
      <c r="P129" s="208"/>
      <c r="Q129" s="208"/>
      <c r="R129" s="138"/>
      <c r="T129" s="139" t="s">
        <v>5</v>
      </c>
      <c r="U129" s="40" t="s">
        <v>38</v>
      </c>
      <c r="V129" s="140">
        <v>0</v>
      </c>
      <c r="W129" s="140">
        <f t="shared" si="1"/>
        <v>0</v>
      </c>
      <c r="X129" s="140">
        <v>0</v>
      </c>
      <c r="Y129" s="140">
        <f t="shared" si="2"/>
        <v>0</v>
      </c>
      <c r="Z129" s="140">
        <v>0</v>
      </c>
      <c r="AA129" s="141">
        <f t="shared" si="3"/>
        <v>0</v>
      </c>
      <c r="AR129" s="17" t="s">
        <v>128</v>
      </c>
      <c r="AT129" s="17" t="s">
        <v>124</v>
      </c>
      <c r="AU129" s="17" t="s">
        <v>129</v>
      </c>
      <c r="AY129" s="17" t="s">
        <v>123</v>
      </c>
      <c r="BE129" s="142">
        <f t="shared" si="4"/>
        <v>0</v>
      </c>
      <c r="BF129" s="142">
        <f t="shared" si="5"/>
        <v>0</v>
      </c>
      <c r="BG129" s="142">
        <f t="shared" si="6"/>
        <v>0</v>
      </c>
      <c r="BH129" s="142">
        <f t="shared" si="7"/>
        <v>0</v>
      </c>
      <c r="BI129" s="142">
        <f t="shared" si="8"/>
        <v>0</v>
      </c>
      <c r="BJ129" s="17" t="s">
        <v>129</v>
      </c>
      <c r="BK129" s="142">
        <f t="shared" si="9"/>
        <v>0</v>
      </c>
      <c r="BL129" s="17" t="s">
        <v>128</v>
      </c>
      <c r="BM129" s="17" t="s">
        <v>150</v>
      </c>
    </row>
    <row r="130" spans="2:65" s="1" customFormat="1" ht="44.25" customHeight="1">
      <c r="B130" s="133"/>
      <c r="C130" s="134" t="s">
        <v>151</v>
      </c>
      <c r="D130" s="134" t="s">
        <v>124</v>
      </c>
      <c r="E130" s="135" t="s">
        <v>152</v>
      </c>
      <c r="F130" s="207" t="s">
        <v>153</v>
      </c>
      <c r="G130" s="207"/>
      <c r="H130" s="207"/>
      <c r="I130" s="207"/>
      <c r="J130" s="136" t="s">
        <v>145</v>
      </c>
      <c r="K130" s="137">
        <v>25</v>
      </c>
      <c r="L130" s="208"/>
      <c r="M130" s="208"/>
      <c r="N130" s="208">
        <f t="shared" si="0"/>
        <v>0</v>
      </c>
      <c r="O130" s="208"/>
      <c r="P130" s="208"/>
      <c r="Q130" s="208"/>
      <c r="R130" s="138"/>
      <c r="T130" s="139" t="s">
        <v>5</v>
      </c>
      <c r="U130" s="40" t="s">
        <v>38</v>
      </c>
      <c r="V130" s="140">
        <v>6.7000000000000004E-2</v>
      </c>
      <c r="W130" s="140">
        <f t="shared" si="1"/>
        <v>1.675</v>
      </c>
      <c r="X130" s="140">
        <v>0</v>
      </c>
      <c r="Y130" s="140">
        <f t="shared" si="2"/>
        <v>0</v>
      </c>
      <c r="Z130" s="140">
        <v>0</v>
      </c>
      <c r="AA130" s="141">
        <f t="shared" si="3"/>
        <v>0</v>
      </c>
      <c r="AR130" s="17" t="s">
        <v>128</v>
      </c>
      <c r="AT130" s="17" t="s">
        <v>124</v>
      </c>
      <c r="AU130" s="17" t="s">
        <v>129</v>
      </c>
      <c r="AY130" s="17" t="s">
        <v>123</v>
      </c>
      <c r="BE130" s="142">
        <f t="shared" si="4"/>
        <v>0</v>
      </c>
      <c r="BF130" s="142">
        <f t="shared" si="5"/>
        <v>0</v>
      </c>
      <c r="BG130" s="142">
        <f t="shared" si="6"/>
        <v>0</v>
      </c>
      <c r="BH130" s="142">
        <f t="shared" si="7"/>
        <v>0</v>
      </c>
      <c r="BI130" s="142">
        <f t="shared" si="8"/>
        <v>0</v>
      </c>
      <c r="BJ130" s="17" t="s">
        <v>129</v>
      </c>
      <c r="BK130" s="142">
        <f t="shared" si="9"/>
        <v>0</v>
      </c>
      <c r="BL130" s="17" t="s">
        <v>128</v>
      </c>
      <c r="BM130" s="17" t="s">
        <v>154</v>
      </c>
    </row>
    <row r="131" spans="2:65" s="1" customFormat="1" ht="22.5" customHeight="1">
      <c r="B131" s="133"/>
      <c r="C131" s="134" t="s">
        <v>155</v>
      </c>
      <c r="D131" s="134" t="s">
        <v>124</v>
      </c>
      <c r="E131" s="135" t="s">
        <v>156</v>
      </c>
      <c r="F131" s="207" t="s">
        <v>157</v>
      </c>
      <c r="G131" s="207"/>
      <c r="H131" s="207"/>
      <c r="I131" s="207"/>
      <c r="J131" s="136" t="s">
        <v>133</v>
      </c>
      <c r="K131" s="137">
        <v>300</v>
      </c>
      <c r="L131" s="208"/>
      <c r="M131" s="208"/>
      <c r="N131" s="208">
        <f t="shared" si="0"/>
        <v>0</v>
      </c>
      <c r="O131" s="208"/>
      <c r="P131" s="208"/>
      <c r="Q131" s="208"/>
      <c r="R131" s="138"/>
      <c r="T131" s="139" t="s">
        <v>5</v>
      </c>
      <c r="U131" s="40" t="s">
        <v>38</v>
      </c>
      <c r="V131" s="140">
        <v>4.9000000000000002E-2</v>
      </c>
      <c r="W131" s="140">
        <f t="shared" si="1"/>
        <v>14.700000000000001</v>
      </c>
      <c r="X131" s="140">
        <v>0</v>
      </c>
      <c r="Y131" s="140">
        <f t="shared" si="2"/>
        <v>0</v>
      </c>
      <c r="Z131" s="140">
        <v>0</v>
      </c>
      <c r="AA131" s="141">
        <f t="shared" si="3"/>
        <v>0</v>
      </c>
      <c r="AR131" s="17" t="s">
        <v>128</v>
      </c>
      <c r="AT131" s="17" t="s">
        <v>124</v>
      </c>
      <c r="AU131" s="17" t="s">
        <v>129</v>
      </c>
      <c r="AY131" s="17" t="s">
        <v>123</v>
      </c>
      <c r="BE131" s="142">
        <f t="shared" si="4"/>
        <v>0</v>
      </c>
      <c r="BF131" s="142">
        <f t="shared" si="5"/>
        <v>0</v>
      </c>
      <c r="BG131" s="142">
        <f t="shared" si="6"/>
        <v>0</v>
      </c>
      <c r="BH131" s="142">
        <f t="shared" si="7"/>
        <v>0</v>
      </c>
      <c r="BI131" s="142">
        <f t="shared" si="8"/>
        <v>0</v>
      </c>
      <c r="BJ131" s="17" t="s">
        <v>129</v>
      </c>
      <c r="BK131" s="142">
        <f t="shared" si="9"/>
        <v>0</v>
      </c>
      <c r="BL131" s="17" t="s">
        <v>128</v>
      </c>
      <c r="BM131" s="17" t="s">
        <v>158</v>
      </c>
    </row>
    <row r="132" spans="2:65" s="1" customFormat="1" ht="31.5" customHeight="1">
      <c r="B132" s="133"/>
      <c r="C132" s="134" t="s">
        <v>159</v>
      </c>
      <c r="D132" s="134" t="s">
        <v>124</v>
      </c>
      <c r="E132" s="135" t="s">
        <v>160</v>
      </c>
      <c r="F132" s="207" t="s">
        <v>161</v>
      </c>
      <c r="G132" s="207"/>
      <c r="H132" s="207"/>
      <c r="I132" s="207"/>
      <c r="J132" s="136" t="s">
        <v>133</v>
      </c>
      <c r="K132" s="137">
        <v>18000</v>
      </c>
      <c r="L132" s="208"/>
      <c r="M132" s="208"/>
      <c r="N132" s="208">
        <f t="shared" si="0"/>
        <v>0</v>
      </c>
      <c r="O132" s="208"/>
      <c r="P132" s="208"/>
      <c r="Q132" s="208"/>
      <c r="R132" s="138"/>
      <c r="T132" s="139" t="s">
        <v>5</v>
      </c>
      <c r="U132" s="40" t="s">
        <v>38</v>
      </c>
      <c r="V132" s="140">
        <v>0</v>
      </c>
      <c r="W132" s="140">
        <f t="shared" si="1"/>
        <v>0</v>
      </c>
      <c r="X132" s="140">
        <v>0</v>
      </c>
      <c r="Y132" s="140">
        <f t="shared" si="2"/>
        <v>0</v>
      </c>
      <c r="Z132" s="140">
        <v>0</v>
      </c>
      <c r="AA132" s="141">
        <f t="shared" si="3"/>
        <v>0</v>
      </c>
      <c r="AR132" s="17" t="s">
        <v>128</v>
      </c>
      <c r="AT132" s="17" t="s">
        <v>124</v>
      </c>
      <c r="AU132" s="17" t="s">
        <v>129</v>
      </c>
      <c r="AY132" s="17" t="s">
        <v>123</v>
      </c>
      <c r="BE132" s="142">
        <f t="shared" si="4"/>
        <v>0</v>
      </c>
      <c r="BF132" s="142">
        <f t="shared" si="5"/>
        <v>0</v>
      </c>
      <c r="BG132" s="142">
        <f t="shared" si="6"/>
        <v>0</v>
      </c>
      <c r="BH132" s="142">
        <f t="shared" si="7"/>
        <v>0</v>
      </c>
      <c r="BI132" s="142">
        <f t="shared" si="8"/>
        <v>0</v>
      </c>
      <c r="BJ132" s="17" t="s">
        <v>129</v>
      </c>
      <c r="BK132" s="142">
        <f t="shared" si="9"/>
        <v>0</v>
      </c>
      <c r="BL132" s="17" t="s">
        <v>128</v>
      </c>
      <c r="BM132" s="17" t="s">
        <v>162</v>
      </c>
    </row>
    <row r="133" spans="2:65" s="1" customFormat="1" ht="31.5" customHeight="1">
      <c r="B133" s="133"/>
      <c r="C133" s="134" t="s">
        <v>163</v>
      </c>
      <c r="D133" s="134" t="s">
        <v>124</v>
      </c>
      <c r="E133" s="135" t="s">
        <v>164</v>
      </c>
      <c r="F133" s="207" t="s">
        <v>165</v>
      </c>
      <c r="G133" s="207"/>
      <c r="H133" s="207"/>
      <c r="I133" s="207"/>
      <c r="J133" s="136" t="s">
        <v>133</v>
      </c>
      <c r="K133" s="137">
        <v>300</v>
      </c>
      <c r="L133" s="208"/>
      <c r="M133" s="208"/>
      <c r="N133" s="208">
        <f t="shared" si="0"/>
        <v>0</v>
      </c>
      <c r="O133" s="208"/>
      <c r="P133" s="208"/>
      <c r="Q133" s="208"/>
      <c r="R133" s="138"/>
      <c r="T133" s="139" t="s">
        <v>5</v>
      </c>
      <c r="U133" s="40" t="s">
        <v>38</v>
      </c>
      <c r="V133" s="140">
        <v>3.3000000000000002E-2</v>
      </c>
      <c r="W133" s="140">
        <f t="shared" si="1"/>
        <v>9.9</v>
      </c>
      <c r="X133" s="140">
        <v>0</v>
      </c>
      <c r="Y133" s="140">
        <f t="shared" si="2"/>
        <v>0</v>
      </c>
      <c r="Z133" s="140">
        <v>0</v>
      </c>
      <c r="AA133" s="141">
        <f t="shared" si="3"/>
        <v>0</v>
      </c>
      <c r="AR133" s="17" t="s">
        <v>128</v>
      </c>
      <c r="AT133" s="17" t="s">
        <v>124</v>
      </c>
      <c r="AU133" s="17" t="s">
        <v>129</v>
      </c>
      <c r="AY133" s="17" t="s">
        <v>123</v>
      </c>
      <c r="BE133" s="142">
        <f t="shared" si="4"/>
        <v>0</v>
      </c>
      <c r="BF133" s="142">
        <f t="shared" si="5"/>
        <v>0</v>
      </c>
      <c r="BG133" s="142">
        <f t="shared" si="6"/>
        <v>0</v>
      </c>
      <c r="BH133" s="142">
        <f t="shared" si="7"/>
        <v>0</v>
      </c>
      <c r="BI133" s="142">
        <f t="shared" si="8"/>
        <v>0</v>
      </c>
      <c r="BJ133" s="17" t="s">
        <v>129</v>
      </c>
      <c r="BK133" s="142">
        <f t="shared" si="9"/>
        <v>0</v>
      </c>
      <c r="BL133" s="17" t="s">
        <v>128</v>
      </c>
      <c r="BM133" s="17" t="s">
        <v>166</v>
      </c>
    </row>
    <row r="134" spans="2:65" s="9" customFormat="1" ht="29.85" customHeight="1">
      <c r="B134" s="122"/>
      <c r="C134" s="123"/>
      <c r="D134" s="132" t="s">
        <v>100</v>
      </c>
      <c r="E134" s="132"/>
      <c r="F134" s="132"/>
      <c r="G134" s="132"/>
      <c r="H134" s="132"/>
      <c r="I134" s="132"/>
      <c r="J134" s="132"/>
      <c r="K134" s="132"/>
      <c r="L134" s="132"/>
      <c r="M134" s="132"/>
      <c r="N134" s="217">
        <f>BK134</f>
        <v>0</v>
      </c>
      <c r="O134" s="218"/>
      <c r="P134" s="218"/>
      <c r="Q134" s="218"/>
      <c r="R134" s="125"/>
      <c r="T134" s="126"/>
      <c r="U134" s="123"/>
      <c r="V134" s="123"/>
      <c r="W134" s="127">
        <f>SUM(W135:W139)</f>
        <v>18.526994999999999</v>
      </c>
      <c r="X134" s="123"/>
      <c r="Y134" s="127">
        <f>SUM(Y135:Y139)</f>
        <v>0</v>
      </c>
      <c r="Z134" s="123"/>
      <c r="AA134" s="128">
        <f>SUM(AA135:AA139)</f>
        <v>0</v>
      </c>
      <c r="AR134" s="129" t="s">
        <v>77</v>
      </c>
      <c r="AT134" s="130" t="s">
        <v>70</v>
      </c>
      <c r="AU134" s="130" t="s">
        <v>77</v>
      </c>
      <c r="AY134" s="129" t="s">
        <v>123</v>
      </c>
      <c r="BK134" s="131">
        <f>SUM(BK135:BK139)</f>
        <v>0</v>
      </c>
    </row>
    <row r="135" spans="2:65" s="1" customFormat="1" ht="44.25" customHeight="1">
      <c r="B135" s="133"/>
      <c r="C135" s="134" t="s">
        <v>167</v>
      </c>
      <c r="D135" s="134" t="s">
        <v>124</v>
      </c>
      <c r="E135" s="135" t="s">
        <v>168</v>
      </c>
      <c r="F135" s="207" t="s">
        <v>169</v>
      </c>
      <c r="G135" s="207"/>
      <c r="H135" s="207"/>
      <c r="I135" s="207"/>
      <c r="J135" s="136" t="s">
        <v>170</v>
      </c>
      <c r="K135" s="137">
        <v>5.3010000000000002</v>
      </c>
      <c r="L135" s="208"/>
      <c r="M135" s="208"/>
      <c r="N135" s="208">
        <f>ROUND(L135*K135,2)</f>
        <v>0</v>
      </c>
      <c r="O135" s="208"/>
      <c r="P135" s="208"/>
      <c r="Q135" s="208"/>
      <c r="R135" s="138"/>
      <c r="T135" s="139" t="s">
        <v>5</v>
      </c>
      <c r="U135" s="40" t="s">
        <v>38</v>
      </c>
      <c r="V135" s="140">
        <v>3.31</v>
      </c>
      <c r="W135" s="140">
        <f>V135*K135</f>
        <v>17.546310000000002</v>
      </c>
      <c r="X135" s="140">
        <v>0</v>
      </c>
      <c r="Y135" s="140">
        <f>X135*K135</f>
        <v>0</v>
      </c>
      <c r="Z135" s="140">
        <v>0</v>
      </c>
      <c r="AA135" s="141">
        <f>Z135*K135</f>
        <v>0</v>
      </c>
      <c r="AR135" s="17" t="s">
        <v>128</v>
      </c>
      <c r="AT135" s="17" t="s">
        <v>124</v>
      </c>
      <c r="AU135" s="17" t="s">
        <v>129</v>
      </c>
      <c r="AY135" s="17" t="s">
        <v>123</v>
      </c>
      <c r="BE135" s="142">
        <f>IF(U135="základní",N135,0)</f>
        <v>0</v>
      </c>
      <c r="BF135" s="142">
        <f>IF(U135="snížená",N135,0)</f>
        <v>0</v>
      </c>
      <c r="BG135" s="142">
        <f>IF(U135="zákl. přenesená",N135,0)</f>
        <v>0</v>
      </c>
      <c r="BH135" s="142">
        <f>IF(U135="sníž. přenesená",N135,0)</f>
        <v>0</v>
      </c>
      <c r="BI135" s="142">
        <f>IF(U135="nulová",N135,0)</f>
        <v>0</v>
      </c>
      <c r="BJ135" s="17" t="s">
        <v>129</v>
      </c>
      <c r="BK135" s="142">
        <f>ROUND(L135*K135,2)</f>
        <v>0</v>
      </c>
      <c r="BL135" s="17" t="s">
        <v>128</v>
      </c>
      <c r="BM135" s="17" t="s">
        <v>171</v>
      </c>
    </row>
    <row r="136" spans="2:65" s="1" customFormat="1" ht="31.5" customHeight="1">
      <c r="B136" s="133"/>
      <c r="C136" s="134" t="s">
        <v>172</v>
      </c>
      <c r="D136" s="134" t="s">
        <v>124</v>
      </c>
      <c r="E136" s="135" t="s">
        <v>173</v>
      </c>
      <c r="F136" s="207" t="s">
        <v>174</v>
      </c>
      <c r="G136" s="207"/>
      <c r="H136" s="207"/>
      <c r="I136" s="207"/>
      <c r="J136" s="136" t="s">
        <v>170</v>
      </c>
      <c r="K136" s="137">
        <v>5.3010000000000002</v>
      </c>
      <c r="L136" s="208"/>
      <c r="M136" s="208"/>
      <c r="N136" s="208">
        <f>ROUND(L136*K136,2)</f>
        <v>0</v>
      </c>
      <c r="O136" s="208"/>
      <c r="P136" s="208"/>
      <c r="Q136" s="208"/>
      <c r="R136" s="138"/>
      <c r="T136" s="139" t="s">
        <v>5</v>
      </c>
      <c r="U136" s="40" t="s">
        <v>38</v>
      </c>
      <c r="V136" s="140">
        <v>0.125</v>
      </c>
      <c r="W136" s="140">
        <f>V136*K136</f>
        <v>0.66262500000000002</v>
      </c>
      <c r="X136" s="140">
        <v>0</v>
      </c>
      <c r="Y136" s="140">
        <f>X136*K136</f>
        <v>0</v>
      </c>
      <c r="Z136" s="140">
        <v>0</v>
      </c>
      <c r="AA136" s="141">
        <f>Z136*K136</f>
        <v>0</v>
      </c>
      <c r="AR136" s="17" t="s">
        <v>128</v>
      </c>
      <c r="AT136" s="17" t="s">
        <v>124</v>
      </c>
      <c r="AU136" s="17" t="s">
        <v>129</v>
      </c>
      <c r="AY136" s="17" t="s">
        <v>123</v>
      </c>
      <c r="BE136" s="142">
        <f>IF(U136="základní",N136,0)</f>
        <v>0</v>
      </c>
      <c r="BF136" s="142">
        <f>IF(U136="snížená",N136,0)</f>
        <v>0</v>
      </c>
      <c r="BG136" s="142">
        <f>IF(U136="zákl. přenesená",N136,0)</f>
        <v>0</v>
      </c>
      <c r="BH136" s="142">
        <f>IF(U136="sníž. přenesená",N136,0)</f>
        <v>0</v>
      </c>
      <c r="BI136" s="142">
        <f>IF(U136="nulová",N136,0)</f>
        <v>0</v>
      </c>
      <c r="BJ136" s="17" t="s">
        <v>129</v>
      </c>
      <c r="BK136" s="142">
        <f>ROUND(L136*K136,2)</f>
        <v>0</v>
      </c>
      <c r="BL136" s="17" t="s">
        <v>128</v>
      </c>
      <c r="BM136" s="17" t="s">
        <v>175</v>
      </c>
    </row>
    <row r="137" spans="2:65" s="1" customFormat="1" ht="31.5" customHeight="1">
      <c r="B137" s="133"/>
      <c r="C137" s="134" t="s">
        <v>176</v>
      </c>
      <c r="D137" s="134" t="s">
        <v>124</v>
      </c>
      <c r="E137" s="135" t="s">
        <v>177</v>
      </c>
      <c r="F137" s="207" t="s">
        <v>178</v>
      </c>
      <c r="G137" s="207"/>
      <c r="H137" s="207"/>
      <c r="I137" s="207"/>
      <c r="J137" s="136" t="s">
        <v>170</v>
      </c>
      <c r="K137" s="137">
        <v>53.01</v>
      </c>
      <c r="L137" s="208"/>
      <c r="M137" s="208"/>
      <c r="N137" s="208">
        <f>ROUND(L137*K137,2)</f>
        <v>0</v>
      </c>
      <c r="O137" s="208"/>
      <c r="P137" s="208"/>
      <c r="Q137" s="208"/>
      <c r="R137" s="138"/>
      <c r="T137" s="139" t="s">
        <v>5</v>
      </c>
      <c r="U137" s="40" t="s">
        <v>38</v>
      </c>
      <c r="V137" s="140">
        <v>6.0000000000000001E-3</v>
      </c>
      <c r="W137" s="140">
        <f>V137*K137</f>
        <v>0.31806000000000001</v>
      </c>
      <c r="X137" s="140">
        <v>0</v>
      </c>
      <c r="Y137" s="140">
        <f>X137*K137</f>
        <v>0</v>
      </c>
      <c r="Z137" s="140">
        <v>0</v>
      </c>
      <c r="AA137" s="141">
        <f>Z137*K137</f>
        <v>0</v>
      </c>
      <c r="AR137" s="17" t="s">
        <v>128</v>
      </c>
      <c r="AT137" s="17" t="s">
        <v>124</v>
      </c>
      <c r="AU137" s="17" t="s">
        <v>129</v>
      </c>
      <c r="AY137" s="17" t="s">
        <v>123</v>
      </c>
      <c r="BE137" s="142">
        <f>IF(U137="základní",N137,0)</f>
        <v>0</v>
      </c>
      <c r="BF137" s="142">
        <f>IF(U137="snížená",N137,0)</f>
        <v>0</v>
      </c>
      <c r="BG137" s="142">
        <f>IF(U137="zákl. přenesená",N137,0)</f>
        <v>0</v>
      </c>
      <c r="BH137" s="142">
        <f>IF(U137="sníž. přenesená",N137,0)</f>
        <v>0</v>
      </c>
      <c r="BI137" s="142">
        <f>IF(U137="nulová",N137,0)</f>
        <v>0</v>
      </c>
      <c r="BJ137" s="17" t="s">
        <v>129</v>
      </c>
      <c r="BK137" s="142">
        <f>ROUND(L137*K137,2)</f>
        <v>0</v>
      </c>
      <c r="BL137" s="17" t="s">
        <v>128</v>
      </c>
      <c r="BM137" s="17" t="s">
        <v>179</v>
      </c>
    </row>
    <row r="138" spans="2:65" s="1" customFormat="1" ht="31.5" customHeight="1">
      <c r="B138" s="133"/>
      <c r="C138" s="134" t="s">
        <v>180</v>
      </c>
      <c r="D138" s="134" t="s">
        <v>124</v>
      </c>
      <c r="E138" s="135" t="s">
        <v>181</v>
      </c>
      <c r="F138" s="207" t="s">
        <v>182</v>
      </c>
      <c r="G138" s="207"/>
      <c r="H138" s="207"/>
      <c r="I138" s="207"/>
      <c r="J138" s="136" t="s">
        <v>170</v>
      </c>
      <c r="K138" s="137">
        <v>2.556</v>
      </c>
      <c r="L138" s="208"/>
      <c r="M138" s="208"/>
      <c r="N138" s="208">
        <f>ROUND(L138*K138,2)</f>
        <v>0</v>
      </c>
      <c r="O138" s="208"/>
      <c r="P138" s="208"/>
      <c r="Q138" s="208"/>
      <c r="R138" s="138"/>
      <c r="T138" s="139" t="s">
        <v>5</v>
      </c>
      <c r="U138" s="40" t="s">
        <v>38</v>
      </c>
      <c r="V138" s="140">
        <v>0</v>
      </c>
      <c r="W138" s="140">
        <f>V138*K138</f>
        <v>0</v>
      </c>
      <c r="X138" s="140">
        <v>0</v>
      </c>
      <c r="Y138" s="140">
        <f>X138*K138</f>
        <v>0</v>
      </c>
      <c r="Z138" s="140">
        <v>0</v>
      </c>
      <c r="AA138" s="141">
        <f>Z138*K138</f>
        <v>0</v>
      </c>
      <c r="AR138" s="17" t="s">
        <v>128</v>
      </c>
      <c r="AT138" s="17" t="s">
        <v>124</v>
      </c>
      <c r="AU138" s="17" t="s">
        <v>129</v>
      </c>
      <c r="AY138" s="17" t="s">
        <v>123</v>
      </c>
      <c r="BE138" s="142">
        <f>IF(U138="základní",N138,0)</f>
        <v>0</v>
      </c>
      <c r="BF138" s="142">
        <f>IF(U138="snížená",N138,0)</f>
        <v>0</v>
      </c>
      <c r="BG138" s="142">
        <f>IF(U138="zákl. přenesená",N138,0)</f>
        <v>0</v>
      </c>
      <c r="BH138" s="142">
        <f>IF(U138="sníž. přenesená",N138,0)</f>
        <v>0</v>
      </c>
      <c r="BI138" s="142">
        <f>IF(U138="nulová",N138,0)</f>
        <v>0</v>
      </c>
      <c r="BJ138" s="17" t="s">
        <v>129</v>
      </c>
      <c r="BK138" s="142">
        <f>ROUND(L138*K138,2)</f>
        <v>0</v>
      </c>
      <c r="BL138" s="17" t="s">
        <v>128</v>
      </c>
      <c r="BM138" s="17" t="s">
        <v>183</v>
      </c>
    </row>
    <row r="139" spans="2:65" s="1" customFormat="1" ht="31.5" customHeight="1">
      <c r="B139" s="133"/>
      <c r="C139" s="134" t="s">
        <v>11</v>
      </c>
      <c r="D139" s="134" t="s">
        <v>124</v>
      </c>
      <c r="E139" s="135" t="s">
        <v>184</v>
      </c>
      <c r="F139" s="207" t="s">
        <v>185</v>
      </c>
      <c r="G139" s="207"/>
      <c r="H139" s="207"/>
      <c r="I139" s="207"/>
      <c r="J139" s="136" t="s">
        <v>170</v>
      </c>
      <c r="K139" s="137">
        <v>2.7450000000000001</v>
      </c>
      <c r="L139" s="208"/>
      <c r="M139" s="208"/>
      <c r="N139" s="208">
        <f>ROUND(L139*K139,2)</f>
        <v>0</v>
      </c>
      <c r="O139" s="208"/>
      <c r="P139" s="208"/>
      <c r="Q139" s="208"/>
      <c r="R139" s="138"/>
      <c r="T139" s="139" t="s">
        <v>5</v>
      </c>
      <c r="U139" s="40" t="s">
        <v>38</v>
      </c>
      <c r="V139" s="140">
        <v>0</v>
      </c>
      <c r="W139" s="140">
        <f>V139*K139</f>
        <v>0</v>
      </c>
      <c r="X139" s="140">
        <v>0</v>
      </c>
      <c r="Y139" s="140">
        <f>X139*K139</f>
        <v>0</v>
      </c>
      <c r="Z139" s="140">
        <v>0</v>
      </c>
      <c r="AA139" s="141">
        <f>Z139*K139</f>
        <v>0</v>
      </c>
      <c r="AR139" s="17" t="s">
        <v>128</v>
      </c>
      <c r="AT139" s="17" t="s">
        <v>124</v>
      </c>
      <c r="AU139" s="17" t="s">
        <v>129</v>
      </c>
      <c r="AY139" s="17" t="s">
        <v>123</v>
      </c>
      <c r="BE139" s="142">
        <f>IF(U139="základní",N139,0)</f>
        <v>0</v>
      </c>
      <c r="BF139" s="142">
        <f>IF(U139="snížená",N139,0)</f>
        <v>0</v>
      </c>
      <c r="BG139" s="142">
        <f>IF(U139="zákl. přenesená",N139,0)</f>
        <v>0</v>
      </c>
      <c r="BH139" s="142">
        <f>IF(U139="sníž. přenesená",N139,0)</f>
        <v>0</v>
      </c>
      <c r="BI139" s="142">
        <f>IF(U139="nulová",N139,0)</f>
        <v>0</v>
      </c>
      <c r="BJ139" s="17" t="s">
        <v>129</v>
      </c>
      <c r="BK139" s="142">
        <f>ROUND(L139*K139,2)</f>
        <v>0</v>
      </c>
      <c r="BL139" s="17" t="s">
        <v>128</v>
      </c>
      <c r="BM139" s="17" t="s">
        <v>186</v>
      </c>
    </row>
    <row r="140" spans="2:65" s="9" customFormat="1" ht="37.35" customHeight="1">
      <c r="B140" s="122"/>
      <c r="C140" s="123"/>
      <c r="D140" s="124" t="s">
        <v>101</v>
      </c>
      <c r="E140" s="124"/>
      <c r="F140" s="124"/>
      <c r="G140" s="124"/>
      <c r="H140" s="124"/>
      <c r="I140" s="124"/>
      <c r="J140" s="124"/>
      <c r="K140" s="124"/>
      <c r="L140" s="124"/>
      <c r="M140" s="124"/>
      <c r="N140" s="219">
        <f>BK140</f>
        <v>0</v>
      </c>
      <c r="O140" s="220"/>
      <c r="P140" s="220"/>
      <c r="Q140" s="220"/>
      <c r="R140" s="125"/>
      <c r="T140" s="126"/>
      <c r="U140" s="123"/>
      <c r="V140" s="123"/>
      <c r="W140" s="127">
        <f>W141+W146+W148+W160+W177+W185</f>
        <v>769.24080000000015</v>
      </c>
      <c r="X140" s="123"/>
      <c r="Y140" s="127">
        <f>Y141+Y146+Y148+Y160+Y177+Y185</f>
        <v>3.0790320000000002</v>
      </c>
      <c r="Z140" s="123"/>
      <c r="AA140" s="128">
        <f>AA141+AA146+AA148+AA160+AA177+AA185</f>
        <v>5.3006899999999995</v>
      </c>
      <c r="AR140" s="129" t="s">
        <v>129</v>
      </c>
      <c r="AT140" s="130" t="s">
        <v>70</v>
      </c>
      <c r="AU140" s="130" t="s">
        <v>71</v>
      </c>
      <c r="AY140" s="129" t="s">
        <v>123</v>
      </c>
      <c r="BK140" s="131">
        <f>BK141+BK146+BK148+BK160+BK177+BK185</f>
        <v>0</v>
      </c>
    </row>
    <row r="141" spans="2:65" s="9" customFormat="1" ht="19.899999999999999" customHeight="1">
      <c r="B141" s="122"/>
      <c r="C141" s="123"/>
      <c r="D141" s="132" t="s">
        <v>102</v>
      </c>
      <c r="E141" s="132"/>
      <c r="F141" s="132"/>
      <c r="G141" s="132"/>
      <c r="H141" s="132"/>
      <c r="I141" s="132"/>
      <c r="J141" s="132"/>
      <c r="K141" s="132"/>
      <c r="L141" s="132"/>
      <c r="M141" s="132"/>
      <c r="N141" s="215">
        <f>BK141</f>
        <v>0</v>
      </c>
      <c r="O141" s="216"/>
      <c r="P141" s="216"/>
      <c r="Q141" s="216"/>
      <c r="R141" s="125"/>
      <c r="T141" s="126"/>
      <c r="U141" s="123"/>
      <c r="V141" s="123"/>
      <c r="W141" s="127">
        <f>SUM(W142:W145)</f>
        <v>61.343999999999994</v>
      </c>
      <c r="X141" s="123"/>
      <c r="Y141" s="127">
        <f>SUM(Y142:Y145)</f>
        <v>0.12410800000000001</v>
      </c>
      <c r="Z141" s="123"/>
      <c r="AA141" s="128">
        <f>SUM(AA142:AA145)</f>
        <v>2.5559999999999996</v>
      </c>
      <c r="AR141" s="129" t="s">
        <v>129</v>
      </c>
      <c r="AT141" s="130" t="s">
        <v>70</v>
      </c>
      <c r="AU141" s="130" t="s">
        <v>77</v>
      </c>
      <c r="AY141" s="129" t="s">
        <v>123</v>
      </c>
      <c r="BK141" s="131">
        <f>SUM(BK142:BK145)</f>
        <v>0</v>
      </c>
    </row>
    <row r="142" spans="2:65" s="1" customFormat="1" ht="31.5" customHeight="1">
      <c r="B142" s="133"/>
      <c r="C142" s="134" t="s">
        <v>187</v>
      </c>
      <c r="D142" s="134" t="s">
        <v>124</v>
      </c>
      <c r="E142" s="135" t="s">
        <v>188</v>
      </c>
      <c r="F142" s="207" t="s">
        <v>189</v>
      </c>
      <c r="G142" s="207"/>
      <c r="H142" s="207"/>
      <c r="I142" s="207"/>
      <c r="J142" s="136" t="s">
        <v>133</v>
      </c>
      <c r="K142" s="137">
        <v>284</v>
      </c>
      <c r="L142" s="208"/>
      <c r="M142" s="208"/>
      <c r="N142" s="208">
        <f>ROUND(L142*K142,2)</f>
        <v>0</v>
      </c>
      <c r="O142" s="208"/>
      <c r="P142" s="208"/>
      <c r="Q142" s="208"/>
      <c r="R142" s="138"/>
      <c r="T142" s="139" t="s">
        <v>5</v>
      </c>
      <c r="U142" s="40" t="s">
        <v>38</v>
      </c>
      <c r="V142" s="140">
        <v>6.2E-2</v>
      </c>
      <c r="W142" s="140">
        <f>V142*K142</f>
        <v>17.608000000000001</v>
      </c>
      <c r="X142" s="140">
        <v>0</v>
      </c>
      <c r="Y142" s="140">
        <f>X142*K142</f>
        <v>0</v>
      </c>
      <c r="Z142" s="140">
        <v>8.9999999999999993E-3</v>
      </c>
      <c r="AA142" s="141">
        <f>Z142*K142</f>
        <v>2.5559999999999996</v>
      </c>
      <c r="AR142" s="17" t="s">
        <v>187</v>
      </c>
      <c r="AT142" s="17" t="s">
        <v>124</v>
      </c>
      <c r="AU142" s="17" t="s">
        <v>129</v>
      </c>
      <c r="AY142" s="17" t="s">
        <v>123</v>
      </c>
      <c r="BE142" s="142">
        <f>IF(U142="základní",N142,0)</f>
        <v>0</v>
      </c>
      <c r="BF142" s="142">
        <f>IF(U142="snížená",N142,0)</f>
        <v>0</v>
      </c>
      <c r="BG142" s="142">
        <f>IF(U142="zákl. přenesená",N142,0)</f>
        <v>0</v>
      </c>
      <c r="BH142" s="142">
        <f>IF(U142="sníž. přenesená",N142,0)</f>
        <v>0</v>
      </c>
      <c r="BI142" s="142">
        <f>IF(U142="nulová",N142,0)</f>
        <v>0</v>
      </c>
      <c r="BJ142" s="17" t="s">
        <v>129</v>
      </c>
      <c r="BK142" s="142">
        <f>ROUND(L142*K142,2)</f>
        <v>0</v>
      </c>
      <c r="BL142" s="17" t="s">
        <v>187</v>
      </c>
      <c r="BM142" s="17" t="s">
        <v>190</v>
      </c>
    </row>
    <row r="143" spans="2:65" s="1" customFormat="1" ht="31.5" customHeight="1">
      <c r="B143" s="133"/>
      <c r="C143" s="134" t="s">
        <v>191</v>
      </c>
      <c r="D143" s="134" t="s">
        <v>124</v>
      </c>
      <c r="E143" s="135" t="s">
        <v>192</v>
      </c>
      <c r="F143" s="207" t="s">
        <v>193</v>
      </c>
      <c r="G143" s="207"/>
      <c r="H143" s="207"/>
      <c r="I143" s="207"/>
      <c r="J143" s="136" t="s">
        <v>133</v>
      </c>
      <c r="K143" s="137">
        <v>284</v>
      </c>
      <c r="L143" s="208"/>
      <c r="M143" s="208"/>
      <c r="N143" s="208">
        <f>ROUND(L143*K143,2)</f>
        <v>0</v>
      </c>
      <c r="O143" s="208"/>
      <c r="P143" s="208"/>
      <c r="Q143" s="208"/>
      <c r="R143" s="138"/>
      <c r="T143" s="139" t="s">
        <v>5</v>
      </c>
      <c r="U143" s="40" t="s">
        <v>38</v>
      </c>
      <c r="V143" s="140">
        <v>0.154</v>
      </c>
      <c r="W143" s="140">
        <f>V143*K143</f>
        <v>43.735999999999997</v>
      </c>
      <c r="X143" s="140">
        <v>0</v>
      </c>
      <c r="Y143" s="140">
        <f>X143*K143</f>
        <v>0</v>
      </c>
      <c r="Z143" s="140">
        <v>0</v>
      </c>
      <c r="AA143" s="141">
        <f>Z143*K143</f>
        <v>0</v>
      </c>
      <c r="AR143" s="17" t="s">
        <v>187</v>
      </c>
      <c r="AT143" s="17" t="s">
        <v>124</v>
      </c>
      <c r="AU143" s="17" t="s">
        <v>129</v>
      </c>
      <c r="AY143" s="17" t="s">
        <v>123</v>
      </c>
      <c r="BE143" s="142">
        <f>IF(U143="základní",N143,0)</f>
        <v>0</v>
      </c>
      <c r="BF143" s="142">
        <f>IF(U143="snížená",N143,0)</f>
        <v>0</v>
      </c>
      <c r="BG143" s="142">
        <f>IF(U143="zákl. přenesená",N143,0)</f>
        <v>0</v>
      </c>
      <c r="BH143" s="142">
        <f>IF(U143="sníž. přenesená",N143,0)</f>
        <v>0</v>
      </c>
      <c r="BI143" s="142">
        <f>IF(U143="nulová",N143,0)</f>
        <v>0</v>
      </c>
      <c r="BJ143" s="17" t="s">
        <v>129</v>
      </c>
      <c r="BK143" s="142">
        <f>ROUND(L143*K143,2)</f>
        <v>0</v>
      </c>
      <c r="BL143" s="17" t="s">
        <v>187</v>
      </c>
      <c r="BM143" s="17" t="s">
        <v>194</v>
      </c>
    </row>
    <row r="144" spans="2:65" s="1" customFormat="1" ht="22.5" customHeight="1">
      <c r="B144" s="133"/>
      <c r="C144" s="143" t="s">
        <v>195</v>
      </c>
      <c r="D144" s="143" t="s">
        <v>196</v>
      </c>
      <c r="E144" s="144" t="s">
        <v>197</v>
      </c>
      <c r="F144" s="209" t="s">
        <v>198</v>
      </c>
      <c r="G144" s="209"/>
      <c r="H144" s="209"/>
      <c r="I144" s="209"/>
      <c r="J144" s="145" t="s">
        <v>133</v>
      </c>
      <c r="K144" s="146">
        <v>326.60000000000002</v>
      </c>
      <c r="L144" s="210"/>
      <c r="M144" s="210"/>
      <c r="N144" s="210">
        <f>ROUND(L144*K144,2)</f>
        <v>0</v>
      </c>
      <c r="O144" s="208"/>
      <c r="P144" s="208"/>
      <c r="Q144" s="208"/>
      <c r="R144" s="138"/>
      <c r="T144" s="139" t="s">
        <v>5</v>
      </c>
      <c r="U144" s="40" t="s">
        <v>38</v>
      </c>
      <c r="V144" s="140">
        <v>0</v>
      </c>
      <c r="W144" s="140">
        <f>V144*K144</f>
        <v>0</v>
      </c>
      <c r="X144" s="140">
        <v>3.8000000000000002E-4</v>
      </c>
      <c r="Y144" s="140">
        <f>X144*K144</f>
        <v>0.12410800000000001</v>
      </c>
      <c r="Z144" s="140">
        <v>0</v>
      </c>
      <c r="AA144" s="141">
        <f>Z144*K144</f>
        <v>0</v>
      </c>
      <c r="AR144" s="17" t="s">
        <v>199</v>
      </c>
      <c r="AT144" s="17" t="s">
        <v>196</v>
      </c>
      <c r="AU144" s="17" t="s">
        <v>129</v>
      </c>
      <c r="AY144" s="17" t="s">
        <v>123</v>
      </c>
      <c r="BE144" s="142">
        <f>IF(U144="základní",N144,0)</f>
        <v>0</v>
      </c>
      <c r="BF144" s="142">
        <f>IF(U144="snížená",N144,0)</f>
        <v>0</v>
      </c>
      <c r="BG144" s="142">
        <f>IF(U144="zákl. přenesená",N144,0)</f>
        <v>0</v>
      </c>
      <c r="BH144" s="142">
        <f>IF(U144="sníž. přenesená",N144,0)</f>
        <v>0</v>
      </c>
      <c r="BI144" s="142">
        <f>IF(U144="nulová",N144,0)</f>
        <v>0</v>
      </c>
      <c r="BJ144" s="17" t="s">
        <v>129</v>
      </c>
      <c r="BK144" s="142">
        <f>ROUND(L144*K144,2)</f>
        <v>0</v>
      </c>
      <c r="BL144" s="17" t="s">
        <v>187</v>
      </c>
      <c r="BM144" s="17" t="s">
        <v>200</v>
      </c>
    </row>
    <row r="145" spans="2:65" s="1" customFormat="1" ht="31.5" customHeight="1">
      <c r="B145" s="133"/>
      <c r="C145" s="134" t="s">
        <v>201</v>
      </c>
      <c r="D145" s="134" t="s">
        <v>124</v>
      </c>
      <c r="E145" s="135" t="s">
        <v>202</v>
      </c>
      <c r="F145" s="207" t="s">
        <v>203</v>
      </c>
      <c r="G145" s="207"/>
      <c r="H145" s="207"/>
      <c r="I145" s="207"/>
      <c r="J145" s="136" t="s">
        <v>204</v>
      </c>
      <c r="K145" s="137">
        <v>833.68200000000002</v>
      </c>
      <c r="L145" s="208"/>
      <c r="M145" s="208"/>
      <c r="N145" s="208">
        <f>ROUND(L145*K145,2)</f>
        <v>0</v>
      </c>
      <c r="O145" s="208"/>
      <c r="P145" s="208"/>
      <c r="Q145" s="208"/>
      <c r="R145" s="138"/>
      <c r="T145" s="139" t="s">
        <v>5</v>
      </c>
      <c r="U145" s="40" t="s">
        <v>38</v>
      </c>
      <c r="V145" s="140">
        <v>0</v>
      </c>
      <c r="W145" s="140">
        <f>V145*K145</f>
        <v>0</v>
      </c>
      <c r="X145" s="140">
        <v>0</v>
      </c>
      <c r="Y145" s="140">
        <f>X145*K145</f>
        <v>0</v>
      </c>
      <c r="Z145" s="140">
        <v>0</v>
      </c>
      <c r="AA145" s="141">
        <f>Z145*K145</f>
        <v>0</v>
      </c>
      <c r="AR145" s="17" t="s">
        <v>187</v>
      </c>
      <c r="AT145" s="17" t="s">
        <v>124</v>
      </c>
      <c r="AU145" s="17" t="s">
        <v>129</v>
      </c>
      <c r="AY145" s="17" t="s">
        <v>123</v>
      </c>
      <c r="BE145" s="142">
        <f>IF(U145="základní",N145,0)</f>
        <v>0</v>
      </c>
      <c r="BF145" s="142">
        <f>IF(U145="snížená",N145,0)</f>
        <v>0</v>
      </c>
      <c r="BG145" s="142">
        <f>IF(U145="zákl. přenesená",N145,0)</f>
        <v>0</v>
      </c>
      <c r="BH145" s="142">
        <f>IF(U145="sníž. přenesená",N145,0)</f>
        <v>0</v>
      </c>
      <c r="BI145" s="142">
        <f>IF(U145="nulová",N145,0)</f>
        <v>0</v>
      </c>
      <c r="BJ145" s="17" t="s">
        <v>129</v>
      </c>
      <c r="BK145" s="142">
        <f>ROUND(L145*K145,2)</f>
        <v>0</v>
      </c>
      <c r="BL145" s="17" t="s">
        <v>187</v>
      </c>
      <c r="BM145" s="17" t="s">
        <v>205</v>
      </c>
    </row>
    <row r="146" spans="2:65" s="9" customFormat="1" ht="29.85" customHeight="1">
      <c r="B146" s="122"/>
      <c r="C146" s="123"/>
      <c r="D146" s="132" t="s">
        <v>103</v>
      </c>
      <c r="E146" s="132"/>
      <c r="F146" s="132"/>
      <c r="G146" s="132"/>
      <c r="H146" s="132"/>
      <c r="I146" s="132"/>
      <c r="J146" s="132"/>
      <c r="K146" s="132"/>
      <c r="L146" s="132"/>
      <c r="M146" s="132"/>
      <c r="N146" s="217">
        <f>BK146</f>
        <v>0</v>
      </c>
      <c r="O146" s="218"/>
      <c r="P146" s="218"/>
      <c r="Q146" s="218"/>
      <c r="R146" s="125"/>
      <c r="T146" s="126"/>
      <c r="U146" s="123"/>
      <c r="V146" s="123"/>
      <c r="W146" s="127">
        <f>W147</f>
        <v>0</v>
      </c>
      <c r="X146" s="123"/>
      <c r="Y146" s="127">
        <f>Y147</f>
        <v>0</v>
      </c>
      <c r="Z146" s="123"/>
      <c r="AA146" s="128">
        <f>AA147</f>
        <v>0</v>
      </c>
      <c r="AR146" s="129" t="s">
        <v>129</v>
      </c>
      <c r="AT146" s="130" t="s">
        <v>70</v>
      </c>
      <c r="AU146" s="130" t="s">
        <v>77</v>
      </c>
      <c r="AY146" s="129" t="s">
        <v>123</v>
      </c>
      <c r="BK146" s="131">
        <f>BK147</f>
        <v>0</v>
      </c>
    </row>
    <row r="147" spans="2:65" s="1" customFormat="1" ht="22.5" customHeight="1">
      <c r="B147" s="133"/>
      <c r="C147" s="134" t="s">
        <v>206</v>
      </c>
      <c r="D147" s="134" t="s">
        <v>124</v>
      </c>
      <c r="E147" s="135" t="s">
        <v>207</v>
      </c>
      <c r="F147" s="207" t="s">
        <v>208</v>
      </c>
      <c r="G147" s="207"/>
      <c r="H147" s="207"/>
      <c r="I147" s="207"/>
      <c r="J147" s="136" t="s">
        <v>127</v>
      </c>
      <c r="K147" s="137">
        <v>1</v>
      </c>
      <c r="L147" s="208"/>
      <c r="M147" s="208"/>
      <c r="N147" s="208">
        <f>ROUND(L147*K147,2)</f>
        <v>0</v>
      </c>
      <c r="O147" s="208"/>
      <c r="P147" s="208"/>
      <c r="Q147" s="208"/>
      <c r="R147" s="138"/>
      <c r="T147" s="139" t="s">
        <v>5</v>
      </c>
      <c r="U147" s="40" t="s">
        <v>38</v>
      </c>
      <c r="V147" s="140">
        <v>0</v>
      </c>
      <c r="W147" s="140">
        <f>V147*K147</f>
        <v>0</v>
      </c>
      <c r="X147" s="140">
        <v>0</v>
      </c>
      <c r="Y147" s="140">
        <f>X147*K147</f>
        <v>0</v>
      </c>
      <c r="Z147" s="140">
        <v>0</v>
      </c>
      <c r="AA147" s="141">
        <f>Z147*K147</f>
        <v>0</v>
      </c>
      <c r="AR147" s="17" t="s">
        <v>187</v>
      </c>
      <c r="AT147" s="17" t="s">
        <v>124</v>
      </c>
      <c r="AU147" s="17" t="s">
        <v>129</v>
      </c>
      <c r="AY147" s="17" t="s">
        <v>123</v>
      </c>
      <c r="BE147" s="142">
        <f>IF(U147="základní",N147,0)</f>
        <v>0</v>
      </c>
      <c r="BF147" s="142">
        <f>IF(U147="snížená",N147,0)</f>
        <v>0</v>
      </c>
      <c r="BG147" s="142">
        <f>IF(U147="zákl. přenesená",N147,0)</f>
        <v>0</v>
      </c>
      <c r="BH147" s="142">
        <f>IF(U147="sníž. přenesená",N147,0)</f>
        <v>0</v>
      </c>
      <c r="BI147" s="142">
        <f>IF(U147="nulová",N147,0)</f>
        <v>0</v>
      </c>
      <c r="BJ147" s="17" t="s">
        <v>129</v>
      </c>
      <c r="BK147" s="142">
        <f>ROUND(L147*K147,2)</f>
        <v>0</v>
      </c>
      <c r="BL147" s="17" t="s">
        <v>187</v>
      </c>
      <c r="BM147" s="17" t="s">
        <v>209</v>
      </c>
    </row>
    <row r="148" spans="2:65" s="9" customFormat="1" ht="29.85" customHeight="1">
      <c r="B148" s="122"/>
      <c r="C148" s="123"/>
      <c r="D148" s="132" t="s">
        <v>104</v>
      </c>
      <c r="E148" s="132"/>
      <c r="F148" s="132"/>
      <c r="G148" s="132"/>
      <c r="H148" s="132"/>
      <c r="I148" s="132"/>
      <c r="J148" s="132"/>
      <c r="K148" s="132"/>
      <c r="L148" s="132"/>
      <c r="M148" s="132"/>
      <c r="N148" s="217">
        <f>BK148</f>
        <v>0</v>
      </c>
      <c r="O148" s="218"/>
      <c r="P148" s="218"/>
      <c r="Q148" s="218"/>
      <c r="R148" s="125"/>
      <c r="T148" s="126"/>
      <c r="U148" s="123"/>
      <c r="V148" s="123"/>
      <c r="W148" s="127">
        <f>SUM(W149:W159)</f>
        <v>27.827999999999999</v>
      </c>
      <c r="X148" s="123"/>
      <c r="Y148" s="127">
        <f>SUM(Y149:Y159)</f>
        <v>0.64965600000000012</v>
      </c>
      <c r="Z148" s="123"/>
      <c r="AA148" s="128">
        <f>SUM(AA149:AA159)</f>
        <v>0.66669999999999996</v>
      </c>
      <c r="AR148" s="129" t="s">
        <v>129</v>
      </c>
      <c r="AT148" s="130" t="s">
        <v>70</v>
      </c>
      <c r="AU148" s="130" t="s">
        <v>77</v>
      </c>
      <c r="AY148" s="129" t="s">
        <v>123</v>
      </c>
      <c r="BK148" s="131">
        <f>SUM(BK149:BK159)</f>
        <v>0</v>
      </c>
    </row>
    <row r="149" spans="2:65" s="1" customFormat="1" ht="31.5" customHeight="1">
      <c r="B149" s="133"/>
      <c r="C149" s="134" t="s">
        <v>10</v>
      </c>
      <c r="D149" s="134" t="s">
        <v>124</v>
      </c>
      <c r="E149" s="135" t="s">
        <v>210</v>
      </c>
      <c r="F149" s="207" t="s">
        <v>211</v>
      </c>
      <c r="G149" s="207"/>
      <c r="H149" s="207"/>
      <c r="I149" s="207"/>
      <c r="J149" s="136" t="s">
        <v>145</v>
      </c>
      <c r="K149" s="137">
        <v>10</v>
      </c>
      <c r="L149" s="208"/>
      <c r="M149" s="208"/>
      <c r="N149" s="208">
        <f t="shared" ref="N149:N159" si="10">ROUND(L149*K149,2)</f>
        <v>0</v>
      </c>
      <c r="O149" s="208"/>
      <c r="P149" s="208"/>
      <c r="Q149" s="208"/>
      <c r="R149" s="138"/>
      <c r="T149" s="139" t="s">
        <v>5</v>
      </c>
      <c r="U149" s="40" t="s">
        <v>38</v>
      </c>
      <c r="V149" s="140">
        <v>0.36599999999999999</v>
      </c>
      <c r="W149" s="140">
        <f t="shared" ref="W149:W159" si="11">V149*K149</f>
        <v>3.66</v>
      </c>
      <c r="X149" s="140">
        <v>0</v>
      </c>
      <c r="Y149" s="140">
        <f t="shared" ref="Y149:Y159" si="12">X149*K149</f>
        <v>0</v>
      </c>
      <c r="Z149" s="140">
        <v>1.2319999999999999E-2</v>
      </c>
      <c r="AA149" s="141">
        <f t="shared" ref="AA149:AA159" si="13">Z149*K149</f>
        <v>0.12319999999999999</v>
      </c>
      <c r="AR149" s="17" t="s">
        <v>187</v>
      </c>
      <c r="AT149" s="17" t="s">
        <v>124</v>
      </c>
      <c r="AU149" s="17" t="s">
        <v>129</v>
      </c>
      <c r="AY149" s="17" t="s">
        <v>123</v>
      </c>
      <c r="BE149" s="142">
        <f t="shared" ref="BE149:BE159" si="14">IF(U149="základní",N149,0)</f>
        <v>0</v>
      </c>
      <c r="BF149" s="142">
        <f t="shared" ref="BF149:BF159" si="15">IF(U149="snížená",N149,0)</f>
        <v>0</v>
      </c>
      <c r="BG149" s="142">
        <f t="shared" ref="BG149:BG159" si="16">IF(U149="zákl. přenesená",N149,0)</f>
        <v>0</v>
      </c>
      <c r="BH149" s="142">
        <f t="shared" ref="BH149:BH159" si="17">IF(U149="sníž. přenesená",N149,0)</f>
        <v>0</v>
      </c>
      <c r="BI149" s="142">
        <f t="shared" ref="BI149:BI159" si="18">IF(U149="nulová",N149,0)</f>
        <v>0</v>
      </c>
      <c r="BJ149" s="17" t="s">
        <v>129</v>
      </c>
      <c r="BK149" s="142">
        <f t="shared" ref="BK149:BK159" si="19">ROUND(L149*K149,2)</f>
        <v>0</v>
      </c>
      <c r="BL149" s="17" t="s">
        <v>187</v>
      </c>
      <c r="BM149" s="17" t="s">
        <v>212</v>
      </c>
    </row>
    <row r="150" spans="2:65" s="1" customFormat="1" ht="31.5" customHeight="1">
      <c r="B150" s="133"/>
      <c r="C150" s="134" t="s">
        <v>213</v>
      </c>
      <c r="D150" s="134" t="s">
        <v>124</v>
      </c>
      <c r="E150" s="135" t="s">
        <v>214</v>
      </c>
      <c r="F150" s="207" t="s">
        <v>215</v>
      </c>
      <c r="G150" s="207"/>
      <c r="H150" s="207"/>
      <c r="I150" s="207"/>
      <c r="J150" s="136" t="s">
        <v>145</v>
      </c>
      <c r="K150" s="137">
        <v>2</v>
      </c>
      <c r="L150" s="208"/>
      <c r="M150" s="208"/>
      <c r="N150" s="208">
        <f t="shared" si="10"/>
        <v>0</v>
      </c>
      <c r="O150" s="208"/>
      <c r="P150" s="208"/>
      <c r="Q150" s="208"/>
      <c r="R150" s="138"/>
      <c r="T150" s="139" t="s">
        <v>5</v>
      </c>
      <c r="U150" s="40" t="s">
        <v>38</v>
      </c>
      <c r="V150" s="140">
        <v>0.50600000000000001</v>
      </c>
      <c r="W150" s="140">
        <f t="shared" si="11"/>
        <v>1.012</v>
      </c>
      <c r="X150" s="140">
        <v>0</v>
      </c>
      <c r="Y150" s="140">
        <f t="shared" si="12"/>
        <v>0</v>
      </c>
      <c r="Z150" s="140">
        <v>2.4750000000000001E-2</v>
      </c>
      <c r="AA150" s="141">
        <f t="shared" si="13"/>
        <v>4.9500000000000002E-2</v>
      </c>
      <c r="AR150" s="17" t="s">
        <v>187</v>
      </c>
      <c r="AT150" s="17" t="s">
        <v>124</v>
      </c>
      <c r="AU150" s="17" t="s">
        <v>129</v>
      </c>
      <c r="AY150" s="17" t="s">
        <v>123</v>
      </c>
      <c r="BE150" s="142">
        <f t="shared" si="14"/>
        <v>0</v>
      </c>
      <c r="BF150" s="142">
        <f t="shared" si="15"/>
        <v>0</v>
      </c>
      <c r="BG150" s="142">
        <f t="shared" si="16"/>
        <v>0</v>
      </c>
      <c r="BH150" s="142">
        <f t="shared" si="17"/>
        <v>0</v>
      </c>
      <c r="BI150" s="142">
        <f t="shared" si="18"/>
        <v>0</v>
      </c>
      <c r="BJ150" s="17" t="s">
        <v>129</v>
      </c>
      <c r="BK150" s="142">
        <f t="shared" si="19"/>
        <v>0</v>
      </c>
      <c r="BL150" s="17" t="s">
        <v>187</v>
      </c>
      <c r="BM150" s="17" t="s">
        <v>216</v>
      </c>
    </row>
    <row r="151" spans="2:65" s="1" customFormat="1" ht="31.5" customHeight="1">
      <c r="B151" s="133"/>
      <c r="C151" s="134" t="s">
        <v>217</v>
      </c>
      <c r="D151" s="134" t="s">
        <v>124</v>
      </c>
      <c r="E151" s="135" t="s">
        <v>218</v>
      </c>
      <c r="F151" s="207" t="s">
        <v>219</v>
      </c>
      <c r="G151" s="207"/>
      <c r="H151" s="207"/>
      <c r="I151" s="207"/>
      <c r="J151" s="136" t="s">
        <v>145</v>
      </c>
      <c r="K151" s="137">
        <v>10</v>
      </c>
      <c r="L151" s="208"/>
      <c r="M151" s="208"/>
      <c r="N151" s="208">
        <f t="shared" si="10"/>
        <v>0</v>
      </c>
      <c r="O151" s="208"/>
      <c r="P151" s="208"/>
      <c r="Q151" s="208"/>
      <c r="R151" s="138"/>
      <c r="T151" s="139" t="s">
        <v>5</v>
      </c>
      <c r="U151" s="40" t="s">
        <v>38</v>
      </c>
      <c r="V151" s="140">
        <v>0.59799999999999998</v>
      </c>
      <c r="W151" s="140">
        <f t="shared" si="11"/>
        <v>5.9799999999999995</v>
      </c>
      <c r="X151" s="140">
        <v>1.363E-2</v>
      </c>
      <c r="Y151" s="140">
        <f t="shared" si="12"/>
        <v>0.1363</v>
      </c>
      <c r="Z151" s="140">
        <v>0</v>
      </c>
      <c r="AA151" s="141">
        <f t="shared" si="13"/>
        <v>0</v>
      </c>
      <c r="AR151" s="17" t="s">
        <v>187</v>
      </c>
      <c r="AT151" s="17" t="s">
        <v>124</v>
      </c>
      <c r="AU151" s="17" t="s">
        <v>129</v>
      </c>
      <c r="AY151" s="17" t="s">
        <v>123</v>
      </c>
      <c r="BE151" s="142">
        <f t="shared" si="14"/>
        <v>0</v>
      </c>
      <c r="BF151" s="142">
        <f t="shared" si="15"/>
        <v>0</v>
      </c>
      <c r="BG151" s="142">
        <f t="shared" si="16"/>
        <v>0</v>
      </c>
      <c r="BH151" s="142">
        <f t="shared" si="17"/>
        <v>0</v>
      </c>
      <c r="BI151" s="142">
        <f t="shared" si="18"/>
        <v>0</v>
      </c>
      <c r="BJ151" s="17" t="s">
        <v>129</v>
      </c>
      <c r="BK151" s="142">
        <f t="shared" si="19"/>
        <v>0</v>
      </c>
      <c r="BL151" s="17" t="s">
        <v>187</v>
      </c>
      <c r="BM151" s="17" t="s">
        <v>220</v>
      </c>
    </row>
    <row r="152" spans="2:65" s="1" customFormat="1" ht="31.5" customHeight="1">
      <c r="B152" s="133"/>
      <c r="C152" s="134" t="s">
        <v>221</v>
      </c>
      <c r="D152" s="134" t="s">
        <v>124</v>
      </c>
      <c r="E152" s="135" t="s">
        <v>222</v>
      </c>
      <c r="F152" s="207" t="s">
        <v>223</v>
      </c>
      <c r="G152" s="207"/>
      <c r="H152" s="207"/>
      <c r="I152" s="207"/>
      <c r="J152" s="136" t="s">
        <v>145</v>
      </c>
      <c r="K152" s="137">
        <v>2</v>
      </c>
      <c r="L152" s="208"/>
      <c r="M152" s="208"/>
      <c r="N152" s="208">
        <f t="shared" si="10"/>
        <v>0</v>
      </c>
      <c r="O152" s="208"/>
      <c r="P152" s="208"/>
      <c r="Q152" s="208"/>
      <c r="R152" s="138"/>
      <c r="T152" s="139" t="s">
        <v>5</v>
      </c>
      <c r="U152" s="40" t="s">
        <v>38</v>
      </c>
      <c r="V152" s="140">
        <v>1.048</v>
      </c>
      <c r="W152" s="140">
        <f t="shared" si="11"/>
        <v>2.0960000000000001</v>
      </c>
      <c r="X152" s="140">
        <v>2.733E-2</v>
      </c>
      <c r="Y152" s="140">
        <f t="shared" si="12"/>
        <v>5.466E-2</v>
      </c>
      <c r="Z152" s="140">
        <v>0</v>
      </c>
      <c r="AA152" s="141">
        <f t="shared" si="13"/>
        <v>0</v>
      </c>
      <c r="AR152" s="17" t="s">
        <v>187</v>
      </c>
      <c r="AT152" s="17" t="s">
        <v>124</v>
      </c>
      <c r="AU152" s="17" t="s">
        <v>129</v>
      </c>
      <c r="AY152" s="17" t="s">
        <v>123</v>
      </c>
      <c r="BE152" s="142">
        <f t="shared" si="14"/>
        <v>0</v>
      </c>
      <c r="BF152" s="142">
        <f t="shared" si="15"/>
        <v>0</v>
      </c>
      <c r="BG152" s="142">
        <f t="shared" si="16"/>
        <v>0</v>
      </c>
      <c r="BH152" s="142">
        <f t="shared" si="17"/>
        <v>0</v>
      </c>
      <c r="BI152" s="142">
        <f t="shared" si="18"/>
        <v>0</v>
      </c>
      <c r="BJ152" s="17" t="s">
        <v>129</v>
      </c>
      <c r="BK152" s="142">
        <f t="shared" si="19"/>
        <v>0</v>
      </c>
      <c r="BL152" s="17" t="s">
        <v>187</v>
      </c>
      <c r="BM152" s="17" t="s">
        <v>224</v>
      </c>
    </row>
    <row r="153" spans="2:65" s="1" customFormat="1" ht="31.5" customHeight="1">
      <c r="B153" s="133"/>
      <c r="C153" s="134" t="s">
        <v>225</v>
      </c>
      <c r="D153" s="134" t="s">
        <v>124</v>
      </c>
      <c r="E153" s="135" t="s">
        <v>226</v>
      </c>
      <c r="F153" s="207" t="s">
        <v>227</v>
      </c>
      <c r="G153" s="207"/>
      <c r="H153" s="207"/>
      <c r="I153" s="207"/>
      <c r="J153" s="136" t="s">
        <v>133</v>
      </c>
      <c r="K153" s="137">
        <v>32</v>
      </c>
      <c r="L153" s="208"/>
      <c r="M153" s="208"/>
      <c r="N153" s="208">
        <f t="shared" si="10"/>
        <v>0</v>
      </c>
      <c r="O153" s="208"/>
      <c r="P153" s="208"/>
      <c r="Q153" s="208"/>
      <c r="R153" s="138"/>
      <c r="T153" s="139" t="s">
        <v>5</v>
      </c>
      <c r="U153" s="40" t="s">
        <v>38</v>
      </c>
      <c r="V153" s="140">
        <v>0.28999999999999998</v>
      </c>
      <c r="W153" s="140">
        <f t="shared" si="11"/>
        <v>9.2799999999999994</v>
      </c>
      <c r="X153" s="140">
        <v>0</v>
      </c>
      <c r="Y153" s="140">
        <f t="shared" si="12"/>
        <v>0</v>
      </c>
      <c r="Z153" s="140">
        <v>0</v>
      </c>
      <c r="AA153" s="141">
        <f t="shared" si="13"/>
        <v>0</v>
      </c>
      <c r="AR153" s="17" t="s">
        <v>187</v>
      </c>
      <c r="AT153" s="17" t="s">
        <v>124</v>
      </c>
      <c r="AU153" s="17" t="s">
        <v>129</v>
      </c>
      <c r="AY153" s="17" t="s">
        <v>123</v>
      </c>
      <c r="BE153" s="142">
        <f t="shared" si="14"/>
        <v>0</v>
      </c>
      <c r="BF153" s="142">
        <f t="shared" si="15"/>
        <v>0</v>
      </c>
      <c r="BG153" s="142">
        <f t="shared" si="16"/>
        <v>0</v>
      </c>
      <c r="BH153" s="142">
        <f t="shared" si="17"/>
        <v>0</v>
      </c>
      <c r="BI153" s="142">
        <f t="shared" si="18"/>
        <v>0</v>
      </c>
      <c r="BJ153" s="17" t="s">
        <v>129</v>
      </c>
      <c r="BK153" s="142">
        <f t="shared" si="19"/>
        <v>0</v>
      </c>
      <c r="BL153" s="17" t="s">
        <v>187</v>
      </c>
      <c r="BM153" s="17" t="s">
        <v>228</v>
      </c>
    </row>
    <row r="154" spans="2:65" s="1" customFormat="1" ht="31.5" customHeight="1">
      <c r="B154" s="133"/>
      <c r="C154" s="143" t="s">
        <v>229</v>
      </c>
      <c r="D154" s="143" t="s">
        <v>196</v>
      </c>
      <c r="E154" s="144" t="s">
        <v>230</v>
      </c>
      <c r="F154" s="209" t="s">
        <v>231</v>
      </c>
      <c r="G154" s="209"/>
      <c r="H154" s="209"/>
      <c r="I154" s="209"/>
      <c r="J154" s="145" t="s">
        <v>232</v>
      </c>
      <c r="K154" s="146">
        <v>0.8</v>
      </c>
      <c r="L154" s="210"/>
      <c r="M154" s="210"/>
      <c r="N154" s="210">
        <f t="shared" si="10"/>
        <v>0</v>
      </c>
      <c r="O154" s="208"/>
      <c r="P154" s="208"/>
      <c r="Q154" s="208"/>
      <c r="R154" s="138"/>
      <c r="T154" s="139" t="s">
        <v>5</v>
      </c>
      <c r="U154" s="40" t="s">
        <v>38</v>
      </c>
      <c r="V154" s="140">
        <v>0</v>
      </c>
      <c r="W154" s="140">
        <f t="shared" si="11"/>
        <v>0</v>
      </c>
      <c r="X154" s="140">
        <v>0.55000000000000004</v>
      </c>
      <c r="Y154" s="140">
        <f t="shared" si="12"/>
        <v>0.44000000000000006</v>
      </c>
      <c r="Z154" s="140">
        <v>0</v>
      </c>
      <c r="AA154" s="141">
        <f t="shared" si="13"/>
        <v>0</v>
      </c>
      <c r="AR154" s="17" t="s">
        <v>199</v>
      </c>
      <c r="AT154" s="17" t="s">
        <v>196</v>
      </c>
      <c r="AU154" s="17" t="s">
        <v>129</v>
      </c>
      <c r="AY154" s="17" t="s">
        <v>123</v>
      </c>
      <c r="BE154" s="142">
        <f t="shared" si="14"/>
        <v>0</v>
      </c>
      <c r="BF154" s="142">
        <f t="shared" si="15"/>
        <v>0</v>
      </c>
      <c r="BG154" s="142">
        <f t="shared" si="16"/>
        <v>0</v>
      </c>
      <c r="BH154" s="142">
        <f t="shared" si="17"/>
        <v>0</v>
      </c>
      <c r="BI154" s="142">
        <f t="shared" si="18"/>
        <v>0</v>
      </c>
      <c r="BJ154" s="17" t="s">
        <v>129</v>
      </c>
      <c r="BK154" s="142">
        <f t="shared" si="19"/>
        <v>0</v>
      </c>
      <c r="BL154" s="17" t="s">
        <v>187</v>
      </c>
      <c r="BM154" s="17" t="s">
        <v>233</v>
      </c>
    </row>
    <row r="155" spans="2:65" s="1" customFormat="1" ht="22.5" customHeight="1">
      <c r="B155" s="133"/>
      <c r="C155" s="134" t="s">
        <v>234</v>
      </c>
      <c r="D155" s="134" t="s">
        <v>124</v>
      </c>
      <c r="E155" s="135" t="s">
        <v>235</v>
      </c>
      <c r="F155" s="207" t="s">
        <v>236</v>
      </c>
      <c r="G155" s="207"/>
      <c r="H155" s="207"/>
      <c r="I155" s="207"/>
      <c r="J155" s="136" t="s">
        <v>133</v>
      </c>
      <c r="K155" s="137">
        <v>30</v>
      </c>
      <c r="L155" s="208"/>
      <c r="M155" s="208"/>
      <c r="N155" s="208">
        <f t="shared" si="10"/>
        <v>0</v>
      </c>
      <c r="O155" s="208"/>
      <c r="P155" s="208"/>
      <c r="Q155" s="208"/>
      <c r="R155" s="138"/>
      <c r="T155" s="139" t="s">
        <v>5</v>
      </c>
      <c r="U155" s="40" t="s">
        <v>38</v>
      </c>
      <c r="V155" s="140">
        <v>0.09</v>
      </c>
      <c r="W155" s="140">
        <f t="shared" si="11"/>
        <v>2.6999999999999997</v>
      </c>
      <c r="X155" s="140">
        <v>0</v>
      </c>
      <c r="Y155" s="140">
        <f t="shared" si="12"/>
        <v>0</v>
      </c>
      <c r="Z155" s="140">
        <v>1.4999999999999999E-2</v>
      </c>
      <c r="AA155" s="141">
        <f t="shared" si="13"/>
        <v>0.44999999999999996</v>
      </c>
      <c r="AR155" s="17" t="s">
        <v>187</v>
      </c>
      <c r="AT155" s="17" t="s">
        <v>124</v>
      </c>
      <c r="AU155" s="17" t="s">
        <v>129</v>
      </c>
      <c r="AY155" s="17" t="s">
        <v>123</v>
      </c>
      <c r="BE155" s="142">
        <f t="shared" si="14"/>
        <v>0</v>
      </c>
      <c r="BF155" s="142">
        <f t="shared" si="15"/>
        <v>0</v>
      </c>
      <c r="BG155" s="142">
        <f t="shared" si="16"/>
        <v>0</v>
      </c>
      <c r="BH155" s="142">
        <f t="shared" si="17"/>
        <v>0</v>
      </c>
      <c r="BI155" s="142">
        <f t="shared" si="18"/>
        <v>0</v>
      </c>
      <c r="BJ155" s="17" t="s">
        <v>129</v>
      </c>
      <c r="BK155" s="142">
        <f t="shared" si="19"/>
        <v>0</v>
      </c>
      <c r="BL155" s="17" t="s">
        <v>187</v>
      </c>
      <c r="BM155" s="17" t="s">
        <v>237</v>
      </c>
    </row>
    <row r="156" spans="2:65" s="1" customFormat="1" ht="31.5" customHeight="1">
      <c r="B156" s="133"/>
      <c r="C156" s="134" t="s">
        <v>238</v>
      </c>
      <c r="D156" s="134" t="s">
        <v>124</v>
      </c>
      <c r="E156" s="135" t="s">
        <v>239</v>
      </c>
      <c r="F156" s="207" t="s">
        <v>240</v>
      </c>
      <c r="G156" s="207"/>
      <c r="H156" s="207"/>
      <c r="I156" s="207"/>
      <c r="J156" s="136" t="s">
        <v>145</v>
      </c>
      <c r="K156" s="137">
        <v>10</v>
      </c>
      <c r="L156" s="208"/>
      <c r="M156" s="208"/>
      <c r="N156" s="208">
        <f t="shared" si="10"/>
        <v>0</v>
      </c>
      <c r="O156" s="208"/>
      <c r="P156" s="208"/>
      <c r="Q156" s="208"/>
      <c r="R156" s="138"/>
      <c r="T156" s="139" t="s">
        <v>5</v>
      </c>
      <c r="U156" s="40" t="s">
        <v>38</v>
      </c>
      <c r="V156" s="140">
        <v>0.31</v>
      </c>
      <c r="W156" s="140">
        <f t="shared" si="11"/>
        <v>3.1</v>
      </c>
      <c r="X156" s="140">
        <v>0</v>
      </c>
      <c r="Y156" s="140">
        <f t="shared" si="12"/>
        <v>0</v>
      </c>
      <c r="Z156" s="140">
        <v>4.4000000000000003E-3</v>
      </c>
      <c r="AA156" s="141">
        <f t="shared" si="13"/>
        <v>4.4000000000000004E-2</v>
      </c>
      <c r="AR156" s="17" t="s">
        <v>187</v>
      </c>
      <c r="AT156" s="17" t="s">
        <v>124</v>
      </c>
      <c r="AU156" s="17" t="s">
        <v>129</v>
      </c>
      <c r="AY156" s="17" t="s">
        <v>123</v>
      </c>
      <c r="BE156" s="142">
        <f t="shared" si="14"/>
        <v>0</v>
      </c>
      <c r="BF156" s="142">
        <f t="shared" si="15"/>
        <v>0</v>
      </c>
      <c r="BG156" s="142">
        <f t="shared" si="16"/>
        <v>0</v>
      </c>
      <c r="BH156" s="142">
        <f t="shared" si="17"/>
        <v>0</v>
      </c>
      <c r="BI156" s="142">
        <f t="shared" si="18"/>
        <v>0</v>
      </c>
      <c r="BJ156" s="17" t="s">
        <v>129</v>
      </c>
      <c r="BK156" s="142">
        <f t="shared" si="19"/>
        <v>0</v>
      </c>
      <c r="BL156" s="17" t="s">
        <v>187</v>
      </c>
      <c r="BM156" s="17" t="s">
        <v>241</v>
      </c>
    </row>
    <row r="157" spans="2:65" s="1" customFormat="1" ht="31.5" customHeight="1">
      <c r="B157" s="133"/>
      <c r="C157" s="134" t="s">
        <v>242</v>
      </c>
      <c r="D157" s="134" t="s">
        <v>124</v>
      </c>
      <c r="E157" s="135" t="s">
        <v>243</v>
      </c>
      <c r="F157" s="207" t="s">
        <v>244</v>
      </c>
      <c r="G157" s="207"/>
      <c r="H157" s="207"/>
      <c r="I157" s="207"/>
      <c r="J157" s="136" t="s">
        <v>232</v>
      </c>
      <c r="K157" s="137">
        <v>0.8</v>
      </c>
      <c r="L157" s="208"/>
      <c r="M157" s="208"/>
      <c r="N157" s="208">
        <f t="shared" si="10"/>
        <v>0</v>
      </c>
      <c r="O157" s="208"/>
      <c r="P157" s="208"/>
      <c r="Q157" s="208"/>
      <c r="R157" s="138"/>
      <c r="T157" s="139" t="s">
        <v>5</v>
      </c>
      <c r="U157" s="40" t="s">
        <v>38</v>
      </c>
      <c r="V157" s="140">
        <v>0</v>
      </c>
      <c r="W157" s="140">
        <f t="shared" si="11"/>
        <v>0</v>
      </c>
      <c r="X157" s="140">
        <v>2.3369999999999998E-2</v>
      </c>
      <c r="Y157" s="140">
        <f t="shared" si="12"/>
        <v>1.8696000000000001E-2</v>
      </c>
      <c r="Z157" s="140">
        <v>0</v>
      </c>
      <c r="AA157" s="141">
        <f t="shared" si="13"/>
        <v>0</v>
      </c>
      <c r="AR157" s="17" t="s">
        <v>187</v>
      </c>
      <c r="AT157" s="17" t="s">
        <v>124</v>
      </c>
      <c r="AU157" s="17" t="s">
        <v>129</v>
      </c>
      <c r="AY157" s="17" t="s">
        <v>123</v>
      </c>
      <c r="BE157" s="142">
        <f t="shared" si="14"/>
        <v>0</v>
      </c>
      <c r="BF157" s="142">
        <f t="shared" si="15"/>
        <v>0</v>
      </c>
      <c r="BG157" s="142">
        <f t="shared" si="16"/>
        <v>0</v>
      </c>
      <c r="BH157" s="142">
        <f t="shared" si="17"/>
        <v>0</v>
      </c>
      <c r="BI157" s="142">
        <f t="shared" si="18"/>
        <v>0</v>
      </c>
      <c r="BJ157" s="17" t="s">
        <v>129</v>
      </c>
      <c r="BK157" s="142">
        <f t="shared" si="19"/>
        <v>0</v>
      </c>
      <c r="BL157" s="17" t="s">
        <v>187</v>
      </c>
      <c r="BM157" s="17" t="s">
        <v>245</v>
      </c>
    </row>
    <row r="158" spans="2:65" s="1" customFormat="1" ht="31.5" customHeight="1">
      <c r="B158" s="133"/>
      <c r="C158" s="134" t="s">
        <v>246</v>
      </c>
      <c r="D158" s="134" t="s">
        <v>124</v>
      </c>
      <c r="E158" s="135" t="s">
        <v>247</v>
      </c>
      <c r="F158" s="207" t="s">
        <v>248</v>
      </c>
      <c r="G158" s="207"/>
      <c r="H158" s="207"/>
      <c r="I158" s="207"/>
      <c r="J158" s="136" t="s">
        <v>204</v>
      </c>
      <c r="K158" s="137">
        <v>189.07599999999999</v>
      </c>
      <c r="L158" s="208"/>
      <c r="M158" s="208"/>
      <c r="N158" s="208">
        <f t="shared" si="10"/>
        <v>0</v>
      </c>
      <c r="O158" s="208"/>
      <c r="P158" s="208"/>
      <c r="Q158" s="208"/>
      <c r="R158" s="138"/>
      <c r="T158" s="139" t="s">
        <v>5</v>
      </c>
      <c r="U158" s="40" t="s">
        <v>38</v>
      </c>
      <c r="V158" s="140">
        <v>0</v>
      </c>
      <c r="W158" s="140">
        <f t="shared" si="11"/>
        <v>0</v>
      </c>
      <c r="X158" s="140">
        <v>0</v>
      </c>
      <c r="Y158" s="140">
        <f t="shared" si="12"/>
        <v>0</v>
      </c>
      <c r="Z158" s="140">
        <v>0</v>
      </c>
      <c r="AA158" s="141">
        <f t="shared" si="13"/>
        <v>0</v>
      </c>
      <c r="AR158" s="17" t="s">
        <v>187</v>
      </c>
      <c r="AT158" s="17" t="s">
        <v>124</v>
      </c>
      <c r="AU158" s="17" t="s">
        <v>129</v>
      </c>
      <c r="AY158" s="17" t="s">
        <v>123</v>
      </c>
      <c r="BE158" s="142">
        <f t="shared" si="14"/>
        <v>0</v>
      </c>
      <c r="BF158" s="142">
        <f t="shared" si="15"/>
        <v>0</v>
      </c>
      <c r="BG158" s="142">
        <f t="shared" si="16"/>
        <v>0</v>
      </c>
      <c r="BH158" s="142">
        <f t="shared" si="17"/>
        <v>0</v>
      </c>
      <c r="BI158" s="142">
        <f t="shared" si="18"/>
        <v>0</v>
      </c>
      <c r="BJ158" s="17" t="s">
        <v>129</v>
      </c>
      <c r="BK158" s="142">
        <f t="shared" si="19"/>
        <v>0</v>
      </c>
      <c r="BL158" s="17" t="s">
        <v>187</v>
      </c>
      <c r="BM158" s="17" t="s">
        <v>249</v>
      </c>
    </row>
    <row r="159" spans="2:65" s="1" customFormat="1" ht="31.5" customHeight="1">
      <c r="B159" s="133"/>
      <c r="C159" s="134" t="s">
        <v>250</v>
      </c>
      <c r="D159" s="134" t="s">
        <v>124</v>
      </c>
      <c r="E159" s="135" t="s">
        <v>251</v>
      </c>
      <c r="F159" s="207" t="s">
        <v>252</v>
      </c>
      <c r="G159" s="207"/>
      <c r="H159" s="207"/>
      <c r="I159" s="207"/>
      <c r="J159" s="136" t="s">
        <v>204</v>
      </c>
      <c r="K159" s="137">
        <v>1890.76</v>
      </c>
      <c r="L159" s="208"/>
      <c r="M159" s="208"/>
      <c r="N159" s="208">
        <f t="shared" si="10"/>
        <v>0</v>
      </c>
      <c r="O159" s="208"/>
      <c r="P159" s="208"/>
      <c r="Q159" s="208"/>
      <c r="R159" s="138"/>
      <c r="T159" s="139" t="s">
        <v>5</v>
      </c>
      <c r="U159" s="40" t="s">
        <v>38</v>
      </c>
      <c r="V159" s="140">
        <v>0</v>
      </c>
      <c r="W159" s="140">
        <f t="shared" si="11"/>
        <v>0</v>
      </c>
      <c r="X159" s="140">
        <v>0</v>
      </c>
      <c r="Y159" s="140">
        <f t="shared" si="12"/>
        <v>0</v>
      </c>
      <c r="Z159" s="140">
        <v>0</v>
      </c>
      <c r="AA159" s="141">
        <f t="shared" si="13"/>
        <v>0</v>
      </c>
      <c r="AR159" s="17" t="s">
        <v>187</v>
      </c>
      <c r="AT159" s="17" t="s">
        <v>124</v>
      </c>
      <c r="AU159" s="17" t="s">
        <v>129</v>
      </c>
      <c r="AY159" s="17" t="s">
        <v>123</v>
      </c>
      <c r="BE159" s="142">
        <f t="shared" si="14"/>
        <v>0</v>
      </c>
      <c r="BF159" s="142">
        <f t="shared" si="15"/>
        <v>0</v>
      </c>
      <c r="BG159" s="142">
        <f t="shared" si="16"/>
        <v>0</v>
      </c>
      <c r="BH159" s="142">
        <f t="shared" si="17"/>
        <v>0</v>
      </c>
      <c r="BI159" s="142">
        <f t="shared" si="18"/>
        <v>0</v>
      </c>
      <c r="BJ159" s="17" t="s">
        <v>129</v>
      </c>
      <c r="BK159" s="142">
        <f t="shared" si="19"/>
        <v>0</v>
      </c>
      <c r="BL159" s="17" t="s">
        <v>187</v>
      </c>
      <c r="BM159" s="17" t="s">
        <v>253</v>
      </c>
    </row>
    <row r="160" spans="2:65" s="9" customFormat="1" ht="29.85" customHeight="1">
      <c r="B160" s="122"/>
      <c r="C160" s="123"/>
      <c r="D160" s="132" t="s">
        <v>105</v>
      </c>
      <c r="E160" s="132"/>
      <c r="F160" s="132"/>
      <c r="G160" s="132"/>
      <c r="H160" s="132"/>
      <c r="I160" s="132"/>
      <c r="J160" s="132"/>
      <c r="K160" s="132"/>
      <c r="L160" s="132"/>
      <c r="M160" s="132"/>
      <c r="N160" s="217">
        <f>BK160</f>
        <v>0</v>
      </c>
      <c r="O160" s="218"/>
      <c r="P160" s="218"/>
      <c r="Q160" s="218"/>
      <c r="R160" s="125"/>
      <c r="T160" s="126"/>
      <c r="U160" s="123"/>
      <c r="V160" s="123"/>
      <c r="W160" s="127">
        <f>SUM(W161:W176)</f>
        <v>624.16800000000012</v>
      </c>
      <c r="X160" s="123"/>
      <c r="Y160" s="127">
        <f>SUM(Y161:Y176)</f>
        <v>2.2509000000000001</v>
      </c>
      <c r="Z160" s="123"/>
      <c r="AA160" s="128">
        <f>SUM(AA161:AA176)</f>
        <v>2.0779900000000002</v>
      </c>
      <c r="AR160" s="129" t="s">
        <v>129</v>
      </c>
      <c r="AT160" s="130" t="s">
        <v>70</v>
      </c>
      <c r="AU160" s="130" t="s">
        <v>77</v>
      </c>
      <c r="AY160" s="129" t="s">
        <v>123</v>
      </c>
      <c r="BK160" s="131">
        <f>SUM(BK161:BK176)</f>
        <v>0</v>
      </c>
    </row>
    <row r="161" spans="2:65" s="1" customFormat="1" ht="22.5" customHeight="1">
      <c r="B161" s="133"/>
      <c r="C161" s="134" t="s">
        <v>199</v>
      </c>
      <c r="D161" s="134" t="s">
        <v>124</v>
      </c>
      <c r="E161" s="135" t="s">
        <v>254</v>
      </c>
      <c r="F161" s="207" t="s">
        <v>255</v>
      </c>
      <c r="G161" s="207"/>
      <c r="H161" s="207"/>
      <c r="I161" s="207"/>
      <c r="J161" s="136" t="s">
        <v>133</v>
      </c>
      <c r="K161" s="137">
        <v>284</v>
      </c>
      <c r="L161" s="208"/>
      <c r="M161" s="208"/>
      <c r="N161" s="208">
        <f t="shared" ref="N161:N176" si="20">ROUND(L161*K161,2)</f>
        <v>0</v>
      </c>
      <c r="O161" s="208"/>
      <c r="P161" s="208"/>
      <c r="Q161" s="208"/>
      <c r="R161" s="138"/>
      <c r="T161" s="139" t="s">
        <v>5</v>
      </c>
      <c r="U161" s="40" t="s">
        <v>38</v>
      </c>
      <c r="V161" s="140">
        <v>0.36</v>
      </c>
      <c r="W161" s="140">
        <f t="shared" ref="W161:W176" si="21">V161*K161</f>
        <v>102.24</v>
      </c>
      <c r="X161" s="140">
        <v>0</v>
      </c>
      <c r="Y161" s="140">
        <f t="shared" ref="Y161:Y176" si="22">X161*K161</f>
        <v>0</v>
      </c>
      <c r="Z161" s="140">
        <v>5.94E-3</v>
      </c>
      <c r="AA161" s="141">
        <f t="shared" ref="AA161:AA176" si="23">Z161*K161</f>
        <v>1.68696</v>
      </c>
      <c r="AR161" s="17" t="s">
        <v>187</v>
      </c>
      <c r="AT161" s="17" t="s">
        <v>124</v>
      </c>
      <c r="AU161" s="17" t="s">
        <v>129</v>
      </c>
      <c r="AY161" s="17" t="s">
        <v>123</v>
      </c>
      <c r="BE161" s="142">
        <f t="shared" ref="BE161:BE176" si="24">IF(U161="základní",N161,0)</f>
        <v>0</v>
      </c>
      <c r="BF161" s="142">
        <f t="shared" ref="BF161:BF176" si="25">IF(U161="snížená",N161,0)</f>
        <v>0</v>
      </c>
      <c r="BG161" s="142">
        <f t="shared" ref="BG161:BG176" si="26">IF(U161="zákl. přenesená",N161,0)</f>
        <v>0</v>
      </c>
      <c r="BH161" s="142">
        <f t="shared" ref="BH161:BH176" si="27">IF(U161="sníž. přenesená",N161,0)</f>
        <v>0</v>
      </c>
      <c r="BI161" s="142">
        <f t="shared" ref="BI161:BI176" si="28">IF(U161="nulová",N161,0)</f>
        <v>0</v>
      </c>
      <c r="BJ161" s="17" t="s">
        <v>129</v>
      </c>
      <c r="BK161" s="142">
        <f t="shared" ref="BK161:BK176" si="29">ROUND(L161*K161,2)</f>
        <v>0</v>
      </c>
      <c r="BL161" s="17" t="s">
        <v>187</v>
      </c>
      <c r="BM161" s="17" t="s">
        <v>256</v>
      </c>
    </row>
    <row r="162" spans="2:65" s="1" customFormat="1" ht="31.5" customHeight="1">
      <c r="B162" s="133"/>
      <c r="C162" s="134" t="s">
        <v>257</v>
      </c>
      <c r="D162" s="134" t="s">
        <v>124</v>
      </c>
      <c r="E162" s="135" t="s">
        <v>258</v>
      </c>
      <c r="F162" s="207" t="s">
        <v>259</v>
      </c>
      <c r="G162" s="207"/>
      <c r="H162" s="207"/>
      <c r="I162" s="207"/>
      <c r="J162" s="136" t="s">
        <v>145</v>
      </c>
      <c r="K162" s="137">
        <v>19</v>
      </c>
      <c r="L162" s="208"/>
      <c r="M162" s="208"/>
      <c r="N162" s="208">
        <f t="shared" si="20"/>
        <v>0</v>
      </c>
      <c r="O162" s="208"/>
      <c r="P162" s="208"/>
      <c r="Q162" s="208"/>
      <c r="R162" s="138"/>
      <c r="T162" s="139" t="s">
        <v>5</v>
      </c>
      <c r="U162" s="40" t="s">
        <v>38</v>
      </c>
      <c r="V162" s="140">
        <v>0.14599999999999999</v>
      </c>
      <c r="W162" s="140">
        <f t="shared" si="21"/>
        <v>2.774</v>
      </c>
      <c r="X162" s="140">
        <v>0</v>
      </c>
      <c r="Y162" s="140">
        <f t="shared" si="22"/>
        <v>0</v>
      </c>
      <c r="Z162" s="140">
        <v>1.7700000000000001E-3</v>
      </c>
      <c r="AA162" s="141">
        <f t="shared" si="23"/>
        <v>3.363E-2</v>
      </c>
      <c r="AR162" s="17" t="s">
        <v>187</v>
      </c>
      <c r="AT162" s="17" t="s">
        <v>124</v>
      </c>
      <c r="AU162" s="17" t="s">
        <v>129</v>
      </c>
      <c r="AY162" s="17" t="s">
        <v>123</v>
      </c>
      <c r="BE162" s="142">
        <f t="shared" si="24"/>
        <v>0</v>
      </c>
      <c r="BF162" s="142">
        <f t="shared" si="25"/>
        <v>0</v>
      </c>
      <c r="BG162" s="142">
        <f t="shared" si="26"/>
        <v>0</v>
      </c>
      <c r="BH162" s="142">
        <f t="shared" si="27"/>
        <v>0</v>
      </c>
      <c r="BI162" s="142">
        <f t="shared" si="28"/>
        <v>0</v>
      </c>
      <c r="BJ162" s="17" t="s">
        <v>129</v>
      </c>
      <c r="BK162" s="142">
        <f t="shared" si="29"/>
        <v>0</v>
      </c>
      <c r="BL162" s="17" t="s">
        <v>187</v>
      </c>
      <c r="BM162" s="17" t="s">
        <v>260</v>
      </c>
    </row>
    <row r="163" spans="2:65" s="1" customFormat="1" ht="22.5" customHeight="1">
      <c r="B163" s="133"/>
      <c r="C163" s="134" t="s">
        <v>261</v>
      </c>
      <c r="D163" s="134" t="s">
        <v>124</v>
      </c>
      <c r="E163" s="135" t="s">
        <v>262</v>
      </c>
      <c r="F163" s="207" t="s">
        <v>263</v>
      </c>
      <c r="G163" s="207"/>
      <c r="H163" s="207"/>
      <c r="I163" s="207"/>
      <c r="J163" s="136" t="s">
        <v>264</v>
      </c>
      <c r="K163" s="137">
        <v>2</v>
      </c>
      <c r="L163" s="208"/>
      <c r="M163" s="208"/>
      <c r="N163" s="208">
        <f t="shared" si="20"/>
        <v>0</v>
      </c>
      <c r="O163" s="208"/>
      <c r="P163" s="208"/>
      <c r="Q163" s="208"/>
      <c r="R163" s="138"/>
      <c r="T163" s="139" t="s">
        <v>5</v>
      </c>
      <c r="U163" s="40" t="s">
        <v>38</v>
      </c>
      <c r="V163" s="140">
        <v>0.20699999999999999</v>
      </c>
      <c r="W163" s="140">
        <f t="shared" si="21"/>
        <v>0.41399999999999998</v>
      </c>
      <c r="X163" s="140">
        <v>0</v>
      </c>
      <c r="Y163" s="140">
        <f t="shared" si="22"/>
        <v>0</v>
      </c>
      <c r="Z163" s="140">
        <v>9.0600000000000003E-3</v>
      </c>
      <c r="AA163" s="141">
        <f t="shared" si="23"/>
        <v>1.8120000000000001E-2</v>
      </c>
      <c r="AR163" s="17" t="s">
        <v>187</v>
      </c>
      <c r="AT163" s="17" t="s">
        <v>124</v>
      </c>
      <c r="AU163" s="17" t="s">
        <v>129</v>
      </c>
      <c r="AY163" s="17" t="s">
        <v>123</v>
      </c>
      <c r="BE163" s="142">
        <f t="shared" si="24"/>
        <v>0</v>
      </c>
      <c r="BF163" s="142">
        <f t="shared" si="25"/>
        <v>0</v>
      </c>
      <c r="BG163" s="142">
        <f t="shared" si="26"/>
        <v>0</v>
      </c>
      <c r="BH163" s="142">
        <f t="shared" si="27"/>
        <v>0</v>
      </c>
      <c r="BI163" s="142">
        <f t="shared" si="28"/>
        <v>0</v>
      </c>
      <c r="BJ163" s="17" t="s">
        <v>129</v>
      </c>
      <c r="BK163" s="142">
        <f t="shared" si="29"/>
        <v>0</v>
      </c>
      <c r="BL163" s="17" t="s">
        <v>187</v>
      </c>
      <c r="BM163" s="17" t="s">
        <v>265</v>
      </c>
    </row>
    <row r="164" spans="2:65" s="1" customFormat="1" ht="31.5" customHeight="1">
      <c r="B164" s="133"/>
      <c r="C164" s="134" t="s">
        <v>266</v>
      </c>
      <c r="D164" s="134" t="s">
        <v>124</v>
      </c>
      <c r="E164" s="135" t="s">
        <v>267</v>
      </c>
      <c r="F164" s="207" t="s">
        <v>268</v>
      </c>
      <c r="G164" s="207"/>
      <c r="H164" s="207"/>
      <c r="I164" s="207"/>
      <c r="J164" s="136" t="s">
        <v>145</v>
      </c>
      <c r="K164" s="137">
        <v>34</v>
      </c>
      <c r="L164" s="208"/>
      <c r="M164" s="208"/>
      <c r="N164" s="208">
        <f t="shared" si="20"/>
        <v>0</v>
      </c>
      <c r="O164" s="208"/>
      <c r="P164" s="208"/>
      <c r="Q164" s="208"/>
      <c r="R164" s="138"/>
      <c r="T164" s="139" t="s">
        <v>5</v>
      </c>
      <c r="U164" s="40" t="s">
        <v>38</v>
      </c>
      <c r="V164" s="140">
        <v>0.43</v>
      </c>
      <c r="W164" s="140">
        <f t="shared" si="21"/>
        <v>14.62</v>
      </c>
      <c r="X164" s="140">
        <v>0</v>
      </c>
      <c r="Y164" s="140">
        <f t="shared" si="22"/>
        <v>0</v>
      </c>
      <c r="Z164" s="140">
        <v>1.91E-3</v>
      </c>
      <c r="AA164" s="141">
        <f t="shared" si="23"/>
        <v>6.4939999999999998E-2</v>
      </c>
      <c r="AR164" s="17" t="s">
        <v>187</v>
      </c>
      <c r="AT164" s="17" t="s">
        <v>124</v>
      </c>
      <c r="AU164" s="17" t="s">
        <v>129</v>
      </c>
      <c r="AY164" s="17" t="s">
        <v>123</v>
      </c>
      <c r="BE164" s="142">
        <f t="shared" si="24"/>
        <v>0</v>
      </c>
      <c r="BF164" s="142">
        <f t="shared" si="25"/>
        <v>0</v>
      </c>
      <c r="BG164" s="142">
        <f t="shared" si="26"/>
        <v>0</v>
      </c>
      <c r="BH164" s="142">
        <f t="shared" si="27"/>
        <v>0</v>
      </c>
      <c r="BI164" s="142">
        <f t="shared" si="28"/>
        <v>0</v>
      </c>
      <c r="BJ164" s="17" t="s">
        <v>129</v>
      </c>
      <c r="BK164" s="142">
        <f t="shared" si="29"/>
        <v>0</v>
      </c>
      <c r="BL164" s="17" t="s">
        <v>187</v>
      </c>
      <c r="BM164" s="17" t="s">
        <v>269</v>
      </c>
    </row>
    <row r="165" spans="2:65" s="1" customFormat="1" ht="22.5" customHeight="1">
      <c r="B165" s="133"/>
      <c r="C165" s="134" t="s">
        <v>270</v>
      </c>
      <c r="D165" s="134" t="s">
        <v>124</v>
      </c>
      <c r="E165" s="135" t="s">
        <v>271</v>
      </c>
      <c r="F165" s="207" t="s">
        <v>272</v>
      </c>
      <c r="G165" s="207"/>
      <c r="H165" s="207"/>
      <c r="I165" s="207"/>
      <c r="J165" s="136" t="s">
        <v>145</v>
      </c>
      <c r="K165" s="137">
        <v>70</v>
      </c>
      <c r="L165" s="208"/>
      <c r="M165" s="208"/>
      <c r="N165" s="208">
        <f t="shared" si="20"/>
        <v>0</v>
      </c>
      <c r="O165" s="208"/>
      <c r="P165" s="208"/>
      <c r="Q165" s="208"/>
      <c r="R165" s="138"/>
      <c r="T165" s="139" t="s">
        <v>5</v>
      </c>
      <c r="U165" s="40" t="s">
        <v>38</v>
      </c>
      <c r="V165" s="140">
        <v>0.17899999999999999</v>
      </c>
      <c r="W165" s="140">
        <f t="shared" si="21"/>
        <v>12.53</v>
      </c>
      <c r="X165" s="140">
        <v>0</v>
      </c>
      <c r="Y165" s="140">
        <f t="shared" si="22"/>
        <v>0</v>
      </c>
      <c r="Z165" s="140">
        <v>1.75E-3</v>
      </c>
      <c r="AA165" s="141">
        <f t="shared" si="23"/>
        <v>0.1225</v>
      </c>
      <c r="AR165" s="17" t="s">
        <v>187</v>
      </c>
      <c r="AT165" s="17" t="s">
        <v>124</v>
      </c>
      <c r="AU165" s="17" t="s">
        <v>129</v>
      </c>
      <c r="AY165" s="17" t="s">
        <v>123</v>
      </c>
      <c r="BE165" s="142">
        <f t="shared" si="24"/>
        <v>0</v>
      </c>
      <c r="BF165" s="142">
        <f t="shared" si="25"/>
        <v>0</v>
      </c>
      <c r="BG165" s="142">
        <f t="shared" si="26"/>
        <v>0</v>
      </c>
      <c r="BH165" s="142">
        <f t="shared" si="27"/>
        <v>0</v>
      </c>
      <c r="BI165" s="142">
        <f t="shared" si="28"/>
        <v>0</v>
      </c>
      <c r="BJ165" s="17" t="s">
        <v>129</v>
      </c>
      <c r="BK165" s="142">
        <f t="shared" si="29"/>
        <v>0</v>
      </c>
      <c r="BL165" s="17" t="s">
        <v>187</v>
      </c>
      <c r="BM165" s="17" t="s">
        <v>273</v>
      </c>
    </row>
    <row r="166" spans="2:65" s="1" customFormat="1" ht="22.5" customHeight="1">
      <c r="B166" s="133"/>
      <c r="C166" s="134" t="s">
        <v>274</v>
      </c>
      <c r="D166" s="134" t="s">
        <v>124</v>
      </c>
      <c r="E166" s="135" t="s">
        <v>275</v>
      </c>
      <c r="F166" s="207" t="s">
        <v>276</v>
      </c>
      <c r="G166" s="207"/>
      <c r="H166" s="207"/>
      <c r="I166" s="207"/>
      <c r="J166" s="136" t="s">
        <v>145</v>
      </c>
      <c r="K166" s="137">
        <v>19</v>
      </c>
      <c r="L166" s="208"/>
      <c r="M166" s="208"/>
      <c r="N166" s="208">
        <f t="shared" si="20"/>
        <v>0</v>
      </c>
      <c r="O166" s="208"/>
      <c r="P166" s="208"/>
      <c r="Q166" s="208"/>
      <c r="R166" s="138"/>
      <c r="T166" s="139" t="s">
        <v>5</v>
      </c>
      <c r="U166" s="40" t="s">
        <v>38</v>
      </c>
      <c r="V166" s="140">
        <v>0.189</v>
      </c>
      <c r="W166" s="140">
        <f t="shared" si="21"/>
        <v>3.5910000000000002</v>
      </c>
      <c r="X166" s="140">
        <v>0</v>
      </c>
      <c r="Y166" s="140">
        <f t="shared" si="22"/>
        <v>0</v>
      </c>
      <c r="Z166" s="140">
        <v>2.5999999999999999E-3</v>
      </c>
      <c r="AA166" s="141">
        <f t="shared" si="23"/>
        <v>4.9399999999999999E-2</v>
      </c>
      <c r="AR166" s="17" t="s">
        <v>187</v>
      </c>
      <c r="AT166" s="17" t="s">
        <v>124</v>
      </c>
      <c r="AU166" s="17" t="s">
        <v>129</v>
      </c>
      <c r="AY166" s="17" t="s">
        <v>123</v>
      </c>
      <c r="BE166" s="142">
        <f t="shared" si="24"/>
        <v>0</v>
      </c>
      <c r="BF166" s="142">
        <f t="shared" si="25"/>
        <v>0</v>
      </c>
      <c r="BG166" s="142">
        <f t="shared" si="26"/>
        <v>0</v>
      </c>
      <c r="BH166" s="142">
        <f t="shared" si="27"/>
        <v>0</v>
      </c>
      <c r="BI166" s="142">
        <f t="shared" si="28"/>
        <v>0</v>
      </c>
      <c r="BJ166" s="17" t="s">
        <v>129</v>
      </c>
      <c r="BK166" s="142">
        <f t="shared" si="29"/>
        <v>0</v>
      </c>
      <c r="BL166" s="17" t="s">
        <v>187</v>
      </c>
      <c r="BM166" s="17" t="s">
        <v>277</v>
      </c>
    </row>
    <row r="167" spans="2:65" s="1" customFormat="1" ht="22.5" customHeight="1">
      <c r="B167" s="133"/>
      <c r="C167" s="134" t="s">
        <v>278</v>
      </c>
      <c r="D167" s="134" t="s">
        <v>124</v>
      </c>
      <c r="E167" s="135" t="s">
        <v>279</v>
      </c>
      <c r="F167" s="207" t="s">
        <v>280</v>
      </c>
      <c r="G167" s="207"/>
      <c r="H167" s="207"/>
      <c r="I167" s="207"/>
      <c r="J167" s="136" t="s">
        <v>145</v>
      </c>
      <c r="K167" s="137">
        <v>26</v>
      </c>
      <c r="L167" s="208"/>
      <c r="M167" s="208"/>
      <c r="N167" s="208">
        <f t="shared" si="20"/>
        <v>0</v>
      </c>
      <c r="O167" s="208"/>
      <c r="P167" s="208"/>
      <c r="Q167" s="208"/>
      <c r="R167" s="138"/>
      <c r="T167" s="139" t="s">
        <v>5</v>
      </c>
      <c r="U167" s="40" t="s">
        <v>38</v>
      </c>
      <c r="V167" s="140">
        <v>0.14699999999999999</v>
      </c>
      <c r="W167" s="140">
        <f t="shared" si="21"/>
        <v>3.8219999999999996</v>
      </c>
      <c r="X167" s="140">
        <v>0</v>
      </c>
      <c r="Y167" s="140">
        <f t="shared" si="22"/>
        <v>0</v>
      </c>
      <c r="Z167" s="140">
        <v>3.9399999999999999E-3</v>
      </c>
      <c r="AA167" s="141">
        <f t="shared" si="23"/>
        <v>0.10244</v>
      </c>
      <c r="AR167" s="17" t="s">
        <v>187</v>
      </c>
      <c r="AT167" s="17" t="s">
        <v>124</v>
      </c>
      <c r="AU167" s="17" t="s">
        <v>129</v>
      </c>
      <c r="AY167" s="17" t="s">
        <v>123</v>
      </c>
      <c r="BE167" s="142">
        <f t="shared" si="24"/>
        <v>0</v>
      </c>
      <c r="BF167" s="142">
        <f t="shared" si="25"/>
        <v>0</v>
      </c>
      <c r="BG167" s="142">
        <f t="shared" si="26"/>
        <v>0</v>
      </c>
      <c r="BH167" s="142">
        <f t="shared" si="27"/>
        <v>0</v>
      </c>
      <c r="BI167" s="142">
        <f t="shared" si="28"/>
        <v>0</v>
      </c>
      <c r="BJ167" s="17" t="s">
        <v>129</v>
      </c>
      <c r="BK167" s="142">
        <f t="shared" si="29"/>
        <v>0</v>
      </c>
      <c r="BL167" s="17" t="s">
        <v>187</v>
      </c>
      <c r="BM167" s="17" t="s">
        <v>281</v>
      </c>
    </row>
    <row r="168" spans="2:65" s="1" customFormat="1" ht="31.5" customHeight="1">
      <c r="B168" s="133"/>
      <c r="C168" s="134" t="s">
        <v>282</v>
      </c>
      <c r="D168" s="134" t="s">
        <v>124</v>
      </c>
      <c r="E168" s="135" t="s">
        <v>283</v>
      </c>
      <c r="F168" s="207" t="s">
        <v>284</v>
      </c>
      <c r="G168" s="207"/>
      <c r="H168" s="207"/>
      <c r="I168" s="207"/>
      <c r="J168" s="136" t="s">
        <v>133</v>
      </c>
      <c r="K168" s="137">
        <v>284</v>
      </c>
      <c r="L168" s="208"/>
      <c r="M168" s="208"/>
      <c r="N168" s="208">
        <f t="shared" si="20"/>
        <v>0</v>
      </c>
      <c r="O168" s="208"/>
      <c r="P168" s="208"/>
      <c r="Q168" s="208"/>
      <c r="R168" s="138"/>
      <c r="T168" s="139" t="s">
        <v>5</v>
      </c>
      <c r="U168" s="40" t="s">
        <v>38</v>
      </c>
      <c r="V168" s="140">
        <v>1.496</v>
      </c>
      <c r="W168" s="140">
        <f t="shared" si="21"/>
        <v>424.86399999999998</v>
      </c>
      <c r="X168" s="140">
        <v>6.5500000000000003E-3</v>
      </c>
      <c r="Y168" s="140">
        <f t="shared" si="22"/>
        <v>1.8602000000000001</v>
      </c>
      <c r="Z168" s="140">
        <v>0</v>
      </c>
      <c r="AA168" s="141">
        <f t="shared" si="23"/>
        <v>0</v>
      </c>
      <c r="AR168" s="17" t="s">
        <v>187</v>
      </c>
      <c r="AT168" s="17" t="s">
        <v>124</v>
      </c>
      <c r="AU168" s="17" t="s">
        <v>129</v>
      </c>
      <c r="AY168" s="17" t="s">
        <v>123</v>
      </c>
      <c r="BE168" s="142">
        <f t="shared" si="24"/>
        <v>0</v>
      </c>
      <c r="BF168" s="142">
        <f t="shared" si="25"/>
        <v>0</v>
      </c>
      <c r="BG168" s="142">
        <f t="shared" si="26"/>
        <v>0</v>
      </c>
      <c r="BH168" s="142">
        <f t="shared" si="27"/>
        <v>0</v>
      </c>
      <c r="BI168" s="142">
        <f t="shared" si="28"/>
        <v>0</v>
      </c>
      <c r="BJ168" s="17" t="s">
        <v>129</v>
      </c>
      <c r="BK168" s="142">
        <f t="shared" si="29"/>
        <v>0</v>
      </c>
      <c r="BL168" s="17" t="s">
        <v>187</v>
      </c>
      <c r="BM168" s="17" t="s">
        <v>285</v>
      </c>
    </row>
    <row r="169" spans="2:65" s="1" customFormat="1" ht="31.5" customHeight="1">
      <c r="B169" s="133"/>
      <c r="C169" s="134" t="s">
        <v>286</v>
      </c>
      <c r="D169" s="134" t="s">
        <v>124</v>
      </c>
      <c r="E169" s="135" t="s">
        <v>287</v>
      </c>
      <c r="F169" s="207" t="s">
        <v>288</v>
      </c>
      <c r="G169" s="207"/>
      <c r="H169" s="207"/>
      <c r="I169" s="207"/>
      <c r="J169" s="136" t="s">
        <v>145</v>
      </c>
      <c r="K169" s="137">
        <v>19</v>
      </c>
      <c r="L169" s="208"/>
      <c r="M169" s="208"/>
      <c r="N169" s="208">
        <f t="shared" si="20"/>
        <v>0</v>
      </c>
      <c r="O169" s="208"/>
      <c r="P169" s="208"/>
      <c r="Q169" s="208"/>
      <c r="R169" s="138"/>
      <c r="T169" s="139" t="s">
        <v>5</v>
      </c>
      <c r="U169" s="40" t="s">
        <v>38</v>
      </c>
      <c r="V169" s="140">
        <v>0.192</v>
      </c>
      <c r="W169" s="140">
        <f t="shared" si="21"/>
        <v>3.6480000000000001</v>
      </c>
      <c r="X169" s="140">
        <v>1.2199999999999999E-3</v>
      </c>
      <c r="Y169" s="140">
        <f t="shared" si="22"/>
        <v>2.3179999999999999E-2</v>
      </c>
      <c r="Z169" s="140">
        <v>0</v>
      </c>
      <c r="AA169" s="141">
        <f t="shared" si="23"/>
        <v>0</v>
      </c>
      <c r="AR169" s="17" t="s">
        <v>187</v>
      </c>
      <c r="AT169" s="17" t="s">
        <v>124</v>
      </c>
      <c r="AU169" s="17" t="s">
        <v>129</v>
      </c>
      <c r="AY169" s="17" t="s">
        <v>123</v>
      </c>
      <c r="BE169" s="142">
        <f t="shared" si="24"/>
        <v>0</v>
      </c>
      <c r="BF169" s="142">
        <f t="shared" si="25"/>
        <v>0</v>
      </c>
      <c r="BG169" s="142">
        <f t="shared" si="26"/>
        <v>0</v>
      </c>
      <c r="BH169" s="142">
        <f t="shared" si="27"/>
        <v>0</v>
      </c>
      <c r="BI169" s="142">
        <f t="shared" si="28"/>
        <v>0</v>
      </c>
      <c r="BJ169" s="17" t="s">
        <v>129</v>
      </c>
      <c r="BK169" s="142">
        <f t="shared" si="29"/>
        <v>0</v>
      </c>
      <c r="BL169" s="17" t="s">
        <v>187</v>
      </c>
      <c r="BM169" s="17" t="s">
        <v>289</v>
      </c>
    </row>
    <row r="170" spans="2:65" s="1" customFormat="1" ht="31.5" customHeight="1">
      <c r="B170" s="133"/>
      <c r="C170" s="134" t="s">
        <v>290</v>
      </c>
      <c r="D170" s="134" t="s">
        <v>124</v>
      </c>
      <c r="E170" s="135" t="s">
        <v>291</v>
      </c>
      <c r="F170" s="207" t="s">
        <v>292</v>
      </c>
      <c r="G170" s="207"/>
      <c r="H170" s="207"/>
      <c r="I170" s="207"/>
      <c r="J170" s="136" t="s">
        <v>145</v>
      </c>
      <c r="K170" s="137">
        <v>21</v>
      </c>
      <c r="L170" s="208"/>
      <c r="M170" s="208"/>
      <c r="N170" s="208">
        <f t="shared" si="20"/>
        <v>0</v>
      </c>
      <c r="O170" s="208"/>
      <c r="P170" s="208"/>
      <c r="Q170" s="208"/>
      <c r="R170" s="138"/>
      <c r="T170" s="139" t="s">
        <v>5</v>
      </c>
      <c r="U170" s="40" t="s">
        <v>38</v>
      </c>
      <c r="V170" s="140">
        <v>0.625</v>
      </c>
      <c r="W170" s="140">
        <f t="shared" si="21"/>
        <v>13.125</v>
      </c>
      <c r="X170" s="140">
        <v>2E-3</v>
      </c>
      <c r="Y170" s="140">
        <f t="shared" si="22"/>
        <v>4.2000000000000003E-2</v>
      </c>
      <c r="Z170" s="140">
        <v>0</v>
      </c>
      <c r="AA170" s="141">
        <f t="shared" si="23"/>
        <v>0</v>
      </c>
      <c r="AR170" s="17" t="s">
        <v>187</v>
      </c>
      <c r="AT170" s="17" t="s">
        <v>124</v>
      </c>
      <c r="AU170" s="17" t="s">
        <v>129</v>
      </c>
      <c r="AY170" s="17" t="s">
        <v>123</v>
      </c>
      <c r="BE170" s="142">
        <f t="shared" si="24"/>
        <v>0</v>
      </c>
      <c r="BF170" s="142">
        <f t="shared" si="25"/>
        <v>0</v>
      </c>
      <c r="BG170" s="142">
        <f t="shared" si="26"/>
        <v>0</v>
      </c>
      <c r="BH170" s="142">
        <f t="shared" si="27"/>
        <v>0</v>
      </c>
      <c r="BI170" s="142">
        <f t="shared" si="28"/>
        <v>0</v>
      </c>
      <c r="BJ170" s="17" t="s">
        <v>129</v>
      </c>
      <c r="BK170" s="142">
        <f t="shared" si="29"/>
        <v>0</v>
      </c>
      <c r="BL170" s="17" t="s">
        <v>187</v>
      </c>
      <c r="BM170" s="17" t="s">
        <v>293</v>
      </c>
    </row>
    <row r="171" spans="2:65" s="1" customFormat="1" ht="31.5" customHeight="1">
      <c r="B171" s="133"/>
      <c r="C171" s="134" t="s">
        <v>294</v>
      </c>
      <c r="D171" s="134" t="s">
        <v>124</v>
      </c>
      <c r="E171" s="135" t="s">
        <v>295</v>
      </c>
      <c r="F171" s="207" t="s">
        <v>296</v>
      </c>
      <c r="G171" s="207"/>
      <c r="H171" s="207"/>
      <c r="I171" s="207"/>
      <c r="J171" s="136" t="s">
        <v>145</v>
      </c>
      <c r="K171" s="137">
        <v>13</v>
      </c>
      <c r="L171" s="208"/>
      <c r="M171" s="208"/>
      <c r="N171" s="208">
        <f t="shared" si="20"/>
        <v>0</v>
      </c>
      <c r="O171" s="208"/>
      <c r="P171" s="208"/>
      <c r="Q171" s="208"/>
      <c r="R171" s="138"/>
      <c r="T171" s="139" t="s">
        <v>5</v>
      </c>
      <c r="U171" s="40" t="s">
        <v>38</v>
      </c>
      <c r="V171" s="140">
        <v>0.77500000000000002</v>
      </c>
      <c r="W171" s="140">
        <f t="shared" si="21"/>
        <v>10.075000000000001</v>
      </c>
      <c r="X171" s="140">
        <v>3.0000000000000001E-3</v>
      </c>
      <c r="Y171" s="140">
        <f t="shared" si="22"/>
        <v>3.9E-2</v>
      </c>
      <c r="Z171" s="140">
        <v>0</v>
      </c>
      <c r="AA171" s="141">
        <f t="shared" si="23"/>
        <v>0</v>
      </c>
      <c r="AR171" s="17" t="s">
        <v>187</v>
      </c>
      <c r="AT171" s="17" t="s">
        <v>124</v>
      </c>
      <c r="AU171" s="17" t="s">
        <v>129</v>
      </c>
      <c r="AY171" s="17" t="s">
        <v>123</v>
      </c>
      <c r="BE171" s="142">
        <f t="shared" si="24"/>
        <v>0</v>
      </c>
      <c r="BF171" s="142">
        <f t="shared" si="25"/>
        <v>0</v>
      </c>
      <c r="BG171" s="142">
        <f t="shared" si="26"/>
        <v>0</v>
      </c>
      <c r="BH171" s="142">
        <f t="shared" si="27"/>
        <v>0</v>
      </c>
      <c r="BI171" s="142">
        <f t="shared" si="28"/>
        <v>0</v>
      </c>
      <c r="BJ171" s="17" t="s">
        <v>129</v>
      </c>
      <c r="BK171" s="142">
        <f t="shared" si="29"/>
        <v>0</v>
      </c>
      <c r="BL171" s="17" t="s">
        <v>187</v>
      </c>
      <c r="BM171" s="17" t="s">
        <v>297</v>
      </c>
    </row>
    <row r="172" spans="2:65" s="1" customFormat="1" ht="44.25" customHeight="1">
      <c r="B172" s="133"/>
      <c r="C172" s="134" t="s">
        <v>298</v>
      </c>
      <c r="D172" s="134" t="s">
        <v>124</v>
      </c>
      <c r="E172" s="135" t="s">
        <v>299</v>
      </c>
      <c r="F172" s="207" t="s">
        <v>300</v>
      </c>
      <c r="G172" s="207"/>
      <c r="H172" s="207"/>
      <c r="I172" s="207"/>
      <c r="J172" s="136" t="s">
        <v>145</v>
      </c>
      <c r="K172" s="137">
        <v>70</v>
      </c>
      <c r="L172" s="208"/>
      <c r="M172" s="208"/>
      <c r="N172" s="208">
        <f t="shared" si="20"/>
        <v>0</v>
      </c>
      <c r="O172" s="208"/>
      <c r="P172" s="208"/>
      <c r="Q172" s="208"/>
      <c r="R172" s="138"/>
      <c r="T172" s="139" t="s">
        <v>5</v>
      </c>
      <c r="U172" s="40" t="s">
        <v>38</v>
      </c>
      <c r="V172" s="140">
        <v>0.26</v>
      </c>
      <c r="W172" s="140">
        <f t="shared" si="21"/>
        <v>18.2</v>
      </c>
      <c r="X172" s="140">
        <v>1.9499999999999999E-3</v>
      </c>
      <c r="Y172" s="140">
        <f t="shared" si="22"/>
        <v>0.13649999999999998</v>
      </c>
      <c r="Z172" s="140">
        <v>0</v>
      </c>
      <c r="AA172" s="141">
        <f t="shared" si="23"/>
        <v>0</v>
      </c>
      <c r="AR172" s="17" t="s">
        <v>187</v>
      </c>
      <c r="AT172" s="17" t="s">
        <v>124</v>
      </c>
      <c r="AU172" s="17" t="s">
        <v>129</v>
      </c>
      <c r="AY172" s="17" t="s">
        <v>123</v>
      </c>
      <c r="BE172" s="142">
        <f t="shared" si="24"/>
        <v>0</v>
      </c>
      <c r="BF172" s="142">
        <f t="shared" si="25"/>
        <v>0</v>
      </c>
      <c r="BG172" s="142">
        <f t="shared" si="26"/>
        <v>0</v>
      </c>
      <c r="BH172" s="142">
        <f t="shared" si="27"/>
        <v>0</v>
      </c>
      <c r="BI172" s="142">
        <f t="shared" si="28"/>
        <v>0</v>
      </c>
      <c r="BJ172" s="17" t="s">
        <v>129</v>
      </c>
      <c r="BK172" s="142">
        <f t="shared" si="29"/>
        <v>0</v>
      </c>
      <c r="BL172" s="17" t="s">
        <v>187</v>
      </c>
      <c r="BM172" s="17" t="s">
        <v>301</v>
      </c>
    </row>
    <row r="173" spans="2:65" s="1" customFormat="1" ht="31.5" customHeight="1">
      <c r="B173" s="133"/>
      <c r="C173" s="134" t="s">
        <v>302</v>
      </c>
      <c r="D173" s="134" t="s">
        <v>124</v>
      </c>
      <c r="E173" s="135" t="s">
        <v>303</v>
      </c>
      <c r="F173" s="207" t="s">
        <v>304</v>
      </c>
      <c r="G173" s="207"/>
      <c r="H173" s="207"/>
      <c r="I173" s="207"/>
      <c r="J173" s="136" t="s">
        <v>145</v>
      </c>
      <c r="K173" s="137">
        <v>19</v>
      </c>
      <c r="L173" s="208"/>
      <c r="M173" s="208"/>
      <c r="N173" s="208">
        <f t="shared" si="20"/>
        <v>0</v>
      </c>
      <c r="O173" s="208"/>
      <c r="P173" s="208"/>
      <c r="Q173" s="208"/>
      <c r="R173" s="138"/>
      <c r="T173" s="139" t="s">
        <v>5</v>
      </c>
      <c r="U173" s="40" t="s">
        <v>38</v>
      </c>
      <c r="V173" s="140">
        <v>0.26500000000000001</v>
      </c>
      <c r="W173" s="140">
        <f t="shared" si="21"/>
        <v>5.0350000000000001</v>
      </c>
      <c r="X173" s="140">
        <v>2.8600000000000001E-3</v>
      </c>
      <c r="Y173" s="140">
        <f t="shared" si="22"/>
        <v>5.4339999999999999E-2</v>
      </c>
      <c r="Z173" s="140">
        <v>0</v>
      </c>
      <c r="AA173" s="141">
        <f t="shared" si="23"/>
        <v>0</v>
      </c>
      <c r="AR173" s="17" t="s">
        <v>187</v>
      </c>
      <c r="AT173" s="17" t="s">
        <v>124</v>
      </c>
      <c r="AU173" s="17" t="s">
        <v>129</v>
      </c>
      <c r="AY173" s="17" t="s">
        <v>123</v>
      </c>
      <c r="BE173" s="142">
        <f t="shared" si="24"/>
        <v>0</v>
      </c>
      <c r="BF173" s="142">
        <f t="shared" si="25"/>
        <v>0</v>
      </c>
      <c r="BG173" s="142">
        <f t="shared" si="26"/>
        <v>0</v>
      </c>
      <c r="BH173" s="142">
        <f t="shared" si="27"/>
        <v>0</v>
      </c>
      <c r="BI173" s="142">
        <f t="shared" si="28"/>
        <v>0</v>
      </c>
      <c r="BJ173" s="17" t="s">
        <v>129</v>
      </c>
      <c r="BK173" s="142">
        <f t="shared" si="29"/>
        <v>0</v>
      </c>
      <c r="BL173" s="17" t="s">
        <v>187</v>
      </c>
      <c r="BM173" s="17" t="s">
        <v>305</v>
      </c>
    </row>
    <row r="174" spans="2:65" s="1" customFormat="1" ht="31.5" customHeight="1">
      <c r="B174" s="133"/>
      <c r="C174" s="134" t="s">
        <v>306</v>
      </c>
      <c r="D174" s="134" t="s">
        <v>124</v>
      </c>
      <c r="E174" s="135" t="s">
        <v>307</v>
      </c>
      <c r="F174" s="207" t="s">
        <v>308</v>
      </c>
      <c r="G174" s="207"/>
      <c r="H174" s="207"/>
      <c r="I174" s="207"/>
      <c r="J174" s="136" t="s">
        <v>145</v>
      </c>
      <c r="K174" s="137">
        <v>26</v>
      </c>
      <c r="L174" s="208"/>
      <c r="M174" s="208"/>
      <c r="N174" s="208">
        <f t="shared" si="20"/>
        <v>0</v>
      </c>
      <c r="O174" s="208"/>
      <c r="P174" s="208"/>
      <c r="Q174" s="208"/>
      <c r="R174" s="138"/>
      <c r="T174" s="139" t="s">
        <v>5</v>
      </c>
      <c r="U174" s="40" t="s">
        <v>38</v>
      </c>
      <c r="V174" s="140">
        <v>0.35499999999999998</v>
      </c>
      <c r="W174" s="140">
        <f t="shared" si="21"/>
        <v>9.23</v>
      </c>
      <c r="X174" s="140">
        <v>3.6800000000000001E-3</v>
      </c>
      <c r="Y174" s="140">
        <f t="shared" si="22"/>
        <v>9.5680000000000001E-2</v>
      </c>
      <c r="Z174" s="140">
        <v>0</v>
      </c>
      <c r="AA174" s="141">
        <f t="shared" si="23"/>
        <v>0</v>
      </c>
      <c r="AR174" s="17" t="s">
        <v>187</v>
      </c>
      <c r="AT174" s="17" t="s">
        <v>124</v>
      </c>
      <c r="AU174" s="17" t="s">
        <v>129</v>
      </c>
      <c r="AY174" s="17" t="s">
        <v>123</v>
      </c>
      <c r="BE174" s="142">
        <f t="shared" si="24"/>
        <v>0</v>
      </c>
      <c r="BF174" s="142">
        <f t="shared" si="25"/>
        <v>0</v>
      </c>
      <c r="BG174" s="142">
        <f t="shared" si="26"/>
        <v>0</v>
      </c>
      <c r="BH174" s="142">
        <f t="shared" si="27"/>
        <v>0</v>
      </c>
      <c r="BI174" s="142">
        <f t="shared" si="28"/>
        <v>0</v>
      </c>
      <c r="BJ174" s="17" t="s">
        <v>129</v>
      </c>
      <c r="BK174" s="142">
        <f t="shared" si="29"/>
        <v>0</v>
      </c>
      <c r="BL174" s="17" t="s">
        <v>187</v>
      </c>
      <c r="BM174" s="17" t="s">
        <v>309</v>
      </c>
    </row>
    <row r="175" spans="2:65" s="1" customFormat="1" ht="31.5" customHeight="1">
      <c r="B175" s="133"/>
      <c r="C175" s="134" t="s">
        <v>310</v>
      </c>
      <c r="D175" s="134" t="s">
        <v>124</v>
      </c>
      <c r="E175" s="135" t="s">
        <v>311</v>
      </c>
      <c r="F175" s="207" t="s">
        <v>312</v>
      </c>
      <c r="G175" s="207"/>
      <c r="H175" s="207"/>
      <c r="I175" s="207"/>
      <c r="J175" s="136" t="s">
        <v>204</v>
      </c>
      <c r="K175" s="137">
        <v>5695.0450000000001</v>
      </c>
      <c r="L175" s="208"/>
      <c r="M175" s="208"/>
      <c r="N175" s="208">
        <f t="shared" si="20"/>
        <v>0</v>
      </c>
      <c r="O175" s="208"/>
      <c r="P175" s="208"/>
      <c r="Q175" s="208"/>
      <c r="R175" s="138"/>
      <c r="T175" s="139" t="s">
        <v>5</v>
      </c>
      <c r="U175" s="40" t="s">
        <v>38</v>
      </c>
      <c r="V175" s="140">
        <v>0</v>
      </c>
      <c r="W175" s="140">
        <f t="shared" si="21"/>
        <v>0</v>
      </c>
      <c r="X175" s="140">
        <v>0</v>
      </c>
      <c r="Y175" s="140">
        <f t="shared" si="22"/>
        <v>0</v>
      </c>
      <c r="Z175" s="140">
        <v>0</v>
      </c>
      <c r="AA175" s="141">
        <f t="shared" si="23"/>
        <v>0</v>
      </c>
      <c r="AR175" s="17" t="s">
        <v>187</v>
      </c>
      <c r="AT175" s="17" t="s">
        <v>124</v>
      </c>
      <c r="AU175" s="17" t="s">
        <v>129</v>
      </c>
      <c r="AY175" s="17" t="s">
        <v>123</v>
      </c>
      <c r="BE175" s="142">
        <f t="shared" si="24"/>
        <v>0</v>
      </c>
      <c r="BF175" s="142">
        <f t="shared" si="25"/>
        <v>0</v>
      </c>
      <c r="BG175" s="142">
        <f t="shared" si="26"/>
        <v>0</v>
      </c>
      <c r="BH175" s="142">
        <f t="shared" si="27"/>
        <v>0</v>
      </c>
      <c r="BI175" s="142">
        <f t="shared" si="28"/>
        <v>0</v>
      </c>
      <c r="BJ175" s="17" t="s">
        <v>129</v>
      </c>
      <c r="BK175" s="142">
        <f t="shared" si="29"/>
        <v>0</v>
      </c>
      <c r="BL175" s="17" t="s">
        <v>187</v>
      </c>
      <c r="BM175" s="17" t="s">
        <v>313</v>
      </c>
    </row>
    <row r="176" spans="2:65" s="1" customFormat="1" ht="31.5" customHeight="1">
      <c r="B176" s="133"/>
      <c r="C176" s="134" t="s">
        <v>314</v>
      </c>
      <c r="D176" s="134" t="s">
        <v>124</v>
      </c>
      <c r="E176" s="135" t="s">
        <v>315</v>
      </c>
      <c r="F176" s="207" t="s">
        <v>316</v>
      </c>
      <c r="G176" s="207"/>
      <c r="H176" s="207"/>
      <c r="I176" s="207"/>
      <c r="J176" s="136" t="s">
        <v>204</v>
      </c>
      <c r="K176" s="137">
        <v>56950.45</v>
      </c>
      <c r="L176" s="208"/>
      <c r="M176" s="208"/>
      <c r="N176" s="208">
        <f t="shared" si="20"/>
        <v>0</v>
      </c>
      <c r="O176" s="208"/>
      <c r="P176" s="208"/>
      <c r="Q176" s="208"/>
      <c r="R176" s="138"/>
      <c r="T176" s="139" t="s">
        <v>5</v>
      </c>
      <c r="U176" s="40" t="s">
        <v>38</v>
      </c>
      <c r="V176" s="140">
        <v>0</v>
      </c>
      <c r="W176" s="140">
        <f t="shared" si="21"/>
        <v>0</v>
      </c>
      <c r="X176" s="140">
        <v>0</v>
      </c>
      <c r="Y176" s="140">
        <f t="shared" si="22"/>
        <v>0</v>
      </c>
      <c r="Z176" s="140">
        <v>0</v>
      </c>
      <c r="AA176" s="141">
        <f t="shared" si="23"/>
        <v>0</v>
      </c>
      <c r="AR176" s="17" t="s">
        <v>187</v>
      </c>
      <c r="AT176" s="17" t="s">
        <v>124</v>
      </c>
      <c r="AU176" s="17" t="s">
        <v>129</v>
      </c>
      <c r="AY176" s="17" t="s">
        <v>123</v>
      </c>
      <c r="BE176" s="142">
        <f t="shared" si="24"/>
        <v>0</v>
      </c>
      <c r="BF176" s="142">
        <f t="shared" si="25"/>
        <v>0</v>
      </c>
      <c r="BG176" s="142">
        <f t="shared" si="26"/>
        <v>0</v>
      </c>
      <c r="BH176" s="142">
        <f t="shared" si="27"/>
        <v>0</v>
      </c>
      <c r="BI176" s="142">
        <f t="shared" si="28"/>
        <v>0</v>
      </c>
      <c r="BJ176" s="17" t="s">
        <v>129</v>
      </c>
      <c r="BK176" s="142">
        <f t="shared" si="29"/>
        <v>0</v>
      </c>
      <c r="BL176" s="17" t="s">
        <v>187</v>
      </c>
      <c r="BM176" s="17" t="s">
        <v>317</v>
      </c>
    </row>
    <row r="177" spans="2:65" s="9" customFormat="1" ht="29.85" customHeight="1">
      <c r="B177" s="122"/>
      <c r="C177" s="123"/>
      <c r="D177" s="132" t="s">
        <v>106</v>
      </c>
      <c r="E177" s="132"/>
      <c r="F177" s="132"/>
      <c r="G177" s="132"/>
      <c r="H177" s="132"/>
      <c r="I177" s="132"/>
      <c r="J177" s="132"/>
      <c r="K177" s="132"/>
      <c r="L177" s="132"/>
      <c r="M177" s="132"/>
      <c r="N177" s="217">
        <f>BK177</f>
        <v>0</v>
      </c>
      <c r="O177" s="218"/>
      <c r="P177" s="218"/>
      <c r="Q177" s="218"/>
      <c r="R177" s="125"/>
      <c r="T177" s="126"/>
      <c r="U177" s="123"/>
      <c r="V177" s="123"/>
      <c r="W177" s="127">
        <f>SUM(W178:W184)</f>
        <v>44.48</v>
      </c>
      <c r="X177" s="123"/>
      <c r="Y177" s="127">
        <f>SUM(Y178:Y184)</f>
        <v>3.9759999999999997E-2</v>
      </c>
      <c r="Z177" s="123"/>
      <c r="AA177" s="128">
        <f>SUM(AA178:AA184)</f>
        <v>0</v>
      </c>
      <c r="AR177" s="129" t="s">
        <v>129</v>
      </c>
      <c r="AT177" s="130" t="s">
        <v>70</v>
      </c>
      <c r="AU177" s="130" t="s">
        <v>77</v>
      </c>
      <c r="AY177" s="129" t="s">
        <v>123</v>
      </c>
      <c r="BK177" s="131">
        <f>SUM(BK178:BK184)</f>
        <v>0</v>
      </c>
    </row>
    <row r="178" spans="2:65" s="1" customFormat="1" ht="31.5" customHeight="1">
      <c r="B178" s="133"/>
      <c r="C178" s="134" t="s">
        <v>318</v>
      </c>
      <c r="D178" s="134" t="s">
        <v>124</v>
      </c>
      <c r="E178" s="135" t="s">
        <v>319</v>
      </c>
      <c r="F178" s="207" t="s">
        <v>320</v>
      </c>
      <c r="G178" s="207"/>
      <c r="H178" s="207"/>
      <c r="I178" s="207"/>
      <c r="J178" s="136" t="s">
        <v>264</v>
      </c>
      <c r="K178" s="137">
        <v>2</v>
      </c>
      <c r="L178" s="208"/>
      <c r="M178" s="208"/>
      <c r="N178" s="208">
        <f t="shared" ref="N178:N184" si="30">ROUND(L178*K178,2)</f>
        <v>0</v>
      </c>
      <c r="O178" s="208"/>
      <c r="P178" s="208"/>
      <c r="Q178" s="208"/>
      <c r="R178" s="138"/>
      <c r="T178" s="139" t="s">
        <v>5</v>
      </c>
      <c r="U178" s="40" t="s">
        <v>38</v>
      </c>
      <c r="V178" s="140">
        <v>0.61199999999999999</v>
      </c>
      <c r="W178" s="140">
        <f t="shared" ref="W178:W184" si="31">V178*K178</f>
        <v>1.224</v>
      </c>
      <c r="X178" s="140">
        <v>0</v>
      </c>
      <c r="Y178" s="140">
        <f t="shared" ref="Y178:Y184" si="32">X178*K178</f>
        <v>0</v>
      </c>
      <c r="Z178" s="140">
        <v>0</v>
      </c>
      <c r="AA178" s="141">
        <f t="shared" ref="AA178:AA184" si="33">Z178*K178</f>
        <v>0</v>
      </c>
      <c r="AR178" s="17" t="s">
        <v>187</v>
      </c>
      <c r="AT178" s="17" t="s">
        <v>124</v>
      </c>
      <c r="AU178" s="17" t="s">
        <v>129</v>
      </c>
      <c r="AY178" s="17" t="s">
        <v>123</v>
      </c>
      <c r="BE178" s="142">
        <f t="shared" ref="BE178:BE184" si="34">IF(U178="základní",N178,0)</f>
        <v>0</v>
      </c>
      <c r="BF178" s="142">
        <f t="shared" ref="BF178:BF184" si="35">IF(U178="snížená",N178,0)</f>
        <v>0</v>
      </c>
      <c r="BG178" s="142">
        <f t="shared" ref="BG178:BG184" si="36">IF(U178="zákl. přenesená",N178,0)</f>
        <v>0</v>
      </c>
      <c r="BH178" s="142">
        <f t="shared" ref="BH178:BH184" si="37">IF(U178="sníž. přenesená",N178,0)</f>
        <v>0</v>
      </c>
      <c r="BI178" s="142">
        <f t="shared" ref="BI178:BI184" si="38">IF(U178="nulová",N178,0)</f>
        <v>0</v>
      </c>
      <c r="BJ178" s="17" t="s">
        <v>129</v>
      </c>
      <c r="BK178" s="142">
        <f t="shared" ref="BK178:BK184" si="39">ROUND(L178*K178,2)</f>
        <v>0</v>
      </c>
      <c r="BL178" s="17" t="s">
        <v>187</v>
      </c>
      <c r="BM178" s="17" t="s">
        <v>321</v>
      </c>
    </row>
    <row r="179" spans="2:65" s="1" customFormat="1" ht="22.5" customHeight="1">
      <c r="B179" s="133"/>
      <c r="C179" s="143" t="s">
        <v>322</v>
      </c>
      <c r="D179" s="143" t="s">
        <v>196</v>
      </c>
      <c r="E179" s="144" t="s">
        <v>323</v>
      </c>
      <c r="F179" s="209" t="s">
        <v>324</v>
      </c>
      <c r="G179" s="209"/>
      <c r="H179" s="209"/>
      <c r="I179" s="209"/>
      <c r="J179" s="145" t="s">
        <v>264</v>
      </c>
      <c r="K179" s="146">
        <v>2</v>
      </c>
      <c r="L179" s="210"/>
      <c r="M179" s="210"/>
      <c r="N179" s="210">
        <f t="shared" si="30"/>
        <v>0</v>
      </c>
      <c r="O179" s="208"/>
      <c r="P179" s="208"/>
      <c r="Q179" s="208"/>
      <c r="R179" s="138"/>
      <c r="T179" s="139" t="s">
        <v>5</v>
      </c>
      <c r="U179" s="40" t="s">
        <v>38</v>
      </c>
      <c r="V179" s="140">
        <v>0</v>
      </c>
      <c r="W179" s="140">
        <f t="shared" si="31"/>
        <v>0</v>
      </c>
      <c r="X179" s="140">
        <v>0</v>
      </c>
      <c r="Y179" s="140">
        <f t="shared" si="32"/>
        <v>0</v>
      </c>
      <c r="Z179" s="140">
        <v>0</v>
      </c>
      <c r="AA179" s="141">
        <f t="shared" si="33"/>
        <v>0</v>
      </c>
      <c r="AR179" s="17" t="s">
        <v>199</v>
      </c>
      <c r="AT179" s="17" t="s">
        <v>196</v>
      </c>
      <c r="AU179" s="17" t="s">
        <v>129</v>
      </c>
      <c r="AY179" s="17" t="s">
        <v>123</v>
      </c>
      <c r="BE179" s="142">
        <f t="shared" si="34"/>
        <v>0</v>
      </c>
      <c r="BF179" s="142">
        <f t="shared" si="35"/>
        <v>0</v>
      </c>
      <c r="BG179" s="142">
        <f t="shared" si="36"/>
        <v>0</v>
      </c>
      <c r="BH179" s="142">
        <f t="shared" si="37"/>
        <v>0</v>
      </c>
      <c r="BI179" s="142">
        <f t="shared" si="38"/>
        <v>0</v>
      </c>
      <c r="BJ179" s="17" t="s">
        <v>129</v>
      </c>
      <c r="BK179" s="142">
        <f t="shared" si="39"/>
        <v>0</v>
      </c>
      <c r="BL179" s="17" t="s">
        <v>187</v>
      </c>
      <c r="BM179" s="17" t="s">
        <v>325</v>
      </c>
    </row>
    <row r="180" spans="2:65" s="1" customFormat="1" ht="31.5" customHeight="1">
      <c r="B180" s="133"/>
      <c r="C180" s="134" t="s">
        <v>326</v>
      </c>
      <c r="D180" s="134" t="s">
        <v>124</v>
      </c>
      <c r="E180" s="135" t="s">
        <v>327</v>
      </c>
      <c r="F180" s="207" t="s">
        <v>328</v>
      </c>
      <c r="G180" s="207"/>
      <c r="H180" s="207"/>
      <c r="I180" s="207"/>
      <c r="J180" s="136" t="s">
        <v>264</v>
      </c>
      <c r="K180" s="137">
        <v>400</v>
      </c>
      <c r="L180" s="208"/>
      <c r="M180" s="208"/>
      <c r="N180" s="208">
        <f t="shared" si="30"/>
        <v>0</v>
      </c>
      <c r="O180" s="208"/>
      <c r="P180" s="208"/>
      <c r="Q180" s="208"/>
      <c r="R180" s="138"/>
      <c r="T180" s="139" t="s">
        <v>5</v>
      </c>
      <c r="U180" s="40" t="s">
        <v>38</v>
      </c>
      <c r="V180" s="140">
        <v>8.4000000000000005E-2</v>
      </c>
      <c r="W180" s="140">
        <f t="shared" si="31"/>
        <v>33.6</v>
      </c>
      <c r="X180" s="140">
        <v>0</v>
      </c>
      <c r="Y180" s="140">
        <f t="shared" si="32"/>
        <v>0</v>
      </c>
      <c r="Z180" s="140">
        <v>0</v>
      </c>
      <c r="AA180" s="141">
        <f t="shared" si="33"/>
        <v>0</v>
      </c>
      <c r="AR180" s="17" t="s">
        <v>187</v>
      </c>
      <c r="AT180" s="17" t="s">
        <v>124</v>
      </c>
      <c r="AU180" s="17" t="s">
        <v>129</v>
      </c>
      <c r="AY180" s="17" t="s">
        <v>123</v>
      </c>
      <c r="BE180" s="142">
        <f t="shared" si="34"/>
        <v>0</v>
      </c>
      <c r="BF180" s="142">
        <f t="shared" si="35"/>
        <v>0</v>
      </c>
      <c r="BG180" s="142">
        <f t="shared" si="36"/>
        <v>0</v>
      </c>
      <c r="BH180" s="142">
        <f t="shared" si="37"/>
        <v>0</v>
      </c>
      <c r="BI180" s="142">
        <f t="shared" si="38"/>
        <v>0</v>
      </c>
      <c r="BJ180" s="17" t="s">
        <v>129</v>
      </c>
      <c r="BK180" s="142">
        <f t="shared" si="39"/>
        <v>0</v>
      </c>
      <c r="BL180" s="17" t="s">
        <v>187</v>
      </c>
      <c r="BM180" s="17" t="s">
        <v>329</v>
      </c>
    </row>
    <row r="181" spans="2:65" s="1" customFormat="1" ht="22.5" customHeight="1">
      <c r="B181" s="133"/>
      <c r="C181" s="143" t="s">
        <v>330</v>
      </c>
      <c r="D181" s="143" t="s">
        <v>196</v>
      </c>
      <c r="E181" s="144" t="s">
        <v>331</v>
      </c>
      <c r="F181" s="209" t="s">
        <v>332</v>
      </c>
      <c r="G181" s="209"/>
      <c r="H181" s="209"/>
      <c r="I181" s="209"/>
      <c r="J181" s="145" t="s">
        <v>264</v>
      </c>
      <c r="K181" s="146">
        <v>400</v>
      </c>
      <c r="L181" s="210"/>
      <c r="M181" s="210"/>
      <c r="N181" s="210">
        <f t="shared" si="30"/>
        <v>0</v>
      </c>
      <c r="O181" s="208"/>
      <c r="P181" s="208"/>
      <c r="Q181" s="208"/>
      <c r="R181" s="138"/>
      <c r="T181" s="139" t="s">
        <v>5</v>
      </c>
      <c r="U181" s="40" t="s">
        <v>38</v>
      </c>
      <c r="V181" s="140">
        <v>0</v>
      </c>
      <c r="W181" s="140">
        <f t="shared" si="31"/>
        <v>0</v>
      </c>
      <c r="X181" s="140">
        <v>0</v>
      </c>
      <c r="Y181" s="140">
        <f t="shared" si="32"/>
        <v>0</v>
      </c>
      <c r="Z181" s="140">
        <v>0</v>
      </c>
      <c r="AA181" s="141">
        <f t="shared" si="33"/>
        <v>0</v>
      </c>
      <c r="AR181" s="17" t="s">
        <v>199</v>
      </c>
      <c r="AT181" s="17" t="s">
        <v>196</v>
      </c>
      <c r="AU181" s="17" t="s">
        <v>129</v>
      </c>
      <c r="AY181" s="17" t="s">
        <v>123</v>
      </c>
      <c r="BE181" s="142">
        <f t="shared" si="34"/>
        <v>0</v>
      </c>
      <c r="BF181" s="142">
        <f t="shared" si="35"/>
        <v>0</v>
      </c>
      <c r="BG181" s="142">
        <f t="shared" si="36"/>
        <v>0</v>
      </c>
      <c r="BH181" s="142">
        <f t="shared" si="37"/>
        <v>0</v>
      </c>
      <c r="BI181" s="142">
        <f t="shared" si="38"/>
        <v>0</v>
      </c>
      <c r="BJ181" s="17" t="s">
        <v>129</v>
      </c>
      <c r="BK181" s="142">
        <f t="shared" si="39"/>
        <v>0</v>
      </c>
      <c r="BL181" s="17" t="s">
        <v>187</v>
      </c>
      <c r="BM181" s="17" t="s">
        <v>333</v>
      </c>
    </row>
    <row r="182" spans="2:65" s="1" customFormat="1" ht="22.5" customHeight="1">
      <c r="B182" s="133"/>
      <c r="C182" s="134" t="s">
        <v>334</v>
      </c>
      <c r="D182" s="134" t="s">
        <v>124</v>
      </c>
      <c r="E182" s="135" t="s">
        <v>335</v>
      </c>
      <c r="F182" s="207" t="s">
        <v>336</v>
      </c>
      <c r="G182" s="207"/>
      <c r="H182" s="207"/>
      <c r="I182" s="207"/>
      <c r="J182" s="136" t="s">
        <v>133</v>
      </c>
      <c r="K182" s="137">
        <v>284</v>
      </c>
      <c r="L182" s="208"/>
      <c r="M182" s="208"/>
      <c r="N182" s="208">
        <f t="shared" si="30"/>
        <v>0</v>
      </c>
      <c r="O182" s="208"/>
      <c r="P182" s="208"/>
      <c r="Q182" s="208"/>
      <c r="R182" s="138"/>
      <c r="T182" s="139" t="s">
        <v>5</v>
      </c>
      <c r="U182" s="40" t="s">
        <v>38</v>
      </c>
      <c r="V182" s="140">
        <v>3.4000000000000002E-2</v>
      </c>
      <c r="W182" s="140">
        <f t="shared" si="31"/>
        <v>9.6560000000000006</v>
      </c>
      <c r="X182" s="140">
        <v>1.3999999999999999E-4</v>
      </c>
      <c r="Y182" s="140">
        <f t="shared" si="32"/>
        <v>3.9759999999999997E-2</v>
      </c>
      <c r="Z182" s="140">
        <v>0</v>
      </c>
      <c r="AA182" s="141">
        <f t="shared" si="33"/>
        <v>0</v>
      </c>
      <c r="AR182" s="17" t="s">
        <v>187</v>
      </c>
      <c r="AT182" s="17" t="s">
        <v>124</v>
      </c>
      <c r="AU182" s="17" t="s">
        <v>129</v>
      </c>
      <c r="AY182" s="17" t="s">
        <v>123</v>
      </c>
      <c r="BE182" s="142">
        <f t="shared" si="34"/>
        <v>0</v>
      </c>
      <c r="BF182" s="142">
        <f t="shared" si="35"/>
        <v>0</v>
      </c>
      <c r="BG182" s="142">
        <f t="shared" si="36"/>
        <v>0</v>
      </c>
      <c r="BH182" s="142">
        <f t="shared" si="37"/>
        <v>0</v>
      </c>
      <c r="BI182" s="142">
        <f t="shared" si="38"/>
        <v>0</v>
      </c>
      <c r="BJ182" s="17" t="s">
        <v>129</v>
      </c>
      <c r="BK182" s="142">
        <f t="shared" si="39"/>
        <v>0</v>
      </c>
      <c r="BL182" s="17" t="s">
        <v>187</v>
      </c>
      <c r="BM182" s="17" t="s">
        <v>337</v>
      </c>
    </row>
    <row r="183" spans="2:65" s="1" customFormat="1" ht="31.5" customHeight="1">
      <c r="B183" s="133"/>
      <c r="C183" s="134" t="s">
        <v>338</v>
      </c>
      <c r="D183" s="134" t="s">
        <v>124</v>
      </c>
      <c r="E183" s="135" t="s">
        <v>339</v>
      </c>
      <c r="F183" s="207" t="s">
        <v>340</v>
      </c>
      <c r="G183" s="207"/>
      <c r="H183" s="207"/>
      <c r="I183" s="207"/>
      <c r="J183" s="136" t="s">
        <v>204</v>
      </c>
      <c r="K183" s="137">
        <v>436.8</v>
      </c>
      <c r="L183" s="208"/>
      <c r="M183" s="208"/>
      <c r="N183" s="208">
        <f t="shared" si="30"/>
        <v>0</v>
      </c>
      <c r="O183" s="208"/>
      <c r="P183" s="208"/>
      <c r="Q183" s="208"/>
      <c r="R183" s="138"/>
      <c r="T183" s="139" t="s">
        <v>5</v>
      </c>
      <c r="U183" s="40" t="s">
        <v>38</v>
      </c>
      <c r="V183" s="140">
        <v>0</v>
      </c>
      <c r="W183" s="140">
        <f t="shared" si="31"/>
        <v>0</v>
      </c>
      <c r="X183" s="140">
        <v>0</v>
      </c>
      <c r="Y183" s="140">
        <f t="shared" si="32"/>
        <v>0</v>
      </c>
      <c r="Z183" s="140">
        <v>0</v>
      </c>
      <c r="AA183" s="141">
        <f t="shared" si="33"/>
        <v>0</v>
      </c>
      <c r="AR183" s="17" t="s">
        <v>187</v>
      </c>
      <c r="AT183" s="17" t="s">
        <v>124</v>
      </c>
      <c r="AU183" s="17" t="s">
        <v>129</v>
      </c>
      <c r="AY183" s="17" t="s">
        <v>123</v>
      </c>
      <c r="BE183" s="142">
        <f t="shared" si="34"/>
        <v>0</v>
      </c>
      <c r="BF183" s="142">
        <f t="shared" si="35"/>
        <v>0</v>
      </c>
      <c r="BG183" s="142">
        <f t="shared" si="36"/>
        <v>0</v>
      </c>
      <c r="BH183" s="142">
        <f t="shared" si="37"/>
        <v>0</v>
      </c>
      <c r="BI183" s="142">
        <f t="shared" si="38"/>
        <v>0</v>
      </c>
      <c r="BJ183" s="17" t="s">
        <v>129</v>
      </c>
      <c r="BK183" s="142">
        <f t="shared" si="39"/>
        <v>0</v>
      </c>
      <c r="BL183" s="17" t="s">
        <v>187</v>
      </c>
      <c r="BM183" s="17" t="s">
        <v>341</v>
      </c>
    </row>
    <row r="184" spans="2:65" s="1" customFormat="1" ht="31.5" customHeight="1">
      <c r="B184" s="133"/>
      <c r="C184" s="134" t="s">
        <v>342</v>
      </c>
      <c r="D184" s="134" t="s">
        <v>124</v>
      </c>
      <c r="E184" s="135" t="s">
        <v>343</v>
      </c>
      <c r="F184" s="207" t="s">
        <v>344</v>
      </c>
      <c r="G184" s="207"/>
      <c r="H184" s="207"/>
      <c r="I184" s="207"/>
      <c r="J184" s="136" t="s">
        <v>204</v>
      </c>
      <c r="K184" s="137">
        <v>4368</v>
      </c>
      <c r="L184" s="208"/>
      <c r="M184" s="208"/>
      <c r="N184" s="208">
        <f t="shared" si="30"/>
        <v>0</v>
      </c>
      <c r="O184" s="208"/>
      <c r="P184" s="208"/>
      <c r="Q184" s="208"/>
      <c r="R184" s="138"/>
      <c r="T184" s="139" t="s">
        <v>5</v>
      </c>
      <c r="U184" s="40" t="s">
        <v>38</v>
      </c>
      <c r="V184" s="140">
        <v>0</v>
      </c>
      <c r="W184" s="140">
        <f t="shared" si="31"/>
        <v>0</v>
      </c>
      <c r="X184" s="140">
        <v>0</v>
      </c>
      <c r="Y184" s="140">
        <f t="shared" si="32"/>
        <v>0</v>
      </c>
      <c r="Z184" s="140">
        <v>0</v>
      </c>
      <c r="AA184" s="141">
        <f t="shared" si="33"/>
        <v>0</v>
      </c>
      <c r="AR184" s="17" t="s">
        <v>187</v>
      </c>
      <c r="AT184" s="17" t="s">
        <v>124</v>
      </c>
      <c r="AU184" s="17" t="s">
        <v>129</v>
      </c>
      <c r="AY184" s="17" t="s">
        <v>123</v>
      </c>
      <c r="BE184" s="142">
        <f t="shared" si="34"/>
        <v>0</v>
      </c>
      <c r="BF184" s="142">
        <f t="shared" si="35"/>
        <v>0</v>
      </c>
      <c r="BG184" s="142">
        <f t="shared" si="36"/>
        <v>0</v>
      </c>
      <c r="BH184" s="142">
        <f t="shared" si="37"/>
        <v>0</v>
      </c>
      <c r="BI184" s="142">
        <f t="shared" si="38"/>
        <v>0</v>
      </c>
      <c r="BJ184" s="17" t="s">
        <v>129</v>
      </c>
      <c r="BK184" s="142">
        <f t="shared" si="39"/>
        <v>0</v>
      </c>
      <c r="BL184" s="17" t="s">
        <v>187</v>
      </c>
      <c r="BM184" s="17" t="s">
        <v>345</v>
      </c>
    </row>
    <row r="185" spans="2:65" s="9" customFormat="1" ht="29.85" customHeight="1">
      <c r="B185" s="122"/>
      <c r="C185" s="123"/>
      <c r="D185" s="132" t="s">
        <v>107</v>
      </c>
      <c r="E185" s="132"/>
      <c r="F185" s="132"/>
      <c r="G185" s="132"/>
      <c r="H185" s="132"/>
      <c r="I185" s="132"/>
      <c r="J185" s="132"/>
      <c r="K185" s="132"/>
      <c r="L185" s="132"/>
      <c r="M185" s="132"/>
      <c r="N185" s="217">
        <f>BK185</f>
        <v>0</v>
      </c>
      <c r="O185" s="218"/>
      <c r="P185" s="218"/>
      <c r="Q185" s="218"/>
      <c r="R185" s="125"/>
      <c r="T185" s="126"/>
      <c r="U185" s="123"/>
      <c r="V185" s="123"/>
      <c r="W185" s="127">
        <f>W186</f>
        <v>11.4208</v>
      </c>
      <c r="X185" s="123"/>
      <c r="Y185" s="127">
        <f>Y186</f>
        <v>1.4608000000000001E-2</v>
      </c>
      <c r="Z185" s="123"/>
      <c r="AA185" s="128">
        <f>AA186</f>
        <v>0</v>
      </c>
      <c r="AR185" s="129" t="s">
        <v>129</v>
      </c>
      <c r="AT185" s="130" t="s">
        <v>70</v>
      </c>
      <c r="AU185" s="130" t="s">
        <v>77</v>
      </c>
      <c r="AY185" s="129" t="s">
        <v>123</v>
      </c>
      <c r="BK185" s="131">
        <f>BK186</f>
        <v>0</v>
      </c>
    </row>
    <row r="186" spans="2:65" s="1" customFormat="1" ht="44.25" customHeight="1">
      <c r="B186" s="133"/>
      <c r="C186" s="134" t="s">
        <v>346</v>
      </c>
      <c r="D186" s="134" t="s">
        <v>124</v>
      </c>
      <c r="E186" s="135" t="s">
        <v>347</v>
      </c>
      <c r="F186" s="207" t="s">
        <v>348</v>
      </c>
      <c r="G186" s="207"/>
      <c r="H186" s="207"/>
      <c r="I186" s="207"/>
      <c r="J186" s="136" t="s">
        <v>133</v>
      </c>
      <c r="K186" s="137">
        <v>66.400000000000006</v>
      </c>
      <c r="L186" s="208"/>
      <c r="M186" s="208"/>
      <c r="N186" s="208">
        <f>ROUND(L186*K186,2)</f>
        <v>0</v>
      </c>
      <c r="O186" s="208"/>
      <c r="P186" s="208"/>
      <c r="Q186" s="208"/>
      <c r="R186" s="138"/>
      <c r="T186" s="139" t="s">
        <v>5</v>
      </c>
      <c r="U186" s="147" t="s">
        <v>38</v>
      </c>
      <c r="V186" s="148">
        <v>0.17199999999999999</v>
      </c>
      <c r="W186" s="148">
        <f>V186*K186</f>
        <v>11.4208</v>
      </c>
      <c r="X186" s="148">
        <v>2.2000000000000001E-4</v>
      </c>
      <c r="Y186" s="148">
        <f>X186*K186</f>
        <v>1.4608000000000001E-2</v>
      </c>
      <c r="Z186" s="148">
        <v>0</v>
      </c>
      <c r="AA186" s="149">
        <f>Z186*K186</f>
        <v>0</v>
      </c>
      <c r="AR186" s="17" t="s">
        <v>187</v>
      </c>
      <c r="AT186" s="17" t="s">
        <v>124</v>
      </c>
      <c r="AU186" s="17" t="s">
        <v>129</v>
      </c>
      <c r="AY186" s="17" t="s">
        <v>123</v>
      </c>
      <c r="BE186" s="142">
        <f>IF(U186="základní",N186,0)</f>
        <v>0</v>
      </c>
      <c r="BF186" s="142">
        <f>IF(U186="snížená",N186,0)</f>
        <v>0</v>
      </c>
      <c r="BG186" s="142">
        <f>IF(U186="zákl. přenesená",N186,0)</f>
        <v>0</v>
      </c>
      <c r="BH186" s="142">
        <f>IF(U186="sníž. přenesená",N186,0)</f>
        <v>0</v>
      </c>
      <c r="BI186" s="142">
        <f>IF(U186="nulová",N186,0)</f>
        <v>0</v>
      </c>
      <c r="BJ186" s="17" t="s">
        <v>129</v>
      </c>
      <c r="BK186" s="142">
        <f>ROUND(L186*K186,2)</f>
        <v>0</v>
      </c>
      <c r="BL186" s="17" t="s">
        <v>187</v>
      </c>
      <c r="BM186" s="17" t="s">
        <v>349</v>
      </c>
    </row>
    <row r="187" spans="2:65" s="1" customFormat="1" ht="6.95" customHeight="1">
      <c r="B187" s="55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7"/>
    </row>
  </sheetData>
  <mergeCells count="238">
    <mergeCell ref="H1:K1"/>
    <mergeCell ref="S2:AC2"/>
    <mergeCell ref="F184:I184"/>
    <mergeCell ref="L184:M184"/>
    <mergeCell ref="N184:Q184"/>
    <mergeCell ref="F186:I186"/>
    <mergeCell ref="L186:M186"/>
    <mergeCell ref="N186:Q186"/>
    <mergeCell ref="N120:Q120"/>
    <mergeCell ref="N121:Q121"/>
    <mergeCell ref="N122:Q122"/>
    <mergeCell ref="N124:Q124"/>
    <mergeCell ref="N134:Q134"/>
    <mergeCell ref="N140:Q140"/>
    <mergeCell ref="N141:Q141"/>
    <mergeCell ref="N146:Q146"/>
    <mergeCell ref="N148:Q148"/>
    <mergeCell ref="N160:Q160"/>
    <mergeCell ref="N177:Q177"/>
    <mergeCell ref="N185:Q185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8:I158"/>
    <mergeCell ref="L158:M158"/>
    <mergeCell ref="N158:Q158"/>
    <mergeCell ref="F159:I159"/>
    <mergeCell ref="L159:M159"/>
    <mergeCell ref="N159:Q159"/>
    <mergeCell ref="F161:I161"/>
    <mergeCell ref="L161:M161"/>
    <mergeCell ref="N161:Q161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44:I144"/>
    <mergeCell ref="L144:M144"/>
    <mergeCell ref="N144:Q144"/>
    <mergeCell ref="F145:I145"/>
    <mergeCell ref="L145:M145"/>
    <mergeCell ref="N145:Q145"/>
    <mergeCell ref="F147:I147"/>
    <mergeCell ref="L147:M147"/>
    <mergeCell ref="N147:Q147"/>
    <mergeCell ref="F139:I139"/>
    <mergeCell ref="L139:M139"/>
    <mergeCell ref="N139:Q139"/>
    <mergeCell ref="F142:I142"/>
    <mergeCell ref="L142:M142"/>
    <mergeCell ref="N142:Q142"/>
    <mergeCell ref="F143:I143"/>
    <mergeCell ref="L143:M143"/>
    <mergeCell ref="N143:Q143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2:I132"/>
    <mergeCell ref="L132:M132"/>
    <mergeCell ref="N132:Q132"/>
    <mergeCell ref="F133:I133"/>
    <mergeCell ref="L133:M133"/>
    <mergeCell ref="N133:Q133"/>
    <mergeCell ref="F135:I135"/>
    <mergeCell ref="L135:M135"/>
    <mergeCell ref="N135:Q135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M117:Q117"/>
    <mergeCell ref="F119:I119"/>
    <mergeCell ref="L119:M119"/>
    <mergeCell ref="N119:Q119"/>
    <mergeCell ref="F123:I123"/>
    <mergeCell ref="L123:M123"/>
    <mergeCell ref="N123:Q123"/>
    <mergeCell ref="F125:I125"/>
    <mergeCell ref="L125:M125"/>
    <mergeCell ref="N125:Q125"/>
    <mergeCell ref="N98:Q98"/>
    <mergeCell ref="N99:Q99"/>
    <mergeCell ref="N101:Q101"/>
    <mergeCell ref="L103:Q103"/>
    <mergeCell ref="C109:Q109"/>
    <mergeCell ref="F111:P111"/>
    <mergeCell ref="F112:P112"/>
    <mergeCell ref="M114:P114"/>
    <mergeCell ref="M116:Q11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1 - 1</vt:lpstr>
      <vt:lpstr>'1 - 1'!Názvy_tisku</vt:lpstr>
      <vt:lpstr>'Rekapitulace stavby'!Názvy_tisku</vt:lpstr>
      <vt:lpstr>'1 - 1'!Oblast_tisku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PC_ROZPOCET2\PC</dc:creator>
  <cp:lastModifiedBy>Miroslava Saksová</cp:lastModifiedBy>
  <dcterms:created xsi:type="dcterms:W3CDTF">2018-05-04T07:50:32Z</dcterms:created>
  <dcterms:modified xsi:type="dcterms:W3CDTF">2019-01-17T09:16:29Z</dcterms:modified>
</cp:coreProperties>
</file>