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029"/>
  <workbookPr/>
  <bookViews>
    <workbookView xWindow="0" yWindow="0" windowWidth="18870" windowHeight="9885" activeTab="0"/>
  </bookViews>
  <sheets>
    <sheet name="Rekapitulace stavby" sheetId="1" r:id="rId1"/>
    <sheet name="18-08A - SO 01 STAVEBNÍ Č..." sheetId="2" r:id="rId2"/>
    <sheet name="18-08B - SO 02 VYTÁPĚNÍ " sheetId="3" r:id="rId3"/>
    <sheet name="18-08C - SO 03 ELEKTROINS..." sheetId="4" r:id="rId4"/>
  </sheets>
  <definedNames>
    <definedName name="_xlnm.Print_Area" localSheetId="1">'18-08A - SO 01 STAVEBNÍ Č...'!$C$4:$Q$70,'18-08A - SO 01 STAVEBNÍ Č...'!$C$76:$Q$115,'18-08A - SO 01 STAVEBNÍ Č...'!$C$121:$Q$748</definedName>
    <definedName name="_xlnm.Print_Area" localSheetId="2">'18-08B - SO 02 VYTÁPĚNÍ '!$C$4:$Q$70,'18-08B - SO 02 VYTÁPĚNÍ '!$C$76:$Q$107,'18-08B - SO 02 VYTÁPĚNÍ '!$C$113:$Q$207</definedName>
    <definedName name="_xlnm.Print_Area" localSheetId="3">'18-08C - SO 03 ELEKTROINS...'!$C$4:$Q$70,'18-08C - SO 03 ELEKTROINS...'!$C$76:$Q$101,'18-08C - SO 03 ELEKTROINS...'!$C$107:$Q$171</definedName>
    <definedName name="_xlnm.Print_Area" localSheetId="0">'Rekapitulace stavby'!$C$4:$AP$70,'Rekapitulace stavby'!$C$76:$AP$98</definedName>
    <definedName name="_xlnm.Print_Titles" localSheetId="0">'Rekapitulace stavby'!$85:$85</definedName>
    <definedName name="_xlnm.Print_Titles" localSheetId="1">'18-08A - SO 01 STAVEBNÍ Č...'!$131:$131</definedName>
    <definedName name="_xlnm.Print_Titles" localSheetId="2">'18-08B - SO 02 VYTÁPĚNÍ '!$123:$123</definedName>
    <definedName name="_xlnm.Print_Titles" localSheetId="3">'18-08C - SO 03 ELEKTROINS...'!$117:$117</definedName>
  </definedNames>
  <calcPr calcId="171027"/>
</workbook>
</file>

<file path=xl/sharedStrings.xml><?xml version="1.0" encoding="utf-8"?>
<sst xmlns="http://schemas.openxmlformats.org/spreadsheetml/2006/main" count="7758" uniqueCount="936">
  <si>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</si>
  <si>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</si>
  <si>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</si>
  <si>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</si>
  <si>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</si>
  <si>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</si>
  <si>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</si>
  <si>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</si>
  <si>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</si>
  <si>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</si>
  <si>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</si>
  <si>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</si>
  <si>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</si>
  <si>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</si>
  <si>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</si>
  <si>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</si>
  <si>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</si>
  <si>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18-08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</si>
  <si>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</si>
  <si>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</si>
  <si>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OPRAVA TĚLOCVIČEN A JEJICH ZÁZEMÍ ZŠ JUBILEJNÍ 3     II.ETAPA</t>
  </si>
  <si>
    <t>JKSO:</t>
  </si>
  <si>
    <t>CC-CZ:</t>
  </si>
  <si>
    <t>Místo:</t>
  </si>
  <si>
    <t xml:space="preserve">Jubilejní 3 , Nový Jičín </t>
  </si>
  <si>
    <t>Datum:</t>
  </si>
  <si>
    <t>15. 3. 2018</t>
  </si>
  <si>
    <t>Objednatel:</t>
  </si>
  <si>
    <t>IČ:</t>
  </si>
  <si>
    <t>45214859</t>
  </si>
  <si>
    <t>ZŠ a MŠ Nový Jičín , Jubilejní 3</t>
  </si>
  <si>
    <t>DIČ:</t>
  </si>
  <si>
    <t>Zhotovitel:</t>
  </si>
  <si>
    <t>Vyplň údaj</t>
  </si>
  <si>
    <t>Projektant:</t>
  </si>
  <si>
    <t>27852067</t>
  </si>
  <si>
    <t>GaP INŽENÝRING s.r.o.</t>
  </si>
  <si>
    <t>True</t>
  </si>
  <si>
    <t>Zpracovatel:</t>
  </si>
  <si>
    <t>PETŘKOVSKÝ R.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</si>
  <si>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</si>
  <si>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</si>
  <si>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</si>
  <si>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</si>
  <si>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</si>
  <si>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</si>
  <si>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</si>
  <si>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</si>
  <si>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</si>
  <si>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</si>
  <si>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</si>
  <si>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</si>
  <si>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</si>
  <si>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</si>
  <si>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</si>
  <si>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</si>
  <si>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</si>
  <si>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</si>
  <si>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</si>
  <si>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</si>
  <si>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</si>
  <si>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</si>
  <si>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</si>
  <si>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</si>
  <si>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</si>
  <si>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</si>
  <si>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</si>
  <si>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</si>
  <si>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</si>
  <si>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</si>
  <si>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</si>
  <si>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</si>
  <si>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</si>
  <si>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</si>
  <si>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</si>
  <si>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</si>
  <si>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</si>
  <si>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</si>
  <si>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</si>
  <si>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</si>
  <si>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</si>
  <si>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</si>
  <si>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</si>
  <si>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{3bb742e5-1da1-4d48-95bf-85f44e2bc02d}</t>
  </si>
  <si>
    <t>{00000000-0000-0000-0000-000000000000}</t>
  </si>
  <si>
    <t>/</t>
  </si>
  <si>
    <t>18-08A</t>
  </si>
  <si>
    <t xml:space="preserve">SO 01 STAVEBNÍ ČÁST </t>
  </si>
  <si>
    <t>1</t>
  </si>
  <si>
    <t>{6b9373a1-6053-464e-b0bb-615893d1a373}</t>
  </si>
  <si>
    <t>18-08B</t>
  </si>
  <si>
    <t xml:space="preserve">SO 02 VYTÁPĚNÍ </t>
  </si>
  <si>
    <t>{ad681887-44ec-4e40-a759-5a6c68902387}</t>
  </si>
  <si>
    <t>18-08C</t>
  </si>
  <si>
    <t xml:space="preserve">SO 03 ELEKTROINSTALACE OSVĚTLENÍ A ZÁSUVEK </t>
  </si>
  <si>
    <t>{ace5a6e9-1b38-40c0-af21-799614cb454b}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</si>
  <si>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</si>
  <si>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</si>
  <si>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</si>
  <si>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</si>
  <si>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</si>
  <si>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</si>
  <si>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</si>
  <si>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</si>
  <si>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</si>
  <si>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</si>
  <si>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</si>
  <si>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</si>
  <si>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</si>
  <si>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</si>
  <si>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</si>
  <si>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</si>
  <si>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</si>
  <si>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 xml:space="preserve">18-08A - SO 01 STAVEBNÍ ČÁST </t>
  </si>
  <si>
    <t xml:space="preserve"> 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</si>
  <si>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</si>
  <si>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</si>
  <si>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</si>
  <si>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</si>
  <si>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</si>
  <si>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</si>
  <si>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</si>
  <si>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</si>
  <si>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</si>
  <si>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</si>
  <si>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</si>
  <si>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</si>
  <si>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</si>
  <si>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</si>
  <si>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</si>
  <si>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</si>
  <si>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</si>
  <si>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</si>
  <si>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</si>
  <si>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</si>
  <si>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</si>
  <si>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</si>
  <si>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</si>
  <si>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2) Ostatní náklady</t>
  </si>
  <si>
    <t>Zařízení staveniště</t>
  </si>
  <si>
    <t>VRN</t>
  </si>
  <si>
    <t>4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</si>
  <si>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</si>
  <si>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</si>
  <si>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</si>
  <si>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</si>
  <si>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</si>
  <si>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</si>
  <si>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</si>
  <si>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</si>
  <si>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</si>
  <si>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</si>
  <si>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</si>
  <si>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</si>
  <si>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</si>
  <si>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</si>
  <si>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</si>
  <si>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</si>
  <si>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</si>
  <si>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</si>
  <si>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</si>
  <si>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</si>
  <si>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</si>
  <si>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</si>
  <si>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340239212</t>
  </si>
  <si>
    <t>Zazdívka otvorů pl do 4 m2 v příčkách nebo stěnách z cihel tl přes 100 mm</t>
  </si>
  <si>
    <t>m2</t>
  </si>
  <si>
    <t>1634526708</t>
  </si>
  <si>
    <t xml:space="preserve">mezi  1.17 a 1.16 , 1.12 a 1.11   </t>
  </si>
  <si>
    <t>VV</t>
  </si>
  <si>
    <t>2*0,90*2,05</t>
  </si>
  <si>
    <t>Součet</t>
  </si>
  <si>
    <t>342272423</t>
  </si>
  <si>
    <t>Příčky tl 125 mm z pórobetonových přesných hladkých příčkovek objemové hmotnosti 500 kg/m3</t>
  </si>
  <si>
    <t>1162831265</t>
  </si>
  <si>
    <t>5*4,40*3,25</t>
  </si>
  <si>
    <t>3</t>
  </si>
  <si>
    <t>342291131</t>
  </si>
  <si>
    <t>Ukotvení příček k betonovým konstrukcím plochými kotvami</t>
  </si>
  <si>
    <t>m</t>
  </si>
  <si>
    <t>-1857767545</t>
  </si>
  <si>
    <t>5*2*3,00</t>
  </si>
  <si>
    <t>611131121</t>
  </si>
  <si>
    <t>Penetrace akrylát-silikonová vnitřních stropů nanášená ručně</t>
  </si>
  <si>
    <t>-1081849041</t>
  </si>
  <si>
    <t>MÍSTNOST 1.09-1.17</t>
  </si>
  <si>
    <t>30,14+18,52+15,18+16,83+18,58+16,05+16,05+18,58+18,99</t>
  </si>
  <si>
    <t>5</t>
  </si>
  <si>
    <t>611311131</t>
  </si>
  <si>
    <t>Potažení vnitřních rovných stropů vápenným štukem tloušťky do 3 mm</t>
  </si>
  <si>
    <t>527439162</t>
  </si>
  <si>
    <t>6</t>
  </si>
  <si>
    <t>612131121</t>
  </si>
  <si>
    <t>Penetrace akrylát-silikonová vnitřních stěn nanášená ručně</t>
  </si>
  <si>
    <t>1805405473</t>
  </si>
  <si>
    <t>MÍSTNOST 1.07</t>
  </si>
  <si>
    <t>102,51*3,25+4*0,40*3,25</t>
  </si>
  <si>
    <t>-7*0,95*2,00</t>
  </si>
  <si>
    <t>-3*1,75*2,10</t>
  </si>
  <si>
    <t>-2*1,60*3,25</t>
  </si>
  <si>
    <t>-3,60*3,15</t>
  </si>
  <si>
    <t>Mezisoučet</t>
  </si>
  <si>
    <t>MÍSTNOST 1.08</t>
  </si>
  <si>
    <t>54,23*3,25+4*0,40*3,25</t>
  </si>
  <si>
    <t>-5*0,80*2,00</t>
  </si>
  <si>
    <t>-1,60*3,25</t>
  </si>
  <si>
    <t>-1,75*3,15</t>
  </si>
  <si>
    <t>MÍSTNOST 1.09</t>
  </si>
  <si>
    <t>22,13*3,25-0,95*2,00</t>
  </si>
  <si>
    <t>MÍSTNOST  1.10</t>
  </si>
  <si>
    <t>17,72*3,25-0,95*2,00-1,50*2,40</t>
  </si>
  <si>
    <t>MÍSTNOST 1.11</t>
  </si>
  <si>
    <t>16,50*3,25-0,95*2,00-(1,50+1,20)*2,40</t>
  </si>
  <si>
    <t>MÍSTNOST 1.12</t>
  </si>
  <si>
    <t>17,98*3,25</t>
  </si>
  <si>
    <t>-0,95*2,00*2</t>
  </si>
  <si>
    <t>-(1,50+1,20)*2,40</t>
  </si>
  <si>
    <t>MÍSTNOST 1.13</t>
  </si>
  <si>
    <t>0,00</t>
  </si>
  <si>
    <t>MÍSTNOST 1.14</t>
  </si>
  <si>
    <t>17,41*3,25</t>
  </si>
  <si>
    <t>-2*0,95*2,00</t>
  </si>
  <si>
    <t>MÍSTNOST 1.15</t>
  </si>
  <si>
    <t>MÍSTNOST 1.16</t>
  </si>
  <si>
    <t>MÍSTNOST 1.17</t>
  </si>
  <si>
    <t>18,06*3,25</t>
  </si>
  <si>
    <t>-0,95*2,00</t>
  </si>
  <si>
    <t>-(1,20+1,20)*2,40</t>
  </si>
  <si>
    <t>7</t>
  </si>
  <si>
    <t>612135011</t>
  </si>
  <si>
    <t>Vyrovnání podkladu vnitřních stěn tmelem tl do 2 mm</t>
  </si>
  <si>
    <t>-1719645420</t>
  </si>
  <si>
    <t>8</t>
  </si>
  <si>
    <t>612311131</t>
  </si>
  <si>
    <t>Potažení vnitřních stěn vápenným štukem tloušťky do 3 mm</t>
  </si>
  <si>
    <t>264871785</t>
  </si>
  <si>
    <t>ODPOČET OBKLADŮ V MÍSTNOSTECH 1.12,1.14,1.15</t>
  </si>
  <si>
    <t>-78,248</t>
  </si>
  <si>
    <t>9</t>
  </si>
  <si>
    <t>612325215</t>
  </si>
  <si>
    <t>Vápenocementová hladká omítka malých ploch do 4,0 m2 na stěnách</t>
  </si>
  <si>
    <t>kus</t>
  </si>
  <si>
    <t>-1360641376</t>
  </si>
  <si>
    <t xml:space="preserve">ZAZDÍVKY OTVORŮ </t>
  </si>
  <si>
    <t>2*2</t>
  </si>
  <si>
    <t>10</t>
  </si>
  <si>
    <t>612325401</t>
  </si>
  <si>
    <t>Oprava vnitřní vápenocementové hrubé omítky stěn v rozsahu plochy do 10%</t>
  </si>
  <si>
    <t>-985184640</t>
  </si>
  <si>
    <t>"OPRAVA PO DEMONTÁŽI DŘEV.OBKLADŮ A ROŠTU"</t>
  </si>
  <si>
    <t>(102,51-7*0,80-3*1,752*1,60-3,60+2*4*0,40)*1,60+5*4,40*0,30</t>
  </si>
  <si>
    <t>(54,23-5*0,80-1,75-1,60+24*0,40)*1,60</t>
  </si>
  <si>
    <t>(17,98-3,080-2*0,80)*1,60</t>
  </si>
  <si>
    <t>(17,41-2,925-2*0,80)*1,60</t>
  </si>
  <si>
    <t>(18,06-3,45-2*0,80)*1,60</t>
  </si>
  <si>
    <t>11</t>
  </si>
  <si>
    <t>622143003</t>
  </si>
  <si>
    <t>Montáž omítkových plastových nebo pozinkovaných rohových profilů s tkaninou</t>
  </si>
  <si>
    <t>1540610243</t>
  </si>
  <si>
    <t>MÍSTNOST 1.07 , 1.08</t>
  </si>
  <si>
    <t>9*2,75+4*2*2,75+2*3,15</t>
  </si>
  <si>
    <t>3*2,75+4*2*2,75+2*3,15</t>
  </si>
  <si>
    <t>5*3,25</t>
  </si>
  <si>
    <t>MÍSTNOST 1.10</t>
  </si>
  <si>
    <t>4*3,25</t>
  </si>
  <si>
    <t>0,0</t>
  </si>
  <si>
    <t>2*3,25</t>
  </si>
  <si>
    <t>MÍSTNOST  1.13</t>
  </si>
  <si>
    <t>MÍSTNOST  1.15</t>
  </si>
  <si>
    <t>12</t>
  </si>
  <si>
    <t>M</t>
  </si>
  <si>
    <t>590514860</t>
  </si>
  <si>
    <t>lišta rohová PVC 10/15 cm s tkaninou 2,5 m</t>
  </si>
  <si>
    <t>78292790</t>
  </si>
  <si>
    <t>13</t>
  </si>
  <si>
    <t>632451456</t>
  </si>
  <si>
    <t>Potěr pískocementový tl do 50 mm tř. C 25 běžný</t>
  </si>
  <si>
    <t>-804452800</t>
  </si>
  <si>
    <t>128,28+56,88</t>
  </si>
  <si>
    <t>14</t>
  </si>
  <si>
    <t>632451491</t>
  </si>
  <si>
    <t>Příplatek k potěrům za přehlazení povrchu</t>
  </si>
  <si>
    <t>1465668649</t>
  </si>
  <si>
    <t>632481111</t>
  </si>
  <si>
    <t>Vložka do potěru nebo mazaniny z rabicového pletiva</t>
  </si>
  <si>
    <t>-1497949638</t>
  </si>
  <si>
    <t>MÍSTNOST 1.07 ,1.08</t>
  </si>
  <si>
    <t>16</t>
  </si>
  <si>
    <t>632481213</t>
  </si>
  <si>
    <t>Separační vrstva z PE fólie</t>
  </si>
  <si>
    <t>-1265968469</t>
  </si>
  <si>
    <t>17</t>
  </si>
  <si>
    <t>634112113</t>
  </si>
  <si>
    <t>Obvodová dilatace podlahovým páskem v 80 mm mezi stěnou a samonivelačním potěrem</t>
  </si>
  <si>
    <t>1881083694</t>
  </si>
  <si>
    <t>MÍSTNOSTI 1.07 , 1.08</t>
  </si>
  <si>
    <t>102,51+54,23</t>
  </si>
  <si>
    <t>18</t>
  </si>
  <si>
    <t>634113115</t>
  </si>
  <si>
    <t>Výplň dilatačních spár mazanin plastovým profilem v 80 mm</t>
  </si>
  <si>
    <t>2074311858</t>
  </si>
  <si>
    <t>3,60+2*1,60+1,75</t>
  </si>
  <si>
    <t>19</t>
  </si>
  <si>
    <t>952901111</t>
  </si>
  <si>
    <t>Vyčištění budov bytové a občanské výstavby při výšce podlaží do 4 m</t>
  </si>
  <si>
    <t>-196905049</t>
  </si>
  <si>
    <t>MÍSTNOSTI 1.07-1.17</t>
  </si>
  <si>
    <t>128,28+56,88+30,14+18,52+15,18+16,83+18,58+16,05+16,05+18,58+18,99</t>
  </si>
  <si>
    <t>20</t>
  </si>
  <si>
    <t>965045113</t>
  </si>
  <si>
    <t>Bourání potěrů cementových nebo pískocementových tl do 50 mm pl přes 4 m2</t>
  </si>
  <si>
    <t>1671968511</t>
  </si>
  <si>
    <t>CHODBA S VESTIBULEM 1.07</t>
  </si>
  <si>
    <t>128,28</t>
  </si>
  <si>
    <t>CHODBA K JÍDELNĚ 1.08</t>
  </si>
  <si>
    <t>56,88</t>
  </si>
  <si>
    <t>965081323</t>
  </si>
  <si>
    <t>Bourání podlah z dlaždic betonových, teracových nebo čedičových tl do 25 mm plochy přes 1 m2</t>
  </si>
  <si>
    <t>147007891</t>
  </si>
  <si>
    <t>22</t>
  </si>
  <si>
    <t>968072455</t>
  </si>
  <si>
    <t>Vybourání kovových dveřních zárubní pl do 2 m2</t>
  </si>
  <si>
    <t>769901066</t>
  </si>
  <si>
    <t>7*0,80*2,00</t>
  </si>
  <si>
    <t>5*0,80*2,00</t>
  </si>
  <si>
    <t>23</t>
  </si>
  <si>
    <t>997013111</t>
  </si>
  <si>
    <t>Vnitrostaveništní doprava suti a vybouraných hmot pro budovy v do 6 m s použitím mechanizace</t>
  </si>
  <si>
    <t>t</t>
  </si>
  <si>
    <t>1344019173</t>
  </si>
  <si>
    <t>24</t>
  </si>
  <si>
    <t>997013501</t>
  </si>
  <si>
    <t>Odvoz suti a vybouraných hmot na skládku nebo meziskládku do 1 km se složením</t>
  </si>
  <si>
    <t>1004323723</t>
  </si>
  <si>
    <t>25</t>
  </si>
  <si>
    <t>997013509</t>
  </si>
  <si>
    <t>Příplatek k odvozu suti a vybouraných hmot na skládku ZKD 1 km přes 1 km</t>
  </si>
  <si>
    <t>-358817505</t>
  </si>
  <si>
    <t>26</t>
  </si>
  <si>
    <t>997013801</t>
  </si>
  <si>
    <t>Poplatek za uložení stavebního betonového odpadu na skládce (skládkovné)</t>
  </si>
  <si>
    <t>348654347</t>
  </si>
  <si>
    <t>27</t>
  </si>
  <si>
    <t>997013814</t>
  </si>
  <si>
    <t>Poplatek za uložení stavebního odpadu z izolačních hmot na skládce (skládkovné)</t>
  </si>
  <si>
    <t>-1144558879</t>
  </si>
  <si>
    <t>0,741</t>
  </si>
  <si>
    <t>28</t>
  </si>
  <si>
    <t>998011001</t>
  </si>
  <si>
    <t>Přesun hmot pro budovy zděné v do 6 m</t>
  </si>
  <si>
    <t>-1336855956</t>
  </si>
  <si>
    <t>29</t>
  </si>
  <si>
    <t>711131811</t>
  </si>
  <si>
    <t>Odstranění izolace proti zemní vlhkosti vodorovné</t>
  </si>
  <si>
    <t>1711059964</t>
  </si>
  <si>
    <t xml:space="preserve">MÍSTNOSTI  1.07 ,1.08  </t>
  </si>
  <si>
    <t>30</t>
  </si>
  <si>
    <t>711141559</t>
  </si>
  <si>
    <t>Provedení izolace proti zemní vlhkosti pásy přitavením vodorovné NAIP</t>
  </si>
  <si>
    <t>-199889707</t>
  </si>
  <si>
    <t>MÍSTNOSTI  1.07 ,1.08</t>
  </si>
  <si>
    <t>31</t>
  </si>
  <si>
    <t>628322820</t>
  </si>
  <si>
    <t>pás těžký asfaltovaný  V 60 S 35</t>
  </si>
  <si>
    <t>32</t>
  </si>
  <si>
    <t>-152153097</t>
  </si>
  <si>
    <t>998711101</t>
  </si>
  <si>
    <t>Přesun hmot tonážní pro izolace proti vodě, vlhkosti a plynům v objektech výšky do 6 m</t>
  </si>
  <si>
    <t>-792947252</t>
  </si>
  <si>
    <t>33</t>
  </si>
  <si>
    <t>713121111</t>
  </si>
  <si>
    <t>Montáž izolace tepelné podlah volně kladenými rohožemi, pásy, dílci, deskami 1 vrstva</t>
  </si>
  <si>
    <t>-1171195792</t>
  </si>
  <si>
    <t>34</t>
  </si>
  <si>
    <t>283723020</t>
  </si>
  <si>
    <t>deska z pěnového polystyrenu EPS 100 S 1000 x 500 x 30 mm</t>
  </si>
  <si>
    <t>-1762251418</t>
  </si>
  <si>
    <t>35</t>
  </si>
  <si>
    <t>998713101</t>
  </si>
  <si>
    <t>Přesun hmot tonážní pro izolace tepelné v objektech v do 6 m</t>
  </si>
  <si>
    <t>-1879129164</t>
  </si>
  <si>
    <t>36</t>
  </si>
  <si>
    <t>762421036</t>
  </si>
  <si>
    <t>Obložení stropu z desek OSB tl 22 mm broušených na pero a drážku šroubovaných</t>
  </si>
  <si>
    <t>1518472060</t>
  </si>
  <si>
    <t>37</t>
  </si>
  <si>
    <t>763135102</t>
  </si>
  <si>
    <t>Montáž SDK kazetového podhledu z kazet 600x1200 mm na zavěšenou polozapuštěnou nosnou konstrukci</t>
  </si>
  <si>
    <t>-745675618</t>
  </si>
  <si>
    <t>38</t>
  </si>
  <si>
    <t>590305730</t>
  </si>
  <si>
    <t>podhled kazetový  hrana E15, tl. 10 mm, 600 x1200 mm</t>
  </si>
  <si>
    <t>313191302</t>
  </si>
  <si>
    <t>39</t>
  </si>
  <si>
    <t>998763301</t>
  </si>
  <si>
    <t>Přesun hmot tonážní pro sádrokartonové konstrukce v objektech v do 6 m</t>
  </si>
  <si>
    <t>1236293550</t>
  </si>
  <si>
    <t>40</t>
  </si>
  <si>
    <t>766.3</t>
  </si>
  <si>
    <t>madlo komplet  T08</t>
  </si>
  <si>
    <t>-333970743</t>
  </si>
  <si>
    <t>6,50+5,050+8,00</t>
  </si>
  <si>
    <t>41</t>
  </si>
  <si>
    <t>766121210.1</t>
  </si>
  <si>
    <t xml:space="preserve">Montáž stěn plných s výplní v do 2,75 m +DOD BIODESEK - SNÍŽENÍ PODHLEDU   </t>
  </si>
  <si>
    <t>1400559158</t>
  </si>
  <si>
    <t>7,50*0,70+2,50*0,70</t>
  </si>
  <si>
    <t>42</t>
  </si>
  <si>
    <t>766411811</t>
  </si>
  <si>
    <t>Demontáž truhlářského obložení stěn z panelů plochy do 1,5 m2</t>
  </si>
  <si>
    <t>1136809296</t>
  </si>
  <si>
    <t>43</t>
  </si>
  <si>
    <t>766411822</t>
  </si>
  <si>
    <t>Demontáž truhlářského obložení stěn podkladových roštů</t>
  </si>
  <si>
    <t>-1665845436</t>
  </si>
  <si>
    <t>44</t>
  </si>
  <si>
    <t>766414233</t>
  </si>
  <si>
    <t>Montáž obložení stěn plochy do 5 m2 panely dýhovanými přes 1,50 m2</t>
  </si>
  <si>
    <t>-1282901099</t>
  </si>
  <si>
    <t>(17,98-3,080-2*0,95)*2,050</t>
  </si>
  <si>
    <t>(17,41-2,925-2*0,95)*2,050</t>
  </si>
  <si>
    <t xml:space="preserve">DILATACE </t>
  </si>
  <si>
    <t>10,28</t>
  </si>
  <si>
    <t>45</t>
  </si>
  <si>
    <t>607222690</t>
  </si>
  <si>
    <t>deska dřevotřísková laminovaná přírodní buk tl. 18 mm 2070 x 2800 mm</t>
  </si>
  <si>
    <t>-1315832736</t>
  </si>
  <si>
    <t>46</t>
  </si>
  <si>
    <t>766417211</t>
  </si>
  <si>
    <t>Montáž obložení stěn podkladového roštu</t>
  </si>
  <si>
    <t>-2053941852</t>
  </si>
  <si>
    <t>144,00</t>
  </si>
  <si>
    <t>47</t>
  </si>
  <si>
    <t>605141110</t>
  </si>
  <si>
    <t>řezivo jehličnaté,střešní latě surové dl 2 - 3,5 m</t>
  </si>
  <si>
    <t>m3</t>
  </si>
  <si>
    <t>-465590571</t>
  </si>
  <si>
    <t>48</t>
  </si>
  <si>
    <t>766441821</t>
  </si>
  <si>
    <t>Demontáž parapetních desek dřevěných nebo plastových šířky do 30 cm délky přes 1,0 m</t>
  </si>
  <si>
    <t>-284138103</t>
  </si>
  <si>
    <t>49</t>
  </si>
  <si>
    <t>766496110.1</t>
  </si>
  <si>
    <t xml:space="preserve">Ukončení hran obložení  ABS HRANA </t>
  </si>
  <si>
    <t>-1606465326</t>
  </si>
  <si>
    <t>86,10</t>
  </si>
  <si>
    <t>50</t>
  </si>
  <si>
    <t>766660171</t>
  </si>
  <si>
    <t>Montáž dveřních křídel otvíravých 1křídlových š do 0,8 m do obložkové zárubně</t>
  </si>
  <si>
    <t>-1836839430</t>
  </si>
  <si>
    <t>7+2+1</t>
  </si>
  <si>
    <t>51</t>
  </si>
  <si>
    <t>611617210</t>
  </si>
  <si>
    <t>dveře vnitřní hladké dýhované plné 1křídlové 80x197 cm dub</t>
  </si>
  <si>
    <t>606981723</t>
  </si>
  <si>
    <t>52</t>
  </si>
  <si>
    <t>766660722</t>
  </si>
  <si>
    <t>Montáž dveřního kování - zámku</t>
  </si>
  <si>
    <t>840569225</t>
  </si>
  <si>
    <t>53</t>
  </si>
  <si>
    <t>549260600</t>
  </si>
  <si>
    <t>zámek stavební zadlabací vložkový K103 s převodem L</t>
  </si>
  <si>
    <t>-1102951230</t>
  </si>
  <si>
    <t>54</t>
  </si>
  <si>
    <t>549146220</t>
  </si>
  <si>
    <t>klika včetně štítu a montážního materiálu Jana BB 72 matný nikl</t>
  </si>
  <si>
    <t>-226070396</t>
  </si>
  <si>
    <t>55</t>
  </si>
  <si>
    <t>766662811</t>
  </si>
  <si>
    <t>Demontáž truhlářských prahů dveří jednokřídlových</t>
  </si>
  <si>
    <t>-1058116336</t>
  </si>
  <si>
    <t>7+5</t>
  </si>
  <si>
    <t>56</t>
  </si>
  <si>
    <t>611822580</t>
  </si>
  <si>
    <t>zárubeň obložková pro dveře 1křídlové 60,70,80,90x197 cm, tl. 6 - 17 cm,dub,buk</t>
  </si>
  <si>
    <t>1424059461</t>
  </si>
  <si>
    <t>57</t>
  </si>
  <si>
    <t>766682112</t>
  </si>
  <si>
    <t>Montáž zárubní obložkových pro dveře jednokřídlové tl stěny do 350 mm</t>
  </si>
  <si>
    <t>-1442629512</t>
  </si>
  <si>
    <t>58</t>
  </si>
  <si>
    <t>766691914</t>
  </si>
  <si>
    <t>Vyvěšení nebo zavěšení dřevěných křídel dveří pl do 2 m2</t>
  </si>
  <si>
    <t>-71093990</t>
  </si>
  <si>
    <t>59</t>
  </si>
  <si>
    <t>766694124</t>
  </si>
  <si>
    <t>Montáž parapetních dřevěných nebo plastových šířky přes 30 cm délky přes 2,6 m</t>
  </si>
  <si>
    <t>850392197</t>
  </si>
  <si>
    <t>60</t>
  </si>
  <si>
    <t>607941050.1</t>
  </si>
  <si>
    <t xml:space="preserve">deska parapetní  LAMINO T10 DÍLEN VÝROBA </t>
  </si>
  <si>
    <t>820161678</t>
  </si>
  <si>
    <t>MÍSTNOSTI 1.10-1.17</t>
  </si>
  <si>
    <t>3,40+2,77+3,080+3,45+2,925+2,925+3,45+3,45</t>
  </si>
  <si>
    <t>61</t>
  </si>
  <si>
    <t>766695212</t>
  </si>
  <si>
    <t>Montáž truhlářských prahů dveří 1křídlových šířky do 10 cm</t>
  </si>
  <si>
    <t>1377783567</t>
  </si>
  <si>
    <t>62</t>
  </si>
  <si>
    <t>611871560</t>
  </si>
  <si>
    <t>prah dveřní dřevěný dubový tl 2 cm dl.82 cm š 10 cm</t>
  </si>
  <si>
    <t>1091438558</t>
  </si>
  <si>
    <t>63</t>
  </si>
  <si>
    <t>766695213</t>
  </si>
  <si>
    <t>Montáž truhlářských prahů dveří 1křídlových šířky přes 10 cm</t>
  </si>
  <si>
    <t>-338681025</t>
  </si>
  <si>
    <t>64</t>
  </si>
  <si>
    <t>611871610</t>
  </si>
  <si>
    <t>prah dveřní dřevěný dubový tl 2 cm dl.82 cm š 15 cm</t>
  </si>
  <si>
    <t>-801250315</t>
  </si>
  <si>
    <t>65</t>
  </si>
  <si>
    <t>766811221</t>
  </si>
  <si>
    <t>Příplatek k montáži  PARAPETŮ  za vyřezání otvoru</t>
  </si>
  <si>
    <t>352940893</t>
  </si>
  <si>
    <t>7*2+1</t>
  </si>
  <si>
    <t>66</t>
  </si>
  <si>
    <t>766.1</t>
  </si>
  <si>
    <t>MŘÍŽKA VĚTRACÍ PARAPETNÍ ELOX  80*500MM</t>
  </si>
  <si>
    <t>-2025676188</t>
  </si>
  <si>
    <t>67</t>
  </si>
  <si>
    <t>766811412</t>
  </si>
  <si>
    <t xml:space="preserve">UPRAVENÁ POLOŽKA - MONTÁŽ VĚŠÁKU NA ZEĎ </t>
  </si>
  <si>
    <t>-871678987</t>
  </si>
  <si>
    <t>3*30</t>
  </si>
  <si>
    <t>68</t>
  </si>
  <si>
    <t>766.2</t>
  </si>
  <si>
    <t xml:space="preserve">VĚŠÁK NA ZEĎ   - KLASICKÝ NÁSTĚNNÝ VĚŠÁK SE DVĚMA HÁČKY - CHROM </t>
  </si>
  <si>
    <t>KS</t>
  </si>
  <si>
    <t>-1215101874</t>
  </si>
  <si>
    <t>69</t>
  </si>
  <si>
    <t>998766101</t>
  </si>
  <si>
    <t>Přesun hmot tonážní pro konstrukce truhlářské v objektech v do 6 m</t>
  </si>
  <si>
    <t>-2030484381</t>
  </si>
  <si>
    <t>70</t>
  </si>
  <si>
    <t>767.2</t>
  </si>
  <si>
    <t>Z12 PODPĚRNÁ KONSTRUKCE PARAPETŮ  JAKL 30*30 DOD+MTZ , ŽAR ZINK   1,80KG/M</t>
  </si>
  <si>
    <t>KPL</t>
  </si>
  <si>
    <t>-214472871</t>
  </si>
  <si>
    <t>2*25,70*1,80</t>
  </si>
  <si>
    <t>71</t>
  </si>
  <si>
    <t>771471810</t>
  </si>
  <si>
    <t>Demontáž soklíků z dlaždic keramických kladených do malty rovných</t>
  </si>
  <si>
    <t>-388374377</t>
  </si>
  <si>
    <t>102,51-7*0,80-3*1,752*1,60-3,60+2*4*0,40</t>
  </si>
  <si>
    <t>54,23-5*0,80-1,75-1,60+24*0,40</t>
  </si>
  <si>
    <t>72</t>
  </si>
  <si>
    <t>771474112</t>
  </si>
  <si>
    <t>Montáž soklíků z dlaždic keramických rovných flexibilní lepidlo v do 90 mm</t>
  </si>
  <si>
    <t>-884362938</t>
  </si>
  <si>
    <t>18,06-0,80+4*0,40</t>
  </si>
  <si>
    <t>73</t>
  </si>
  <si>
    <t>597614160</t>
  </si>
  <si>
    <t>dlaždice keramické slinuté neglazované mrazuvzdorné , sokl  29,8 x 8,0 x 0,9 cm</t>
  </si>
  <si>
    <t>580834204</t>
  </si>
  <si>
    <t>18,86/0,30</t>
  </si>
  <si>
    <t>74</t>
  </si>
  <si>
    <t>771474113</t>
  </si>
  <si>
    <t>Montáž soklíků z dlaždic keramických rovných flexibilní lepidlo v do 120 mm</t>
  </si>
  <si>
    <t>248533360</t>
  </si>
  <si>
    <t xml:space="preserve">MÍSTNOST 1.07 , 1.08 </t>
  </si>
  <si>
    <t>102,51-7*0,95-2*1,60-3*1,70-3,60+4*0,40*2</t>
  </si>
  <si>
    <t>54,23-5*0,8-1,75+4*0,40*2</t>
  </si>
  <si>
    <t>75</t>
  </si>
  <si>
    <t>771574113</t>
  </si>
  <si>
    <t>Montáž podlah keramických režných hladkých lepených flexibilním lepidlem do 12 ks/m2</t>
  </si>
  <si>
    <t>-754861833</t>
  </si>
  <si>
    <t>18,99</t>
  </si>
  <si>
    <t>76</t>
  </si>
  <si>
    <t>597614080</t>
  </si>
  <si>
    <t>dlaždice keramické slinuté neglazované mrazuvzdorné  29,8 x 29,8 x 0,9 cm</t>
  </si>
  <si>
    <t>1460413749</t>
  </si>
  <si>
    <t>77</t>
  </si>
  <si>
    <t>771574154</t>
  </si>
  <si>
    <t>Montáž podlah keramických velkoformátových lepených rozlivovým lepidlem přes 4 do 6 ks/ m2</t>
  </si>
  <si>
    <t>-1187905839</t>
  </si>
  <si>
    <t>78</t>
  </si>
  <si>
    <t>597613080</t>
  </si>
  <si>
    <t>dlaždice keramické - podlahy 29,5 x 59,5 x 1 cm I. j.  (cen.skup. 78)</t>
  </si>
  <si>
    <t>734736835</t>
  </si>
  <si>
    <t>79</t>
  </si>
  <si>
    <t>597613500</t>
  </si>
  <si>
    <t>sokl  - podlahy  (barevné) 45 x 8,5 x 1 cm I. j. (cen.skup. 32)</t>
  </si>
  <si>
    <t>-1004847647</t>
  </si>
  <si>
    <t>138,84/0,45</t>
  </si>
  <si>
    <t>80</t>
  </si>
  <si>
    <t>771591111</t>
  </si>
  <si>
    <t>Podlahy penetrace podkladu</t>
  </si>
  <si>
    <t>-2089805114</t>
  </si>
  <si>
    <t>MÍSTNOSTI 1.07,1.08,1.17</t>
  </si>
  <si>
    <t>128,28+56,88+18,99</t>
  </si>
  <si>
    <t>81</t>
  </si>
  <si>
    <t>771591115</t>
  </si>
  <si>
    <t>Podlahy spárování silikonem</t>
  </si>
  <si>
    <t>814986715</t>
  </si>
  <si>
    <t>MÍSTNOSTI  1.07,1.08,1.17</t>
  </si>
  <si>
    <t>102,51-7*0,80-3*01,70-2*1,60-3,60+2*4*0,40</t>
  </si>
  <si>
    <t>54,23-5*0,80-1,70-1,60+2*4*0,40</t>
  </si>
  <si>
    <t>18,06-0,80+2*4*0,40</t>
  </si>
  <si>
    <t>82</t>
  </si>
  <si>
    <t>771591161</t>
  </si>
  <si>
    <t>Montáž profilu dilatační spáry bez izolace v rovině dlažby</t>
  </si>
  <si>
    <t>-69963723</t>
  </si>
  <si>
    <t>2*1,60+3,60</t>
  </si>
  <si>
    <t>83</t>
  </si>
  <si>
    <t>590541520</t>
  </si>
  <si>
    <t>profil dilatační   hliník,  …* (8 x 2500 mm)</t>
  </si>
  <si>
    <t>1224421297</t>
  </si>
  <si>
    <t>84</t>
  </si>
  <si>
    <t>771990112</t>
  </si>
  <si>
    <t>Vyrovnání podkladu samonivelační stěrkou tl 4 mm pevnosti 30 Mpa</t>
  </si>
  <si>
    <t>-471057679</t>
  </si>
  <si>
    <t>85</t>
  </si>
  <si>
    <t>998771101</t>
  </si>
  <si>
    <t>Přesun hmot tonážní pro podlahy z dlaždic v objektech v do 6 m</t>
  </si>
  <si>
    <t>1370957444</t>
  </si>
  <si>
    <t>86</t>
  </si>
  <si>
    <t>776111116</t>
  </si>
  <si>
    <t>Odstranění zbytků lepidla z podkladu povlakových podlah broušením</t>
  </si>
  <si>
    <t>1007925417</t>
  </si>
  <si>
    <t>MÍSTNOSTI 1.09,1.10,1.11,1.12,1.14,1.15</t>
  </si>
  <si>
    <t>30,14+18,52+15,18+16,83+16,05+16,05</t>
  </si>
  <si>
    <t>87</t>
  </si>
  <si>
    <t>776111311</t>
  </si>
  <si>
    <t>Vysátí podkladu povlakových podlah</t>
  </si>
  <si>
    <t>29298046</t>
  </si>
  <si>
    <t>88</t>
  </si>
  <si>
    <t>776121111</t>
  </si>
  <si>
    <t>Vodou ředitelná penetrace savého podkladu povlakových podlah ředěná v poměru 1:3</t>
  </si>
  <si>
    <t>1647937895</t>
  </si>
  <si>
    <t>89</t>
  </si>
  <si>
    <t>776141113</t>
  </si>
  <si>
    <t>Vyrovnání podkladu povlakových podlah stěrkou pevnosti 20 MPa tl 8 mm</t>
  </si>
  <si>
    <t>-354704945</t>
  </si>
  <si>
    <t>90</t>
  </si>
  <si>
    <t>776201812</t>
  </si>
  <si>
    <t>Demontáž lepených povlakových podlah s podložkou ručně</t>
  </si>
  <si>
    <t>1765361710</t>
  </si>
  <si>
    <t>30,14</t>
  </si>
  <si>
    <t>MÍSTNOSTI 1.10 , 1.11 , 1.14 , 1.15 , 1.17</t>
  </si>
  <si>
    <t>18,52+15,18+16,83+16,05+16,05+18,99</t>
  </si>
  <si>
    <t>91</t>
  </si>
  <si>
    <t>776221111</t>
  </si>
  <si>
    <t>Lepení pásů z PVC standardním lepidlem</t>
  </si>
  <si>
    <t>641596523</t>
  </si>
  <si>
    <t>92</t>
  </si>
  <si>
    <t>284110000</t>
  </si>
  <si>
    <t>PVC heterogenní zátěžové antibakteriální, nášlapná vrstva 0,90 mm, R 10, zátěž 34/43, otlak do 0,03 mm, hořlavost Bfl S1</t>
  </si>
  <si>
    <t>-1923845839</t>
  </si>
  <si>
    <t>93</t>
  </si>
  <si>
    <t>776410811</t>
  </si>
  <si>
    <t>Odstranění soklíků a lišt pryžových nebo plastových</t>
  </si>
  <si>
    <t>1943480025</t>
  </si>
  <si>
    <t>22,13-0,80</t>
  </si>
  <si>
    <t>MÍSTNOSTI 1.10,1.11,1.12,1.14,1.15,1.17</t>
  </si>
  <si>
    <t>17,72-0,80</t>
  </si>
  <si>
    <t>16,50-2*0,80</t>
  </si>
  <si>
    <t>17,98-2*0,80</t>
  </si>
  <si>
    <t>17,41-2*0,80</t>
  </si>
  <si>
    <t>18,06-2*0,80</t>
  </si>
  <si>
    <t>94</t>
  </si>
  <si>
    <t>776411112</t>
  </si>
  <si>
    <t>Montáž obvodových soklíků výšky  do 100 mm</t>
  </si>
  <si>
    <t>1144442683</t>
  </si>
  <si>
    <t>22,13-0,95</t>
  </si>
  <si>
    <t>17,72-0,95</t>
  </si>
  <si>
    <t>4*0,40</t>
  </si>
  <si>
    <t>16,50-0,95</t>
  </si>
  <si>
    <t>17,98-2*0,95</t>
  </si>
  <si>
    <t>17,41-2*0,95</t>
  </si>
  <si>
    <t>95</t>
  </si>
  <si>
    <t>284110100</t>
  </si>
  <si>
    <t>lišta speciální soklová PVC 10340 20 x 100 mm role 50 m</t>
  </si>
  <si>
    <t>2067702153</t>
  </si>
  <si>
    <t>96</t>
  </si>
  <si>
    <t>998776101</t>
  </si>
  <si>
    <t>Přesun hmot tonážní pro podlahy povlakové v objektech v do 6 m</t>
  </si>
  <si>
    <t>-567903418</t>
  </si>
  <si>
    <t>97</t>
  </si>
  <si>
    <t>783118211</t>
  </si>
  <si>
    <t>Lakovací dvojnásobný syntetický nátěr truhlářských konstrukcí s mezibroušením</t>
  </si>
  <si>
    <t>-603647102</t>
  </si>
  <si>
    <t xml:space="preserve">PRAHY </t>
  </si>
  <si>
    <t>(7+3)*0,82*0,20</t>
  </si>
  <si>
    <t>98</t>
  </si>
  <si>
    <t>783315101</t>
  </si>
  <si>
    <t>Mezinátěr jednonásobný syntetický standardní zámečnických konstrukcí</t>
  </si>
  <si>
    <t>-83463284</t>
  </si>
  <si>
    <t>ZÁRUBNĚ  . MÍSTNOST 1.08</t>
  </si>
  <si>
    <t>5*1,00</t>
  </si>
  <si>
    <t>99</t>
  </si>
  <si>
    <t>783317101</t>
  </si>
  <si>
    <t>Krycí jednonásobný syntetický standardní nátěr zámečnických konstrukcí</t>
  </si>
  <si>
    <t>-86415435</t>
  </si>
  <si>
    <t>100</t>
  </si>
  <si>
    <t>784121001</t>
  </si>
  <si>
    <t>Oškrabání malby v mísnostech výšky do 3,80 m</t>
  </si>
  <si>
    <t>-2054638979</t>
  </si>
  <si>
    <t>PLOCHA OMÍTEK STĚN (BEZ ODPOČTU PŮVODNÍCH DŘEVĚNÝCH OBKLADŮ)</t>
  </si>
  <si>
    <t>814,182</t>
  </si>
  <si>
    <t>PLOCHA STROPŮ 1.09-1.17</t>
  </si>
  <si>
    <t>101</t>
  </si>
  <si>
    <t>784181121</t>
  </si>
  <si>
    <t>Hloubková jednonásobná penetrace podkladu v místnostech výšky do 3,80 m</t>
  </si>
  <si>
    <t>993966819</t>
  </si>
  <si>
    <t>PLOCHA ŠTUKŮ</t>
  </si>
  <si>
    <t>735,934</t>
  </si>
  <si>
    <t xml:space="preserve">PLOCHA STROPŮ </t>
  </si>
  <si>
    <t>102</t>
  </si>
  <si>
    <t>784191001</t>
  </si>
  <si>
    <t>Čištění vnitřních ploch oken nebo balkonových dveří jednoduchých po provedení malířských prací</t>
  </si>
  <si>
    <t>-918647857</t>
  </si>
  <si>
    <t>(1,20+1,20+1,50+1,50+1,20+1,50+1,50+1,20+1,50+1,20+1,50+1,50+1,20+1,50+0,60+1,50+1,20+1,50)*2,40</t>
  </si>
  <si>
    <t>3,60*3,10+1,75*3,10</t>
  </si>
  <si>
    <t>(7+3)*2*0,80*2,00</t>
  </si>
  <si>
    <t>3*1,75*2,10</t>
  </si>
  <si>
    <t>103</t>
  </si>
  <si>
    <t>784191007</t>
  </si>
  <si>
    <t>Čištění vnitřních ploch podlah po provedení malířských prací</t>
  </si>
  <si>
    <t>1857219310</t>
  </si>
  <si>
    <t>104</t>
  </si>
  <si>
    <t>784211101</t>
  </si>
  <si>
    <t>Dvojnásobné bílé malby ze směsí za mokra výborně otěruvzdorných v místnostech výšky do 3,80 m</t>
  </si>
  <si>
    <t>1419697452</t>
  </si>
  <si>
    <t>VP - Vícepráce</t>
  </si>
  <si>
    <t>PN</t>
  </si>
  <si>
    <t xml:space="preserve">18-08B - SO 02 VYTÁPĚNÍ 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</si>
  <si>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</si>
  <si>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</si>
  <si>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</si>
  <si>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</si>
  <si>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HZS - Hodinové zúčtovací sazby</t>
  </si>
  <si>
    <t>OST - Ostatní</t>
  </si>
  <si>
    <t>713463121</t>
  </si>
  <si>
    <t>Montáž izolace tepelné potrubí potrubními pouzdry bez úpravy uchycenými sponami 1x</t>
  </si>
  <si>
    <t>1392427777</t>
  </si>
  <si>
    <t>631544010</t>
  </si>
  <si>
    <t>pouzdro potrubní izolační   25/25 mm</t>
  </si>
  <si>
    <t>-311295333</t>
  </si>
  <si>
    <t>731.1</t>
  </si>
  <si>
    <t xml:space="preserve">VYPUŠTĚNÍ A NAPUŠTĚNÍ OS </t>
  </si>
  <si>
    <t>1465968375</t>
  </si>
  <si>
    <t>733111123</t>
  </si>
  <si>
    <t>Potrubí ocelové závitové bezešvé běžné nízkotlaké nebo středotlaké DN 15</t>
  </si>
  <si>
    <t>603136531</t>
  </si>
  <si>
    <t xml:space="preserve">POTRUBÍ VČETNĚ TVAROVEK </t>
  </si>
  <si>
    <t>733111124</t>
  </si>
  <si>
    <t>Potrubí ocelové závitové bezešvé běžné nízkotlaké nebo středotlaké DN 20</t>
  </si>
  <si>
    <t>651550113</t>
  </si>
  <si>
    <t>733111125</t>
  </si>
  <si>
    <t>Potrubí ocelové závitové bezešvé běžné nízkotlaké nebo středotlaké DN 25</t>
  </si>
  <si>
    <t>684175331</t>
  </si>
  <si>
    <t>733113113</t>
  </si>
  <si>
    <t>Příplatek k porubí z trubek ocelových závitových za zhotovení závitové ocelové přípojky DN 15</t>
  </si>
  <si>
    <t>-442979229</t>
  </si>
  <si>
    <t>734221512</t>
  </si>
  <si>
    <t>Ventil závitový  přímý  vni z DN 15 , s termostatickým ventilem</t>
  </si>
  <si>
    <t>soubor</t>
  </si>
  <si>
    <t>-536940661</t>
  </si>
  <si>
    <t>734261717</t>
  </si>
  <si>
    <t xml:space="preserve">Šroubení regulační radiátorové přímé G 1/2  UZAVIRATELNÉ </t>
  </si>
  <si>
    <t>-1234368010</t>
  </si>
  <si>
    <t>734300814.1</t>
  </si>
  <si>
    <t xml:space="preserve">Demontáž termostatických hlavic a ventilů </t>
  </si>
  <si>
    <t>-564482751</t>
  </si>
  <si>
    <t>734300824</t>
  </si>
  <si>
    <t>Rozpojení šroubení horkovodního do DN 50</t>
  </si>
  <si>
    <t>-220317092</t>
  </si>
  <si>
    <t>735000912</t>
  </si>
  <si>
    <t>Vyregulování ventilu nebo kohoutu dvojregulačního s termostatickým ovládáním</t>
  </si>
  <si>
    <t>1273022479</t>
  </si>
  <si>
    <t>735111810</t>
  </si>
  <si>
    <t>Demontáž otopného tělesa litinového článkového</t>
  </si>
  <si>
    <t>-2036215498</t>
  </si>
  <si>
    <t>89,70</t>
  </si>
  <si>
    <t>735131312.1</t>
  </si>
  <si>
    <t>Montáž otopných těles článkových hliníkových  o  počtu článků 6 až 10  VČETNĚ DODÁVKY 10ČL/440/800</t>
  </si>
  <si>
    <t>-1200436229</t>
  </si>
  <si>
    <t>735131313.2</t>
  </si>
  <si>
    <t>Montáž otopných těles článkových hliníkových  o počtu článků 12 až 14 VČETNĚ DODÁVKY 14ČL/440/800</t>
  </si>
  <si>
    <t>-879925016</t>
  </si>
  <si>
    <t>735131312.2</t>
  </si>
  <si>
    <t>Montáž otopných těles článkových hliníkových  o počtu článků 6 až 10 VČETNĚ DODÁVKY 10ČL/440/800</t>
  </si>
  <si>
    <t>169263857</t>
  </si>
  <si>
    <t>735131313.1</t>
  </si>
  <si>
    <t>-1969354638</t>
  </si>
  <si>
    <t>484517700</t>
  </si>
  <si>
    <t xml:space="preserve">MONTÁŽNÍ BALÍČEK - UCHYCENÍ TĚLES </t>
  </si>
  <si>
    <t>2144610662</t>
  </si>
  <si>
    <t>735191905</t>
  </si>
  <si>
    <t>Odvzdušnění otopných těles</t>
  </si>
  <si>
    <t>240851706</t>
  </si>
  <si>
    <t>735890802</t>
  </si>
  <si>
    <t>Přemístění demontovaného otopného tělesa vodorovně 100 m v objektech výšky přes 6 do 12 m</t>
  </si>
  <si>
    <t>-1996409551</t>
  </si>
  <si>
    <t>3,142</t>
  </si>
  <si>
    <t>998735102</t>
  </si>
  <si>
    <t>Přesun hmot tonážní pro otopná tělesa v objektech v do 12 m</t>
  </si>
  <si>
    <t>-1950286734</t>
  </si>
  <si>
    <t>783601713</t>
  </si>
  <si>
    <t>Odmaštění vodou ředitelným odmašťovačem potrubí DN do 50 mm</t>
  </si>
  <si>
    <t>-875764770</t>
  </si>
  <si>
    <t>109</t>
  </si>
  <si>
    <t>783614551</t>
  </si>
  <si>
    <t>Základní jednonásobný syntetický nátěr potrubí DN do 50 mm</t>
  </si>
  <si>
    <t>685105090</t>
  </si>
  <si>
    <t>783615551</t>
  </si>
  <si>
    <t>Mezinátěr jednonásobný syntetický nátěr potrubí DN do 50 mm</t>
  </si>
  <si>
    <t>-778955341</t>
  </si>
  <si>
    <t>783617611</t>
  </si>
  <si>
    <t>Krycí dvojnásobný syntetický nátěr potrubí DN do 50 mm</t>
  </si>
  <si>
    <t>-1584597106</t>
  </si>
  <si>
    <t>HZS 1</t>
  </si>
  <si>
    <t xml:space="preserve">ZKOUŠKY V RÁMCI MTZ PRACÍ - TOPNÁ ZKOUŠKA </t>
  </si>
  <si>
    <t>HOD</t>
  </si>
  <si>
    <t>512</t>
  </si>
  <si>
    <t>2006626472</t>
  </si>
  <si>
    <t>OST 1</t>
  </si>
  <si>
    <t xml:space="preserve">SONDY PRO ZJIŠTĚNÍ VEDENÍ STÁV.POTRUBÍ </t>
  </si>
  <si>
    <t>374554064</t>
  </si>
  <si>
    <t>OST 2</t>
  </si>
  <si>
    <t xml:space="preserve">NAPOJENÍ NA STÁVAJÍCÍ ROZVOD </t>
  </si>
  <si>
    <t>2091827601</t>
  </si>
  <si>
    <t>OST 3</t>
  </si>
  <si>
    <t xml:space="preserve">ÚPRAVA POTRUBÍ PRO SKLENÍK ,ULOŽENÍ DO MONT. ŽLABU </t>
  </si>
  <si>
    <t>1918402517</t>
  </si>
  <si>
    <t xml:space="preserve">18-08C - SO 03 ELEKTROINSTALACE OSVĚTLENÍ A ZÁSUVEK </t>
  </si>
  <si>
    <t xml:space="preserve">    741 - Elektroinstalace - silnoproud</t>
  </si>
  <si>
    <t xml:space="preserve">LED svítidlo 120x60cm, 72W, 4000K, 6120lm, Ra80      
</t>
  </si>
  <si>
    <t>ks</t>
  </si>
  <si>
    <t>692328992</t>
  </si>
  <si>
    <t>Nouzové svítidlo IP65 18LED 3h, přisazené</t>
  </si>
  <si>
    <t>158731464</t>
  </si>
  <si>
    <t>LED pásek, 12V, 9,6W/metr, 120LED/metr, LED, 2900-3100K</t>
  </si>
  <si>
    <t>-1791140440</t>
  </si>
  <si>
    <t>LED profil V4 mini vestavný</t>
  </si>
  <si>
    <t>-122972450</t>
  </si>
  <si>
    <t>LED zdroj 12V 200W voděodolný IP67</t>
  </si>
  <si>
    <t>1397166714</t>
  </si>
  <si>
    <t>Příslušenství pro instalaci LED pásků</t>
  </si>
  <si>
    <t>kpl</t>
  </si>
  <si>
    <t>1347774252</t>
  </si>
  <si>
    <t>Krabice pod omítku přístrojová</t>
  </si>
  <si>
    <t>631289345</t>
  </si>
  <si>
    <t>Krabice elektroinstalační, IP55 85x85mm</t>
  </si>
  <si>
    <t>1539517426</t>
  </si>
  <si>
    <t>Detektor pohybu, do podhledu, 220-240V, 360°/1-6m dosah</t>
  </si>
  <si>
    <t>-537580853</t>
  </si>
  <si>
    <t>Vypínač řaz. 6, do hořlavých podkladů, šedá, vč. krytky a rámečku</t>
  </si>
  <si>
    <t>365277593</t>
  </si>
  <si>
    <t>Vypínač řaz. 7, do hořlavých podkladů, šedá, vč. krytky a rámečku</t>
  </si>
  <si>
    <t>-1460354522</t>
  </si>
  <si>
    <t>Úpravy ve stávajících rozváděčích</t>
  </si>
  <si>
    <t>-678587847</t>
  </si>
  <si>
    <t xml:space="preserve">Spotřební materiál     
</t>
  </si>
  <si>
    <t>-1793292299</t>
  </si>
  <si>
    <t>CYKY-J 3x1,5</t>
  </si>
  <si>
    <t>683140835</t>
  </si>
  <si>
    <t>CYKY-O 5x1,5</t>
  </si>
  <si>
    <t>1851805014</t>
  </si>
  <si>
    <t>Zásuvka jednonásobná 230V, s ochranným kolíkem, s clonkami, šedá do hořlavého podkladu</t>
  </si>
  <si>
    <t>-2069266027</t>
  </si>
  <si>
    <t>Krabice přístrojová pod omítku</t>
  </si>
  <si>
    <t>1944084294</t>
  </si>
  <si>
    <t>CYKY-J 3x2,5</t>
  </si>
  <si>
    <t>88084540</t>
  </si>
  <si>
    <t>Úprava/doplnění stávajících rozváděčů</t>
  </si>
  <si>
    <t>249854259</t>
  </si>
  <si>
    <t>Spotřební materiál</t>
  </si>
  <si>
    <t>-275684207</t>
  </si>
  <si>
    <t xml:space="preserve">LED svítidlo 72W, 120x60 do podhledu     
</t>
  </si>
  <si>
    <t>-560035031</t>
  </si>
  <si>
    <t xml:space="preserve">O - Nouzové orientační svítidlo     
</t>
  </si>
  <si>
    <t>1534612963</t>
  </si>
  <si>
    <t>CYKY-J 3x1.5 mm2 750V (PO)</t>
  </si>
  <si>
    <t>-821297807</t>
  </si>
  <si>
    <t>CYKY-J 5x1,5 mm2 750V (PO)</t>
  </si>
  <si>
    <t>-902802047</t>
  </si>
  <si>
    <t>Montáž svítidel - LED pásek do madla</t>
  </si>
  <si>
    <t>-1976357290</t>
  </si>
  <si>
    <t>Montáž profilu pro LED pásek do madla</t>
  </si>
  <si>
    <t>565415509</t>
  </si>
  <si>
    <t>trafo do 250W pro LED pásek</t>
  </si>
  <si>
    <t>-411668924</t>
  </si>
  <si>
    <t>Montáž příslušenství pro instalaci LED pásku</t>
  </si>
  <si>
    <t>-535136291</t>
  </si>
  <si>
    <t>Montáž krabice přístrojová pod omítku</t>
  </si>
  <si>
    <t>-1408127649</t>
  </si>
  <si>
    <t xml:space="preserve">zapojení krabice 85x85 v podhledu     
</t>
  </si>
  <si>
    <t>104010054</t>
  </si>
  <si>
    <t>Montáž detektoru pohybu do podhledu</t>
  </si>
  <si>
    <t>1195589221</t>
  </si>
  <si>
    <t>Vypínač řaz. 7 zapuštěný</t>
  </si>
  <si>
    <t>2024756773</t>
  </si>
  <si>
    <t>Vypínač řaz. 6 zapuštěný</t>
  </si>
  <si>
    <t>58902505</t>
  </si>
  <si>
    <t>Úpravy ve stávajících rozváděčích</t>
  </si>
  <si>
    <t>757101883</t>
  </si>
  <si>
    <t>Montáž spotřebního materiálu</t>
  </si>
  <si>
    <t>-478037269</t>
  </si>
  <si>
    <t>Zás.v krabici prost.obyč. 16A 250V</t>
  </si>
  <si>
    <t>559082679</t>
  </si>
  <si>
    <t>638711090</t>
  </si>
  <si>
    <t>CYKY-J 3x2.5 mm2 (PO)</t>
  </si>
  <si>
    <t>-1831337724</t>
  </si>
  <si>
    <t>Úpravy/doplnění ve stávajících rozváděčích</t>
  </si>
  <si>
    <t>-546234884</t>
  </si>
  <si>
    <t>-1702153018</t>
  </si>
  <si>
    <t>01</t>
  </si>
  <si>
    <t xml:space="preserve">koordinace a plánování </t>
  </si>
  <si>
    <t>hod</t>
  </si>
  <si>
    <t>-994877417</t>
  </si>
  <si>
    <t>02</t>
  </si>
  <si>
    <t xml:space="preserve">sekání, řezání drážek pro kabely   </t>
  </si>
  <si>
    <t xml:space="preserve">hod </t>
  </si>
  <si>
    <t>-785342318</t>
  </si>
  <si>
    <t>03</t>
  </si>
  <si>
    <t xml:space="preserve">zednické přípomoci - zapravení drážek </t>
  </si>
  <si>
    <t>-485696497</t>
  </si>
  <si>
    <t>04</t>
  </si>
  <si>
    <t xml:space="preserve">průrazy  </t>
  </si>
  <si>
    <t>798988441</t>
  </si>
  <si>
    <t>05</t>
  </si>
  <si>
    <t xml:space="preserve">dmtz stávajících zařízení </t>
  </si>
  <si>
    <t>1556465760</t>
  </si>
  <si>
    <t>06</t>
  </si>
  <si>
    <t>revize elektroinstalace</t>
  </si>
  <si>
    <t>-208831848</t>
  </si>
  <si>
    <t>07</t>
  </si>
  <si>
    <t xml:space="preserve">pd skutečného provedení </t>
  </si>
  <si>
    <t>-288030790</t>
  </si>
  <si>
    <t>08</t>
  </si>
  <si>
    <t xml:space="preserve">odvoz a likvidace suti </t>
  </si>
  <si>
    <t>-1127276658</t>
  </si>
  <si>
    <t>09</t>
  </si>
  <si>
    <t xml:space="preserve">skrytá montáž stávajících povrchových rozvodů </t>
  </si>
  <si>
    <t>2056157192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</si>
</sst>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Border="1"/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5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5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4" fontId="27" fillId="0" borderId="13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3" fillId="0" borderId="13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4" fontId="33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3" fillId="0" borderId="15" xfId="0" applyNumberFormat="1" applyFont="1" applyBorder="1" applyAlignment="1">
      <alignment vertical="center"/>
    </xf>
    <xf numFmtId="4" fontId="33" fillId="0" borderId="16" xfId="0" applyNumberFormat="1" applyFont="1" applyBorder="1" applyAlignment="1">
      <alignment vertical="center"/>
    </xf>
    <xf numFmtId="166" fontId="33" fillId="0" borderId="16" xfId="0" applyNumberFormat="1" applyFont="1" applyBorder="1" applyAlignment="1">
      <alignment vertical="center"/>
    </xf>
    <xf numFmtId="4" fontId="33" fillId="0" borderId="17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5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3" borderId="11" xfId="0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5" fillId="3" borderId="13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center" vertical="center"/>
      <protection locked="0"/>
    </xf>
    <xf numFmtId="4" fontId="25" fillId="0" borderId="14" xfId="0" applyNumberFormat="1" applyFont="1" applyBorder="1" applyAlignment="1">
      <alignment vertical="center"/>
    </xf>
    <xf numFmtId="164" fontId="25" fillId="3" borderId="15" xfId="0" applyNumberFormat="1" applyFont="1" applyFill="1" applyBorder="1" applyAlignment="1" applyProtection="1">
      <alignment horizontal="center" vertical="center"/>
      <protection locked="0"/>
    </xf>
    <xf numFmtId="0" fontId="25" fillId="3" borderId="16" xfId="0" applyFont="1" applyFill="1" applyBorder="1" applyAlignment="1" applyProtection="1">
      <alignment horizontal="center" vertical="center"/>
      <protection locked="0"/>
    </xf>
    <xf numFmtId="4" fontId="25" fillId="0" borderId="17" xfId="0" applyNumberFormat="1" applyFont="1" applyBorder="1" applyAlignment="1">
      <alignment vertical="center"/>
    </xf>
    <xf numFmtId="0" fontId="28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7" fillId="0" borderId="11" xfId="0" applyNumberFormat="1" applyFont="1" applyBorder="1" applyAlignment="1">
      <alignment/>
    </xf>
    <xf numFmtId="166" fontId="37" fillId="0" borderId="12" xfId="0" applyNumberFormat="1" applyFont="1" applyBorder="1" applyAlignment="1">
      <alignment/>
    </xf>
    <xf numFmtId="4" fontId="38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7" fontId="12" fillId="0" borderId="0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9" fillId="0" borderId="24" xfId="0" applyFont="1" applyBorder="1" applyAlignment="1" applyProtection="1">
      <alignment horizontal="center" vertical="center"/>
      <protection locked="0"/>
    </xf>
    <xf numFmtId="49" fontId="39" fillId="0" borderId="24" xfId="0" applyNumberFormat="1" applyFont="1" applyBorder="1" applyAlignment="1" applyProtection="1">
      <alignment horizontal="left" vertical="center" wrapText="1"/>
      <protection locked="0"/>
    </xf>
    <xf numFmtId="0" fontId="39" fillId="0" borderId="24" xfId="0" applyFont="1" applyBorder="1" applyAlignment="1" applyProtection="1">
      <alignment horizontal="center" vertical="center" wrapText="1"/>
      <protection locked="0"/>
    </xf>
    <xf numFmtId="167" fontId="39" fillId="0" borderId="24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4" fillId="0" borderId="0" xfId="0" applyNumberFormat="1" applyFont="1" applyBorder="1" applyAlignment="1">
      <alignment vertical="center"/>
    </xf>
    <xf numFmtId="4" fontId="23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4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8" fillId="0" borderId="0" xfId="0" applyNumberFormat="1" applyFont="1" applyBorder="1" applyAlignment="1">
      <alignment horizontal="right" vertical="center"/>
    </xf>
    <xf numFmtId="4" fontId="28" fillId="0" borderId="0" xfId="0" applyNumberFormat="1" applyFont="1" applyBorder="1" applyAlignment="1">
      <alignment vertical="center"/>
    </xf>
    <xf numFmtId="4" fontId="28" fillId="5" borderId="0" xfId="0" applyNumberFormat="1" applyFont="1" applyFill="1" applyBorder="1" applyAlignment="1">
      <alignment vertical="center"/>
    </xf>
    <xf numFmtId="0" fontId="17" fillId="6" borderId="0" xfId="0" applyFont="1" applyFill="1" applyAlignment="1">
      <alignment horizontal="center" vertical="center"/>
    </xf>
    <xf numFmtId="0" fontId="0" fillId="0" borderId="0" xfId="0"/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36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39" fillId="0" borderId="24" xfId="0" applyFont="1" applyBorder="1" applyAlignment="1" applyProtection="1">
      <alignment horizontal="left" vertical="center" wrapText="1"/>
      <protection locked="0"/>
    </xf>
    <xf numFmtId="4" fontId="39" fillId="3" borderId="24" xfId="0" applyNumberFormat="1" applyFont="1" applyFill="1" applyBorder="1" applyAlignment="1" applyProtection="1">
      <alignment vertical="center"/>
      <protection locked="0"/>
    </xf>
    <xf numFmtId="4" fontId="39" fillId="0" borderId="24" xfId="0" applyNumberFormat="1" applyFont="1" applyBorder="1" applyAlignment="1" applyProtection="1">
      <alignment vertical="center"/>
      <protection locked="0"/>
    </xf>
    <xf numFmtId="4" fontId="28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16" fillId="2" borderId="0" xfId="20" applyFont="1" applyFill="1" applyAlignment="1" applyProtection="1">
      <alignment horizontal="center" vertical="center"/>
      <protection/>
    </xf>
    <xf numFmtId="4" fontId="6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5" customHeight="1">
      <c r="C2" s="208" t="s">
        <v>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R2" s="251" t="s">
        <v>8</v>
      </c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10" t="s">
        <v>12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6"/>
      <c r="AS4" s="27" t="s">
        <v>13</v>
      </c>
      <c r="BE4" s="28" t="s">
        <v>14</v>
      </c>
      <c r="BS4" s="21" t="s">
        <v>15</v>
      </c>
    </row>
    <row r="5" spans="2:71" ht="14.45" customHeight="1">
      <c r="B5" s="25"/>
      <c r="C5" s="29"/>
      <c r="D5" s="30" t="s">
        <v>16</v>
      </c>
      <c r="E5" s="29"/>
      <c r="F5" s="29"/>
      <c r="G5" s="29"/>
      <c r="H5" s="29"/>
      <c r="I5" s="29"/>
      <c r="J5" s="29"/>
      <c r="K5" s="214" t="s">
        <v>17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9"/>
      <c r="AQ5" s="26"/>
      <c r="BE5" s="212" t="s">
        <v>18</v>
      </c>
      <c r="BS5" s="21" t="s">
        <v>9</v>
      </c>
    </row>
    <row r="6" spans="2:71" ht="36.95" customHeight="1">
      <c r="B6" s="25"/>
      <c r="C6" s="29"/>
      <c r="D6" s="32" t="s">
        <v>19</v>
      </c>
      <c r="E6" s="29"/>
      <c r="F6" s="29"/>
      <c r="G6" s="29"/>
      <c r="H6" s="29"/>
      <c r="I6" s="29"/>
      <c r="J6" s="29"/>
      <c r="K6" s="216" t="s">
        <v>20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9"/>
      <c r="AQ6" s="26"/>
      <c r="BE6" s="213"/>
      <c r="BS6" s="21" t="s">
        <v>9</v>
      </c>
    </row>
    <row r="7" spans="2:71" ht="14.45" customHeight="1">
      <c r="B7" s="25"/>
      <c r="C7" s="29"/>
      <c r="D7" s="33" t="s">
        <v>21</v>
      </c>
      <c r="E7" s="29"/>
      <c r="F7" s="29"/>
      <c r="G7" s="29"/>
      <c r="H7" s="29"/>
      <c r="I7" s="29"/>
      <c r="J7" s="29"/>
      <c r="K7" s="31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22</v>
      </c>
      <c r="AL7" s="29"/>
      <c r="AM7" s="29"/>
      <c r="AN7" s="31" t="s">
        <v>5</v>
      </c>
      <c r="AO7" s="29"/>
      <c r="AP7" s="29"/>
      <c r="AQ7" s="26"/>
      <c r="BE7" s="213"/>
      <c r="BS7" s="21" t="s">
        <v>9</v>
      </c>
    </row>
    <row r="8" spans="2:71" ht="14.45" customHeight="1">
      <c r="B8" s="25"/>
      <c r="C8" s="29"/>
      <c r="D8" s="33" t="s">
        <v>23</v>
      </c>
      <c r="E8" s="29"/>
      <c r="F8" s="29"/>
      <c r="G8" s="29"/>
      <c r="H8" s="29"/>
      <c r="I8" s="29"/>
      <c r="J8" s="29"/>
      <c r="K8" s="31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25</v>
      </c>
      <c r="AL8" s="29"/>
      <c r="AM8" s="29"/>
      <c r="AN8" s="34" t="s">
        <v>26</v>
      </c>
      <c r="AO8" s="29"/>
      <c r="AP8" s="29"/>
      <c r="AQ8" s="26"/>
      <c r="BE8" s="213"/>
      <c r="BS8" s="21" t="s">
        <v>9</v>
      </c>
    </row>
    <row r="9" spans="2:71" ht="14.45" customHeight="1">
      <c r="B9" s="25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6"/>
      <c r="BE9" s="213"/>
      <c r="BS9" s="21" t="s">
        <v>9</v>
      </c>
    </row>
    <row r="10" spans="2:71" ht="14.45" customHeight="1">
      <c r="B10" s="25"/>
      <c r="C10" s="29"/>
      <c r="D10" s="33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28</v>
      </c>
      <c r="AL10" s="29"/>
      <c r="AM10" s="29"/>
      <c r="AN10" s="31" t="s">
        <v>29</v>
      </c>
      <c r="AO10" s="29"/>
      <c r="AP10" s="29"/>
      <c r="AQ10" s="26"/>
      <c r="BE10" s="213"/>
      <c r="BS10" s="21" t="s">
        <v>9</v>
      </c>
    </row>
    <row r="11" spans="2:71" ht="18.4" customHeight="1">
      <c r="B11" s="25"/>
      <c r="C11" s="29"/>
      <c r="D11" s="29"/>
      <c r="E11" s="31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31</v>
      </c>
      <c r="AL11" s="29"/>
      <c r="AM11" s="29"/>
      <c r="AN11" s="31" t="s">
        <v>5</v>
      </c>
      <c r="AO11" s="29"/>
      <c r="AP11" s="29"/>
      <c r="AQ11" s="26"/>
      <c r="BE11" s="213"/>
      <c r="BS11" s="21" t="s">
        <v>9</v>
      </c>
    </row>
    <row r="12" spans="2:71" ht="6.95" customHeight="1">
      <c r="B12" s="25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6"/>
      <c r="BE12" s="213"/>
      <c r="BS12" s="21" t="s">
        <v>9</v>
      </c>
    </row>
    <row r="13" spans="2:71" ht="14.45" customHeight="1">
      <c r="B13" s="25"/>
      <c r="C13" s="29"/>
      <c r="D13" s="33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28</v>
      </c>
      <c r="AL13" s="29"/>
      <c r="AM13" s="29"/>
      <c r="AN13" s="35" t="s">
        <v>33</v>
      </c>
      <c r="AO13" s="29"/>
      <c r="AP13" s="29"/>
      <c r="AQ13" s="26"/>
      <c r="BE13" s="213"/>
      <c r="BS13" s="21" t="s">
        <v>9</v>
      </c>
    </row>
    <row r="14" spans="2:71" ht="13.5">
      <c r="B14" s="25"/>
      <c r="C14" s="29"/>
      <c r="D14" s="29"/>
      <c r="E14" s="217" t="s">
        <v>33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33" t="s">
        <v>31</v>
      </c>
      <c r="AL14" s="29"/>
      <c r="AM14" s="29"/>
      <c r="AN14" s="35" t="s">
        <v>33</v>
      </c>
      <c r="AO14" s="29"/>
      <c r="AP14" s="29"/>
      <c r="AQ14" s="26"/>
      <c r="BE14" s="213"/>
      <c r="BS14" s="21" t="s">
        <v>9</v>
      </c>
    </row>
    <row r="15" spans="2:71" ht="6.95" customHeight="1">
      <c r="B15" s="25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6"/>
      <c r="BE15" s="213"/>
      <c r="BS15" s="21" t="s">
        <v>6</v>
      </c>
    </row>
    <row r="16" spans="2:71" ht="14.45" customHeight="1">
      <c r="B16" s="25"/>
      <c r="C16" s="29"/>
      <c r="D16" s="33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28</v>
      </c>
      <c r="AL16" s="29"/>
      <c r="AM16" s="29"/>
      <c r="AN16" s="31" t="s">
        <v>35</v>
      </c>
      <c r="AO16" s="29"/>
      <c r="AP16" s="29"/>
      <c r="AQ16" s="26"/>
      <c r="BE16" s="213"/>
      <c r="BS16" s="21" t="s">
        <v>6</v>
      </c>
    </row>
    <row r="17" spans="2:71" ht="18.4" customHeight="1">
      <c r="B17" s="25"/>
      <c r="C17" s="29"/>
      <c r="D17" s="29"/>
      <c r="E17" s="31" t="s">
        <v>36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31</v>
      </c>
      <c r="AL17" s="29"/>
      <c r="AM17" s="29"/>
      <c r="AN17" s="31" t="s">
        <v>5</v>
      </c>
      <c r="AO17" s="29"/>
      <c r="AP17" s="29"/>
      <c r="AQ17" s="26"/>
      <c r="BE17" s="213"/>
      <c r="BS17" s="21" t="s">
        <v>37</v>
      </c>
    </row>
    <row r="18" spans="2:71" ht="6.95" customHeight="1">
      <c r="B18" s="25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6"/>
      <c r="BE18" s="213"/>
      <c r="BS18" s="21" t="s">
        <v>9</v>
      </c>
    </row>
    <row r="19" spans="2:71" ht="14.45" customHeight="1">
      <c r="B19" s="25"/>
      <c r="C19" s="29"/>
      <c r="D19" s="33" t="s">
        <v>38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28</v>
      </c>
      <c r="AL19" s="29"/>
      <c r="AM19" s="29"/>
      <c r="AN19" s="31" t="s">
        <v>5</v>
      </c>
      <c r="AO19" s="29"/>
      <c r="AP19" s="29"/>
      <c r="AQ19" s="26"/>
      <c r="BE19" s="213"/>
      <c r="BS19" s="21" t="s">
        <v>9</v>
      </c>
    </row>
    <row r="20" spans="2:57" ht="18.4" customHeight="1">
      <c r="B20" s="25"/>
      <c r="C20" s="29"/>
      <c r="D20" s="29"/>
      <c r="E20" s="31" t="s">
        <v>39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31</v>
      </c>
      <c r="AL20" s="29"/>
      <c r="AM20" s="29"/>
      <c r="AN20" s="31" t="s">
        <v>5</v>
      </c>
      <c r="AO20" s="29"/>
      <c r="AP20" s="29"/>
      <c r="AQ20" s="26"/>
      <c r="BE20" s="213"/>
    </row>
    <row r="21" spans="2:57" ht="6.95" customHeight="1">
      <c r="B21" s="2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6"/>
      <c r="BE21" s="213"/>
    </row>
    <row r="22" spans="2:57" ht="13.5">
      <c r="B22" s="25"/>
      <c r="C22" s="29"/>
      <c r="D22" s="33" t="s">
        <v>40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6"/>
      <c r="BE22" s="213"/>
    </row>
    <row r="23" spans="2:57" ht="22.5" customHeight="1">
      <c r="B23" s="25"/>
      <c r="C23" s="29"/>
      <c r="D23" s="29"/>
      <c r="E23" s="219" t="s">
        <v>5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9"/>
      <c r="AP23" s="29"/>
      <c r="AQ23" s="26"/>
      <c r="BE23" s="213"/>
    </row>
    <row r="24" spans="2:57" ht="6.95" customHeight="1">
      <c r="B24" s="25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6"/>
      <c r="BE24" s="213"/>
    </row>
    <row r="25" spans="2:57" ht="6.95" customHeight="1">
      <c r="B25" s="25"/>
      <c r="C25" s="2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9"/>
      <c r="AQ25" s="26"/>
      <c r="BE25" s="213"/>
    </row>
    <row r="26" spans="2:57" ht="14.45" customHeight="1">
      <c r="B26" s="25"/>
      <c r="C26" s="29"/>
      <c r="D26" s="37" t="s">
        <v>41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20">
        <f>ROUND(AG87,2)</f>
        <v>0</v>
      </c>
      <c r="AL26" s="215"/>
      <c r="AM26" s="215"/>
      <c r="AN26" s="215"/>
      <c r="AO26" s="215"/>
      <c r="AP26" s="29"/>
      <c r="AQ26" s="26"/>
      <c r="BE26" s="213"/>
    </row>
    <row r="27" spans="2:57" ht="14.45" customHeight="1">
      <c r="B27" s="25"/>
      <c r="C27" s="29"/>
      <c r="D27" s="37" t="s">
        <v>42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20">
        <f>ROUND(AG92,2)</f>
        <v>0</v>
      </c>
      <c r="AL27" s="220"/>
      <c r="AM27" s="220"/>
      <c r="AN27" s="220"/>
      <c r="AO27" s="220"/>
      <c r="AP27" s="29"/>
      <c r="AQ27" s="26"/>
      <c r="BE27" s="213"/>
    </row>
    <row r="28" spans="2:57" s="1" customFormat="1" ht="6.9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BE28" s="213"/>
    </row>
    <row r="29" spans="2:57" s="1" customFormat="1" ht="25.9" customHeight="1">
      <c r="B29" s="38"/>
      <c r="C29" s="39"/>
      <c r="D29" s="41" t="s">
        <v>43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21">
        <f>ROUND(AK26+AK27,2)</f>
        <v>0</v>
      </c>
      <c r="AL29" s="222"/>
      <c r="AM29" s="222"/>
      <c r="AN29" s="222"/>
      <c r="AO29" s="222"/>
      <c r="AP29" s="39"/>
      <c r="AQ29" s="40"/>
      <c r="BE29" s="213"/>
    </row>
    <row r="30" spans="2:57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213"/>
    </row>
    <row r="31" spans="2:57" s="2" customFormat="1" ht="14.45" customHeight="1" hidden="1">
      <c r="B31" s="43"/>
      <c r="C31" s="44"/>
      <c r="D31" s="45" t="s">
        <v>44</v>
      </c>
      <c r="E31" s="44"/>
      <c r="F31" s="45" t="s">
        <v>45</v>
      </c>
      <c r="G31" s="44"/>
      <c r="H31" s="44"/>
      <c r="I31" s="44"/>
      <c r="J31" s="44"/>
      <c r="K31" s="44"/>
      <c r="L31" s="223">
        <v>0.21</v>
      </c>
      <c r="M31" s="224"/>
      <c r="N31" s="224"/>
      <c r="O31" s="224"/>
      <c r="P31" s="44"/>
      <c r="Q31" s="44"/>
      <c r="R31" s="44"/>
      <c r="S31" s="44"/>
      <c r="T31" s="47" t="s">
        <v>46</v>
      </c>
      <c r="U31" s="44"/>
      <c r="V31" s="44"/>
      <c r="W31" s="225">
        <f>ROUND(AZ87+SUM(CD93:CD97),2)</f>
        <v>0</v>
      </c>
      <c r="X31" s="224"/>
      <c r="Y31" s="224"/>
      <c r="Z31" s="224"/>
      <c r="AA31" s="224"/>
      <c r="AB31" s="224"/>
      <c r="AC31" s="224"/>
      <c r="AD31" s="224"/>
      <c r="AE31" s="224"/>
      <c r="AF31" s="44"/>
      <c r="AG31" s="44"/>
      <c r="AH31" s="44"/>
      <c r="AI31" s="44"/>
      <c r="AJ31" s="44"/>
      <c r="AK31" s="225">
        <f>ROUND(AV87+SUM(BY93:BY97),2)</f>
        <v>0</v>
      </c>
      <c r="AL31" s="224"/>
      <c r="AM31" s="224"/>
      <c r="AN31" s="224"/>
      <c r="AO31" s="224"/>
      <c r="AP31" s="44"/>
      <c r="AQ31" s="48"/>
      <c r="BE31" s="213"/>
    </row>
    <row r="32" spans="2:57" s="2" customFormat="1" ht="14.45" customHeight="1" hidden="1">
      <c r="B32" s="43"/>
      <c r="C32" s="44"/>
      <c r="D32" s="44"/>
      <c r="E32" s="44"/>
      <c r="F32" s="45" t="s">
        <v>47</v>
      </c>
      <c r="G32" s="44"/>
      <c r="H32" s="44"/>
      <c r="I32" s="44"/>
      <c r="J32" s="44"/>
      <c r="K32" s="44"/>
      <c r="L32" s="223">
        <v>0.15</v>
      </c>
      <c r="M32" s="224"/>
      <c r="N32" s="224"/>
      <c r="O32" s="224"/>
      <c r="P32" s="44"/>
      <c r="Q32" s="44"/>
      <c r="R32" s="44"/>
      <c r="S32" s="44"/>
      <c r="T32" s="47" t="s">
        <v>46</v>
      </c>
      <c r="U32" s="44"/>
      <c r="V32" s="44"/>
      <c r="W32" s="225">
        <f>ROUND(BA87+SUM(CE93:CE97),2)</f>
        <v>0</v>
      </c>
      <c r="X32" s="224"/>
      <c r="Y32" s="224"/>
      <c r="Z32" s="224"/>
      <c r="AA32" s="224"/>
      <c r="AB32" s="224"/>
      <c r="AC32" s="224"/>
      <c r="AD32" s="224"/>
      <c r="AE32" s="224"/>
      <c r="AF32" s="44"/>
      <c r="AG32" s="44"/>
      <c r="AH32" s="44"/>
      <c r="AI32" s="44"/>
      <c r="AJ32" s="44"/>
      <c r="AK32" s="225">
        <f>ROUND(AW87+SUM(BZ93:BZ97),2)</f>
        <v>0</v>
      </c>
      <c r="AL32" s="224"/>
      <c r="AM32" s="224"/>
      <c r="AN32" s="224"/>
      <c r="AO32" s="224"/>
      <c r="AP32" s="44"/>
      <c r="AQ32" s="48"/>
      <c r="BE32" s="213"/>
    </row>
    <row r="33" spans="2:57" s="2" customFormat="1" ht="14.45" customHeight="1">
      <c r="B33" s="43"/>
      <c r="C33" s="44"/>
      <c r="D33" s="45" t="s">
        <v>44</v>
      </c>
      <c r="E33" s="44"/>
      <c r="F33" s="45" t="s">
        <v>48</v>
      </c>
      <c r="G33" s="44"/>
      <c r="H33" s="44"/>
      <c r="I33" s="44"/>
      <c r="J33" s="44"/>
      <c r="K33" s="44"/>
      <c r="L33" s="223">
        <v>0.21</v>
      </c>
      <c r="M33" s="224"/>
      <c r="N33" s="224"/>
      <c r="O33" s="224"/>
      <c r="P33" s="44"/>
      <c r="Q33" s="44"/>
      <c r="R33" s="44"/>
      <c r="S33" s="44"/>
      <c r="T33" s="47" t="s">
        <v>46</v>
      </c>
      <c r="U33" s="44"/>
      <c r="V33" s="44"/>
      <c r="W33" s="225">
        <f>ROUND(BB87+SUM(CF93:CF97),2)</f>
        <v>0</v>
      </c>
      <c r="X33" s="224"/>
      <c r="Y33" s="224"/>
      <c r="Z33" s="224"/>
      <c r="AA33" s="224"/>
      <c r="AB33" s="224"/>
      <c r="AC33" s="224"/>
      <c r="AD33" s="224"/>
      <c r="AE33" s="224"/>
      <c r="AF33" s="44"/>
      <c r="AG33" s="44"/>
      <c r="AH33" s="44"/>
      <c r="AI33" s="44"/>
      <c r="AJ33" s="44"/>
      <c r="AK33" s="225">
        <v>0</v>
      </c>
      <c r="AL33" s="224"/>
      <c r="AM33" s="224"/>
      <c r="AN33" s="224"/>
      <c r="AO33" s="224"/>
      <c r="AP33" s="44"/>
      <c r="AQ33" s="48"/>
      <c r="BE33" s="213"/>
    </row>
    <row r="34" spans="2:57" s="2" customFormat="1" ht="14.45" customHeight="1">
      <c r="B34" s="43"/>
      <c r="C34" s="44"/>
      <c r="D34" s="44"/>
      <c r="E34" s="44"/>
      <c r="F34" s="45" t="s">
        <v>49</v>
      </c>
      <c r="G34" s="44"/>
      <c r="H34" s="44"/>
      <c r="I34" s="44"/>
      <c r="J34" s="44"/>
      <c r="K34" s="44"/>
      <c r="L34" s="223">
        <v>0.15</v>
      </c>
      <c r="M34" s="224"/>
      <c r="N34" s="224"/>
      <c r="O34" s="224"/>
      <c r="P34" s="44"/>
      <c r="Q34" s="44"/>
      <c r="R34" s="44"/>
      <c r="S34" s="44"/>
      <c r="T34" s="47" t="s">
        <v>46</v>
      </c>
      <c r="U34" s="44"/>
      <c r="V34" s="44"/>
      <c r="W34" s="225">
        <f>ROUND(BC87+SUM(CG93:CG97),2)</f>
        <v>0</v>
      </c>
      <c r="X34" s="224"/>
      <c r="Y34" s="224"/>
      <c r="Z34" s="224"/>
      <c r="AA34" s="224"/>
      <c r="AB34" s="224"/>
      <c r="AC34" s="224"/>
      <c r="AD34" s="224"/>
      <c r="AE34" s="224"/>
      <c r="AF34" s="44"/>
      <c r="AG34" s="44"/>
      <c r="AH34" s="44"/>
      <c r="AI34" s="44"/>
      <c r="AJ34" s="44"/>
      <c r="AK34" s="225">
        <v>0</v>
      </c>
      <c r="AL34" s="224"/>
      <c r="AM34" s="224"/>
      <c r="AN34" s="224"/>
      <c r="AO34" s="224"/>
      <c r="AP34" s="44"/>
      <c r="AQ34" s="48"/>
      <c r="BE34" s="213"/>
    </row>
    <row r="35" spans="2:43" s="2" customFormat="1" ht="14.45" customHeight="1" hidden="1">
      <c r="B35" s="43"/>
      <c r="C35" s="44"/>
      <c r="D35" s="44"/>
      <c r="E35" s="44"/>
      <c r="F35" s="45" t="s">
        <v>50</v>
      </c>
      <c r="G35" s="44"/>
      <c r="H35" s="44"/>
      <c r="I35" s="44"/>
      <c r="J35" s="44"/>
      <c r="K35" s="44"/>
      <c r="L35" s="223">
        <v>0</v>
      </c>
      <c r="M35" s="224"/>
      <c r="N35" s="224"/>
      <c r="O35" s="224"/>
      <c r="P35" s="44"/>
      <c r="Q35" s="44"/>
      <c r="R35" s="44"/>
      <c r="S35" s="44"/>
      <c r="T35" s="47" t="s">
        <v>46</v>
      </c>
      <c r="U35" s="44"/>
      <c r="V35" s="44"/>
      <c r="W35" s="225">
        <f>ROUND(BD87+SUM(CH93:CH97),2)</f>
        <v>0</v>
      </c>
      <c r="X35" s="224"/>
      <c r="Y35" s="224"/>
      <c r="Z35" s="224"/>
      <c r="AA35" s="224"/>
      <c r="AB35" s="224"/>
      <c r="AC35" s="224"/>
      <c r="AD35" s="224"/>
      <c r="AE35" s="224"/>
      <c r="AF35" s="44"/>
      <c r="AG35" s="44"/>
      <c r="AH35" s="44"/>
      <c r="AI35" s="44"/>
      <c r="AJ35" s="44"/>
      <c r="AK35" s="225">
        <v>0</v>
      </c>
      <c r="AL35" s="224"/>
      <c r="AM35" s="224"/>
      <c r="AN35" s="224"/>
      <c r="AO35" s="224"/>
      <c r="AP35" s="44"/>
      <c r="AQ35" s="48"/>
    </row>
    <row r="36" spans="2:43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2:43" s="1" customFormat="1" ht="25.9" customHeight="1">
      <c r="B37" s="38"/>
      <c r="C37" s="49"/>
      <c r="D37" s="50" t="s">
        <v>51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 t="s">
        <v>52</v>
      </c>
      <c r="U37" s="51"/>
      <c r="V37" s="51"/>
      <c r="W37" s="51"/>
      <c r="X37" s="226" t="s">
        <v>53</v>
      </c>
      <c r="Y37" s="227"/>
      <c r="Z37" s="227"/>
      <c r="AA37" s="227"/>
      <c r="AB37" s="227"/>
      <c r="AC37" s="51"/>
      <c r="AD37" s="51"/>
      <c r="AE37" s="51"/>
      <c r="AF37" s="51"/>
      <c r="AG37" s="51"/>
      <c r="AH37" s="51"/>
      <c r="AI37" s="51"/>
      <c r="AJ37" s="51"/>
      <c r="AK37" s="228">
        <f>SUM(AK29:AK35)</f>
        <v>0</v>
      </c>
      <c r="AL37" s="227"/>
      <c r="AM37" s="227"/>
      <c r="AN37" s="227"/>
      <c r="AO37" s="229"/>
      <c r="AP37" s="49"/>
      <c r="AQ37" s="40"/>
    </row>
    <row r="38" spans="2:43" s="1" customFormat="1" ht="14.4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43" ht="13.5">
      <c r="B39" s="25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6"/>
    </row>
    <row r="40" spans="2:43" ht="13.5">
      <c r="B40" s="25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6"/>
    </row>
    <row r="41" spans="2:43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6"/>
    </row>
    <row r="42" spans="2:43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6"/>
    </row>
    <row r="43" spans="2:43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6"/>
    </row>
    <row r="44" spans="2:43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6"/>
    </row>
    <row r="45" spans="2:43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6"/>
    </row>
    <row r="46" spans="2:43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6"/>
    </row>
    <row r="47" spans="2:43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6"/>
    </row>
    <row r="48" spans="2:43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6"/>
    </row>
    <row r="49" spans="2:43" s="1" customFormat="1" ht="13.5">
      <c r="B49" s="38"/>
      <c r="C49" s="39"/>
      <c r="D49" s="53" t="s">
        <v>54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9"/>
      <c r="AB49" s="39"/>
      <c r="AC49" s="53" t="s">
        <v>55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9"/>
      <c r="AQ49" s="40"/>
    </row>
    <row r="50" spans="2:43" ht="13.5">
      <c r="B50" s="25"/>
      <c r="C50" s="29"/>
      <c r="D50" s="5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7"/>
      <c r="AA50" s="29"/>
      <c r="AB50" s="29"/>
      <c r="AC50" s="56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7"/>
      <c r="AP50" s="29"/>
      <c r="AQ50" s="26"/>
    </row>
    <row r="51" spans="2:43" ht="13.5">
      <c r="B51" s="25"/>
      <c r="C51" s="29"/>
      <c r="D51" s="5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7"/>
      <c r="AA51" s="29"/>
      <c r="AB51" s="29"/>
      <c r="AC51" s="56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7"/>
      <c r="AP51" s="29"/>
      <c r="AQ51" s="26"/>
    </row>
    <row r="52" spans="2:43" ht="13.5">
      <c r="B52" s="25"/>
      <c r="C52" s="29"/>
      <c r="D52" s="5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7"/>
      <c r="AA52" s="29"/>
      <c r="AB52" s="29"/>
      <c r="AC52" s="56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7"/>
      <c r="AP52" s="29"/>
      <c r="AQ52" s="26"/>
    </row>
    <row r="53" spans="2:43" ht="13.5">
      <c r="B53" s="25"/>
      <c r="C53" s="29"/>
      <c r="D53" s="5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7"/>
      <c r="AA53" s="29"/>
      <c r="AB53" s="29"/>
      <c r="AC53" s="56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7"/>
      <c r="AP53" s="29"/>
      <c r="AQ53" s="26"/>
    </row>
    <row r="54" spans="2:43" ht="13.5">
      <c r="B54" s="25"/>
      <c r="C54" s="29"/>
      <c r="D54" s="5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7"/>
      <c r="AA54" s="29"/>
      <c r="AB54" s="29"/>
      <c r="AC54" s="56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7"/>
      <c r="AP54" s="29"/>
      <c r="AQ54" s="26"/>
    </row>
    <row r="55" spans="2:43" ht="13.5">
      <c r="B55" s="25"/>
      <c r="C55" s="29"/>
      <c r="D55" s="5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7"/>
      <c r="AA55" s="29"/>
      <c r="AB55" s="29"/>
      <c r="AC55" s="56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7"/>
      <c r="AP55" s="29"/>
      <c r="AQ55" s="26"/>
    </row>
    <row r="56" spans="2:43" ht="13.5">
      <c r="B56" s="25"/>
      <c r="C56" s="29"/>
      <c r="D56" s="5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7"/>
      <c r="AA56" s="29"/>
      <c r="AB56" s="29"/>
      <c r="AC56" s="56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7"/>
      <c r="AP56" s="29"/>
      <c r="AQ56" s="26"/>
    </row>
    <row r="57" spans="2:43" ht="13.5">
      <c r="B57" s="25"/>
      <c r="C57" s="29"/>
      <c r="D57" s="5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7"/>
      <c r="AA57" s="29"/>
      <c r="AB57" s="29"/>
      <c r="AC57" s="56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7"/>
      <c r="AP57" s="29"/>
      <c r="AQ57" s="26"/>
    </row>
    <row r="58" spans="2:43" s="1" customFormat="1" ht="13.5">
      <c r="B58" s="38"/>
      <c r="C58" s="39"/>
      <c r="D58" s="58" t="s">
        <v>56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57</v>
      </c>
      <c r="S58" s="59"/>
      <c r="T58" s="59"/>
      <c r="U58" s="59"/>
      <c r="V58" s="59"/>
      <c r="W58" s="59"/>
      <c r="X58" s="59"/>
      <c r="Y58" s="59"/>
      <c r="Z58" s="61"/>
      <c r="AA58" s="39"/>
      <c r="AB58" s="39"/>
      <c r="AC58" s="58" t="s">
        <v>56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57</v>
      </c>
      <c r="AN58" s="59"/>
      <c r="AO58" s="61"/>
      <c r="AP58" s="39"/>
      <c r="AQ58" s="40"/>
    </row>
    <row r="59" spans="2:43" ht="13.5">
      <c r="B59" s="25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6"/>
    </row>
    <row r="60" spans="2:43" s="1" customFormat="1" ht="13.5">
      <c r="B60" s="38"/>
      <c r="C60" s="39"/>
      <c r="D60" s="53" t="s">
        <v>58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9"/>
      <c r="AB60" s="39"/>
      <c r="AC60" s="53" t="s">
        <v>59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9"/>
      <c r="AQ60" s="40"/>
    </row>
    <row r="61" spans="2:43" ht="13.5">
      <c r="B61" s="25"/>
      <c r="C61" s="29"/>
      <c r="D61" s="5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7"/>
      <c r="AA61" s="29"/>
      <c r="AB61" s="29"/>
      <c r="AC61" s="56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7"/>
      <c r="AP61" s="29"/>
      <c r="AQ61" s="26"/>
    </row>
    <row r="62" spans="2:43" ht="13.5">
      <c r="B62" s="25"/>
      <c r="C62" s="29"/>
      <c r="D62" s="5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7"/>
      <c r="AA62" s="29"/>
      <c r="AB62" s="29"/>
      <c r="AC62" s="56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7"/>
      <c r="AP62" s="29"/>
      <c r="AQ62" s="26"/>
    </row>
    <row r="63" spans="2:43" ht="13.5">
      <c r="B63" s="25"/>
      <c r="C63" s="29"/>
      <c r="D63" s="5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7"/>
      <c r="AA63" s="29"/>
      <c r="AB63" s="29"/>
      <c r="AC63" s="56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7"/>
      <c r="AP63" s="29"/>
      <c r="AQ63" s="26"/>
    </row>
    <row r="64" spans="2:43" ht="13.5">
      <c r="B64" s="25"/>
      <c r="C64" s="29"/>
      <c r="D64" s="5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7"/>
      <c r="AA64" s="29"/>
      <c r="AB64" s="29"/>
      <c r="AC64" s="56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7"/>
      <c r="AP64" s="29"/>
      <c r="AQ64" s="26"/>
    </row>
    <row r="65" spans="2:43" ht="13.5">
      <c r="B65" s="25"/>
      <c r="C65" s="29"/>
      <c r="D65" s="5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7"/>
      <c r="AA65" s="29"/>
      <c r="AB65" s="29"/>
      <c r="AC65" s="56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7"/>
      <c r="AP65" s="29"/>
      <c r="AQ65" s="26"/>
    </row>
    <row r="66" spans="2:43" ht="13.5">
      <c r="B66" s="25"/>
      <c r="C66" s="29"/>
      <c r="D66" s="5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7"/>
      <c r="AA66" s="29"/>
      <c r="AB66" s="29"/>
      <c r="AC66" s="56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7"/>
      <c r="AP66" s="29"/>
      <c r="AQ66" s="26"/>
    </row>
    <row r="67" spans="2:43" ht="13.5">
      <c r="B67" s="25"/>
      <c r="C67" s="29"/>
      <c r="D67" s="5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7"/>
      <c r="AA67" s="29"/>
      <c r="AB67" s="29"/>
      <c r="AC67" s="56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7"/>
      <c r="AP67" s="29"/>
      <c r="AQ67" s="26"/>
    </row>
    <row r="68" spans="2:43" ht="13.5">
      <c r="B68" s="25"/>
      <c r="C68" s="29"/>
      <c r="D68" s="5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7"/>
      <c r="AA68" s="29"/>
      <c r="AB68" s="29"/>
      <c r="AC68" s="56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7"/>
      <c r="AP68" s="29"/>
      <c r="AQ68" s="26"/>
    </row>
    <row r="69" spans="2:43" s="1" customFormat="1" ht="13.5">
      <c r="B69" s="38"/>
      <c r="C69" s="39"/>
      <c r="D69" s="58" t="s">
        <v>56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57</v>
      </c>
      <c r="S69" s="59"/>
      <c r="T69" s="59"/>
      <c r="U69" s="59"/>
      <c r="V69" s="59"/>
      <c r="W69" s="59"/>
      <c r="X69" s="59"/>
      <c r="Y69" s="59"/>
      <c r="Z69" s="61"/>
      <c r="AA69" s="39"/>
      <c r="AB69" s="39"/>
      <c r="AC69" s="58" t="s">
        <v>56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57</v>
      </c>
      <c r="AN69" s="59"/>
      <c r="AO69" s="61"/>
      <c r="AP69" s="39"/>
      <c r="AQ69" s="40"/>
    </row>
    <row r="70" spans="2:43" s="1" customFormat="1" ht="6.9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2:43" s="1" customFormat="1" ht="6.9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2:43" s="1" customFormat="1" ht="36.95" customHeight="1">
      <c r="B76" s="38"/>
      <c r="C76" s="210" t="s">
        <v>60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40"/>
    </row>
    <row r="77" spans="2:43" s="3" customFormat="1" ht="14.45" customHeight="1">
      <c r="B77" s="68"/>
      <c r="C77" s="33" t="s">
        <v>16</v>
      </c>
      <c r="D77" s="69"/>
      <c r="E77" s="69"/>
      <c r="F77" s="69"/>
      <c r="G77" s="69"/>
      <c r="H77" s="69"/>
      <c r="I77" s="69"/>
      <c r="J77" s="69"/>
      <c r="K77" s="69"/>
      <c r="L77" s="69" t="str">
        <f>K5</f>
        <v>18-08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</row>
    <row r="78" spans="2:43" s="4" customFormat="1" ht="36.95" customHeight="1">
      <c r="B78" s="71"/>
      <c r="C78" s="72" t="s">
        <v>19</v>
      </c>
      <c r="D78" s="73"/>
      <c r="E78" s="73"/>
      <c r="F78" s="73"/>
      <c r="G78" s="73"/>
      <c r="H78" s="73"/>
      <c r="I78" s="73"/>
      <c r="J78" s="73"/>
      <c r="K78" s="73"/>
      <c r="L78" s="230" t="str">
        <f>K6</f>
        <v>OPRAVA TĚLOCVIČEN A JEJICH ZÁZEMÍ ZŠ JUBILEJNÍ 3     II.ETAPA</v>
      </c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73"/>
      <c r="AQ78" s="74"/>
    </row>
    <row r="79" spans="2:43" s="1" customFormat="1" ht="6.9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2:43" s="1" customFormat="1" ht="13.5">
      <c r="B80" s="38"/>
      <c r="C80" s="33" t="s">
        <v>23</v>
      </c>
      <c r="D80" s="39"/>
      <c r="E80" s="39"/>
      <c r="F80" s="39"/>
      <c r="G80" s="39"/>
      <c r="H80" s="39"/>
      <c r="I80" s="39"/>
      <c r="J80" s="39"/>
      <c r="K80" s="39"/>
      <c r="L80" s="75" t="str">
        <f>IF(K8="","",K8)</f>
        <v xml:space="preserve">Jubilejní 3 , Nový Jičín 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25</v>
      </c>
      <c r="AJ80" s="39"/>
      <c r="AK80" s="39"/>
      <c r="AL80" s="39"/>
      <c r="AM80" s="76" t="str">
        <f>IF(AN8="","",AN8)</f>
        <v>15. 3. 2018</v>
      </c>
      <c r="AN80" s="39"/>
      <c r="AO80" s="39"/>
      <c r="AP80" s="39"/>
      <c r="AQ80" s="40"/>
    </row>
    <row r="81" spans="2:43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2:56" s="1" customFormat="1" ht="13.5">
      <c r="B82" s="38"/>
      <c r="C82" s="33" t="s">
        <v>27</v>
      </c>
      <c r="D82" s="39"/>
      <c r="E82" s="39"/>
      <c r="F82" s="39"/>
      <c r="G82" s="39"/>
      <c r="H82" s="39"/>
      <c r="I82" s="39"/>
      <c r="J82" s="39"/>
      <c r="K82" s="39"/>
      <c r="L82" s="69" t="str">
        <f>IF(E11="","",E11)</f>
        <v>ZŠ a MŠ Nový Jičín , Jubilejní 3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34</v>
      </c>
      <c r="AJ82" s="39"/>
      <c r="AK82" s="39"/>
      <c r="AL82" s="39"/>
      <c r="AM82" s="232" t="str">
        <f>IF(E17="","",E17)</f>
        <v>GaP INŽENÝRING s.r.o.</v>
      </c>
      <c r="AN82" s="232"/>
      <c r="AO82" s="232"/>
      <c r="AP82" s="232"/>
      <c r="AQ82" s="40"/>
      <c r="AS82" s="233" t="s">
        <v>61</v>
      </c>
      <c r="AT82" s="234"/>
      <c r="AU82" s="54"/>
      <c r="AV82" s="54"/>
      <c r="AW82" s="54"/>
      <c r="AX82" s="54"/>
      <c r="AY82" s="54"/>
      <c r="AZ82" s="54"/>
      <c r="BA82" s="54"/>
      <c r="BB82" s="54"/>
      <c r="BC82" s="54"/>
      <c r="BD82" s="55"/>
    </row>
    <row r="83" spans="2:56" s="1" customFormat="1" ht="13.5">
      <c r="B83" s="38"/>
      <c r="C83" s="33" t="s">
        <v>32</v>
      </c>
      <c r="D83" s="39"/>
      <c r="E83" s="39"/>
      <c r="F83" s="39"/>
      <c r="G83" s="39"/>
      <c r="H83" s="39"/>
      <c r="I83" s="39"/>
      <c r="J83" s="39"/>
      <c r="K83" s="39"/>
      <c r="L83" s="69" t="str">
        <f>IF(E14="Vyplň údaj","",E14)</f>
        <v/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38</v>
      </c>
      <c r="AJ83" s="39"/>
      <c r="AK83" s="39"/>
      <c r="AL83" s="39"/>
      <c r="AM83" s="232" t="str">
        <f>IF(E20="","",E20)</f>
        <v>PETŘKOVSKÝ R.</v>
      </c>
      <c r="AN83" s="232"/>
      <c r="AO83" s="232"/>
      <c r="AP83" s="232"/>
      <c r="AQ83" s="40"/>
      <c r="AS83" s="235"/>
      <c r="AT83" s="236"/>
      <c r="AU83" s="39"/>
      <c r="AV83" s="39"/>
      <c r="AW83" s="39"/>
      <c r="AX83" s="39"/>
      <c r="AY83" s="39"/>
      <c r="AZ83" s="39"/>
      <c r="BA83" s="39"/>
      <c r="BB83" s="39"/>
      <c r="BC83" s="39"/>
      <c r="BD83" s="77"/>
    </row>
    <row r="84" spans="2:56" s="1" customFormat="1" ht="10.9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235"/>
      <c r="AT84" s="236"/>
      <c r="AU84" s="39"/>
      <c r="AV84" s="39"/>
      <c r="AW84" s="39"/>
      <c r="AX84" s="39"/>
      <c r="AY84" s="39"/>
      <c r="AZ84" s="39"/>
      <c r="BA84" s="39"/>
      <c r="BB84" s="39"/>
      <c r="BC84" s="39"/>
      <c r="BD84" s="77"/>
    </row>
    <row r="85" spans="2:56" s="1" customFormat="1" ht="29.25" customHeight="1">
      <c r="B85" s="38"/>
      <c r="C85" s="237" t="s">
        <v>62</v>
      </c>
      <c r="D85" s="238"/>
      <c r="E85" s="238"/>
      <c r="F85" s="238"/>
      <c r="G85" s="238"/>
      <c r="H85" s="78"/>
      <c r="I85" s="239" t="s">
        <v>63</v>
      </c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9" t="s">
        <v>64</v>
      </c>
      <c r="AH85" s="238"/>
      <c r="AI85" s="238"/>
      <c r="AJ85" s="238"/>
      <c r="AK85" s="238"/>
      <c r="AL85" s="238"/>
      <c r="AM85" s="238"/>
      <c r="AN85" s="239" t="s">
        <v>65</v>
      </c>
      <c r="AO85" s="238"/>
      <c r="AP85" s="240"/>
      <c r="AQ85" s="40"/>
      <c r="AS85" s="79" t="s">
        <v>66</v>
      </c>
      <c r="AT85" s="80" t="s">
        <v>67</v>
      </c>
      <c r="AU85" s="80" t="s">
        <v>68</v>
      </c>
      <c r="AV85" s="80" t="s">
        <v>69</v>
      </c>
      <c r="AW85" s="80" t="s">
        <v>70</v>
      </c>
      <c r="AX85" s="80" t="s">
        <v>71</v>
      </c>
      <c r="AY85" s="80" t="s">
        <v>72</v>
      </c>
      <c r="AZ85" s="80" t="s">
        <v>73</v>
      </c>
      <c r="BA85" s="80" t="s">
        <v>74</v>
      </c>
      <c r="BB85" s="80" t="s">
        <v>75</v>
      </c>
      <c r="BC85" s="80" t="s">
        <v>76</v>
      </c>
      <c r="BD85" s="81" t="s">
        <v>77</v>
      </c>
    </row>
    <row r="86" spans="2:56" s="1" customFormat="1" ht="10.9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2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pans="2:76" s="4" customFormat="1" ht="32.45" customHeight="1">
      <c r="B87" s="71"/>
      <c r="C87" s="83" t="s">
        <v>78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48">
        <f>ROUND(SUM(AG88:AG90),2)</f>
        <v>0</v>
      </c>
      <c r="AH87" s="248"/>
      <c r="AI87" s="248"/>
      <c r="AJ87" s="248"/>
      <c r="AK87" s="248"/>
      <c r="AL87" s="248"/>
      <c r="AM87" s="248"/>
      <c r="AN87" s="249">
        <f>SUM(AG87,AT87)</f>
        <v>0</v>
      </c>
      <c r="AO87" s="249"/>
      <c r="AP87" s="249"/>
      <c r="AQ87" s="74"/>
      <c r="AS87" s="85">
        <f>ROUND(SUM(AS88:AS90),2)</f>
        <v>0</v>
      </c>
      <c r="AT87" s="86">
        <f>ROUND(SUM(AV87:AW87),2)</f>
        <v>0</v>
      </c>
      <c r="AU87" s="87">
        <f>ROUND(SUM(AU88:AU90),5)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ROUND(SUM(AZ88:AZ90),2)</f>
        <v>0</v>
      </c>
      <c r="BA87" s="86">
        <f>ROUND(SUM(BA88:BA90),2)</f>
        <v>0</v>
      </c>
      <c r="BB87" s="86">
        <f>ROUND(SUM(BB88:BB90),2)</f>
        <v>0</v>
      </c>
      <c r="BC87" s="86">
        <f>ROUND(SUM(BC88:BC90),2)</f>
        <v>0</v>
      </c>
      <c r="BD87" s="88">
        <f>ROUND(SUM(BD88:BD90),2)</f>
        <v>0</v>
      </c>
      <c r="BS87" s="89" t="s">
        <v>79</v>
      </c>
      <c r="BT87" s="89" t="s">
        <v>80</v>
      </c>
      <c r="BU87" s="90" t="s">
        <v>81</v>
      </c>
      <c r="BV87" s="89" t="s">
        <v>82</v>
      </c>
      <c r="BW87" s="89" t="s">
        <v>83</v>
      </c>
      <c r="BX87" s="89" t="s">
        <v>84</v>
      </c>
    </row>
    <row r="88" spans="1:76" s="5" customFormat="1" ht="22.5" customHeight="1">
      <c r="A88" s="91" t="s">
        <v>85</v>
      </c>
      <c r="B88" s="92"/>
      <c r="C88" s="93"/>
      <c r="D88" s="243" t="s">
        <v>86</v>
      </c>
      <c r="E88" s="243"/>
      <c r="F88" s="243"/>
      <c r="G88" s="243"/>
      <c r="H88" s="243"/>
      <c r="I88" s="94"/>
      <c r="J88" s="243" t="s">
        <v>87</v>
      </c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1">
        <f>'18-08A - SO 01 STAVEBNÍ Č...'!M30</f>
        <v>0</v>
      </c>
      <c r="AH88" s="242"/>
      <c r="AI88" s="242"/>
      <c r="AJ88" s="242"/>
      <c r="AK88" s="242"/>
      <c r="AL88" s="242"/>
      <c r="AM88" s="242"/>
      <c r="AN88" s="241">
        <f>SUM(AG88,AT88)</f>
        <v>0</v>
      </c>
      <c r="AO88" s="242"/>
      <c r="AP88" s="242"/>
      <c r="AQ88" s="95"/>
      <c r="AS88" s="96">
        <f>'18-08A - SO 01 STAVEBNÍ Č...'!M28</f>
        <v>0</v>
      </c>
      <c r="AT88" s="97">
        <f>ROUND(SUM(AV88:AW88),2)</f>
        <v>0</v>
      </c>
      <c r="AU88" s="98">
        <f>'18-08A - SO 01 STAVEBNÍ Č...'!W132</f>
        <v>0</v>
      </c>
      <c r="AV88" s="97">
        <f>'18-08A - SO 01 STAVEBNÍ Č...'!M32</f>
        <v>0</v>
      </c>
      <c r="AW88" s="97">
        <f>'18-08A - SO 01 STAVEBNÍ Č...'!M33</f>
        <v>0</v>
      </c>
      <c r="AX88" s="97">
        <f>'18-08A - SO 01 STAVEBNÍ Č...'!M34</f>
        <v>0</v>
      </c>
      <c r="AY88" s="97">
        <f>'18-08A - SO 01 STAVEBNÍ Č...'!M35</f>
        <v>0</v>
      </c>
      <c r="AZ88" s="97">
        <f>'18-08A - SO 01 STAVEBNÍ Č...'!H32</f>
        <v>0</v>
      </c>
      <c r="BA88" s="97">
        <f>'18-08A - SO 01 STAVEBNÍ Č...'!H33</f>
        <v>0</v>
      </c>
      <c r="BB88" s="97">
        <f>'18-08A - SO 01 STAVEBNÍ Č...'!H34</f>
        <v>0</v>
      </c>
      <c r="BC88" s="97">
        <f>'18-08A - SO 01 STAVEBNÍ Č...'!H35</f>
        <v>0</v>
      </c>
      <c r="BD88" s="99">
        <f>'18-08A - SO 01 STAVEBNÍ Č...'!H36</f>
        <v>0</v>
      </c>
      <c r="BT88" s="100" t="s">
        <v>88</v>
      </c>
      <c r="BV88" s="100" t="s">
        <v>82</v>
      </c>
      <c r="BW88" s="100" t="s">
        <v>89</v>
      </c>
      <c r="BX88" s="100" t="s">
        <v>83</v>
      </c>
    </row>
    <row r="89" spans="1:76" s="5" customFormat="1" ht="22.5" customHeight="1">
      <c r="A89" s="91" t="s">
        <v>85</v>
      </c>
      <c r="B89" s="92"/>
      <c r="C89" s="93"/>
      <c r="D89" s="243" t="s">
        <v>90</v>
      </c>
      <c r="E89" s="243"/>
      <c r="F89" s="243"/>
      <c r="G89" s="243"/>
      <c r="H89" s="243"/>
      <c r="I89" s="94"/>
      <c r="J89" s="243" t="s">
        <v>91</v>
      </c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1">
        <f>'18-08B - SO 02 VYTÁPĚNÍ '!M30</f>
        <v>0</v>
      </c>
      <c r="AH89" s="242"/>
      <c r="AI89" s="242"/>
      <c r="AJ89" s="242"/>
      <c r="AK89" s="242"/>
      <c r="AL89" s="242"/>
      <c r="AM89" s="242"/>
      <c r="AN89" s="241">
        <f>SUM(AG89,AT89)</f>
        <v>0</v>
      </c>
      <c r="AO89" s="242"/>
      <c r="AP89" s="242"/>
      <c r="AQ89" s="95"/>
      <c r="AS89" s="96">
        <f>'18-08B - SO 02 VYTÁPĚNÍ '!M28</f>
        <v>0</v>
      </c>
      <c r="AT89" s="97">
        <f>ROUND(SUM(AV89:AW89),2)</f>
        <v>0</v>
      </c>
      <c r="AU89" s="98">
        <f>'18-08B - SO 02 VYTÁPĚNÍ '!W124</f>
        <v>0</v>
      </c>
      <c r="AV89" s="97">
        <f>'18-08B - SO 02 VYTÁPĚNÍ '!M32</f>
        <v>0</v>
      </c>
      <c r="AW89" s="97">
        <f>'18-08B - SO 02 VYTÁPĚNÍ '!M33</f>
        <v>0</v>
      </c>
      <c r="AX89" s="97">
        <f>'18-08B - SO 02 VYTÁPĚNÍ '!M34</f>
        <v>0</v>
      </c>
      <c r="AY89" s="97">
        <f>'18-08B - SO 02 VYTÁPĚNÍ '!M35</f>
        <v>0</v>
      </c>
      <c r="AZ89" s="97">
        <f>'18-08B - SO 02 VYTÁPĚNÍ '!H32</f>
        <v>0</v>
      </c>
      <c r="BA89" s="97">
        <f>'18-08B - SO 02 VYTÁPĚNÍ '!H33</f>
        <v>0</v>
      </c>
      <c r="BB89" s="97">
        <f>'18-08B - SO 02 VYTÁPĚNÍ '!H34</f>
        <v>0</v>
      </c>
      <c r="BC89" s="97">
        <f>'18-08B - SO 02 VYTÁPĚNÍ '!H35</f>
        <v>0</v>
      </c>
      <c r="BD89" s="99">
        <f>'18-08B - SO 02 VYTÁPĚNÍ '!H36</f>
        <v>0</v>
      </c>
      <c r="BT89" s="100" t="s">
        <v>88</v>
      </c>
      <c r="BV89" s="100" t="s">
        <v>82</v>
      </c>
      <c r="BW89" s="100" t="s">
        <v>92</v>
      </c>
      <c r="BX89" s="100" t="s">
        <v>83</v>
      </c>
    </row>
    <row r="90" spans="1:76" s="5" customFormat="1" ht="37.5" customHeight="1">
      <c r="A90" s="91" t="s">
        <v>85</v>
      </c>
      <c r="B90" s="92"/>
      <c r="C90" s="93"/>
      <c r="D90" s="243" t="s">
        <v>93</v>
      </c>
      <c r="E90" s="243"/>
      <c r="F90" s="243"/>
      <c r="G90" s="243"/>
      <c r="H90" s="243"/>
      <c r="I90" s="94"/>
      <c r="J90" s="243" t="s">
        <v>94</v>
      </c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1">
        <f>'18-08C - SO 03 ELEKTROINS...'!M30</f>
        <v>0</v>
      </c>
      <c r="AH90" s="242"/>
      <c r="AI90" s="242"/>
      <c r="AJ90" s="242"/>
      <c r="AK90" s="242"/>
      <c r="AL90" s="242"/>
      <c r="AM90" s="242"/>
      <c r="AN90" s="241">
        <f>SUM(AG90,AT90)</f>
        <v>0</v>
      </c>
      <c r="AO90" s="242"/>
      <c r="AP90" s="242"/>
      <c r="AQ90" s="95"/>
      <c r="AS90" s="101">
        <f>'18-08C - SO 03 ELEKTROINS...'!M28</f>
        <v>0</v>
      </c>
      <c r="AT90" s="102">
        <f>ROUND(SUM(AV90:AW90),2)</f>
        <v>0</v>
      </c>
      <c r="AU90" s="103">
        <f>'18-08C - SO 03 ELEKTROINS...'!W118</f>
        <v>0</v>
      </c>
      <c r="AV90" s="102">
        <f>'18-08C - SO 03 ELEKTROINS...'!M32</f>
        <v>0</v>
      </c>
      <c r="AW90" s="102">
        <f>'18-08C - SO 03 ELEKTROINS...'!M33</f>
        <v>0</v>
      </c>
      <c r="AX90" s="102">
        <f>'18-08C - SO 03 ELEKTROINS...'!M34</f>
        <v>0</v>
      </c>
      <c r="AY90" s="102">
        <f>'18-08C - SO 03 ELEKTROINS...'!M35</f>
        <v>0</v>
      </c>
      <c r="AZ90" s="102">
        <f>'18-08C - SO 03 ELEKTROINS...'!H32</f>
        <v>0</v>
      </c>
      <c r="BA90" s="102">
        <f>'18-08C - SO 03 ELEKTROINS...'!H33</f>
        <v>0</v>
      </c>
      <c r="BB90" s="102">
        <f>'18-08C - SO 03 ELEKTROINS...'!H34</f>
        <v>0</v>
      </c>
      <c r="BC90" s="102">
        <f>'18-08C - SO 03 ELEKTROINS...'!H35</f>
        <v>0</v>
      </c>
      <c r="BD90" s="104">
        <f>'18-08C - SO 03 ELEKTROINS...'!H36</f>
        <v>0</v>
      </c>
      <c r="BT90" s="100" t="s">
        <v>88</v>
      </c>
      <c r="BV90" s="100" t="s">
        <v>82</v>
      </c>
      <c r="BW90" s="100" t="s">
        <v>95</v>
      </c>
      <c r="BX90" s="100" t="s">
        <v>83</v>
      </c>
    </row>
    <row r="91" spans="2:43" ht="13.5">
      <c r="B91" s="25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6"/>
    </row>
    <row r="92" spans="2:48" s="1" customFormat="1" ht="30" customHeight="1">
      <c r="B92" s="38"/>
      <c r="C92" s="83" t="s">
        <v>96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249">
        <f>ROUND(SUM(AG93:AG96),2)</f>
        <v>0</v>
      </c>
      <c r="AH92" s="249"/>
      <c r="AI92" s="249"/>
      <c r="AJ92" s="249"/>
      <c r="AK92" s="249"/>
      <c r="AL92" s="249"/>
      <c r="AM92" s="249"/>
      <c r="AN92" s="249">
        <f>ROUND(SUM(AN93:AN96),2)</f>
        <v>0</v>
      </c>
      <c r="AO92" s="249"/>
      <c r="AP92" s="249"/>
      <c r="AQ92" s="40"/>
      <c r="AS92" s="79" t="s">
        <v>97</v>
      </c>
      <c r="AT92" s="80" t="s">
        <v>98</v>
      </c>
      <c r="AU92" s="80" t="s">
        <v>44</v>
      </c>
      <c r="AV92" s="81" t="s">
        <v>67</v>
      </c>
    </row>
    <row r="93" spans="2:89" s="1" customFormat="1" ht="19.9" customHeight="1">
      <c r="B93" s="38"/>
      <c r="C93" s="39"/>
      <c r="D93" s="105" t="s">
        <v>99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244">
        <f>ROUND(AG87*AS93,2)</f>
        <v>0</v>
      </c>
      <c r="AH93" s="245"/>
      <c r="AI93" s="245"/>
      <c r="AJ93" s="245"/>
      <c r="AK93" s="245"/>
      <c r="AL93" s="245"/>
      <c r="AM93" s="245"/>
      <c r="AN93" s="245">
        <f>ROUND(AG93+AV93,2)</f>
        <v>0</v>
      </c>
      <c r="AO93" s="245"/>
      <c r="AP93" s="245"/>
      <c r="AQ93" s="40"/>
      <c r="AS93" s="106">
        <v>0</v>
      </c>
      <c r="AT93" s="107" t="s">
        <v>100</v>
      </c>
      <c r="AU93" s="107" t="s">
        <v>45</v>
      </c>
      <c r="AV93" s="108">
        <f>ROUND(IF(AU93="základní",AG93*L31,IF(AU93="snížená",AG93*L32,0)),2)</f>
        <v>0</v>
      </c>
      <c r="BV93" s="21" t="s">
        <v>101</v>
      </c>
      <c r="BY93" s="109">
        <f>IF(AU93="základní",AV93,0)</f>
        <v>0</v>
      </c>
      <c r="BZ93" s="109">
        <f>IF(AU93="snížená",AV93,0)</f>
        <v>0</v>
      </c>
      <c r="CA93" s="109">
        <v>0</v>
      </c>
      <c r="CB93" s="109">
        <v>0</v>
      </c>
      <c r="CC93" s="109">
        <v>0</v>
      </c>
      <c r="CD93" s="109">
        <f>IF(AU93="základní",AG93,0)</f>
        <v>0</v>
      </c>
      <c r="CE93" s="109">
        <f>IF(AU93="snížená",AG93,0)</f>
        <v>0</v>
      </c>
      <c r="CF93" s="109">
        <f>IF(AU93="zákl. přenesená",AG93,0)</f>
        <v>0</v>
      </c>
      <c r="CG93" s="109">
        <f>IF(AU93="sníž. přenesená",AG93,0)</f>
        <v>0</v>
      </c>
      <c r="CH93" s="109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>x</v>
      </c>
    </row>
    <row r="94" spans="2:89" s="1" customFormat="1" ht="19.9" customHeight="1">
      <c r="B94" s="38"/>
      <c r="C94" s="39"/>
      <c r="D94" s="246" t="s">
        <v>102</v>
      </c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39"/>
      <c r="AD94" s="39"/>
      <c r="AE94" s="39"/>
      <c r="AF94" s="39"/>
      <c r="AG94" s="244">
        <f>AG87*AS94</f>
        <v>0</v>
      </c>
      <c r="AH94" s="245"/>
      <c r="AI94" s="245"/>
      <c r="AJ94" s="245"/>
      <c r="AK94" s="245"/>
      <c r="AL94" s="245"/>
      <c r="AM94" s="245"/>
      <c r="AN94" s="245">
        <f>AG94+AV94</f>
        <v>0</v>
      </c>
      <c r="AO94" s="245"/>
      <c r="AP94" s="245"/>
      <c r="AQ94" s="40"/>
      <c r="AS94" s="110">
        <v>0</v>
      </c>
      <c r="AT94" s="111" t="s">
        <v>100</v>
      </c>
      <c r="AU94" s="111" t="s">
        <v>45</v>
      </c>
      <c r="AV94" s="112">
        <f>ROUND(IF(AU94="nulová",0,IF(OR(AU94="základní",AU94="zákl. přenesená"),AG94*L31,AG94*L32)),2)</f>
        <v>0</v>
      </c>
      <c r="BV94" s="21" t="s">
        <v>103</v>
      </c>
      <c r="BY94" s="109">
        <f>IF(AU94="základní",AV94,0)</f>
        <v>0</v>
      </c>
      <c r="BZ94" s="109">
        <f>IF(AU94="snížená",AV94,0)</f>
        <v>0</v>
      </c>
      <c r="CA94" s="109">
        <f>IF(AU94="zákl. přenesená",AV94,0)</f>
        <v>0</v>
      </c>
      <c r="CB94" s="109">
        <f>IF(AU94="sníž. přenesená",AV94,0)</f>
        <v>0</v>
      </c>
      <c r="CC94" s="109">
        <f>IF(AU94="nulová",AV94,0)</f>
        <v>0</v>
      </c>
      <c r="CD94" s="109">
        <f>IF(AU94="základní",AG94,0)</f>
        <v>0</v>
      </c>
      <c r="CE94" s="109">
        <f>IF(AU94="snížená",AG94,0)</f>
        <v>0</v>
      </c>
      <c r="CF94" s="109">
        <f>IF(AU94="zákl. přenesená",AG94,0)</f>
        <v>0</v>
      </c>
      <c r="CG94" s="109">
        <f>IF(AU94="sníž. přenesená",AG94,0)</f>
        <v>0</v>
      </c>
      <c r="CH94" s="109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2:89" s="1" customFormat="1" ht="19.9" customHeight="1">
      <c r="B95" s="38"/>
      <c r="C95" s="39"/>
      <c r="D95" s="246" t="s">
        <v>102</v>
      </c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39"/>
      <c r="AD95" s="39"/>
      <c r="AE95" s="39"/>
      <c r="AF95" s="39"/>
      <c r="AG95" s="244">
        <f>AG87*AS95</f>
        <v>0</v>
      </c>
      <c r="AH95" s="245"/>
      <c r="AI95" s="245"/>
      <c r="AJ95" s="245"/>
      <c r="AK95" s="245"/>
      <c r="AL95" s="245"/>
      <c r="AM95" s="245"/>
      <c r="AN95" s="245">
        <f>AG95+AV95</f>
        <v>0</v>
      </c>
      <c r="AO95" s="245"/>
      <c r="AP95" s="245"/>
      <c r="AQ95" s="40"/>
      <c r="AS95" s="110">
        <v>0</v>
      </c>
      <c r="AT95" s="111" t="s">
        <v>100</v>
      </c>
      <c r="AU95" s="111" t="s">
        <v>45</v>
      </c>
      <c r="AV95" s="112">
        <f>ROUND(IF(AU95="nulová",0,IF(OR(AU95="základní",AU95="zákl. přenesená"),AG95*L31,AG95*L32)),2)</f>
        <v>0</v>
      </c>
      <c r="BV95" s="21" t="s">
        <v>103</v>
      </c>
      <c r="BY95" s="109">
        <f>IF(AU95="základní",AV95,0)</f>
        <v>0</v>
      </c>
      <c r="BZ95" s="109">
        <f>IF(AU95="snížená",AV95,0)</f>
        <v>0</v>
      </c>
      <c r="CA95" s="109">
        <f>IF(AU95="zákl. přenesená",AV95,0)</f>
        <v>0</v>
      </c>
      <c r="CB95" s="109">
        <f>IF(AU95="sníž. přenesená",AV95,0)</f>
        <v>0</v>
      </c>
      <c r="CC95" s="109">
        <f>IF(AU95="nulová",AV95,0)</f>
        <v>0</v>
      </c>
      <c r="CD95" s="109">
        <f>IF(AU95="základní",AG95,0)</f>
        <v>0</v>
      </c>
      <c r="CE95" s="109">
        <f>IF(AU95="snížená",AG95,0)</f>
        <v>0</v>
      </c>
      <c r="CF95" s="109">
        <f>IF(AU95="zákl. přenesená",AG95,0)</f>
        <v>0</v>
      </c>
      <c r="CG95" s="109">
        <f>IF(AU95="sníž. přenesená",AG95,0)</f>
        <v>0</v>
      </c>
      <c r="CH95" s="109">
        <f>IF(AU95="nulová",AG95,0)</f>
        <v>0</v>
      </c>
      <c r="CI95" s="21">
        <f>IF(AU95="základní",1,IF(AU95="snížená",2,IF(AU95="zákl. přenesená",4,IF(AU95="sníž. přenesená",5,3))))</f>
        <v>1</v>
      </c>
      <c r="CJ95" s="21">
        <f>IF(AT95="stavební čast",1,IF(8895="investiční čast",2,3))</f>
        <v>1</v>
      </c>
      <c r="CK95" s="21" t="str">
        <f>IF(D95="Vyplň vlastní","","x")</f>
        <v/>
      </c>
    </row>
    <row r="96" spans="2:89" s="1" customFormat="1" ht="19.9" customHeight="1">
      <c r="B96" s="38"/>
      <c r="C96" s="39"/>
      <c r="D96" s="246" t="s">
        <v>102</v>
      </c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39"/>
      <c r="AD96" s="39"/>
      <c r="AE96" s="39"/>
      <c r="AF96" s="39"/>
      <c r="AG96" s="244">
        <f>AG87*AS96</f>
        <v>0</v>
      </c>
      <c r="AH96" s="245"/>
      <c r="AI96" s="245"/>
      <c r="AJ96" s="245"/>
      <c r="AK96" s="245"/>
      <c r="AL96" s="245"/>
      <c r="AM96" s="245"/>
      <c r="AN96" s="245">
        <f>AG96+AV96</f>
        <v>0</v>
      </c>
      <c r="AO96" s="245"/>
      <c r="AP96" s="245"/>
      <c r="AQ96" s="40"/>
      <c r="AS96" s="113">
        <v>0</v>
      </c>
      <c r="AT96" s="114" t="s">
        <v>100</v>
      </c>
      <c r="AU96" s="114" t="s">
        <v>45</v>
      </c>
      <c r="AV96" s="115">
        <f>ROUND(IF(AU96="nulová",0,IF(OR(AU96="základní",AU96="zákl. přenesená"),AG96*L31,AG96*L32)),2)</f>
        <v>0</v>
      </c>
      <c r="BV96" s="21" t="s">
        <v>103</v>
      </c>
      <c r="BY96" s="109">
        <f>IF(AU96="základní",AV96,0)</f>
        <v>0</v>
      </c>
      <c r="BZ96" s="109">
        <f>IF(AU96="snížená",AV96,0)</f>
        <v>0</v>
      </c>
      <c r="CA96" s="109">
        <f>IF(AU96="zákl. přenesená",AV96,0)</f>
        <v>0</v>
      </c>
      <c r="CB96" s="109">
        <f>IF(AU96="sníž. přenesená",AV96,0)</f>
        <v>0</v>
      </c>
      <c r="CC96" s="109">
        <f>IF(AU96="nulová",AV96,0)</f>
        <v>0</v>
      </c>
      <c r="CD96" s="109">
        <f>IF(AU96="základní",AG96,0)</f>
        <v>0</v>
      </c>
      <c r="CE96" s="109">
        <f>IF(AU96="snížená",AG96,0)</f>
        <v>0</v>
      </c>
      <c r="CF96" s="109">
        <f>IF(AU96="zákl. přenesená",AG96,0)</f>
        <v>0</v>
      </c>
      <c r="CG96" s="109">
        <f>IF(AU96="sníž. přenesená",AG96,0)</f>
        <v>0</v>
      </c>
      <c r="CH96" s="109">
        <f>IF(AU96="nulová",AG96,0)</f>
        <v>0</v>
      </c>
      <c r="CI96" s="21">
        <f>IF(AU96="základní",1,IF(AU96="snížená",2,IF(AU96="zákl. přenesená",4,IF(AU96="sníž. přenesená",5,3))))</f>
        <v>1</v>
      </c>
      <c r="CJ96" s="21">
        <f>IF(AT96="stavební čast",1,IF(8896="investiční čast",2,3))</f>
        <v>1</v>
      </c>
      <c r="CK96" s="21" t="str">
        <f>IF(D96="Vyplň vlastní","","x")</f>
        <v/>
      </c>
    </row>
    <row r="97" spans="2:43" s="1" customFormat="1" ht="10.9" customHeigh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40"/>
    </row>
    <row r="98" spans="2:43" s="1" customFormat="1" ht="30" customHeight="1">
      <c r="B98" s="38"/>
      <c r="C98" s="116" t="s">
        <v>104</v>
      </c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250">
        <f>ROUND(AG87+AG92,2)</f>
        <v>0</v>
      </c>
      <c r="AH98" s="250"/>
      <c r="AI98" s="250"/>
      <c r="AJ98" s="250"/>
      <c r="AK98" s="250"/>
      <c r="AL98" s="250"/>
      <c r="AM98" s="250"/>
      <c r="AN98" s="250">
        <f>AN87+AN92</f>
        <v>0</v>
      </c>
      <c r="AO98" s="250"/>
      <c r="AP98" s="250"/>
      <c r="AQ98" s="40"/>
    </row>
    <row r="99" spans="2:43" s="1" customFormat="1" ht="6.95" customHeight="1"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4"/>
    </row>
  </sheetData>
  <mergeCells count="66">
    <mergeCell ref="AG92:AM92"/>
    <mergeCell ref="AN92:AP92"/>
    <mergeCell ref="AG98:AM98"/>
    <mergeCell ref="AN98:AP98"/>
    <mergeCell ref="AR2:BE2"/>
    <mergeCell ref="D95:AB95"/>
    <mergeCell ref="AG95:AM95"/>
    <mergeCell ref="AN95:AP95"/>
    <mergeCell ref="D96:AB96"/>
    <mergeCell ref="AG96:AM96"/>
    <mergeCell ref="AN96:AP96"/>
    <mergeCell ref="AG93:AM93"/>
    <mergeCell ref="AN93:AP93"/>
    <mergeCell ref="D94:AB94"/>
    <mergeCell ref="AG94:AM94"/>
    <mergeCell ref="AN94:AP94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3:AU9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3:AT97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8-08A - SO 01 STAVEBNÍ Č...'!C2" display="/"/>
    <hyperlink ref="A89" location="'18-08B - SO 02 VYTÁPĚNÍ '!C2" display="/"/>
    <hyperlink ref="A90" location="'18-08C - SO 03 ELEKTROINS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74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5"/>
      <c r="C1" s="15"/>
      <c r="D1" s="16" t="s">
        <v>1</v>
      </c>
      <c r="E1" s="15"/>
      <c r="F1" s="17" t="s">
        <v>105</v>
      </c>
      <c r="G1" s="17"/>
      <c r="H1" s="303" t="s">
        <v>106</v>
      </c>
      <c r="I1" s="303"/>
      <c r="J1" s="303"/>
      <c r="K1" s="303"/>
      <c r="L1" s="17" t="s">
        <v>107</v>
      </c>
      <c r="M1" s="15"/>
      <c r="N1" s="15"/>
      <c r="O1" s="16" t="s">
        <v>108</v>
      </c>
      <c r="P1" s="15"/>
      <c r="Q1" s="15"/>
      <c r="R1" s="15"/>
      <c r="S1" s="17" t="s">
        <v>109</v>
      </c>
      <c r="T1" s="17"/>
      <c r="U1" s="118"/>
      <c r="V1" s="1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08" t="s">
        <v>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251" t="s">
        <v>8</v>
      </c>
      <c r="T2" s="252"/>
      <c r="U2" s="252"/>
      <c r="V2" s="252"/>
      <c r="W2" s="252"/>
      <c r="X2" s="252"/>
      <c r="Y2" s="252"/>
      <c r="Z2" s="252"/>
      <c r="AA2" s="252"/>
      <c r="AB2" s="252"/>
      <c r="AC2" s="252"/>
      <c r="AT2" s="21" t="s">
        <v>89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110</v>
      </c>
    </row>
    <row r="4" spans="2:46" ht="36.95" customHeight="1">
      <c r="B4" s="25"/>
      <c r="C4" s="210" t="s">
        <v>111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6"/>
      <c r="T4" s="27" t="s">
        <v>13</v>
      </c>
      <c r="AT4" s="21" t="s">
        <v>37</v>
      </c>
    </row>
    <row r="5" spans="2:18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5.35" customHeight="1">
      <c r="B6" s="25"/>
      <c r="C6" s="29"/>
      <c r="D6" s="33" t="s">
        <v>19</v>
      </c>
      <c r="E6" s="29"/>
      <c r="F6" s="253" t="str">
        <f>'Rekapitulace stavby'!K6</f>
        <v>OPRAVA TĚLOCVIČEN A JEJICH ZÁZEMÍ ZŠ JUBILEJNÍ 3     II.ETAPA</v>
      </c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9"/>
      <c r="R6" s="26"/>
    </row>
    <row r="7" spans="2:18" s="1" customFormat="1" ht="32.85" customHeight="1">
      <c r="B7" s="38"/>
      <c r="C7" s="39"/>
      <c r="D7" s="32" t="s">
        <v>112</v>
      </c>
      <c r="E7" s="39"/>
      <c r="F7" s="216" t="s">
        <v>113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39"/>
      <c r="R7" s="40"/>
    </row>
    <row r="8" spans="2:18" s="1" customFormat="1" ht="14.45" customHeight="1">
      <c r="B8" s="38"/>
      <c r="C8" s="39"/>
      <c r="D8" s="33" t="s">
        <v>21</v>
      </c>
      <c r="E8" s="39"/>
      <c r="F8" s="31" t="s">
        <v>5</v>
      </c>
      <c r="G8" s="39"/>
      <c r="H8" s="39"/>
      <c r="I8" s="39"/>
      <c r="J8" s="39"/>
      <c r="K8" s="39"/>
      <c r="L8" s="39"/>
      <c r="M8" s="33" t="s">
        <v>22</v>
      </c>
      <c r="N8" s="39"/>
      <c r="O8" s="31" t="s">
        <v>5</v>
      </c>
      <c r="P8" s="39"/>
      <c r="Q8" s="39"/>
      <c r="R8" s="40"/>
    </row>
    <row r="9" spans="2:18" s="1" customFormat="1" ht="14.45" customHeight="1">
      <c r="B9" s="38"/>
      <c r="C9" s="39"/>
      <c r="D9" s="33" t="s">
        <v>23</v>
      </c>
      <c r="E9" s="39"/>
      <c r="F9" s="31" t="s">
        <v>114</v>
      </c>
      <c r="G9" s="39"/>
      <c r="H9" s="39"/>
      <c r="I9" s="39"/>
      <c r="J9" s="39"/>
      <c r="K9" s="39"/>
      <c r="L9" s="39"/>
      <c r="M9" s="33" t="s">
        <v>25</v>
      </c>
      <c r="N9" s="39"/>
      <c r="O9" s="256" t="str">
        <f>'Rekapitulace stavby'!AN8</f>
        <v>15. 3. 2018</v>
      </c>
      <c r="P9" s="257"/>
      <c r="Q9" s="39"/>
      <c r="R9" s="40"/>
    </row>
    <row r="10" spans="2:18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45" customHeight="1">
      <c r="B11" s="38"/>
      <c r="C11" s="39"/>
      <c r="D11" s="33" t="s">
        <v>27</v>
      </c>
      <c r="E11" s="39"/>
      <c r="F11" s="39"/>
      <c r="G11" s="39"/>
      <c r="H11" s="39"/>
      <c r="I11" s="39"/>
      <c r="J11" s="39"/>
      <c r="K11" s="39"/>
      <c r="L11" s="39"/>
      <c r="M11" s="33" t="s">
        <v>28</v>
      </c>
      <c r="N11" s="39"/>
      <c r="O11" s="214" t="str">
        <f>IF('Rekapitulace stavby'!AN10="","",'Rekapitulace stavby'!AN10)</f>
        <v>45214859</v>
      </c>
      <c r="P11" s="214"/>
      <c r="Q11" s="39"/>
      <c r="R11" s="40"/>
    </row>
    <row r="12" spans="2:18" s="1" customFormat="1" ht="18" customHeight="1">
      <c r="B12" s="38"/>
      <c r="C12" s="39"/>
      <c r="D12" s="39"/>
      <c r="E12" s="31" t="str">
        <f>IF('Rekapitulace stavby'!E11="","",'Rekapitulace stavby'!E11)</f>
        <v>ZŠ a MŠ Nový Jičín , Jubilejní 3</v>
      </c>
      <c r="F12" s="39"/>
      <c r="G12" s="39"/>
      <c r="H12" s="39"/>
      <c r="I12" s="39"/>
      <c r="J12" s="39"/>
      <c r="K12" s="39"/>
      <c r="L12" s="39"/>
      <c r="M12" s="33" t="s">
        <v>31</v>
      </c>
      <c r="N12" s="39"/>
      <c r="O12" s="214" t="str">
        <f>IF('Rekapitulace stavby'!AN11="","",'Rekapitulace stavby'!AN11)</f>
        <v/>
      </c>
      <c r="P12" s="214"/>
      <c r="Q12" s="39"/>
      <c r="R12" s="40"/>
    </row>
    <row r="13" spans="2:18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45" customHeight="1">
      <c r="B14" s="38"/>
      <c r="C14" s="39"/>
      <c r="D14" s="33" t="s">
        <v>32</v>
      </c>
      <c r="E14" s="39"/>
      <c r="F14" s="39"/>
      <c r="G14" s="39"/>
      <c r="H14" s="39"/>
      <c r="I14" s="39"/>
      <c r="J14" s="39"/>
      <c r="K14" s="39"/>
      <c r="L14" s="39"/>
      <c r="M14" s="33" t="s">
        <v>28</v>
      </c>
      <c r="N14" s="39"/>
      <c r="O14" s="258" t="str">
        <f>IF('Rekapitulace stavby'!AN13="","",'Rekapitulace stavby'!AN13)</f>
        <v>Vyplň údaj</v>
      </c>
      <c r="P14" s="214"/>
      <c r="Q14" s="39"/>
      <c r="R14" s="40"/>
    </row>
    <row r="15" spans="2:18" s="1" customFormat="1" ht="18" customHeight="1">
      <c r="B15" s="38"/>
      <c r="C15" s="39"/>
      <c r="D15" s="39"/>
      <c r="E15" s="258" t="str">
        <f>IF('Rekapitulace stavby'!E14="","",'Rekapitulace stavby'!E14)</f>
        <v>Vyplň údaj</v>
      </c>
      <c r="F15" s="259"/>
      <c r="G15" s="259"/>
      <c r="H15" s="259"/>
      <c r="I15" s="259"/>
      <c r="J15" s="259"/>
      <c r="K15" s="259"/>
      <c r="L15" s="259"/>
      <c r="M15" s="33" t="s">
        <v>31</v>
      </c>
      <c r="N15" s="39"/>
      <c r="O15" s="258" t="str">
        <f>IF('Rekapitulace stavby'!AN14="","",'Rekapitulace stavby'!AN14)</f>
        <v>Vyplň údaj</v>
      </c>
      <c r="P15" s="214"/>
      <c r="Q15" s="39"/>
      <c r="R15" s="40"/>
    </row>
    <row r="16" spans="2:18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34</v>
      </c>
      <c r="E17" s="39"/>
      <c r="F17" s="39"/>
      <c r="G17" s="39"/>
      <c r="H17" s="39"/>
      <c r="I17" s="39"/>
      <c r="J17" s="39"/>
      <c r="K17" s="39"/>
      <c r="L17" s="39"/>
      <c r="M17" s="33" t="s">
        <v>28</v>
      </c>
      <c r="N17" s="39"/>
      <c r="O17" s="214" t="str">
        <f>IF('Rekapitulace stavby'!AN16="","",'Rekapitulace stavby'!AN16)</f>
        <v>27852067</v>
      </c>
      <c r="P17" s="214"/>
      <c r="Q17" s="39"/>
      <c r="R17" s="40"/>
    </row>
    <row r="18" spans="2:18" s="1" customFormat="1" ht="18" customHeight="1">
      <c r="B18" s="38"/>
      <c r="C18" s="39"/>
      <c r="D18" s="39"/>
      <c r="E18" s="31" t="str">
        <f>IF('Rekapitulace stavby'!E17="","",'Rekapitulace stavby'!E17)</f>
        <v>GaP INŽENÝRING s.r.o.</v>
      </c>
      <c r="F18" s="39"/>
      <c r="G18" s="39"/>
      <c r="H18" s="39"/>
      <c r="I18" s="39"/>
      <c r="J18" s="39"/>
      <c r="K18" s="39"/>
      <c r="L18" s="39"/>
      <c r="M18" s="33" t="s">
        <v>31</v>
      </c>
      <c r="N18" s="39"/>
      <c r="O18" s="214" t="str">
        <f>IF('Rekapitulace stavby'!AN17="","",'Rekapitulace stavby'!AN17)</f>
        <v/>
      </c>
      <c r="P18" s="214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38</v>
      </c>
      <c r="E20" s="39"/>
      <c r="F20" s="39"/>
      <c r="G20" s="39"/>
      <c r="H20" s="39"/>
      <c r="I20" s="39"/>
      <c r="J20" s="39"/>
      <c r="K20" s="39"/>
      <c r="L20" s="39"/>
      <c r="M20" s="33" t="s">
        <v>28</v>
      </c>
      <c r="N20" s="39"/>
      <c r="O20" s="214" t="str">
        <f>IF('Rekapitulace stavby'!AN19="","",'Rekapitulace stavby'!AN19)</f>
        <v/>
      </c>
      <c r="P20" s="214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>PETŘKOVSKÝ R.</v>
      </c>
      <c r="F21" s="39"/>
      <c r="G21" s="39"/>
      <c r="H21" s="39"/>
      <c r="I21" s="39"/>
      <c r="J21" s="39"/>
      <c r="K21" s="39"/>
      <c r="L21" s="39"/>
      <c r="M21" s="33" t="s">
        <v>31</v>
      </c>
      <c r="N21" s="39"/>
      <c r="O21" s="214" t="str">
        <f>IF('Rekapitulace stavby'!AN20="","",'Rekapitulace stavby'!AN20)</f>
        <v/>
      </c>
      <c r="P21" s="214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40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19" t="s">
        <v>5</v>
      </c>
      <c r="F24" s="219"/>
      <c r="G24" s="219"/>
      <c r="H24" s="219"/>
      <c r="I24" s="219"/>
      <c r="J24" s="219"/>
      <c r="K24" s="219"/>
      <c r="L24" s="219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19" t="s">
        <v>115</v>
      </c>
      <c r="E27" s="39"/>
      <c r="F27" s="39"/>
      <c r="G27" s="39"/>
      <c r="H27" s="39"/>
      <c r="I27" s="39"/>
      <c r="J27" s="39"/>
      <c r="K27" s="39"/>
      <c r="L27" s="39"/>
      <c r="M27" s="220">
        <f>N88</f>
        <v>0</v>
      </c>
      <c r="N27" s="220"/>
      <c r="O27" s="220"/>
      <c r="P27" s="220"/>
      <c r="Q27" s="39"/>
      <c r="R27" s="40"/>
    </row>
    <row r="28" spans="2:18" s="1" customFormat="1" ht="14.45" customHeight="1">
      <c r="B28" s="38"/>
      <c r="C28" s="39"/>
      <c r="D28" s="37" t="s">
        <v>99</v>
      </c>
      <c r="E28" s="39"/>
      <c r="F28" s="39"/>
      <c r="G28" s="39"/>
      <c r="H28" s="39"/>
      <c r="I28" s="39"/>
      <c r="J28" s="39"/>
      <c r="K28" s="39"/>
      <c r="L28" s="39"/>
      <c r="M28" s="220">
        <f>N107</f>
        <v>0</v>
      </c>
      <c r="N28" s="220"/>
      <c r="O28" s="220"/>
      <c r="P28" s="220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0" t="s">
        <v>43</v>
      </c>
      <c r="E30" s="39"/>
      <c r="F30" s="39"/>
      <c r="G30" s="39"/>
      <c r="H30" s="39"/>
      <c r="I30" s="39"/>
      <c r="J30" s="39"/>
      <c r="K30" s="39"/>
      <c r="L30" s="39"/>
      <c r="M30" s="260">
        <f>ROUND(M27+M28,2)</f>
        <v>0</v>
      </c>
      <c r="N30" s="255"/>
      <c r="O30" s="255"/>
      <c r="P30" s="255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 hidden="1">
      <c r="B32" s="38"/>
      <c r="C32" s="39"/>
      <c r="D32" s="45" t="s">
        <v>44</v>
      </c>
      <c r="E32" s="45" t="s">
        <v>45</v>
      </c>
      <c r="F32" s="46">
        <v>0.21</v>
      </c>
      <c r="G32" s="121" t="s">
        <v>46</v>
      </c>
      <c r="H32" s="261">
        <f>(SUM(BE107:BE114)+SUM(BE132:BE747))</f>
        <v>0</v>
      </c>
      <c r="I32" s="255"/>
      <c r="J32" s="255"/>
      <c r="K32" s="39"/>
      <c r="L32" s="39"/>
      <c r="M32" s="261">
        <f>ROUND((SUM(BE107:BE114)+SUM(BE132:BE747)),2)*F32</f>
        <v>0</v>
      </c>
      <c r="N32" s="255"/>
      <c r="O32" s="255"/>
      <c r="P32" s="255"/>
      <c r="Q32" s="39"/>
      <c r="R32" s="40"/>
    </row>
    <row r="33" spans="2:18" s="1" customFormat="1" ht="14.45" customHeight="1" hidden="1">
      <c r="B33" s="38"/>
      <c r="C33" s="39"/>
      <c r="D33" s="39"/>
      <c r="E33" s="45" t="s">
        <v>47</v>
      </c>
      <c r="F33" s="46">
        <v>0.15</v>
      </c>
      <c r="G33" s="121" t="s">
        <v>46</v>
      </c>
      <c r="H33" s="261">
        <f>(SUM(BF107:BF114)+SUM(BF132:BF747))</f>
        <v>0</v>
      </c>
      <c r="I33" s="255"/>
      <c r="J33" s="255"/>
      <c r="K33" s="39"/>
      <c r="L33" s="39"/>
      <c r="M33" s="261">
        <f>ROUND((SUM(BF107:BF114)+SUM(BF132:BF747)),2)*F33</f>
        <v>0</v>
      </c>
      <c r="N33" s="255"/>
      <c r="O33" s="255"/>
      <c r="P33" s="255"/>
      <c r="Q33" s="39"/>
      <c r="R33" s="40"/>
    </row>
    <row r="34" spans="2:18" s="1" customFormat="1" ht="14.45" customHeight="1">
      <c r="B34" s="38"/>
      <c r="C34" s="39"/>
      <c r="D34" s="45" t="s">
        <v>44</v>
      </c>
      <c r="E34" s="45" t="s">
        <v>48</v>
      </c>
      <c r="F34" s="46">
        <v>0.21</v>
      </c>
      <c r="G34" s="121" t="s">
        <v>46</v>
      </c>
      <c r="H34" s="261">
        <f>(SUM(BG107:BG114)+SUM(BG132:BG747))</f>
        <v>0</v>
      </c>
      <c r="I34" s="255"/>
      <c r="J34" s="255"/>
      <c r="K34" s="39"/>
      <c r="L34" s="39"/>
      <c r="M34" s="261">
        <v>0</v>
      </c>
      <c r="N34" s="255"/>
      <c r="O34" s="255"/>
      <c r="P34" s="255"/>
      <c r="Q34" s="39"/>
      <c r="R34" s="40"/>
    </row>
    <row r="35" spans="2:18" s="1" customFormat="1" ht="14.45" customHeight="1">
      <c r="B35" s="38"/>
      <c r="C35" s="39"/>
      <c r="D35" s="39"/>
      <c r="E35" s="45" t="s">
        <v>49</v>
      </c>
      <c r="F35" s="46">
        <v>0.15</v>
      </c>
      <c r="G35" s="121" t="s">
        <v>46</v>
      </c>
      <c r="H35" s="261">
        <f>(SUM(BH107:BH114)+SUM(BH132:BH747))</f>
        <v>0</v>
      </c>
      <c r="I35" s="255"/>
      <c r="J35" s="255"/>
      <c r="K35" s="39"/>
      <c r="L35" s="39"/>
      <c r="M35" s="261">
        <v>0</v>
      </c>
      <c r="N35" s="255"/>
      <c r="O35" s="255"/>
      <c r="P35" s="255"/>
      <c r="Q35" s="39"/>
      <c r="R35" s="40"/>
    </row>
    <row r="36" spans="2:18" s="1" customFormat="1" ht="14.45" customHeight="1" hidden="1">
      <c r="B36" s="38"/>
      <c r="C36" s="39"/>
      <c r="D36" s="39"/>
      <c r="E36" s="45" t="s">
        <v>50</v>
      </c>
      <c r="F36" s="46">
        <v>0</v>
      </c>
      <c r="G36" s="121" t="s">
        <v>46</v>
      </c>
      <c r="H36" s="261">
        <f>(SUM(BI107:BI114)+SUM(BI132:BI747))</f>
        <v>0</v>
      </c>
      <c r="I36" s="255"/>
      <c r="J36" s="255"/>
      <c r="K36" s="39"/>
      <c r="L36" s="39"/>
      <c r="M36" s="261">
        <v>0</v>
      </c>
      <c r="N36" s="255"/>
      <c r="O36" s="255"/>
      <c r="P36" s="255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17"/>
      <c r="D38" s="122" t="s">
        <v>51</v>
      </c>
      <c r="E38" s="78"/>
      <c r="F38" s="78"/>
      <c r="G38" s="123" t="s">
        <v>52</v>
      </c>
      <c r="H38" s="124" t="s">
        <v>53</v>
      </c>
      <c r="I38" s="78"/>
      <c r="J38" s="78"/>
      <c r="K38" s="78"/>
      <c r="L38" s="262">
        <f>SUM(M30:M36)</f>
        <v>0</v>
      </c>
      <c r="M38" s="262"/>
      <c r="N38" s="262"/>
      <c r="O38" s="262"/>
      <c r="P38" s="263"/>
      <c r="Q38" s="117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3.5">
      <c r="B50" s="38"/>
      <c r="C50" s="39"/>
      <c r="D50" s="53" t="s">
        <v>54</v>
      </c>
      <c r="E50" s="54"/>
      <c r="F50" s="54"/>
      <c r="G50" s="54"/>
      <c r="H50" s="55"/>
      <c r="I50" s="39"/>
      <c r="J50" s="53" t="s">
        <v>55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3.5">
      <c r="B59" s="38"/>
      <c r="C59" s="39"/>
      <c r="D59" s="58" t="s">
        <v>56</v>
      </c>
      <c r="E59" s="59"/>
      <c r="F59" s="59"/>
      <c r="G59" s="60" t="s">
        <v>57</v>
      </c>
      <c r="H59" s="61"/>
      <c r="I59" s="39"/>
      <c r="J59" s="58" t="s">
        <v>56</v>
      </c>
      <c r="K59" s="59"/>
      <c r="L59" s="59"/>
      <c r="M59" s="59"/>
      <c r="N59" s="60" t="s">
        <v>57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3.5">
      <c r="B61" s="38"/>
      <c r="C61" s="39"/>
      <c r="D61" s="53" t="s">
        <v>58</v>
      </c>
      <c r="E61" s="54"/>
      <c r="F61" s="54"/>
      <c r="G61" s="54"/>
      <c r="H61" s="55"/>
      <c r="I61" s="39"/>
      <c r="J61" s="53" t="s">
        <v>59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3.5">
      <c r="B70" s="38"/>
      <c r="C70" s="39"/>
      <c r="D70" s="58" t="s">
        <v>56</v>
      </c>
      <c r="E70" s="59"/>
      <c r="F70" s="59"/>
      <c r="G70" s="60" t="s">
        <v>57</v>
      </c>
      <c r="H70" s="61"/>
      <c r="I70" s="39"/>
      <c r="J70" s="58" t="s">
        <v>56</v>
      </c>
      <c r="K70" s="59"/>
      <c r="L70" s="59"/>
      <c r="M70" s="59"/>
      <c r="N70" s="60" t="s">
        <v>57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" customHeight="1">
      <c r="B76" s="38"/>
      <c r="C76" s="210" t="s">
        <v>116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19</v>
      </c>
      <c r="D78" s="39"/>
      <c r="E78" s="39"/>
      <c r="F78" s="253" t="str">
        <f>F6</f>
        <v>OPRAVA TĚLOCVIČEN A JEJICH ZÁZEMÍ ZŠ JUBILEJNÍ 3     II.ETAPA</v>
      </c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39"/>
      <c r="R78" s="40"/>
    </row>
    <row r="79" spans="2:18" s="1" customFormat="1" ht="36.95" customHeight="1">
      <c r="B79" s="38"/>
      <c r="C79" s="72" t="s">
        <v>112</v>
      </c>
      <c r="D79" s="39"/>
      <c r="E79" s="39"/>
      <c r="F79" s="230" t="str">
        <f>F7</f>
        <v xml:space="preserve">18-08A - SO 01 STAVEBNÍ ČÁST </v>
      </c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39"/>
      <c r="R79" s="40"/>
    </row>
    <row r="80" spans="2:18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18" s="1" customFormat="1" ht="18" customHeight="1">
      <c r="B81" s="38"/>
      <c r="C81" s="33" t="s">
        <v>23</v>
      </c>
      <c r="D81" s="39"/>
      <c r="E81" s="39"/>
      <c r="F81" s="31" t="str">
        <f>F9</f>
        <v xml:space="preserve"> </v>
      </c>
      <c r="G81" s="39"/>
      <c r="H81" s="39"/>
      <c r="I81" s="39"/>
      <c r="J81" s="39"/>
      <c r="K81" s="33" t="s">
        <v>25</v>
      </c>
      <c r="L81" s="39"/>
      <c r="M81" s="257" t="str">
        <f>IF(O9="","",O9)</f>
        <v>15. 3. 2018</v>
      </c>
      <c r="N81" s="257"/>
      <c r="O81" s="257"/>
      <c r="P81" s="257"/>
      <c r="Q81" s="39"/>
      <c r="R81" s="40"/>
    </row>
    <row r="82" spans="2:18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18" s="1" customFormat="1" ht="13.5">
      <c r="B83" s="38"/>
      <c r="C83" s="33" t="s">
        <v>27</v>
      </c>
      <c r="D83" s="39"/>
      <c r="E83" s="39"/>
      <c r="F83" s="31" t="str">
        <f>E12</f>
        <v>ZŠ a MŠ Nový Jičín , Jubilejní 3</v>
      </c>
      <c r="G83" s="39"/>
      <c r="H83" s="39"/>
      <c r="I83" s="39"/>
      <c r="J83" s="39"/>
      <c r="K83" s="33" t="s">
        <v>34</v>
      </c>
      <c r="L83" s="39"/>
      <c r="M83" s="214" t="str">
        <f>E18</f>
        <v>GaP INŽENÝRING s.r.o.</v>
      </c>
      <c r="N83" s="214"/>
      <c r="O83" s="214"/>
      <c r="P83" s="214"/>
      <c r="Q83" s="214"/>
      <c r="R83" s="40"/>
    </row>
    <row r="84" spans="2:18" s="1" customFormat="1" ht="14.45" customHeight="1">
      <c r="B84" s="38"/>
      <c r="C84" s="33" t="s">
        <v>32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38</v>
      </c>
      <c r="L84" s="39"/>
      <c r="M84" s="214" t="str">
        <f>E21</f>
        <v>PETŘKOVSKÝ R.</v>
      </c>
      <c r="N84" s="214"/>
      <c r="O84" s="214"/>
      <c r="P84" s="214"/>
      <c r="Q84" s="214"/>
      <c r="R84" s="40"/>
    </row>
    <row r="85" spans="2:18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18" s="1" customFormat="1" ht="29.25" customHeight="1">
      <c r="B86" s="38"/>
      <c r="C86" s="264" t="s">
        <v>117</v>
      </c>
      <c r="D86" s="265"/>
      <c r="E86" s="265"/>
      <c r="F86" s="265"/>
      <c r="G86" s="265"/>
      <c r="H86" s="117"/>
      <c r="I86" s="117"/>
      <c r="J86" s="117"/>
      <c r="K86" s="117"/>
      <c r="L86" s="117"/>
      <c r="M86" s="117"/>
      <c r="N86" s="264" t="s">
        <v>118</v>
      </c>
      <c r="O86" s="265"/>
      <c r="P86" s="265"/>
      <c r="Q86" s="265"/>
      <c r="R86" s="40"/>
    </row>
    <row r="87" spans="2:18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5" t="s">
        <v>119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49">
        <f>N132</f>
        <v>0</v>
      </c>
      <c r="O88" s="266"/>
      <c r="P88" s="266"/>
      <c r="Q88" s="266"/>
      <c r="R88" s="40"/>
      <c r="AU88" s="21" t="s">
        <v>120</v>
      </c>
    </row>
    <row r="89" spans="2:18" s="6" customFormat="1" ht="24.95" customHeight="1">
      <c r="B89" s="126"/>
      <c r="C89" s="127"/>
      <c r="D89" s="128" t="s">
        <v>121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67">
        <f>N133</f>
        <v>0</v>
      </c>
      <c r="O89" s="268"/>
      <c r="P89" s="268"/>
      <c r="Q89" s="268"/>
      <c r="R89" s="129"/>
    </row>
    <row r="90" spans="2:18" s="7" customFormat="1" ht="19.9" customHeight="1">
      <c r="B90" s="130"/>
      <c r="C90" s="131"/>
      <c r="D90" s="105" t="s">
        <v>122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45">
        <f>N134</f>
        <v>0</v>
      </c>
      <c r="O90" s="269"/>
      <c r="P90" s="269"/>
      <c r="Q90" s="269"/>
      <c r="R90" s="132"/>
    </row>
    <row r="91" spans="2:18" s="7" customFormat="1" ht="19.9" customHeight="1">
      <c r="B91" s="130"/>
      <c r="C91" s="131"/>
      <c r="D91" s="105" t="s">
        <v>123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45">
        <f>N145</f>
        <v>0</v>
      </c>
      <c r="O91" s="269"/>
      <c r="P91" s="269"/>
      <c r="Q91" s="269"/>
      <c r="R91" s="132"/>
    </row>
    <row r="92" spans="2:18" s="7" customFormat="1" ht="19.9" customHeight="1">
      <c r="B92" s="130"/>
      <c r="C92" s="131"/>
      <c r="D92" s="105" t="s">
        <v>124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45">
        <f>N415</f>
        <v>0</v>
      </c>
      <c r="O92" s="269"/>
      <c r="P92" s="269"/>
      <c r="Q92" s="269"/>
      <c r="R92" s="132"/>
    </row>
    <row r="93" spans="2:18" s="7" customFormat="1" ht="19.9" customHeight="1">
      <c r="B93" s="130"/>
      <c r="C93" s="131"/>
      <c r="D93" s="105" t="s">
        <v>125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45">
        <f>N436</f>
        <v>0</v>
      </c>
      <c r="O93" s="269"/>
      <c r="P93" s="269"/>
      <c r="Q93" s="269"/>
      <c r="R93" s="132"/>
    </row>
    <row r="94" spans="2:18" s="7" customFormat="1" ht="19.9" customHeight="1">
      <c r="B94" s="130"/>
      <c r="C94" s="131"/>
      <c r="D94" s="105" t="s">
        <v>126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45">
        <f>N444</f>
        <v>0</v>
      </c>
      <c r="O94" s="269"/>
      <c r="P94" s="269"/>
      <c r="Q94" s="269"/>
      <c r="R94" s="132"/>
    </row>
    <row r="95" spans="2:18" s="6" customFormat="1" ht="24.95" customHeight="1">
      <c r="B95" s="126"/>
      <c r="C95" s="127"/>
      <c r="D95" s="128" t="s">
        <v>127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67">
        <f>N446</f>
        <v>0</v>
      </c>
      <c r="O95" s="268"/>
      <c r="P95" s="268"/>
      <c r="Q95" s="268"/>
      <c r="R95" s="129"/>
    </row>
    <row r="96" spans="2:18" s="7" customFormat="1" ht="19.9" customHeight="1">
      <c r="B96" s="130"/>
      <c r="C96" s="131"/>
      <c r="D96" s="105" t="s">
        <v>128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45">
        <f>N447</f>
        <v>0</v>
      </c>
      <c r="O96" s="269"/>
      <c r="P96" s="269"/>
      <c r="Q96" s="269"/>
      <c r="R96" s="132"/>
    </row>
    <row r="97" spans="2:18" s="7" customFormat="1" ht="19.9" customHeight="1">
      <c r="B97" s="130"/>
      <c r="C97" s="131"/>
      <c r="D97" s="105" t="s">
        <v>129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45">
        <f>N458</f>
        <v>0</v>
      </c>
      <c r="O97" s="269"/>
      <c r="P97" s="269"/>
      <c r="Q97" s="269"/>
      <c r="R97" s="132"/>
    </row>
    <row r="98" spans="2:18" s="7" customFormat="1" ht="19.9" customHeight="1">
      <c r="B98" s="130"/>
      <c r="C98" s="131"/>
      <c r="D98" s="105" t="s">
        <v>130</v>
      </c>
      <c r="E98" s="131"/>
      <c r="F98" s="131"/>
      <c r="G98" s="131"/>
      <c r="H98" s="131"/>
      <c r="I98" s="131"/>
      <c r="J98" s="131"/>
      <c r="K98" s="131"/>
      <c r="L98" s="131"/>
      <c r="M98" s="131"/>
      <c r="N98" s="245">
        <f>N465</f>
        <v>0</v>
      </c>
      <c r="O98" s="269"/>
      <c r="P98" s="269"/>
      <c r="Q98" s="269"/>
      <c r="R98" s="132"/>
    </row>
    <row r="99" spans="2:18" s="7" customFormat="1" ht="19.9" customHeight="1">
      <c r="B99" s="130"/>
      <c r="C99" s="131"/>
      <c r="D99" s="105" t="s">
        <v>131</v>
      </c>
      <c r="E99" s="131"/>
      <c r="F99" s="131"/>
      <c r="G99" s="131"/>
      <c r="H99" s="131"/>
      <c r="I99" s="131"/>
      <c r="J99" s="131"/>
      <c r="K99" s="131"/>
      <c r="L99" s="131"/>
      <c r="M99" s="131"/>
      <c r="N99" s="245">
        <f>N467</f>
        <v>0</v>
      </c>
      <c r="O99" s="269"/>
      <c r="P99" s="269"/>
      <c r="Q99" s="269"/>
      <c r="R99" s="132"/>
    </row>
    <row r="100" spans="2:18" s="7" customFormat="1" ht="19.9" customHeight="1">
      <c r="B100" s="130"/>
      <c r="C100" s="131"/>
      <c r="D100" s="105" t="s">
        <v>132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245">
        <f>N481</f>
        <v>0</v>
      </c>
      <c r="O100" s="269"/>
      <c r="P100" s="269"/>
      <c r="Q100" s="269"/>
      <c r="R100" s="132"/>
    </row>
    <row r="101" spans="2:18" s="7" customFormat="1" ht="19.9" customHeight="1">
      <c r="B101" s="130"/>
      <c r="C101" s="131"/>
      <c r="D101" s="105" t="s">
        <v>133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245">
        <f>N584</f>
        <v>0</v>
      </c>
      <c r="O101" s="269"/>
      <c r="P101" s="269"/>
      <c r="Q101" s="269"/>
      <c r="R101" s="132"/>
    </row>
    <row r="102" spans="2:18" s="7" customFormat="1" ht="19.9" customHeight="1">
      <c r="B102" s="130"/>
      <c r="C102" s="131"/>
      <c r="D102" s="105" t="s">
        <v>134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245">
        <f>N588</f>
        <v>0</v>
      </c>
      <c r="O102" s="269"/>
      <c r="P102" s="269"/>
      <c r="Q102" s="269"/>
      <c r="R102" s="132"/>
    </row>
    <row r="103" spans="2:18" s="7" customFormat="1" ht="19.9" customHeight="1">
      <c r="B103" s="130"/>
      <c r="C103" s="131"/>
      <c r="D103" s="105" t="s">
        <v>135</v>
      </c>
      <c r="E103" s="131"/>
      <c r="F103" s="131"/>
      <c r="G103" s="131"/>
      <c r="H103" s="131"/>
      <c r="I103" s="131"/>
      <c r="J103" s="131"/>
      <c r="K103" s="131"/>
      <c r="L103" s="131"/>
      <c r="M103" s="131"/>
      <c r="N103" s="245">
        <f>N638</f>
        <v>0</v>
      </c>
      <c r="O103" s="269"/>
      <c r="P103" s="269"/>
      <c r="Q103" s="269"/>
      <c r="R103" s="132"/>
    </row>
    <row r="104" spans="2:18" s="7" customFormat="1" ht="19.9" customHeight="1">
      <c r="B104" s="130"/>
      <c r="C104" s="131"/>
      <c r="D104" s="105" t="s">
        <v>136</v>
      </c>
      <c r="E104" s="131"/>
      <c r="F104" s="131"/>
      <c r="G104" s="131"/>
      <c r="H104" s="131"/>
      <c r="I104" s="131"/>
      <c r="J104" s="131"/>
      <c r="K104" s="131"/>
      <c r="L104" s="131"/>
      <c r="M104" s="131"/>
      <c r="N104" s="245">
        <f>N700</f>
        <v>0</v>
      </c>
      <c r="O104" s="269"/>
      <c r="P104" s="269"/>
      <c r="Q104" s="269"/>
      <c r="R104" s="132"/>
    </row>
    <row r="105" spans="2:18" s="7" customFormat="1" ht="19.9" customHeight="1">
      <c r="B105" s="130"/>
      <c r="C105" s="131"/>
      <c r="D105" s="105" t="s">
        <v>137</v>
      </c>
      <c r="E105" s="131"/>
      <c r="F105" s="131"/>
      <c r="G105" s="131"/>
      <c r="H105" s="131"/>
      <c r="I105" s="131"/>
      <c r="J105" s="131"/>
      <c r="K105" s="131"/>
      <c r="L105" s="131"/>
      <c r="M105" s="131"/>
      <c r="N105" s="245">
        <f>N713</f>
        <v>0</v>
      </c>
      <c r="O105" s="269"/>
      <c r="P105" s="269"/>
      <c r="Q105" s="269"/>
      <c r="R105" s="132"/>
    </row>
    <row r="106" spans="2:18" s="1" customFormat="1" ht="21.75" customHeight="1"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40"/>
    </row>
    <row r="107" spans="2:21" s="1" customFormat="1" ht="29.25" customHeight="1">
      <c r="B107" s="38"/>
      <c r="C107" s="125" t="s">
        <v>138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266">
        <f>ROUND(N108+N109+N110+N111+N112+N113,2)</f>
        <v>0</v>
      </c>
      <c r="O107" s="270"/>
      <c r="P107" s="270"/>
      <c r="Q107" s="270"/>
      <c r="R107" s="40"/>
      <c r="T107" s="133"/>
      <c r="U107" s="134" t="s">
        <v>44</v>
      </c>
    </row>
    <row r="108" spans="2:65" s="1" customFormat="1" ht="18" customHeight="1">
      <c r="B108" s="135"/>
      <c r="C108" s="136"/>
      <c r="D108" s="246" t="s">
        <v>139</v>
      </c>
      <c r="E108" s="271"/>
      <c r="F108" s="271"/>
      <c r="G108" s="271"/>
      <c r="H108" s="271"/>
      <c r="I108" s="136"/>
      <c r="J108" s="136"/>
      <c r="K108" s="136"/>
      <c r="L108" s="136"/>
      <c r="M108" s="136"/>
      <c r="N108" s="244">
        <f>ROUND(N88*T108,2)</f>
        <v>0</v>
      </c>
      <c r="O108" s="272"/>
      <c r="P108" s="272"/>
      <c r="Q108" s="272"/>
      <c r="R108" s="138"/>
      <c r="S108" s="136"/>
      <c r="T108" s="139"/>
      <c r="U108" s="140" t="s">
        <v>48</v>
      </c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2" t="s">
        <v>140</v>
      </c>
      <c r="AZ108" s="141"/>
      <c r="BA108" s="141"/>
      <c r="BB108" s="141"/>
      <c r="BC108" s="141"/>
      <c r="BD108" s="141"/>
      <c r="BE108" s="143">
        <f aca="true" t="shared" si="0" ref="BE108:BE113">IF(U108="základní",N108,0)</f>
        <v>0</v>
      </c>
      <c r="BF108" s="143">
        <f aca="true" t="shared" si="1" ref="BF108:BF113">IF(U108="snížená",N108,0)</f>
        <v>0</v>
      </c>
      <c r="BG108" s="143">
        <f aca="true" t="shared" si="2" ref="BG108:BG113">IF(U108="zákl. přenesená",N108,0)</f>
        <v>0</v>
      </c>
      <c r="BH108" s="143">
        <f aca="true" t="shared" si="3" ref="BH108:BH113">IF(U108="sníž. přenesená",N108,0)</f>
        <v>0</v>
      </c>
      <c r="BI108" s="143">
        <f aca="true" t="shared" si="4" ref="BI108:BI113">IF(U108="nulová",N108,0)</f>
        <v>0</v>
      </c>
      <c r="BJ108" s="142" t="s">
        <v>141</v>
      </c>
      <c r="BK108" s="141"/>
      <c r="BL108" s="141"/>
      <c r="BM108" s="141"/>
    </row>
    <row r="109" spans="2:65" s="1" customFormat="1" ht="18" customHeight="1">
      <c r="B109" s="135"/>
      <c r="C109" s="136"/>
      <c r="D109" s="246" t="s">
        <v>142</v>
      </c>
      <c r="E109" s="271"/>
      <c r="F109" s="271"/>
      <c r="G109" s="271"/>
      <c r="H109" s="271"/>
      <c r="I109" s="136"/>
      <c r="J109" s="136"/>
      <c r="K109" s="136"/>
      <c r="L109" s="136"/>
      <c r="M109" s="136"/>
      <c r="N109" s="244">
        <f>ROUND(N88*T109,2)</f>
        <v>0</v>
      </c>
      <c r="O109" s="272"/>
      <c r="P109" s="272"/>
      <c r="Q109" s="272"/>
      <c r="R109" s="138"/>
      <c r="S109" s="136"/>
      <c r="T109" s="139"/>
      <c r="U109" s="140" t="s">
        <v>48</v>
      </c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2" t="s">
        <v>140</v>
      </c>
      <c r="AZ109" s="141"/>
      <c r="BA109" s="141"/>
      <c r="BB109" s="141"/>
      <c r="BC109" s="141"/>
      <c r="BD109" s="141"/>
      <c r="BE109" s="143">
        <f t="shared" si="0"/>
        <v>0</v>
      </c>
      <c r="BF109" s="143">
        <f t="shared" si="1"/>
        <v>0</v>
      </c>
      <c r="BG109" s="143">
        <f t="shared" si="2"/>
        <v>0</v>
      </c>
      <c r="BH109" s="143">
        <f t="shared" si="3"/>
        <v>0</v>
      </c>
      <c r="BI109" s="143">
        <f t="shared" si="4"/>
        <v>0</v>
      </c>
      <c r="BJ109" s="142" t="s">
        <v>141</v>
      </c>
      <c r="BK109" s="141"/>
      <c r="BL109" s="141"/>
      <c r="BM109" s="141"/>
    </row>
    <row r="110" spans="2:65" s="1" customFormat="1" ht="18" customHeight="1">
      <c r="B110" s="135"/>
      <c r="C110" s="136"/>
      <c r="D110" s="246" t="s">
        <v>143</v>
      </c>
      <c r="E110" s="271"/>
      <c r="F110" s="271"/>
      <c r="G110" s="271"/>
      <c r="H110" s="271"/>
      <c r="I110" s="136"/>
      <c r="J110" s="136"/>
      <c r="K110" s="136"/>
      <c r="L110" s="136"/>
      <c r="M110" s="136"/>
      <c r="N110" s="244">
        <f>ROUND(N88*T110,2)</f>
        <v>0</v>
      </c>
      <c r="O110" s="272"/>
      <c r="P110" s="272"/>
      <c r="Q110" s="272"/>
      <c r="R110" s="138"/>
      <c r="S110" s="136"/>
      <c r="T110" s="139"/>
      <c r="U110" s="140" t="s">
        <v>48</v>
      </c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2" t="s">
        <v>140</v>
      </c>
      <c r="AZ110" s="141"/>
      <c r="BA110" s="141"/>
      <c r="BB110" s="141"/>
      <c r="BC110" s="141"/>
      <c r="BD110" s="141"/>
      <c r="BE110" s="143">
        <f t="shared" si="0"/>
        <v>0</v>
      </c>
      <c r="BF110" s="143">
        <f t="shared" si="1"/>
        <v>0</v>
      </c>
      <c r="BG110" s="143">
        <f t="shared" si="2"/>
        <v>0</v>
      </c>
      <c r="BH110" s="143">
        <f t="shared" si="3"/>
        <v>0</v>
      </c>
      <c r="BI110" s="143">
        <f t="shared" si="4"/>
        <v>0</v>
      </c>
      <c r="BJ110" s="142" t="s">
        <v>141</v>
      </c>
      <c r="BK110" s="141"/>
      <c r="BL110" s="141"/>
      <c r="BM110" s="141"/>
    </row>
    <row r="111" spans="2:65" s="1" customFormat="1" ht="18" customHeight="1">
      <c r="B111" s="135"/>
      <c r="C111" s="136"/>
      <c r="D111" s="246" t="s">
        <v>144</v>
      </c>
      <c r="E111" s="271"/>
      <c r="F111" s="271"/>
      <c r="G111" s="271"/>
      <c r="H111" s="271"/>
      <c r="I111" s="136"/>
      <c r="J111" s="136"/>
      <c r="K111" s="136"/>
      <c r="L111" s="136"/>
      <c r="M111" s="136"/>
      <c r="N111" s="244">
        <f>ROUND(N88*T111,2)</f>
        <v>0</v>
      </c>
      <c r="O111" s="272"/>
      <c r="P111" s="272"/>
      <c r="Q111" s="272"/>
      <c r="R111" s="138"/>
      <c r="S111" s="136"/>
      <c r="T111" s="139"/>
      <c r="U111" s="140" t="s">
        <v>48</v>
      </c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2" t="s">
        <v>140</v>
      </c>
      <c r="AZ111" s="141"/>
      <c r="BA111" s="141"/>
      <c r="BB111" s="141"/>
      <c r="BC111" s="141"/>
      <c r="BD111" s="141"/>
      <c r="BE111" s="143">
        <f t="shared" si="0"/>
        <v>0</v>
      </c>
      <c r="BF111" s="143">
        <f t="shared" si="1"/>
        <v>0</v>
      </c>
      <c r="BG111" s="143">
        <f t="shared" si="2"/>
        <v>0</v>
      </c>
      <c r="BH111" s="143">
        <f t="shared" si="3"/>
        <v>0</v>
      </c>
      <c r="BI111" s="143">
        <f t="shared" si="4"/>
        <v>0</v>
      </c>
      <c r="BJ111" s="142" t="s">
        <v>141</v>
      </c>
      <c r="BK111" s="141"/>
      <c r="BL111" s="141"/>
      <c r="BM111" s="141"/>
    </row>
    <row r="112" spans="2:65" s="1" customFormat="1" ht="18" customHeight="1">
      <c r="B112" s="135"/>
      <c r="C112" s="136"/>
      <c r="D112" s="246" t="s">
        <v>145</v>
      </c>
      <c r="E112" s="271"/>
      <c r="F112" s="271"/>
      <c r="G112" s="271"/>
      <c r="H112" s="271"/>
      <c r="I112" s="136"/>
      <c r="J112" s="136"/>
      <c r="K112" s="136"/>
      <c r="L112" s="136"/>
      <c r="M112" s="136"/>
      <c r="N112" s="244">
        <f>ROUND(N88*T112,2)</f>
        <v>0</v>
      </c>
      <c r="O112" s="272"/>
      <c r="P112" s="272"/>
      <c r="Q112" s="272"/>
      <c r="R112" s="138"/>
      <c r="S112" s="136"/>
      <c r="T112" s="139"/>
      <c r="U112" s="140" t="s">
        <v>48</v>
      </c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2" t="s">
        <v>140</v>
      </c>
      <c r="AZ112" s="141"/>
      <c r="BA112" s="141"/>
      <c r="BB112" s="141"/>
      <c r="BC112" s="141"/>
      <c r="BD112" s="141"/>
      <c r="BE112" s="143">
        <f t="shared" si="0"/>
        <v>0</v>
      </c>
      <c r="BF112" s="143">
        <f t="shared" si="1"/>
        <v>0</v>
      </c>
      <c r="BG112" s="143">
        <f t="shared" si="2"/>
        <v>0</v>
      </c>
      <c r="BH112" s="143">
        <f t="shared" si="3"/>
        <v>0</v>
      </c>
      <c r="BI112" s="143">
        <f t="shared" si="4"/>
        <v>0</v>
      </c>
      <c r="BJ112" s="142" t="s">
        <v>141</v>
      </c>
      <c r="BK112" s="141"/>
      <c r="BL112" s="141"/>
      <c r="BM112" s="141"/>
    </row>
    <row r="113" spans="2:65" s="1" customFormat="1" ht="18" customHeight="1">
      <c r="B113" s="135"/>
      <c r="C113" s="136"/>
      <c r="D113" s="137" t="s">
        <v>146</v>
      </c>
      <c r="E113" s="136"/>
      <c r="F113" s="136"/>
      <c r="G113" s="136"/>
      <c r="H113" s="136"/>
      <c r="I113" s="136"/>
      <c r="J113" s="136"/>
      <c r="K113" s="136"/>
      <c r="L113" s="136"/>
      <c r="M113" s="136"/>
      <c r="N113" s="244">
        <f>ROUND(N88*T113,2)</f>
        <v>0</v>
      </c>
      <c r="O113" s="272"/>
      <c r="P113" s="272"/>
      <c r="Q113" s="272"/>
      <c r="R113" s="138"/>
      <c r="S113" s="136"/>
      <c r="T113" s="144"/>
      <c r="U113" s="145" t="s">
        <v>48</v>
      </c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2" t="s">
        <v>147</v>
      </c>
      <c r="AZ113" s="141"/>
      <c r="BA113" s="141"/>
      <c r="BB113" s="141"/>
      <c r="BC113" s="141"/>
      <c r="BD113" s="141"/>
      <c r="BE113" s="143">
        <f t="shared" si="0"/>
        <v>0</v>
      </c>
      <c r="BF113" s="143">
        <f t="shared" si="1"/>
        <v>0</v>
      </c>
      <c r="BG113" s="143">
        <f t="shared" si="2"/>
        <v>0</v>
      </c>
      <c r="BH113" s="143">
        <f t="shared" si="3"/>
        <v>0</v>
      </c>
      <c r="BI113" s="143">
        <f t="shared" si="4"/>
        <v>0</v>
      </c>
      <c r="BJ113" s="142" t="s">
        <v>141</v>
      </c>
      <c r="BK113" s="141"/>
      <c r="BL113" s="141"/>
      <c r="BM113" s="141"/>
    </row>
    <row r="114" spans="2:18" s="1" customFormat="1" ht="13.5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18" s="1" customFormat="1" ht="29.25" customHeight="1">
      <c r="B115" s="38"/>
      <c r="C115" s="116" t="s">
        <v>104</v>
      </c>
      <c r="D115" s="117"/>
      <c r="E115" s="117"/>
      <c r="F115" s="117"/>
      <c r="G115" s="117"/>
      <c r="H115" s="117"/>
      <c r="I115" s="117"/>
      <c r="J115" s="117"/>
      <c r="K115" s="117"/>
      <c r="L115" s="250">
        <f>ROUND(SUM(N88+N107),2)</f>
        <v>0</v>
      </c>
      <c r="M115" s="250"/>
      <c r="N115" s="250"/>
      <c r="O115" s="250"/>
      <c r="P115" s="250"/>
      <c r="Q115" s="250"/>
      <c r="R115" s="40"/>
    </row>
    <row r="116" spans="2:18" s="1" customFormat="1" ht="6.95" customHeight="1"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4"/>
    </row>
    <row r="120" spans="2:18" s="1" customFormat="1" ht="6.95" customHeight="1">
      <c r="B120" s="65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7"/>
    </row>
    <row r="121" spans="2:18" s="1" customFormat="1" ht="36.95" customHeight="1">
      <c r="B121" s="38"/>
      <c r="C121" s="210" t="s">
        <v>148</v>
      </c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40"/>
    </row>
    <row r="122" spans="2:18" s="1" customFormat="1" ht="6.95" customHeight="1"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40"/>
    </row>
    <row r="123" spans="2:18" s="1" customFormat="1" ht="30" customHeight="1">
      <c r="B123" s="38"/>
      <c r="C123" s="33" t="s">
        <v>19</v>
      </c>
      <c r="D123" s="39"/>
      <c r="E123" s="39"/>
      <c r="F123" s="253" t="str">
        <f>F6</f>
        <v>OPRAVA TĚLOCVIČEN A JEJICH ZÁZEMÍ ZŠ JUBILEJNÍ 3     II.ETAPA</v>
      </c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39"/>
      <c r="R123" s="40"/>
    </row>
    <row r="124" spans="2:18" s="1" customFormat="1" ht="36.95" customHeight="1">
      <c r="B124" s="38"/>
      <c r="C124" s="72" t="s">
        <v>112</v>
      </c>
      <c r="D124" s="39"/>
      <c r="E124" s="39"/>
      <c r="F124" s="230" t="str">
        <f>F7</f>
        <v xml:space="preserve">18-08A - SO 01 STAVEBNÍ ČÁST </v>
      </c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39"/>
      <c r="R124" s="40"/>
    </row>
    <row r="125" spans="2:18" s="1" customFormat="1" ht="6.95" customHeight="1"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40"/>
    </row>
    <row r="126" spans="2:18" s="1" customFormat="1" ht="18" customHeight="1">
      <c r="B126" s="38"/>
      <c r="C126" s="33" t="s">
        <v>23</v>
      </c>
      <c r="D126" s="39"/>
      <c r="E126" s="39"/>
      <c r="F126" s="31" t="str">
        <f>F9</f>
        <v xml:space="preserve"> </v>
      </c>
      <c r="G126" s="39"/>
      <c r="H126" s="39"/>
      <c r="I126" s="39"/>
      <c r="J126" s="39"/>
      <c r="K126" s="33" t="s">
        <v>25</v>
      </c>
      <c r="L126" s="39"/>
      <c r="M126" s="257" t="str">
        <f>IF(O9="","",O9)</f>
        <v>15. 3. 2018</v>
      </c>
      <c r="N126" s="257"/>
      <c r="O126" s="257"/>
      <c r="P126" s="257"/>
      <c r="Q126" s="39"/>
      <c r="R126" s="40"/>
    </row>
    <row r="127" spans="2:18" s="1" customFormat="1" ht="6.95" customHeight="1"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40"/>
    </row>
    <row r="128" spans="2:18" s="1" customFormat="1" ht="13.5">
      <c r="B128" s="38"/>
      <c r="C128" s="33" t="s">
        <v>27</v>
      </c>
      <c r="D128" s="39"/>
      <c r="E128" s="39"/>
      <c r="F128" s="31" t="str">
        <f>E12</f>
        <v>ZŠ a MŠ Nový Jičín , Jubilejní 3</v>
      </c>
      <c r="G128" s="39"/>
      <c r="H128" s="39"/>
      <c r="I128" s="39"/>
      <c r="J128" s="39"/>
      <c r="K128" s="33" t="s">
        <v>34</v>
      </c>
      <c r="L128" s="39"/>
      <c r="M128" s="214" t="str">
        <f>E18</f>
        <v>GaP INŽENÝRING s.r.o.</v>
      </c>
      <c r="N128" s="214"/>
      <c r="O128" s="214"/>
      <c r="P128" s="214"/>
      <c r="Q128" s="214"/>
      <c r="R128" s="40"/>
    </row>
    <row r="129" spans="2:18" s="1" customFormat="1" ht="14.45" customHeight="1">
      <c r="B129" s="38"/>
      <c r="C129" s="33" t="s">
        <v>32</v>
      </c>
      <c r="D129" s="39"/>
      <c r="E129" s="39"/>
      <c r="F129" s="31" t="str">
        <f>IF(E15="","",E15)</f>
        <v>Vyplň údaj</v>
      </c>
      <c r="G129" s="39"/>
      <c r="H129" s="39"/>
      <c r="I129" s="39"/>
      <c r="J129" s="39"/>
      <c r="K129" s="33" t="s">
        <v>38</v>
      </c>
      <c r="L129" s="39"/>
      <c r="M129" s="214" t="str">
        <f>E21</f>
        <v>PETŘKOVSKÝ R.</v>
      </c>
      <c r="N129" s="214"/>
      <c r="O129" s="214"/>
      <c r="P129" s="214"/>
      <c r="Q129" s="214"/>
      <c r="R129" s="40"/>
    </row>
    <row r="130" spans="2:18" s="1" customFormat="1" ht="10.35" customHeight="1"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40"/>
    </row>
    <row r="131" spans="2:27" s="8" customFormat="1" ht="29.25" customHeight="1">
      <c r="B131" s="146"/>
      <c r="C131" s="147" t="s">
        <v>149</v>
      </c>
      <c r="D131" s="148" t="s">
        <v>150</v>
      </c>
      <c r="E131" s="148" t="s">
        <v>62</v>
      </c>
      <c r="F131" s="273" t="s">
        <v>151</v>
      </c>
      <c r="G131" s="273"/>
      <c r="H131" s="273"/>
      <c r="I131" s="273"/>
      <c r="J131" s="148" t="s">
        <v>152</v>
      </c>
      <c r="K131" s="148" t="s">
        <v>153</v>
      </c>
      <c r="L131" s="274" t="s">
        <v>154</v>
      </c>
      <c r="M131" s="274"/>
      <c r="N131" s="273" t="s">
        <v>118</v>
      </c>
      <c r="O131" s="273"/>
      <c r="P131" s="273"/>
      <c r="Q131" s="275"/>
      <c r="R131" s="149"/>
      <c r="T131" s="79" t="s">
        <v>155</v>
      </c>
      <c r="U131" s="80" t="s">
        <v>44</v>
      </c>
      <c r="V131" s="80" t="s">
        <v>156</v>
      </c>
      <c r="W131" s="80" t="s">
        <v>157</v>
      </c>
      <c r="X131" s="80" t="s">
        <v>158</v>
      </c>
      <c r="Y131" s="80" t="s">
        <v>159</v>
      </c>
      <c r="Z131" s="80" t="s">
        <v>160</v>
      </c>
      <c r="AA131" s="81" t="s">
        <v>161</v>
      </c>
    </row>
    <row r="132" spans="2:63" s="1" customFormat="1" ht="29.25" customHeight="1">
      <c r="B132" s="38"/>
      <c r="C132" s="83" t="s">
        <v>115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294">
        <f>BK132</f>
        <v>0</v>
      </c>
      <c r="O132" s="295"/>
      <c r="P132" s="295"/>
      <c r="Q132" s="295"/>
      <c r="R132" s="40"/>
      <c r="T132" s="82"/>
      <c r="U132" s="54"/>
      <c r="V132" s="54"/>
      <c r="W132" s="150">
        <f>W133+W446+W748</f>
        <v>0</v>
      </c>
      <c r="X132" s="54"/>
      <c r="Y132" s="150">
        <f>Y133+Y446+Y748</f>
        <v>53.89793949</v>
      </c>
      <c r="Z132" s="54"/>
      <c r="AA132" s="151">
        <f>AA133+AA446+AA748</f>
        <v>45.837414869999996</v>
      </c>
      <c r="AT132" s="21" t="s">
        <v>79</v>
      </c>
      <c r="AU132" s="21" t="s">
        <v>120</v>
      </c>
      <c r="BK132" s="152">
        <f>BK133+BK446+BK748</f>
        <v>0</v>
      </c>
    </row>
    <row r="133" spans="2:63" s="9" customFormat="1" ht="37.35" customHeight="1">
      <c r="B133" s="153"/>
      <c r="C133" s="154"/>
      <c r="D133" s="155" t="s">
        <v>121</v>
      </c>
      <c r="E133" s="155"/>
      <c r="F133" s="155"/>
      <c r="G133" s="155"/>
      <c r="H133" s="155"/>
      <c r="I133" s="155"/>
      <c r="J133" s="155"/>
      <c r="K133" s="155"/>
      <c r="L133" s="155"/>
      <c r="M133" s="155"/>
      <c r="N133" s="296">
        <f>BK133</f>
        <v>0</v>
      </c>
      <c r="O133" s="267"/>
      <c r="P133" s="267"/>
      <c r="Q133" s="267"/>
      <c r="R133" s="156"/>
      <c r="T133" s="157"/>
      <c r="U133" s="154"/>
      <c r="V133" s="154"/>
      <c r="W133" s="158">
        <f>W134+W145+W415+W436+W444</f>
        <v>0</v>
      </c>
      <c r="X133" s="154"/>
      <c r="Y133" s="158">
        <f>Y134+Y145+Y415+Y436+Y444</f>
        <v>37.85864917999999</v>
      </c>
      <c r="Z133" s="154"/>
      <c r="AA133" s="159">
        <f>AA134+AA145+AA415+AA436+AA444</f>
        <v>31.825439999999997</v>
      </c>
      <c r="AR133" s="160" t="s">
        <v>88</v>
      </c>
      <c r="AT133" s="161" t="s">
        <v>79</v>
      </c>
      <c r="AU133" s="161" t="s">
        <v>80</v>
      </c>
      <c r="AY133" s="160" t="s">
        <v>162</v>
      </c>
      <c r="BK133" s="162">
        <f>BK134+BK145+BK415+BK436+BK444</f>
        <v>0</v>
      </c>
    </row>
    <row r="134" spans="2:63" s="9" customFormat="1" ht="19.9" customHeight="1">
      <c r="B134" s="153"/>
      <c r="C134" s="154"/>
      <c r="D134" s="163" t="s">
        <v>122</v>
      </c>
      <c r="E134" s="163"/>
      <c r="F134" s="163"/>
      <c r="G134" s="163"/>
      <c r="H134" s="163"/>
      <c r="I134" s="163"/>
      <c r="J134" s="163"/>
      <c r="K134" s="163"/>
      <c r="L134" s="163"/>
      <c r="M134" s="163"/>
      <c r="N134" s="297">
        <f>BK134</f>
        <v>0</v>
      </c>
      <c r="O134" s="298"/>
      <c r="P134" s="298"/>
      <c r="Q134" s="298"/>
      <c r="R134" s="156"/>
      <c r="T134" s="157"/>
      <c r="U134" s="154"/>
      <c r="V134" s="154"/>
      <c r="W134" s="158">
        <f>SUM(W135:W144)</f>
        <v>0</v>
      </c>
      <c r="X134" s="154"/>
      <c r="Y134" s="158">
        <f>SUM(Y135:Y144)</f>
        <v>7.1674735</v>
      </c>
      <c r="Z134" s="154"/>
      <c r="AA134" s="159">
        <f>SUM(AA135:AA144)</f>
        <v>0</v>
      </c>
      <c r="AR134" s="160" t="s">
        <v>88</v>
      </c>
      <c r="AT134" s="161" t="s">
        <v>79</v>
      </c>
      <c r="AU134" s="161" t="s">
        <v>88</v>
      </c>
      <c r="AY134" s="160" t="s">
        <v>162</v>
      </c>
      <c r="BK134" s="162">
        <f>SUM(BK135:BK144)</f>
        <v>0</v>
      </c>
    </row>
    <row r="135" spans="2:65" s="1" customFormat="1" ht="31.5" customHeight="1">
      <c r="B135" s="135"/>
      <c r="C135" s="164" t="s">
        <v>88</v>
      </c>
      <c r="D135" s="164" t="s">
        <v>163</v>
      </c>
      <c r="E135" s="165" t="s">
        <v>164</v>
      </c>
      <c r="F135" s="276" t="s">
        <v>165</v>
      </c>
      <c r="G135" s="276"/>
      <c r="H135" s="276"/>
      <c r="I135" s="276"/>
      <c r="J135" s="166" t="s">
        <v>166</v>
      </c>
      <c r="K135" s="167">
        <v>3.69</v>
      </c>
      <c r="L135" s="277">
        <v>0</v>
      </c>
      <c r="M135" s="277"/>
      <c r="N135" s="278">
        <f>ROUND(L135*K135,2)</f>
        <v>0</v>
      </c>
      <c r="O135" s="278"/>
      <c r="P135" s="278"/>
      <c r="Q135" s="278"/>
      <c r="R135" s="138"/>
      <c r="T135" s="168" t="s">
        <v>5</v>
      </c>
      <c r="U135" s="47" t="s">
        <v>48</v>
      </c>
      <c r="V135" s="39"/>
      <c r="W135" s="169">
        <f>V135*K135</f>
        <v>0</v>
      </c>
      <c r="X135" s="169">
        <v>0.25365</v>
      </c>
      <c r="Y135" s="169">
        <f>X135*K135</f>
        <v>0.9359685</v>
      </c>
      <c r="Z135" s="169">
        <v>0</v>
      </c>
      <c r="AA135" s="170">
        <f>Z135*K135</f>
        <v>0</v>
      </c>
      <c r="AR135" s="21" t="s">
        <v>141</v>
      </c>
      <c r="AT135" s="21" t="s">
        <v>163</v>
      </c>
      <c r="AU135" s="21" t="s">
        <v>110</v>
      </c>
      <c r="AY135" s="21" t="s">
        <v>162</v>
      </c>
      <c r="BE135" s="109">
        <f>IF(U135="základní",N135,0)</f>
        <v>0</v>
      </c>
      <c r="BF135" s="109">
        <f>IF(U135="snížená",N135,0)</f>
        <v>0</v>
      </c>
      <c r="BG135" s="109">
        <f>IF(U135="zákl. přenesená",N135,0)</f>
        <v>0</v>
      </c>
      <c r="BH135" s="109">
        <f>IF(U135="sníž. přenesená",N135,0)</f>
        <v>0</v>
      </c>
      <c r="BI135" s="109">
        <f>IF(U135="nulová",N135,0)</f>
        <v>0</v>
      </c>
      <c r="BJ135" s="21" t="s">
        <v>141</v>
      </c>
      <c r="BK135" s="109">
        <f>ROUND(L135*K135,2)</f>
        <v>0</v>
      </c>
      <c r="BL135" s="21" t="s">
        <v>141</v>
      </c>
      <c r="BM135" s="21" t="s">
        <v>167</v>
      </c>
    </row>
    <row r="136" spans="2:51" s="10" customFormat="1" ht="22.5" customHeight="1">
      <c r="B136" s="171"/>
      <c r="C136" s="172"/>
      <c r="D136" s="172"/>
      <c r="E136" s="173" t="s">
        <v>5</v>
      </c>
      <c r="F136" s="279" t="s">
        <v>168</v>
      </c>
      <c r="G136" s="280"/>
      <c r="H136" s="280"/>
      <c r="I136" s="280"/>
      <c r="J136" s="172"/>
      <c r="K136" s="174" t="s">
        <v>5</v>
      </c>
      <c r="L136" s="172"/>
      <c r="M136" s="172"/>
      <c r="N136" s="172"/>
      <c r="O136" s="172"/>
      <c r="P136" s="172"/>
      <c r="Q136" s="172"/>
      <c r="R136" s="175"/>
      <c r="T136" s="176"/>
      <c r="U136" s="172"/>
      <c r="V136" s="172"/>
      <c r="W136" s="172"/>
      <c r="X136" s="172"/>
      <c r="Y136" s="172"/>
      <c r="Z136" s="172"/>
      <c r="AA136" s="177"/>
      <c r="AT136" s="178" t="s">
        <v>169</v>
      </c>
      <c r="AU136" s="178" t="s">
        <v>110</v>
      </c>
      <c r="AV136" s="10" t="s">
        <v>88</v>
      </c>
      <c r="AW136" s="10" t="s">
        <v>37</v>
      </c>
      <c r="AX136" s="10" t="s">
        <v>80</v>
      </c>
      <c r="AY136" s="178" t="s">
        <v>162</v>
      </c>
    </row>
    <row r="137" spans="2:51" s="11" customFormat="1" ht="22.5" customHeight="1">
      <c r="B137" s="179"/>
      <c r="C137" s="180"/>
      <c r="D137" s="180"/>
      <c r="E137" s="181" t="s">
        <v>5</v>
      </c>
      <c r="F137" s="281" t="s">
        <v>170</v>
      </c>
      <c r="G137" s="282"/>
      <c r="H137" s="282"/>
      <c r="I137" s="282"/>
      <c r="J137" s="180"/>
      <c r="K137" s="182">
        <v>3.69</v>
      </c>
      <c r="L137" s="180"/>
      <c r="M137" s="180"/>
      <c r="N137" s="180"/>
      <c r="O137" s="180"/>
      <c r="P137" s="180"/>
      <c r="Q137" s="180"/>
      <c r="R137" s="183"/>
      <c r="T137" s="184"/>
      <c r="U137" s="180"/>
      <c r="V137" s="180"/>
      <c r="W137" s="180"/>
      <c r="X137" s="180"/>
      <c r="Y137" s="180"/>
      <c r="Z137" s="180"/>
      <c r="AA137" s="185"/>
      <c r="AT137" s="186" t="s">
        <v>169</v>
      </c>
      <c r="AU137" s="186" t="s">
        <v>110</v>
      </c>
      <c r="AV137" s="11" t="s">
        <v>110</v>
      </c>
      <c r="AW137" s="11" t="s">
        <v>37</v>
      </c>
      <c r="AX137" s="11" t="s">
        <v>80</v>
      </c>
      <c r="AY137" s="186" t="s">
        <v>162</v>
      </c>
    </row>
    <row r="138" spans="2:51" s="12" customFormat="1" ht="22.5" customHeight="1">
      <c r="B138" s="187"/>
      <c r="C138" s="188"/>
      <c r="D138" s="188"/>
      <c r="E138" s="189" t="s">
        <v>5</v>
      </c>
      <c r="F138" s="283" t="s">
        <v>171</v>
      </c>
      <c r="G138" s="284"/>
      <c r="H138" s="284"/>
      <c r="I138" s="284"/>
      <c r="J138" s="188"/>
      <c r="K138" s="190">
        <v>3.69</v>
      </c>
      <c r="L138" s="188"/>
      <c r="M138" s="188"/>
      <c r="N138" s="188"/>
      <c r="O138" s="188"/>
      <c r="P138" s="188"/>
      <c r="Q138" s="188"/>
      <c r="R138" s="191"/>
      <c r="T138" s="192"/>
      <c r="U138" s="188"/>
      <c r="V138" s="188"/>
      <c r="W138" s="188"/>
      <c r="X138" s="188"/>
      <c r="Y138" s="188"/>
      <c r="Z138" s="188"/>
      <c r="AA138" s="193"/>
      <c r="AT138" s="194" t="s">
        <v>169</v>
      </c>
      <c r="AU138" s="194" t="s">
        <v>110</v>
      </c>
      <c r="AV138" s="12" t="s">
        <v>141</v>
      </c>
      <c r="AW138" s="12" t="s">
        <v>37</v>
      </c>
      <c r="AX138" s="12" t="s">
        <v>88</v>
      </c>
      <c r="AY138" s="194" t="s">
        <v>162</v>
      </c>
    </row>
    <row r="139" spans="2:65" s="1" customFormat="1" ht="44.25" customHeight="1">
      <c r="B139" s="135"/>
      <c r="C139" s="164" t="s">
        <v>110</v>
      </c>
      <c r="D139" s="164" t="s">
        <v>163</v>
      </c>
      <c r="E139" s="165" t="s">
        <v>172</v>
      </c>
      <c r="F139" s="276" t="s">
        <v>173</v>
      </c>
      <c r="G139" s="276"/>
      <c r="H139" s="276"/>
      <c r="I139" s="276"/>
      <c r="J139" s="166" t="s">
        <v>166</v>
      </c>
      <c r="K139" s="167">
        <v>71.5</v>
      </c>
      <c r="L139" s="277">
        <v>0</v>
      </c>
      <c r="M139" s="277"/>
      <c r="N139" s="278">
        <f>ROUND(L139*K139,2)</f>
        <v>0</v>
      </c>
      <c r="O139" s="278"/>
      <c r="P139" s="278"/>
      <c r="Q139" s="278"/>
      <c r="R139" s="138"/>
      <c r="T139" s="168" t="s">
        <v>5</v>
      </c>
      <c r="U139" s="47" t="s">
        <v>48</v>
      </c>
      <c r="V139" s="39"/>
      <c r="W139" s="169">
        <f>V139*K139</f>
        <v>0</v>
      </c>
      <c r="X139" s="169">
        <v>0.08707</v>
      </c>
      <c r="Y139" s="169">
        <f>X139*K139</f>
        <v>6.225504999999999</v>
      </c>
      <c r="Z139" s="169">
        <v>0</v>
      </c>
      <c r="AA139" s="170">
        <f>Z139*K139</f>
        <v>0</v>
      </c>
      <c r="AR139" s="21" t="s">
        <v>141</v>
      </c>
      <c r="AT139" s="21" t="s">
        <v>163</v>
      </c>
      <c r="AU139" s="21" t="s">
        <v>110</v>
      </c>
      <c r="AY139" s="21" t="s">
        <v>162</v>
      </c>
      <c r="BE139" s="109">
        <f>IF(U139="základní",N139,0)</f>
        <v>0</v>
      </c>
      <c r="BF139" s="109">
        <f>IF(U139="snížená",N139,0)</f>
        <v>0</v>
      </c>
      <c r="BG139" s="109">
        <f>IF(U139="zákl. přenesená",N139,0)</f>
        <v>0</v>
      </c>
      <c r="BH139" s="109">
        <f>IF(U139="sníž. přenesená",N139,0)</f>
        <v>0</v>
      </c>
      <c r="BI139" s="109">
        <f>IF(U139="nulová",N139,0)</f>
        <v>0</v>
      </c>
      <c r="BJ139" s="21" t="s">
        <v>141</v>
      </c>
      <c r="BK139" s="109">
        <f>ROUND(L139*K139,2)</f>
        <v>0</v>
      </c>
      <c r="BL139" s="21" t="s">
        <v>141</v>
      </c>
      <c r="BM139" s="21" t="s">
        <v>174</v>
      </c>
    </row>
    <row r="140" spans="2:51" s="11" customFormat="1" ht="22.5" customHeight="1">
      <c r="B140" s="179"/>
      <c r="C140" s="180"/>
      <c r="D140" s="180"/>
      <c r="E140" s="181" t="s">
        <v>5</v>
      </c>
      <c r="F140" s="285" t="s">
        <v>175</v>
      </c>
      <c r="G140" s="286"/>
      <c r="H140" s="286"/>
      <c r="I140" s="286"/>
      <c r="J140" s="180"/>
      <c r="K140" s="182">
        <v>71.5</v>
      </c>
      <c r="L140" s="180"/>
      <c r="M140" s="180"/>
      <c r="N140" s="180"/>
      <c r="O140" s="180"/>
      <c r="P140" s="180"/>
      <c r="Q140" s="180"/>
      <c r="R140" s="183"/>
      <c r="T140" s="184"/>
      <c r="U140" s="180"/>
      <c r="V140" s="180"/>
      <c r="W140" s="180"/>
      <c r="X140" s="180"/>
      <c r="Y140" s="180"/>
      <c r="Z140" s="180"/>
      <c r="AA140" s="185"/>
      <c r="AT140" s="186" t="s">
        <v>169</v>
      </c>
      <c r="AU140" s="186" t="s">
        <v>110</v>
      </c>
      <c r="AV140" s="11" t="s">
        <v>110</v>
      </c>
      <c r="AW140" s="11" t="s">
        <v>37</v>
      </c>
      <c r="AX140" s="11" t="s">
        <v>80</v>
      </c>
      <c r="AY140" s="186" t="s">
        <v>162</v>
      </c>
    </row>
    <row r="141" spans="2:51" s="12" customFormat="1" ht="22.5" customHeight="1">
      <c r="B141" s="187"/>
      <c r="C141" s="188"/>
      <c r="D141" s="188"/>
      <c r="E141" s="189" t="s">
        <v>5</v>
      </c>
      <c r="F141" s="283" t="s">
        <v>171</v>
      </c>
      <c r="G141" s="284"/>
      <c r="H141" s="284"/>
      <c r="I141" s="284"/>
      <c r="J141" s="188"/>
      <c r="K141" s="190">
        <v>71.5</v>
      </c>
      <c r="L141" s="188"/>
      <c r="M141" s="188"/>
      <c r="N141" s="188"/>
      <c r="O141" s="188"/>
      <c r="P141" s="188"/>
      <c r="Q141" s="188"/>
      <c r="R141" s="191"/>
      <c r="T141" s="192"/>
      <c r="U141" s="188"/>
      <c r="V141" s="188"/>
      <c r="W141" s="188"/>
      <c r="X141" s="188"/>
      <c r="Y141" s="188"/>
      <c r="Z141" s="188"/>
      <c r="AA141" s="193"/>
      <c r="AT141" s="194" t="s">
        <v>169</v>
      </c>
      <c r="AU141" s="194" t="s">
        <v>110</v>
      </c>
      <c r="AV141" s="12" t="s">
        <v>141</v>
      </c>
      <c r="AW141" s="12" t="s">
        <v>37</v>
      </c>
      <c r="AX141" s="12" t="s">
        <v>88</v>
      </c>
      <c r="AY141" s="194" t="s">
        <v>162</v>
      </c>
    </row>
    <row r="142" spans="2:65" s="1" customFormat="1" ht="31.5" customHeight="1">
      <c r="B142" s="135"/>
      <c r="C142" s="164" t="s">
        <v>176</v>
      </c>
      <c r="D142" s="164" t="s">
        <v>163</v>
      </c>
      <c r="E142" s="165" t="s">
        <v>177</v>
      </c>
      <c r="F142" s="276" t="s">
        <v>178</v>
      </c>
      <c r="G142" s="276"/>
      <c r="H142" s="276"/>
      <c r="I142" s="276"/>
      <c r="J142" s="166" t="s">
        <v>179</v>
      </c>
      <c r="K142" s="167">
        <v>30</v>
      </c>
      <c r="L142" s="277">
        <v>0</v>
      </c>
      <c r="M142" s="277"/>
      <c r="N142" s="278">
        <f>ROUND(L142*K142,2)</f>
        <v>0</v>
      </c>
      <c r="O142" s="278"/>
      <c r="P142" s="278"/>
      <c r="Q142" s="278"/>
      <c r="R142" s="138"/>
      <c r="T142" s="168" t="s">
        <v>5</v>
      </c>
      <c r="U142" s="47" t="s">
        <v>48</v>
      </c>
      <c r="V142" s="39"/>
      <c r="W142" s="169">
        <f>V142*K142</f>
        <v>0</v>
      </c>
      <c r="X142" s="169">
        <v>0.0002</v>
      </c>
      <c r="Y142" s="169">
        <f>X142*K142</f>
        <v>0.006</v>
      </c>
      <c r="Z142" s="169">
        <v>0</v>
      </c>
      <c r="AA142" s="170">
        <f>Z142*K142</f>
        <v>0</v>
      </c>
      <c r="AR142" s="21" t="s">
        <v>141</v>
      </c>
      <c r="AT142" s="21" t="s">
        <v>163</v>
      </c>
      <c r="AU142" s="21" t="s">
        <v>110</v>
      </c>
      <c r="AY142" s="21" t="s">
        <v>162</v>
      </c>
      <c r="BE142" s="109">
        <f>IF(U142="základní",N142,0)</f>
        <v>0</v>
      </c>
      <c r="BF142" s="109">
        <f>IF(U142="snížená",N142,0)</f>
        <v>0</v>
      </c>
      <c r="BG142" s="109">
        <f>IF(U142="zákl. přenesená",N142,0)</f>
        <v>0</v>
      </c>
      <c r="BH142" s="109">
        <f>IF(U142="sníž. přenesená",N142,0)</f>
        <v>0</v>
      </c>
      <c r="BI142" s="109">
        <f>IF(U142="nulová",N142,0)</f>
        <v>0</v>
      </c>
      <c r="BJ142" s="21" t="s">
        <v>141</v>
      </c>
      <c r="BK142" s="109">
        <f>ROUND(L142*K142,2)</f>
        <v>0</v>
      </c>
      <c r="BL142" s="21" t="s">
        <v>141</v>
      </c>
      <c r="BM142" s="21" t="s">
        <v>180</v>
      </c>
    </row>
    <row r="143" spans="2:51" s="11" customFormat="1" ht="22.5" customHeight="1">
      <c r="B143" s="179"/>
      <c r="C143" s="180"/>
      <c r="D143" s="180"/>
      <c r="E143" s="181" t="s">
        <v>5</v>
      </c>
      <c r="F143" s="285" t="s">
        <v>181</v>
      </c>
      <c r="G143" s="286"/>
      <c r="H143" s="286"/>
      <c r="I143" s="286"/>
      <c r="J143" s="180"/>
      <c r="K143" s="182">
        <v>30</v>
      </c>
      <c r="L143" s="180"/>
      <c r="M143" s="180"/>
      <c r="N143" s="180"/>
      <c r="O143" s="180"/>
      <c r="P143" s="180"/>
      <c r="Q143" s="180"/>
      <c r="R143" s="183"/>
      <c r="T143" s="184"/>
      <c r="U143" s="180"/>
      <c r="V143" s="180"/>
      <c r="W143" s="180"/>
      <c r="X143" s="180"/>
      <c r="Y143" s="180"/>
      <c r="Z143" s="180"/>
      <c r="AA143" s="185"/>
      <c r="AT143" s="186" t="s">
        <v>169</v>
      </c>
      <c r="AU143" s="186" t="s">
        <v>110</v>
      </c>
      <c r="AV143" s="11" t="s">
        <v>110</v>
      </c>
      <c r="AW143" s="11" t="s">
        <v>37</v>
      </c>
      <c r="AX143" s="11" t="s">
        <v>80</v>
      </c>
      <c r="AY143" s="186" t="s">
        <v>162</v>
      </c>
    </row>
    <row r="144" spans="2:51" s="12" customFormat="1" ht="22.5" customHeight="1">
      <c r="B144" s="187"/>
      <c r="C144" s="188"/>
      <c r="D144" s="188"/>
      <c r="E144" s="189" t="s">
        <v>5</v>
      </c>
      <c r="F144" s="283" t="s">
        <v>171</v>
      </c>
      <c r="G144" s="284"/>
      <c r="H144" s="284"/>
      <c r="I144" s="284"/>
      <c r="J144" s="188"/>
      <c r="K144" s="190">
        <v>30</v>
      </c>
      <c r="L144" s="188"/>
      <c r="M144" s="188"/>
      <c r="N144" s="188"/>
      <c r="O144" s="188"/>
      <c r="P144" s="188"/>
      <c r="Q144" s="188"/>
      <c r="R144" s="191"/>
      <c r="T144" s="192"/>
      <c r="U144" s="188"/>
      <c r="V144" s="188"/>
      <c r="W144" s="188"/>
      <c r="X144" s="188"/>
      <c r="Y144" s="188"/>
      <c r="Z144" s="188"/>
      <c r="AA144" s="193"/>
      <c r="AT144" s="194" t="s">
        <v>169</v>
      </c>
      <c r="AU144" s="194" t="s">
        <v>110</v>
      </c>
      <c r="AV144" s="12" t="s">
        <v>141</v>
      </c>
      <c r="AW144" s="12" t="s">
        <v>37</v>
      </c>
      <c r="AX144" s="12" t="s">
        <v>88</v>
      </c>
      <c r="AY144" s="194" t="s">
        <v>162</v>
      </c>
    </row>
    <row r="145" spans="2:63" s="9" customFormat="1" ht="29.85" customHeight="1">
      <c r="B145" s="153"/>
      <c r="C145" s="154"/>
      <c r="D145" s="163" t="s">
        <v>123</v>
      </c>
      <c r="E145" s="163"/>
      <c r="F145" s="163"/>
      <c r="G145" s="163"/>
      <c r="H145" s="163"/>
      <c r="I145" s="163"/>
      <c r="J145" s="163"/>
      <c r="K145" s="163"/>
      <c r="L145" s="163"/>
      <c r="M145" s="163"/>
      <c r="N145" s="297">
        <f>BK145</f>
        <v>0</v>
      </c>
      <c r="O145" s="298"/>
      <c r="P145" s="298"/>
      <c r="Q145" s="298"/>
      <c r="R145" s="156"/>
      <c r="T145" s="157"/>
      <c r="U145" s="154"/>
      <c r="V145" s="154"/>
      <c r="W145" s="158">
        <f>SUM(W146:W414)</f>
        <v>0</v>
      </c>
      <c r="X145" s="154"/>
      <c r="Y145" s="158">
        <f>SUM(Y146:Y414)</f>
        <v>30.677012479999995</v>
      </c>
      <c r="Z145" s="154"/>
      <c r="AA145" s="159">
        <f>SUM(AA146:AA414)</f>
        <v>0</v>
      </c>
      <c r="AR145" s="160" t="s">
        <v>88</v>
      </c>
      <c r="AT145" s="161" t="s">
        <v>79</v>
      </c>
      <c r="AU145" s="161" t="s">
        <v>88</v>
      </c>
      <c r="AY145" s="160" t="s">
        <v>162</v>
      </c>
      <c r="BK145" s="162">
        <f>SUM(BK146:BK414)</f>
        <v>0</v>
      </c>
    </row>
    <row r="146" spans="2:65" s="1" customFormat="1" ht="31.5" customHeight="1">
      <c r="B146" s="135"/>
      <c r="C146" s="164" t="s">
        <v>141</v>
      </c>
      <c r="D146" s="164" t="s">
        <v>163</v>
      </c>
      <c r="E146" s="165" t="s">
        <v>182</v>
      </c>
      <c r="F146" s="276" t="s">
        <v>183</v>
      </c>
      <c r="G146" s="276"/>
      <c r="H146" s="276"/>
      <c r="I146" s="276"/>
      <c r="J146" s="166" t="s">
        <v>166</v>
      </c>
      <c r="K146" s="167">
        <v>168.92</v>
      </c>
      <c r="L146" s="277">
        <v>0</v>
      </c>
      <c r="M146" s="277"/>
      <c r="N146" s="278">
        <f>ROUND(L146*K146,2)</f>
        <v>0</v>
      </c>
      <c r="O146" s="278"/>
      <c r="P146" s="278"/>
      <c r="Q146" s="278"/>
      <c r="R146" s="138"/>
      <c r="T146" s="168" t="s">
        <v>5</v>
      </c>
      <c r="U146" s="47" t="s">
        <v>48</v>
      </c>
      <c r="V146" s="39"/>
      <c r="W146" s="169">
        <f>V146*K146</f>
        <v>0</v>
      </c>
      <c r="X146" s="169">
        <v>0.00026</v>
      </c>
      <c r="Y146" s="169">
        <f>X146*K146</f>
        <v>0.04391919999999999</v>
      </c>
      <c r="Z146" s="169">
        <v>0</v>
      </c>
      <c r="AA146" s="170">
        <f>Z146*K146</f>
        <v>0</v>
      </c>
      <c r="AR146" s="21" t="s">
        <v>141</v>
      </c>
      <c r="AT146" s="21" t="s">
        <v>163</v>
      </c>
      <c r="AU146" s="21" t="s">
        <v>110</v>
      </c>
      <c r="AY146" s="21" t="s">
        <v>162</v>
      </c>
      <c r="BE146" s="109">
        <f>IF(U146="základní",N146,0)</f>
        <v>0</v>
      </c>
      <c r="BF146" s="109">
        <f>IF(U146="snížená",N146,0)</f>
        <v>0</v>
      </c>
      <c r="BG146" s="109">
        <f>IF(U146="zákl. přenesená",N146,0)</f>
        <v>0</v>
      </c>
      <c r="BH146" s="109">
        <f>IF(U146="sníž. přenesená",N146,0)</f>
        <v>0</v>
      </c>
      <c r="BI146" s="109">
        <f>IF(U146="nulová",N146,0)</f>
        <v>0</v>
      </c>
      <c r="BJ146" s="21" t="s">
        <v>141</v>
      </c>
      <c r="BK146" s="109">
        <f>ROUND(L146*K146,2)</f>
        <v>0</v>
      </c>
      <c r="BL146" s="21" t="s">
        <v>141</v>
      </c>
      <c r="BM146" s="21" t="s">
        <v>184</v>
      </c>
    </row>
    <row r="147" spans="2:51" s="10" customFormat="1" ht="22.5" customHeight="1">
      <c r="B147" s="171"/>
      <c r="C147" s="172"/>
      <c r="D147" s="172"/>
      <c r="E147" s="173" t="s">
        <v>5</v>
      </c>
      <c r="F147" s="279" t="s">
        <v>185</v>
      </c>
      <c r="G147" s="280"/>
      <c r="H147" s="280"/>
      <c r="I147" s="280"/>
      <c r="J147" s="172"/>
      <c r="K147" s="174" t="s">
        <v>5</v>
      </c>
      <c r="L147" s="172"/>
      <c r="M147" s="172"/>
      <c r="N147" s="172"/>
      <c r="O147" s="172"/>
      <c r="P147" s="172"/>
      <c r="Q147" s="172"/>
      <c r="R147" s="175"/>
      <c r="T147" s="176"/>
      <c r="U147" s="172"/>
      <c r="V147" s="172"/>
      <c r="W147" s="172"/>
      <c r="X147" s="172"/>
      <c r="Y147" s="172"/>
      <c r="Z147" s="172"/>
      <c r="AA147" s="177"/>
      <c r="AT147" s="178" t="s">
        <v>169</v>
      </c>
      <c r="AU147" s="178" t="s">
        <v>110</v>
      </c>
      <c r="AV147" s="10" t="s">
        <v>88</v>
      </c>
      <c r="AW147" s="10" t="s">
        <v>37</v>
      </c>
      <c r="AX147" s="10" t="s">
        <v>80</v>
      </c>
      <c r="AY147" s="178" t="s">
        <v>162</v>
      </c>
    </row>
    <row r="148" spans="2:51" s="11" customFormat="1" ht="31.5" customHeight="1">
      <c r="B148" s="179"/>
      <c r="C148" s="180"/>
      <c r="D148" s="180"/>
      <c r="E148" s="181" t="s">
        <v>5</v>
      </c>
      <c r="F148" s="281" t="s">
        <v>186</v>
      </c>
      <c r="G148" s="282"/>
      <c r="H148" s="282"/>
      <c r="I148" s="282"/>
      <c r="J148" s="180"/>
      <c r="K148" s="182">
        <v>168.92</v>
      </c>
      <c r="L148" s="180"/>
      <c r="M148" s="180"/>
      <c r="N148" s="180"/>
      <c r="O148" s="180"/>
      <c r="P148" s="180"/>
      <c r="Q148" s="180"/>
      <c r="R148" s="183"/>
      <c r="T148" s="184"/>
      <c r="U148" s="180"/>
      <c r="V148" s="180"/>
      <c r="W148" s="180"/>
      <c r="X148" s="180"/>
      <c r="Y148" s="180"/>
      <c r="Z148" s="180"/>
      <c r="AA148" s="185"/>
      <c r="AT148" s="186" t="s">
        <v>169</v>
      </c>
      <c r="AU148" s="186" t="s">
        <v>110</v>
      </c>
      <c r="AV148" s="11" t="s">
        <v>110</v>
      </c>
      <c r="AW148" s="11" t="s">
        <v>37</v>
      </c>
      <c r="AX148" s="11" t="s">
        <v>80</v>
      </c>
      <c r="AY148" s="186" t="s">
        <v>162</v>
      </c>
    </row>
    <row r="149" spans="2:51" s="12" customFormat="1" ht="22.5" customHeight="1">
      <c r="B149" s="187"/>
      <c r="C149" s="188"/>
      <c r="D149" s="188"/>
      <c r="E149" s="189" t="s">
        <v>5</v>
      </c>
      <c r="F149" s="283" t="s">
        <v>171</v>
      </c>
      <c r="G149" s="284"/>
      <c r="H149" s="284"/>
      <c r="I149" s="284"/>
      <c r="J149" s="188"/>
      <c r="K149" s="190">
        <v>168.92</v>
      </c>
      <c r="L149" s="188"/>
      <c r="M149" s="188"/>
      <c r="N149" s="188"/>
      <c r="O149" s="188"/>
      <c r="P149" s="188"/>
      <c r="Q149" s="188"/>
      <c r="R149" s="191"/>
      <c r="T149" s="192"/>
      <c r="U149" s="188"/>
      <c r="V149" s="188"/>
      <c r="W149" s="188"/>
      <c r="X149" s="188"/>
      <c r="Y149" s="188"/>
      <c r="Z149" s="188"/>
      <c r="AA149" s="193"/>
      <c r="AT149" s="194" t="s">
        <v>169</v>
      </c>
      <c r="AU149" s="194" t="s">
        <v>110</v>
      </c>
      <c r="AV149" s="12" t="s">
        <v>141</v>
      </c>
      <c r="AW149" s="12" t="s">
        <v>37</v>
      </c>
      <c r="AX149" s="12" t="s">
        <v>88</v>
      </c>
      <c r="AY149" s="194" t="s">
        <v>162</v>
      </c>
    </row>
    <row r="150" spans="2:65" s="1" customFormat="1" ht="31.5" customHeight="1">
      <c r="B150" s="135"/>
      <c r="C150" s="164" t="s">
        <v>187</v>
      </c>
      <c r="D150" s="164" t="s">
        <v>163</v>
      </c>
      <c r="E150" s="165" t="s">
        <v>188</v>
      </c>
      <c r="F150" s="276" t="s">
        <v>189</v>
      </c>
      <c r="G150" s="276"/>
      <c r="H150" s="276"/>
      <c r="I150" s="276"/>
      <c r="J150" s="166" t="s">
        <v>166</v>
      </c>
      <c r="K150" s="167">
        <v>168.92</v>
      </c>
      <c r="L150" s="277">
        <v>0</v>
      </c>
      <c r="M150" s="277"/>
      <c r="N150" s="278">
        <f>ROUND(L150*K150,2)</f>
        <v>0</v>
      </c>
      <c r="O150" s="278"/>
      <c r="P150" s="278"/>
      <c r="Q150" s="278"/>
      <c r="R150" s="138"/>
      <c r="T150" s="168" t="s">
        <v>5</v>
      </c>
      <c r="U150" s="47" t="s">
        <v>48</v>
      </c>
      <c r="V150" s="39"/>
      <c r="W150" s="169">
        <f>V150*K150</f>
        <v>0</v>
      </c>
      <c r="X150" s="169">
        <v>0.003</v>
      </c>
      <c r="Y150" s="169">
        <f>X150*K150</f>
        <v>0.50676</v>
      </c>
      <c r="Z150" s="169">
        <v>0</v>
      </c>
      <c r="AA150" s="170">
        <f>Z150*K150</f>
        <v>0</v>
      </c>
      <c r="AR150" s="21" t="s">
        <v>141</v>
      </c>
      <c r="AT150" s="21" t="s">
        <v>163</v>
      </c>
      <c r="AU150" s="21" t="s">
        <v>110</v>
      </c>
      <c r="AY150" s="21" t="s">
        <v>162</v>
      </c>
      <c r="BE150" s="109">
        <f>IF(U150="základní",N150,0)</f>
        <v>0</v>
      </c>
      <c r="BF150" s="109">
        <f>IF(U150="snížená",N150,0)</f>
        <v>0</v>
      </c>
      <c r="BG150" s="109">
        <f>IF(U150="zákl. přenesená",N150,0)</f>
        <v>0</v>
      </c>
      <c r="BH150" s="109">
        <f>IF(U150="sníž. přenesená",N150,0)</f>
        <v>0</v>
      </c>
      <c r="BI150" s="109">
        <f>IF(U150="nulová",N150,0)</f>
        <v>0</v>
      </c>
      <c r="BJ150" s="21" t="s">
        <v>141</v>
      </c>
      <c r="BK150" s="109">
        <f>ROUND(L150*K150,2)</f>
        <v>0</v>
      </c>
      <c r="BL150" s="21" t="s">
        <v>141</v>
      </c>
      <c r="BM150" s="21" t="s">
        <v>190</v>
      </c>
    </row>
    <row r="151" spans="2:51" s="10" customFormat="1" ht="22.5" customHeight="1">
      <c r="B151" s="171"/>
      <c r="C151" s="172"/>
      <c r="D151" s="172"/>
      <c r="E151" s="173" t="s">
        <v>5</v>
      </c>
      <c r="F151" s="279" t="s">
        <v>185</v>
      </c>
      <c r="G151" s="280"/>
      <c r="H151" s="280"/>
      <c r="I151" s="280"/>
      <c r="J151" s="172"/>
      <c r="K151" s="174" t="s">
        <v>5</v>
      </c>
      <c r="L151" s="172"/>
      <c r="M151" s="172"/>
      <c r="N151" s="172"/>
      <c r="O151" s="172"/>
      <c r="P151" s="172"/>
      <c r="Q151" s="172"/>
      <c r="R151" s="175"/>
      <c r="T151" s="176"/>
      <c r="U151" s="172"/>
      <c r="V151" s="172"/>
      <c r="W151" s="172"/>
      <c r="X151" s="172"/>
      <c r="Y151" s="172"/>
      <c r="Z151" s="172"/>
      <c r="AA151" s="177"/>
      <c r="AT151" s="178" t="s">
        <v>169</v>
      </c>
      <c r="AU151" s="178" t="s">
        <v>110</v>
      </c>
      <c r="AV151" s="10" t="s">
        <v>88</v>
      </c>
      <c r="AW151" s="10" t="s">
        <v>37</v>
      </c>
      <c r="AX151" s="10" t="s">
        <v>80</v>
      </c>
      <c r="AY151" s="178" t="s">
        <v>162</v>
      </c>
    </row>
    <row r="152" spans="2:51" s="11" customFormat="1" ht="31.5" customHeight="1">
      <c r="B152" s="179"/>
      <c r="C152" s="180"/>
      <c r="D152" s="180"/>
      <c r="E152" s="181" t="s">
        <v>5</v>
      </c>
      <c r="F152" s="281" t="s">
        <v>186</v>
      </c>
      <c r="G152" s="282"/>
      <c r="H152" s="282"/>
      <c r="I152" s="282"/>
      <c r="J152" s="180"/>
      <c r="K152" s="182">
        <v>168.92</v>
      </c>
      <c r="L152" s="180"/>
      <c r="M152" s="180"/>
      <c r="N152" s="180"/>
      <c r="O152" s="180"/>
      <c r="P152" s="180"/>
      <c r="Q152" s="180"/>
      <c r="R152" s="183"/>
      <c r="T152" s="184"/>
      <c r="U152" s="180"/>
      <c r="V152" s="180"/>
      <c r="W152" s="180"/>
      <c r="X152" s="180"/>
      <c r="Y152" s="180"/>
      <c r="Z152" s="180"/>
      <c r="AA152" s="185"/>
      <c r="AT152" s="186" t="s">
        <v>169</v>
      </c>
      <c r="AU152" s="186" t="s">
        <v>110</v>
      </c>
      <c r="AV152" s="11" t="s">
        <v>110</v>
      </c>
      <c r="AW152" s="11" t="s">
        <v>37</v>
      </c>
      <c r="AX152" s="11" t="s">
        <v>80</v>
      </c>
      <c r="AY152" s="186" t="s">
        <v>162</v>
      </c>
    </row>
    <row r="153" spans="2:51" s="12" customFormat="1" ht="22.5" customHeight="1">
      <c r="B153" s="187"/>
      <c r="C153" s="188"/>
      <c r="D153" s="188"/>
      <c r="E153" s="189" t="s">
        <v>5</v>
      </c>
      <c r="F153" s="283" t="s">
        <v>171</v>
      </c>
      <c r="G153" s="284"/>
      <c r="H153" s="284"/>
      <c r="I153" s="284"/>
      <c r="J153" s="188"/>
      <c r="K153" s="190">
        <v>168.92</v>
      </c>
      <c r="L153" s="188"/>
      <c r="M153" s="188"/>
      <c r="N153" s="188"/>
      <c r="O153" s="188"/>
      <c r="P153" s="188"/>
      <c r="Q153" s="188"/>
      <c r="R153" s="191"/>
      <c r="T153" s="192"/>
      <c r="U153" s="188"/>
      <c r="V153" s="188"/>
      <c r="W153" s="188"/>
      <c r="X153" s="188"/>
      <c r="Y153" s="188"/>
      <c r="Z153" s="188"/>
      <c r="AA153" s="193"/>
      <c r="AT153" s="194" t="s">
        <v>169</v>
      </c>
      <c r="AU153" s="194" t="s">
        <v>110</v>
      </c>
      <c r="AV153" s="12" t="s">
        <v>141</v>
      </c>
      <c r="AW153" s="12" t="s">
        <v>37</v>
      </c>
      <c r="AX153" s="12" t="s">
        <v>88</v>
      </c>
      <c r="AY153" s="194" t="s">
        <v>162</v>
      </c>
    </row>
    <row r="154" spans="2:65" s="1" customFormat="1" ht="31.5" customHeight="1">
      <c r="B154" s="135"/>
      <c r="C154" s="164" t="s">
        <v>191</v>
      </c>
      <c r="D154" s="164" t="s">
        <v>163</v>
      </c>
      <c r="E154" s="165" t="s">
        <v>192</v>
      </c>
      <c r="F154" s="276" t="s">
        <v>193</v>
      </c>
      <c r="G154" s="276"/>
      <c r="H154" s="276"/>
      <c r="I154" s="276"/>
      <c r="J154" s="166" t="s">
        <v>166</v>
      </c>
      <c r="K154" s="167">
        <v>814.182</v>
      </c>
      <c r="L154" s="277">
        <v>0</v>
      </c>
      <c r="M154" s="277"/>
      <c r="N154" s="278">
        <f>ROUND(L154*K154,2)</f>
        <v>0</v>
      </c>
      <c r="O154" s="278"/>
      <c r="P154" s="278"/>
      <c r="Q154" s="278"/>
      <c r="R154" s="138"/>
      <c r="T154" s="168" t="s">
        <v>5</v>
      </c>
      <c r="U154" s="47" t="s">
        <v>48</v>
      </c>
      <c r="V154" s="39"/>
      <c r="W154" s="169">
        <f>V154*K154</f>
        <v>0</v>
      </c>
      <c r="X154" s="169">
        <v>0.00026</v>
      </c>
      <c r="Y154" s="169">
        <f>X154*K154</f>
        <v>0.21168731999999998</v>
      </c>
      <c r="Z154" s="169">
        <v>0</v>
      </c>
      <c r="AA154" s="170">
        <f>Z154*K154</f>
        <v>0</v>
      </c>
      <c r="AR154" s="21" t="s">
        <v>141</v>
      </c>
      <c r="AT154" s="21" t="s">
        <v>163</v>
      </c>
      <c r="AU154" s="21" t="s">
        <v>110</v>
      </c>
      <c r="AY154" s="21" t="s">
        <v>162</v>
      </c>
      <c r="BE154" s="109">
        <f>IF(U154="základní",N154,0)</f>
        <v>0</v>
      </c>
      <c r="BF154" s="109">
        <f>IF(U154="snížená",N154,0)</f>
        <v>0</v>
      </c>
      <c r="BG154" s="109">
        <f>IF(U154="zákl. přenesená",N154,0)</f>
        <v>0</v>
      </c>
      <c r="BH154" s="109">
        <f>IF(U154="sníž. přenesená",N154,0)</f>
        <v>0</v>
      </c>
      <c r="BI154" s="109">
        <f>IF(U154="nulová",N154,0)</f>
        <v>0</v>
      </c>
      <c r="BJ154" s="21" t="s">
        <v>141</v>
      </c>
      <c r="BK154" s="109">
        <f>ROUND(L154*K154,2)</f>
        <v>0</v>
      </c>
      <c r="BL154" s="21" t="s">
        <v>141</v>
      </c>
      <c r="BM154" s="21" t="s">
        <v>194</v>
      </c>
    </row>
    <row r="155" spans="2:51" s="10" customFormat="1" ht="22.5" customHeight="1">
      <c r="B155" s="171"/>
      <c r="C155" s="172"/>
      <c r="D155" s="172"/>
      <c r="E155" s="173" t="s">
        <v>5</v>
      </c>
      <c r="F155" s="279" t="s">
        <v>195</v>
      </c>
      <c r="G155" s="280"/>
      <c r="H155" s="280"/>
      <c r="I155" s="280"/>
      <c r="J155" s="172"/>
      <c r="K155" s="174" t="s">
        <v>5</v>
      </c>
      <c r="L155" s="172"/>
      <c r="M155" s="172"/>
      <c r="N155" s="172"/>
      <c r="O155" s="172"/>
      <c r="P155" s="172"/>
      <c r="Q155" s="172"/>
      <c r="R155" s="175"/>
      <c r="T155" s="176"/>
      <c r="U155" s="172"/>
      <c r="V155" s="172"/>
      <c r="W155" s="172"/>
      <c r="X155" s="172"/>
      <c r="Y155" s="172"/>
      <c r="Z155" s="172"/>
      <c r="AA155" s="177"/>
      <c r="AT155" s="178" t="s">
        <v>169</v>
      </c>
      <c r="AU155" s="178" t="s">
        <v>110</v>
      </c>
      <c r="AV155" s="10" t="s">
        <v>88</v>
      </c>
      <c r="AW155" s="10" t="s">
        <v>37</v>
      </c>
      <c r="AX155" s="10" t="s">
        <v>80</v>
      </c>
      <c r="AY155" s="178" t="s">
        <v>162</v>
      </c>
    </row>
    <row r="156" spans="2:51" s="11" customFormat="1" ht="22.5" customHeight="1">
      <c r="B156" s="179"/>
      <c r="C156" s="180"/>
      <c r="D156" s="180"/>
      <c r="E156" s="181" t="s">
        <v>5</v>
      </c>
      <c r="F156" s="281" t="s">
        <v>196</v>
      </c>
      <c r="G156" s="282"/>
      <c r="H156" s="282"/>
      <c r="I156" s="282"/>
      <c r="J156" s="180"/>
      <c r="K156" s="182">
        <v>338.358</v>
      </c>
      <c r="L156" s="180"/>
      <c r="M156" s="180"/>
      <c r="N156" s="180"/>
      <c r="O156" s="180"/>
      <c r="P156" s="180"/>
      <c r="Q156" s="180"/>
      <c r="R156" s="183"/>
      <c r="T156" s="184"/>
      <c r="U156" s="180"/>
      <c r="V156" s="180"/>
      <c r="W156" s="180"/>
      <c r="X156" s="180"/>
      <c r="Y156" s="180"/>
      <c r="Z156" s="180"/>
      <c r="AA156" s="185"/>
      <c r="AT156" s="186" t="s">
        <v>169</v>
      </c>
      <c r="AU156" s="186" t="s">
        <v>110</v>
      </c>
      <c r="AV156" s="11" t="s">
        <v>110</v>
      </c>
      <c r="AW156" s="11" t="s">
        <v>37</v>
      </c>
      <c r="AX156" s="11" t="s">
        <v>80</v>
      </c>
      <c r="AY156" s="186" t="s">
        <v>162</v>
      </c>
    </row>
    <row r="157" spans="2:51" s="11" customFormat="1" ht="22.5" customHeight="1">
      <c r="B157" s="179"/>
      <c r="C157" s="180"/>
      <c r="D157" s="180"/>
      <c r="E157" s="181" t="s">
        <v>5</v>
      </c>
      <c r="F157" s="281" t="s">
        <v>197</v>
      </c>
      <c r="G157" s="282"/>
      <c r="H157" s="282"/>
      <c r="I157" s="282"/>
      <c r="J157" s="180"/>
      <c r="K157" s="182">
        <v>-13.3</v>
      </c>
      <c r="L157" s="180"/>
      <c r="M157" s="180"/>
      <c r="N157" s="180"/>
      <c r="O157" s="180"/>
      <c r="P157" s="180"/>
      <c r="Q157" s="180"/>
      <c r="R157" s="183"/>
      <c r="T157" s="184"/>
      <c r="U157" s="180"/>
      <c r="V157" s="180"/>
      <c r="W157" s="180"/>
      <c r="X157" s="180"/>
      <c r="Y157" s="180"/>
      <c r="Z157" s="180"/>
      <c r="AA157" s="185"/>
      <c r="AT157" s="186" t="s">
        <v>169</v>
      </c>
      <c r="AU157" s="186" t="s">
        <v>110</v>
      </c>
      <c r="AV157" s="11" t="s">
        <v>110</v>
      </c>
      <c r="AW157" s="11" t="s">
        <v>37</v>
      </c>
      <c r="AX157" s="11" t="s">
        <v>80</v>
      </c>
      <c r="AY157" s="186" t="s">
        <v>162</v>
      </c>
    </row>
    <row r="158" spans="2:51" s="11" customFormat="1" ht="22.5" customHeight="1">
      <c r="B158" s="179"/>
      <c r="C158" s="180"/>
      <c r="D158" s="180"/>
      <c r="E158" s="181" t="s">
        <v>5</v>
      </c>
      <c r="F158" s="281" t="s">
        <v>198</v>
      </c>
      <c r="G158" s="282"/>
      <c r="H158" s="282"/>
      <c r="I158" s="282"/>
      <c r="J158" s="180"/>
      <c r="K158" s="182">
        <v>-11.025</v>
      </c>
      <c r="L158" s="180"/>
      <c r="M158" s="180"/>
      <c r="N158" s="180"/>
      <c r="O158" s="180"/>
      <c r="P158" s="180"/>
      <c r="Q158" s="180"/>
      <c r="R158" s="183"/>
      <c r="T158" s="184"/>
      <c r="U158" s="180"/>
      <c r="V158" s="180"/>
      <c r="W158" s="180"/>
      <c r="X158" s="180"/>
      <c r="Y158" s="180"/>
      <c r="Z158" s="180"/>
      <c r="AA158" s="185"/>
      <c r="AT158" s="186" t="s">
        <v>169</v>
      </c>
      <c r="AU158" s="186" t="s">
        <v>110</v>
      </c>
      <c r="AV158" s="11" t="s">
        <v>110</v>
      </c>
      <c r="AW158" s="11" t="s">
        <v>37</v>
      </c>
      <c r="AX158" s="11" t="s">
        <v>80</v>
      </c>
      <c r="AY158" s="186" t="s">
        <v>162</v>
      </c>
    </row>
    <row r="159" spans="2:51" s="11" customFormat="1" ht="22.5" customHeight="1">
      <c r="B159" s="179"/>
      <c r="C159" s="180"/>
      <c r="D159" s="180"/>
      <c r="E159" s="181" t="s">
        <v>5</v>
      </c>
      <c r="F159" s="281" t="s">
        <v>199</v>
      </c>
      <c r="G159" s="282"/>
      <c r="H159" s="282"/>
      <c r="I159" s="282"/>
      <c r="J159" s="180"/>
      <c r="K159" s="182">
        <v>-10.4</v>
      </c>
      <c r="L159" s="180"/>
      <c r="M159" s="180"/>
      <c r="N159" s="180"/>
      <c r="O159" s="180"/>
      <c r="P159" s="180"/>
      <c r="Q159" s="180"/>
      <c r="R159" s="183"/>
      <c r="T159" s="184"/>
      <c r="U159" s="180"/>
      <c r="V159" s="180"/>
      <c r="W159" s="180"/>
      <c r="X159" s="180"/>
      <c r="Y159" s="180"/>
      <c r="Z159" s="180"/>
      <c r="AA159" s="185"/>
      <c r="AT159" s="186" t="s">
        <v>169</v>
      </c>
      <c r="AU159" s="186" t="s">
        <v>110</v>
      </c>
      <c r="AV159" s="11" t="s">
        <v>110</v>
      </c>
      <c r="AW159" s="11" t="s">
        <v>37</v>
      </c>
      <c r="AX159" s="11" t="s">
        <v>80</v>
      </c>
      <c r="AY159" s="186" t="s">
        <v>162</v>
      </c>
    </row>
    <row r="160" spans="2:51" s="11" customFormat="1" ht="22.5" customHeight="1">
      <c r="B160" s="179"/>
      <c r="C160" s="180"/>
      <c r="D160" s="180"/>
      <c r="E160" s="181" t="s">
        <v>5</v>
      </c>
      <c r="F160" s="281" t="s">
        <v>200</v>
      </c>
      <c r="G160" s="282"/>
      <c r="H160" s="282"/>
      <c r="I160" s="282"/>
      <c r="J160" s="180"/>
      <c r="K160" s="182">
        <v>-11.34</v>
      </c>
      <c r="L160" s="180"/>
      <c r="M160" s="180"/>
      <c r="N160" s="180"/>
      <c r="O160" s="180"/>
      <c r="P160" s="180"/>
      <c r="Q160" s="180"/>
      <c r="R160" s="183"/>
      <c r="T160" s="184"/>
      <c r="U160" s="180"/>
      <c r="V160" s="180"/>
      <c r="W160" s="180"/>
      <c r="X160" s="180"/>
      <c r="Y160" s="180"/>
      <c r="Z160" s="180"/>
      <c r="AA160" s="185"/>
      <c r="AT160" s="186" t="s">
        <v>169</v>
      </c>
      <c r="AU160" s="186" t="s">
        <v>110</v>
      </c>
      <c r="AV160" s="11" t="s">
        <v>110</v>
      </c>
      <c r="AW160" s="11" t="s">
        <v>37</v>
      </c>
      <c r="AX160" s="11" t="s">
        <v>80</v>
      </c>
      <c r="AY160" s="186" t="s">
        <v>162</v>
      </c>
    </row>
    <row r="161" spans="2:51" s="13" customFormat="1" ht="22.5" customHeight="1">
      <c r="B161" s="195"/>
      <c r="C161" s="196"/>
      <c r="D161" s="196"/>
      <c r="E161" s="197" t="s">
        <v>5</v>
      </c>
      <c r="F161" s="287" t="s">
        <v>201</v>
      </c>
      <c r="G161" s="288"/>
      <c r="H161" s="288"/>
      <c r="I161" s="288"/>
      <c r="J161" s="196"/>
      <c r="K161" s="198">
        <v>292.293</v>
      </c>
      <c r="L161" s="196"/>
      <c r="M161" s="196"/>
      <c r="N161" s="196"/>
      <c r="O161" s="196"/>
      <c r="P161" s="196"/>
      <c r="Q161" s="196"/>
      <c r="R161" s="199"/>
      <c r="T161" s="200"/>
      <c r="U161" s="196"/>
      <c r="V161" s="196"/>
      <c r="W161" s="196"/>
      <c r="X161" s="196"/>
      <c r="Y161" s="196"/>
      <c r="Z161" s="196"/>
      <c r="AA161" s="201"/>
      <c r="AT161" s="202" t="s">
        <v>169</v>
      </c>
      <c r="AU161" s="202" t="s">
        <v>110</v>
      </c>
      <c r="AV161" s="13" t="s">
        <v>176</v>
      </c>
      <c r="AW161" s="13" t="s">
        <v>37</v>
      </c>
      <c r="AX161" s="13" t="s">
        <v>80</v>
      </c>
      <c r="AY161" s="202" t="s">
        <v>162</v>
      </c>
    </row>
    <row r="162" spans="2:51" s="10" customFormat="1" ht="22.5" customHeight="1">
      <c r="B162" s="171"/>
      <c r="C162" s="172"/>
      <c r="D162" s="172"/>
      <c r="E162" s="173" t="s">
        <v>5</v>
      </c>
      <c r="F162" s="289" t="s">
        <v>202</v>
      </c>
      <c r="G162" s="290"/>
      <c r="H162" s="290"/>
      <c r="I162" s="290"/>
      <c r="J162" s="172"/>
      <c r="K162" s="174" t="s">
        <v>5</v>
      </c>
      <c r="L162" s="172"/>
      <c r="M162" s="172"/>
      <c r="N162" s="172"/>
      <c r="O162" s="172"/>
      <c r="P162" s="172"/>
      <c r="Q162" s="172"/>
      <c r="R162" s="175"/>
      <c r="T162" s="176"/>
      <c r="U162" s="172"/>
      <c r="V162" s="172"/>
      <c r="W162" s="172"/>
      <c r="X162" s="172"/>
      <c r="Y162" s="172"/>
      <c r="Z162" s="172"/>
      <c r="AA162" s="177"/>
      <c r="AT162" s="178" t="s">
        <v>169</v>
      </c>
      <c r="AU162" s="178" t="s">
        <v>110</v>
      </c>
      <c r="AV162" s="10" t="s">
        <v>88</v>
      </c>
      <c r="AW162" s="10" t="s">
        <v>37</v>
      </c>
      <c r="AX162" s="10" t="s">
        <v>80</v>
      </c>
      <c r="AY162" s="178" t="s">
        <v>162</v>
      </c>
    </row>
    <row r="163" spans="2:51" s="11" customFormat="1" ht="22.5" customHeight="1">
      <c r="B163" s="179"/>
      <c r="C163" s="180"/>
      <c r="D163" s="180"/>
      <c r="E163" s="181" t="s">
        <v>5</v>
      </c>
      <c r="F163" s="281" t="s">
        <v>203</v>
      </c>
      <c r="G163" s="282"/>
      <c r="H163" s="282"/>
      <c r="I163" s="282"/>
      <c r="J163" s="180"/>
      <c r="K163" s="182">
        <v>181.448</v>
      </c>
      <c r="L163" s="180"/>
      <c r="M163" s="180"/>
      <c r="N163" s="180"/>
      <c r="O163" s="180"/>
      <c r="P163" s="180"/>
      <c r="Q163" s="180"/>
      <c r="R163" s="183"/>
      <c r="T163" s="184"/>
      <c r="U163" s="180"/>
      <c r="V163" s="180"/>
      <c r="W163" s="180"/>
      <c r="X163" s="180"/>
      <c r="Y163" s="180"/>
      <c r="Z163" s="180"/>
      <c r="AA163" s="185"/>
      <c r="AT163" s="186" t="s">
        <v>169</v>
      </c>
      <c r="AU163" s="186" t="s">
        <v>110</v>
      </c>
      <c r="AV163" s="11" t="s">
        <v>110</v>
      </c>
      <c r="AW163" s="11" t="s">
        <v>37</v>
      </c>
      <c r="AX163" s="11" t="s">
        <v>80</v>
      </c>
      <c r="AY163" s="186" t="s">
        <v>162</v>
      </c>
    </row>
    <row r="164" spans="2:51" s="11" customFormat="1" ht="22.5" customHeight="1">
      <c r="B164" s="179"/>
      <c r="C164" s="180"/>
      <c r="D164" s="180"/>
      <c r="E164" s="181" t="s">
        <v>5</v>
      </c>
      <c r="F164" s="281" t="s">
        <v>204</v>
      </c>
      <c r="G164" s="282"/>
      <c r="H164" s="282"/>
      <c r="I164" s="282"/>
      <c r="J164" s="180"/>
      <c r="K164" s="182">
        <v>-8</v>
      </c>
      <c r="L164" s="180"/>
      <c r="M164" s="180"/>
      <c r="N164" s="180"/>
      <c r="O164" s="180"/>
      <c r="P164" s="180"/>
      <c r="Q164" s="180"/>
      <c r="R164" s="183"/>
      <c r="T164" s="184"/>
      <c r="U164" s="180"/>
      <c r="V164" s="180"/>
      <c r="W164" s="180"/>
      <c r="X164" s="180"/>
      <c r="Y164" s="180"/>
      <c r="Z164" s="180"/>
      <c r="AA164" s="185"/>
      <c r="AT164" s="186" t="s">
        <v>169</v>
      </c>
      <c r="AU164" s="186" t="s">
        <v>110</v>
      </c>
      <c r="AV164" s="11" t="s">
        <v>110</v>
      </c>
      <c r="AW164" s="11" t="s">
        <v>37</v>
      </c>
      <c r="AX164" s="11" t="s">
        <v>80</v>
      </c>
      <c r="AY164" s="186" t="s">
        <v>162</v>
      </c>
    </row>
    <row r="165" spans="2:51" s="11" customFormat="1" ht="22.5" customHeight="1">
      <c r="B165" s="179"/>
      <c r="C165" s="180"/>
      <c r="D165" s="180"/>
      <c r="E165" s="181" t="s">
        <v>5</v>
      </c>
      <c r="F165" s="281" t="s">
        <v>205</v>
      </c>
      <c r="G165" s="282"/>
      <c r="H165" s="282"/>
      <c r="I165" s="282"/>
      <c r="J165" s="180"/>
      <c r="K165" s="182">
        <v>-5.2</v>
      </c>
      <c r="L165" s="180"/>
      <c r="M165" s="180"/>
      <c r="N165" s="180"/>
      <c r="O165" s="180"/>
      <c r="P165" s="180"/>
      <c r="Q165" s="180"/>
      <c r="R165" s="183"/>
      <c r="T165" s="184"/>
      <c r="U165" s="180"/>
      <c r="V165" s="180"/>
      <c r="W165" s="180"/>
      <c r="X165" s="180"/>
      <c r="Y165" s="180"/>
      <c r="Z165" s="180"/>
      <c r="AA165" s="185"/>
      <c r="AT165" s="186" t="s">
        <v>169</v>
      </c>
      <c r="AU165" s="186" t="s">
        <v>110</v>
      </c>
      <c r="AV165" s="11" t="s">
        <v>110</v>
      </c>
      <c r="AW165" s="11" t="s">
        <v>37</v>
      </c>
      <c r="AX165" s="11" t="s">
        <v>80</v>
      </c>
      <c r="AY165" s="186" t="s">
        <v>162</v>
      </c>
    </row>
    <row r="166" spans="2:51" s="11" customFormat="1" ht="22.5" customHeight="1">
      <c r="B166" s="179"/>
      <c r="C166" s="180"/>
      <c r="D166" s="180"/>
      <c r="E166" s="181" t="s">
        <v>5</v>
      </c>
      <c r="F166" s="281" t="s">
        <v>206</v>
      </c>
      <c r="G166" s="282"/>
      <c r="H166" s="282"/>
      <c r="I166" s="282"/>
      <c r="J166" s="180"/>
      <c r="K166" s="182">
        <v>-5.513</v>
      </c>
      <c r="L166" s="180"/>
      <c r="M166" s="180"/>
      <c r="N166" s="180"/>
      <c r="O166" s="180"/>
      <c r="P166" s="180"/>
      <c r="Q166" s="180"/>
      <c r="R166" s="183"/>
      <c r="T166" s="184"/>
      <c r="U166" s="180"/>
      <c r="V166" s="180"/>
      <c r="W166" s="180"/>
      <c r="X166" s="180"/>
      <c r="Y166" s="180"/>
      <c r="Z166" s="180"/>
      <c r="AA166" s="185"/>
      <c r="AT166" s="186" t="s">
        <v>169</v>
      </c>
      <c r="AU166" s="186" t="s">
        <v>110</v>
      </c>
      <c r="AV166" s="11" t="s">
        <v>110</v>
      </c>
      <c r="AW166" s="11" t="s">
        <v>37</v>
      </c>
      <c r="AX166" s="11" t="s">
        <v>80</v>
      </c>
      <c r="AY166" s="186" t="s">
        <v>162</v>
      </c>
    </row>
    <row r="167" spans="2:51" s="13" customFormat="1" ht="22.5" customHeight="1">
      <c r="B167" s="195"/>
      <c r="C167" s="196"/>
      <c r="D167" s="196"/>
      <c r="E167" s="197" t="s">
        <v>5</v>
      </c>
      <c r="F167" s="287" t="s">
        <v>201</v>
      </c>
      <c r="G167" s="288"/>
      <c r="H167" s="288"/>
      <c r="I167" s="288"/>
      <c r="J167" s="196"/>
      <c r="K167" s="198">
        <v>162.735</v>
      </c>
      <c r="L167" s="196"/>
      <c r="M167" s="196"/>
      <c r="N167" s="196"/>
      <c r="O167" s="196"/>
      <c r="P167" s="196"/>
      <c r="Q167" s="196"/>
      <c r="R167" s="199"/>
      <c r="T167" s="200"/>
      <c r="U167" s="196"/>
      <c r="V167" s="196"/>
      <c r="W167" s="196"/>
      <c r="X167" s="196"/>
      <c r="Y167" s="196"/>
      <c r="Z167" s="196"/>
      <c r="AA167" s="201"/>
      <c r="AT167" s="202" t="s">
        <v>169</v>
      </c>
      <c r="AU167" s="202" t="s">
        <v>110</v>
      </c>
      <c r="AV167" s="13" t="s">
        <v>176</v>
      </c>
      <c r="AW167" s="13" t="s">
        <v>37</v>
      </c>
      <c r="AX167" s="13" t="s">
        <v>80</v>
      </c>
      <c r="AY167" s="202" t="s">
        <v>162</v>
      </c>
    </row>
    <row r="168" spans="2:51" s="10" customFormat="1" ht="22.5" customHeight="1">
      <c r="B168" s="171"/>
      <c r="C168" s="172"/>
      <c r="D168" s="172"/>
      <c r="E168" s="173" t="s">
        <v>5</v>
      </c>
      <c r="F168" s="289" t="s">
        <v>207</v>
      </c>
      <c r="G168" s="290"/>
      <c r="H168" s="290"/>
      <c r="I168" s="290"/>
      <c r="J168" s="172"/>
      <c r="K168" s="174" t="s">
        <v>5</v>
      </c>
      <c r="L168" s="172"/>
      <c r="M168" s="172"/>
      <c r="N168" s="172"/>
      <c r="O168" s="172"/>
      <c r="P168" s="172"/>
      <c r="Q168" s="172"/>
      <c r="R168" s="175"/>
      <c r="T168" s="176"/>
      <c r="U168" s="172"/>
      <c r="V168" s="172"/>
      <c r="W168" s="172"/>
      <c r="X168" s="172"/>
      <c r="Y168" s="172"/>
      <c r="Z168" s="172"/>
      <c r="AA168" s="177"/>
      <c r="AT168" s="178" t="s">
        <v>169</v>
      </c>
      <c r="AU168" s="178" t="s">
        <v>110</v>
      </c>
      <c r="AV168" s="10" t="s">
        <v>88</v>
      </c>
      <c r="AW168" s="10" t="s">
        <v>37</v>
      </c>
      <c r="AX168" s="10" t="s">
        <v>80</v>
      </c>
      <c r="AY168" s="178" t="s">
        <v>162</v>
      </c>
    </row>
    <row r="169" spans="2:51" s="11" customFormat="1" ht="22.5" customHeight="1">
      <c r="B169" s="179"/>
      <c r="C169" s="180"/>
      <c r="D169" s="180"/>
      <c r="E169" s="181" t="s">
        <v>5</v>
      </c>
      <c r="F169" s="281" t="s">
        <v>208</v>
      </c>
      <c r="G169" s="282"/>
      <c r="H169" s="282"/>
      <c r="I169" s="282"/>
      <c r="J169" s="180"/>
      <c r="K169" s="182">
        <v>70.023</v>
      </c>
      <c r="L169" s="180"/>
      <c r="M169" s="180"/>
      <c r="N169" s="180"/>
      <c r="O169" s="180"/>
      <c r="P169" s="180"/>
      <c r="Q169" s="180"/>
      <c r="R169" s="183"/>
      <c r="T169" s="184"/>
      <c r="U169" s="180"/>
      <c r="V169" s="180"/>
      <c r="W169" s="180"/>
      <c r="X169" s="180"/>
      <c r="Y169" s="180"/>
      <c r="Z169" s="180"/>
      <c r="AA169" s="185"/>
      <c r="AT169" s="186" t="s">
        <v>169</v>
      </c>
      <c r="AU169" s="186" t="s">
        <v>110</v>
      </c>
      <c r="AV169" s="11" t="s">
        <v>110</v>
      </c>
      <c r="AW169" s="11" t="s">
        <v>37</v>
      </c>
      <c r="AX169" s="11" t="s">
        <v>80</v>
      </c>
      <c r="AY169" s="186" t="s">
        <v>162</v>
      </c>
    </row>
    <row r="170" spans="2:51" s="13" customFormat="1" ht="22.5" customHeight="1">
      <c r="B170" s="195"/>
      <c r="C170" s="196"/>
      <c r="D170" s="196"/>
      <c r="E170" s="197" t="s">
        <v>5</v>
      </c>
      <c r="F170" s="287" t="s">
        <v>201</v>
      </c>
      <c r="G170" s="288"/>
      <c r="H170" s="288"/>
      <c r="I170" s="288"/>
      <c r="J170" s="196"/>
      <c r="K170" s="198">
        <v>70.023</v>
      </c>
      <c r="L170" s="196"/>
      <c r="M170" s="196"/>
      <c r="N170" s="196"/>
      <c r="O170" s="196"/>
      <c r="P170" s="196"/>
      <c r="Q170" s="196"/>
      <c r="R170" s="199"/>
      <c r="T170" s="200"/>
      <c r="U170" s="196"/>
      <c r="V170" s="196"/>
      <c r="W170" s="196"/>
      <c r="X170" s="196"/>
      <c r="Y170" s="196"/>
      <c r="Z170" s="196"/>
      <c r="AA170" s="201"/>
      <c r="AT170" s="202" t="s">
        <v>169</v>
      </c>
      <c r="AU170" s="202" t="s">
        <v>110</v>
      </c>
      <c r="AV170" s="13" t="s">
        <v>176</v>
      </c>
      <c r="AW170" s="13" t="s">
        <v>37</v>
      </c>
      <c r="AX170" s="13" t="s">
        <v>80</v>
      </c>
      <c r="AY170" s="202" t="s">
        <v>162</v>
      </c>
    </row>
    <row r="171" spans="2:51" s="10" customFormat="1" ht="22.5" customHeight="1">
      <c r="B171" s="171"/>
      <c r="C171" s="172"/>
      <c r="D171" s="172"/>
      <c r="E171" s="173" t="s">
        <v>5</v>
      </c>
      <c r="F171" s="289" t="s">
        <v>209</v>
      </c>
      <c r="G171" s="290"/>
      <c r="H171" s="290"/>
      <c r="I171" s="290"/>
      <c r="J171" s="172"/>
      <c r="K171" s="174" t="s">
        <v>5</v>
      </c>
      <c r="L171" s="172"/>
      <c r="M171" s="172"/>
      <c r="N171" s="172"/>
      <c r="O171" s="172"/>
      <c r="P171" s="172"/>
      <c r="Q171" s="172"/>
      <c r="R171" s="175"/>
      <c r="T171" s="176"/>
      <c r="U171" s="172"/>
      <c r="V171" s="172"/>
      <c r="W171" s="172"/>
      <c r="X171" s="172"/>
      <c r="Y171" s="172"/>
      <c r="Z171" s="172"/>
      <c r="AA171" s="177"/>
      <c r="AT171" s="178" t="s">
        <v>169</v>
      </c>
      <c r="AU171" s="178" t="s">
        <v>110</v>
      </c>
      <c r="AV171" s="10" t="s">
        <v>88</v>
      </c>
      <c r="AW171" s="10" t="s">
        <v>37</v>
      </c>
      <c r="AX171" s="10" t="s">
        <v>80</v>
      </c>
      <c r="AY171" s="178" t="s">
        <v>162</v>
      </c>
    </row>
    <row r="172" spans="2:51" s="11" customFormat="1" ht="22.5" customHeight="1">
      <c r="B172" s="179"/>
      <c r="C172" s="180"/>
      <c r="D172" s="180"/>
      <c r="E172" s="181" t="s">
        <v>5</v>
      </c>
      <c r="F172" s="281" t="s">
        <v>210</v>
      </c>
      <c r="G172" s="282"/>
      <c r="H172" s="282"/>
      <c r="I172" s="282"/>
      <c r="J172" s="180"/>
      <c r="K172" s="182">
        <v>52.09</v>
      </c>
      <c r="L172" s="180"/>
      <c r="M172" s="180"/>
      <c r="N172" s="180"/>
      <c r="O172" s="180"/>
      <c r="P172" s="180"/>
      <c r="Q172" s="180"/>
      <c r="R172" s="183"/>
      <c r="T172" s="184"/>
      <c r="U172" s="180"/>
      <c r="V172" s="180"/>
      <c r="W172" s="180"/>
      <c r="X172" s="180"/>
      <c r="Y172" s="180"/>
      <c r="Z172" s="180"/>
      <c r="AA172" s="185"/>
      <c r="AT172" s="186" t="s">
        <v>169</v>
      </c>
      <c r="AU172" s="186" t="s">
        <v>110</v>
      </c>
      <c r="AV172" s="11" t="s">
        <v>110</v>
      </c>
      <c r="AW172" s="11" t="s">
        <v>37</v>
      </c>
      <c r="AX172" s="11" t="s">
        <v>80</v>
      </c>
      <c r="AY172" s="186" t="s">
        <v>162</v>
      </c>
    </row>
    <row r="173" spans="2:51" s="13" customFormat="1" ht="22.5" customHeight="1">
      <c r="B173" s="195"/>
      <c r="C173" s="196"/>
      <c r="D173" s="196"/>
      <c r="E173" s="197" t="s">
        <v>5</v>
      </c>
      <c r="F173" s="287" t="s">
        <v>201</v>
      </c>
      <c r="G173" s="288"/>
      <c r="H173" s="288"/>
      <c r="I173" s="288"/>
      <c r="J173" s="196"/>
      <c r="K173" s="198">
        <v>52.09</v>
      </c>
      <c r="L173" s="196"/>
      <c r="M173" s="196"/>
      <c r="N173" s="196"/>
      <c r="O173" s="196"/>
      <c r="P173" s="196"/>
      <c r="Q173" s="196"/>
      <c r="R173" s="199"/>
      <c r="T173" s="200"/>
      <c r="U173" s="196"/>
      <c r="V173" s="196"/>
      <c r="W173" s="196"/>
      <c r="X173" s="196"/>
      <c r="Y173" s="196"/>
      <c r="Z173" s="196"/>
      <c r="AA173" s="201"/>
      <c r="AT173" s="202" t="s">
        <v>169</v>
      </c>
      <c r="AU173" s="202" t="s">
        <v>110</v>
      </c>
      <c r="AV173" s="13" t="s">
        <v>176</v>
      </c>
      <c r="AW173" s="13" t="s">
        <v>37</v>
      </c>
      <c r="AX173" s="13" t="s">
        <v>80</v>
      </c>
      <c r="AY173" s="202" t="s">
        <v>162</v>
      </c>
    </row>
    <row r="174" spans="2:51" s="10" customFormat="1" ht="22.5" customHeight="1">
      <c r="B174" s="171"/>
      <c r="C174" s="172"/>
      <c r="D174" s="172"/>
      <c r="E174" s="173" t="s">
        <v>5</v>
      </c>
      <c r="F174" s="289" t="s">
        <v>211</v>
      </c>
      <c r="G174" s="290"/>
      <c r="H174" s="290"/>
      <c r="I174" s="290"/>
      <c r="J174" s="172"/>
      <c r="K174" s="174" t="s">
        <v>5</v>
      </c>
      <c r="L174" s="172"/>
      <c r="M174" s="172"/>
      <c r="N174" s="172"/>
      <c r="O174" s="172"/>
      <c r="P174" s="172"/>
      <c r="Q174" s="172"/>
      <c r="R174" s="175"/>
      <c r="T174" s="176"/>
      <c r="U174" s="172"/>
      <c r="V174" s="172"/>
      <c r="W174" s="172"/>
      <c r="X174" s="172"/>
      <c r="Y174" s="172"/>
      <c r="Z174" s="172"/>
      <c r="AA174" s="177"/>
      <c r="AT174" s="178" t="s">
        <v>169</v>
      </c>
      <c r="AU174" s="178" t="s">
        <v>110</v>
      </c>
      <c r="AV174" s="10" t="s">
        <v>88</v>
      </c>
      <c r="AW174" s="10" t="s">
        <v>37</v>
      </c>
      <c r="AX174" s="10" t="s">
        <v>80</v>
      </c>
      <c r="AY174" s="178" t="s">
        <v>162</v>
      </c>
    </row>
    <row r="175" spans="2:51" s="11" customFormat="1" ht="22.5" customHeight="1">
      <c r="B175" s="179"/>
      <c r="C175" s="180"/>
      <c r="D175" s="180"/>
      <c r="E175" s="181" t="s">
        <v>5</v>
      </c>
      <c r="F175" s="281" t="s">
        <v>212</v>
      </c>
      <c r="G175" s="282"/>
      <c r="H175" s="282"/>
      <c r="I175" s="282"/>
      <c r="J175" s="180"/>
      <c r="K175" s="182">
        <v>45.245</v>
      </c>
      <c r="L175" s="180"/>
      <c r="M175" s="180"/>
      <c r="N175" s="180"/>
      <c r="O175" s="180"/>
      <c r="P175" s="180"/>
      <c r="Q175" s="180"/>
      <c r="R175" s="183"/>
      <c r="T175" s="184"/>
      <c r="U175" s="180"/>
      <c r="V175" s="180"/>
      <c r="W175" s="180"/>
      <c r="X175" s="180"/>
      <c r="Y175" s="180"/>
      <c r="Z175" s="180"/>
      <c r="AA175" s="185"/>
      <c r="AT175" s="186" t="s">
        <v>169</v>
      </c>
      <c r="AU175" s="186" t="s">
        <v>110</v>
      </c>
      <c r="AV175" s="11" t="s">
        <v>110</v>
      </c>
      <c r="AW175" s="11" t="s">
        <v>37</v>
      </c>
      <c r="AX175" s="11" t="s">
        <v>80</v>
      </c>
      <c r="AY175" s="186" t="s">
        <v>162</v>
      </c>
    </row>
    <row r="176" spans="2:51" s="13" customFormat="1" ht="22.5" customHeight="1">
      <c r="B176" s="195"/>
      <c r="C176" s="196"/>
      <c r="D176" s="196"/>
      <c r="E176" s="197" t="s">
        <v>5</v>
      </c>
      <c r="F176" s="287" t="s">
        <v>201</v>
      </c>
      <c r="G176" s="288"/>
      <c r="H176" s="288"/>
      <c r="I176" s="288"/>
      <c r="J176" s="196"/>
      <c r="K176" s="198">
        <v>45.245</v>
      </c>
      <c r="L176" s="196"/>
      <c r="M176" s="196"/>
      <c r="N176" s="196"/>
      <c r="O176" s="196"/>
      <c r="P176" s="196"/>
      <c r="Q176" s="196"/>
      <c r="R176" s="199"/>
      <c r="T176" s="200"/>
      <c r="U176" s="196"/>
      <c r="V176" s="196"/>
      <c r="W176" s="196"/>
      <c r="X176" s="196"/>
      <c r="Y176" s="196"/>
      <c r="Z176" s="196"/>
      <c r="AA176" s="201"/>
      <c r="AT176" s="202" t="s">
        <v>169</v>
      </c>
      <c r="AU176" s="202" t="s">
        <v>110</v>
      </c>
      <c r="AV176" s="13" t="s">
        <v>176</v>
      </c>
      <c r="AW176" s="13" t="s">
        <v>37</v>
      </c>
      <c r="AX176" s="13" t="s">
        <v>80</v>
      </c>
      <c r="AY176" s="202" t="s">
        <v>162</v>
      </c>
    </row>
    <row r="177" spans="2:51" s="10" customFormat="1" ht="22.5" customHeight="1">
      <c r="B177" s="171"/>
      <c r="C177" s="172"/>
      <c r="D177" s="172"/>
      <c r="E177" s="173" t="s">
        <v>5</v>
      </c>
      <c r="F177" s="289" t="s">
        <v>213</v>
      </c>
      <c r="G177" s="290"/>
      <c r="H177" s="290"/>
      <c r="I177" s="290"/>
      <c r="J177" s="172"/>
      <c r="K177" s="174" t="s">
        <v>5</v>
      </c>
      <c r="L177" s="172"/>
      <c r="M177" s="172"/>
      <c r="N177" s="172"/>
      <c r="O177" s="172"/>
      <c r="P177" s="172"/>
      <c r="Q177" s="172"/>
      <c r="R177" s="175"/>
      <c r="T177" s="176"/>
      <c r="U177" s="172"/>
      <c r="V177" s="172"/>
      <c r="W177" s="172"/>
      <c r="X177" s="172"/>
      <c r="Y177" s="172"/>
      <c r="Z177" s="172"/>
      <c r="AA177" s="177"/>
      <c r="AT177" s="178" t="s">
        <v>169</v>
      </c>
      <c r="AU177" s="178" t="s">
        <v>110</v>
      </c>
      <c r="AV177" s="10" t="s">
        <v>88</v>
      </c>
      <c r="AW177" s="10" t="s">
        <v>37</v>
      </c>
      <c r="AX177" s="10" t="s">
        <v>80</v>
      </c>
      <c r="AY177" s="178" t="s">
        <v>162</v>
      </c>
    </row>
    <row r="178" spans="2:51" s="11" customFormat="1" ht="22.5" customHeight="1">
      <c r="B178" s="179"/>
      <c r="C178" s="180"/>
      <c r="D178" s="180"/>
      <c r="E178" s="181" t="s">
        <v>5</v>
      </c>
      <c r="F178" s="281" t="s">
        <v>214</v>
      </c>
      <c r="G178" s="282"/>
      <c r="H178" s="282"/>
      <c r="I178" s="282"/>
      <c r="J178" s="180"/>
      <c r="K178" s="182">
        <v>58.435</v>
      </c>
      <c r="L178" s="180"/>
      <c r="M178" s="180"/>
      <c r="N178" s="180"/>
      <c r="O178" s="180"/>
      <c r="P178" s="180"/>
      <c r="Q178" s="180"/>
      <c r="R178" s="183"/>
      <c r="T178" s="184"/>
      <c r="U178" s="180"/>
      <c r="V178" s="180"/>
      <c r="W178" s="180"/>
      <c r="X178" s="180"/>
      <c r="Y178" s="180"/>
      <c r="Z178" s="180"/>
      <c r="AA178" s="185"/>
      <c r="AT178" s="186" t="s">
        <v>169</v>
      </c>
      <c r="AU178" s="186" t="s">
        <v>110</v>
      </c>
      <c r="AV178" s="11" t="s">
        <v>110</v>
      </c>
      <c r="AW178" s="11" t="s">
        <v>37</v>
      </c>
      <c r="AX178" s="11" t="s">
        <v>80</v>
      </c>
      <c r="AY178" s="186" t="s">
        <v>162</v>
      </c>
    </row>
    <row r="179" spans="2:51" s="11" customFormat="1" ht="22.5" customHeight="1">
      <c r="B179" s="179"/>
      <c r="C179" s="180"/>
      <c r="D179" s="180"/>
      <c r="E179" s="181" t="s">
        <v>5</v>
      </c>
      <c r="F179" s="281" t="s">
        <v>215</v>
      </c>
      <c r="G179" s="282"/>
      <c r="H179" s="282"/>
      <c r="I179" s="282"/>
      <c r="J179" s="180"/>
      <c r="K179" s="182">
        <v>-3.8</v>
      </c>
      <c r="L179" s="180"/>
      <c r="M179" s="180"/>
      <c r="N179" s="180"/>
      <c r="O179" s="180"/>
      <c r="P179" s="180"/>
      <c r="Q179" s="180"/>
      <c r="R179" s="183"/>
      <c r="T179" s="184"/>
      <c r="U179" s="180"/>
      <c r="V179" s="180"/>
      <c r="W179" s="180"/>
      <c r="X179" s="180"/>
      <c r="Y179" s="180"/>
      <c r="Z179" s="180"/>
      <c r="AA179" s="185"/>
      <c r="AT179" s="186" t="s">
        <v>169</v>
      </c>
      <c r="AU179" s="186" t="s">
        <v>110</v>
      </c>
      <c r="AV179" s="11" t="s">
        <v>110</v>
      </c>
      <c r="AW179" s="11" t="s">
        <v>37</v>
      </c>
      <c r="AX179" s="11" t="s">
        <v>80</v>
      </c>
      <c r="AY179" s="186" t="s">
        <v>162</v>
      </c>
    </row>
    <row r="180" spans="2:51" s="11" customFormat="1" ht="22.5" customHeight="1">
      <c r="B180" s="179"/>
      <c r="C180" s="180"/>
      <c r="D180" s="180"/>
      <c r="E180" s="181" t="s">
        <v>5</v>
      </c>
      <c r="F180" s="281" t="s">
        <v>216</v>
      </c>
      <c r="G180" s="282"/>
      <c r="H180" s="282"/>
      <c r="I180" s="282"/>
      <c r="J180" s="180"/>
      <c r="K180" s="182">
        <v>-6.48</v>
      </c>
      <c r="L180" s="180"/>
      <c r="M180" s="180"/>
      <c r="N180" s="180"/>
      <c r="O180" s="180"/>
      <c r="P180" s="180"/>
      <c r="Q180" s="180"/>
      <c r="R180" s="183"/>
      <c r="T180" s="184"/>
      <c r="U180" s="180"/>
      <c r="V180" s="180"/>
      <c r="W180" s="180"/>
      <c r="X180" s="180"/>
      <c r="Y180" s="180"/>
      <c r="Z180" s="180"/>
      <c r="AA180" s="185"/>
      <c r="AT180" s="186" t="s">
        <v>169</v>
      </c>
      <c r="AU180" s="186" t="s">
        <v>110</v>
      </c>
      <c r="AV180" s="11" t="s">
        <v>110</v>
      </c>
      <c r="AW180" s="11" t="s">
        <v>37</v>
      </c>
      <c r="AX180" s="11" t="s">
        <v>80</v>
      </c>
      <c r="AY180" s="186" t="s">
        <v>162</v>
      </c>
    </row>
    <row r="181" spans="2:51" s="13" customFormat="1" ht="22.5" customHeight="1">
      <c r="B181" s="195"/>
      <c r="C181" s="196"/>
      <c r="D181" s="196"/>
      <c r="E181" s="197" t="s">
        <v>5</v>
      </c>
      <c r="F181" s="287" t="s">
        <v>201</v>
      </c>
      <c r="G181" s="288"/>
      <c r="H181" s="288"/>
      <c r="I181" s="288"/>
      <c r="J181" s="196"/>
      <c r="K181" s="198">
        <v>48.155</v>
      </c>
      <c r="L181" s="196"/>
      <c r="M181" s="196"/>
      <c r="N181" s="196"/>
      <c r="O181" s="196"/>
      <c r="P181" s="196"/>
      <c r="Q181" s="196"/>
      <c r="R181" s="199"/>
      <c r="T181" s="200"/>
      <c r="U181" s="196"/>
      <c r="V181" s="196"/>
      <c r="W181" s="196"/>
      <c r="X181" s="196"/>
      <c r="Y181" s="196"/>
      <c r="Z181" s="196"/>
      <c r="AA181" s="201"/>
      <c r="AT181" s="202" t="s">
        <v>169</v>
      </c>
      <c r="AU181" s="202" t="s">
        <v>110</v>
      </c>
      <c r="AV181" s="13" t="s">
        <v>176</v>
      </c>
      <c r="AW181" s="13" t="s">
        <v>37</v>
      </c>
      <c r="AX181" s="13" t="s">
        <v>80</v>
      </c>
      <c r="AY181" s="202" t="s">
        <v>162</v>
      </c>
    </row>
    <row r="182" spans="2:51" s="10" customFormat="1" ht="22.5" customHeight="1">
      <c r="B182" s="171"/>
      <c r="C182" s="172"/>
      <c r="D182" s="172"/>
      <c r="E182" s="173" t="s">
        <v>5</v>
      </c>
      <c r="F182" s="289" t="s">
        <v>217</v>
      </c>
      <c r="G182" s="290"/>
      <c r="H182" s="290"/>
      <c r="I182" s="290"/>
      <c r="J182" s="172"/>
      <c r="K182" s="174" t="s">
        <v>5</v>
      </c>
      <c r="L182" s="172"/>
      <c r="M182" s="172"/>
      <c r="N182" s="172"/>
      <c r="O182" s="172"/>
      <c r="P182" s="172"/>
      <c r="Q182" s="172"/>
      <c r="R182" s="175"/>
      <c r="T182" s="176"/>
      <c r="U182" s="172"/>
      <c r="V182" s="172"/>
      <c r="W182" s="172"/>
      <c r="X182" s="172"/>
      <c r="Y182" s="172"/>
      <c r="Z182" s="172"/>
      <c r="AA182" s="177"/>
      <c r="AT182" s="178" t="s">
        <v>169</v>
      </c>
      <c r="AU182" s="178" t="s">
        <v>110</v>
      </c>
      <c r="AV182" s="10" t="s">
        <v>88</v>
      </c>
      <c r="AW182" s="10" t="s">
        <v>37</v>
      </c>
      <c r="AX182" s="10" t="s">
        <v>80</v>
      </c>
      <c r="AY182" s="178" t="s">
        <v>162</v>
      </c>
    </row>
    <row r="183" spans="2:51" s="11" customFormat="1" ht="22.5" customHeight="1">
      <c r="B183" s="179"/>
      <c r="C183" s="180"/>
      <c r="D183" s="180"/>
      <c r="E183" s="181" t="s">
        <v>5</v>
      </c>
      <c r="F183" s="281" t="s">
        <v>218</v>
      </c>
      <c r="G183" s="282"/>
      <c r="H183" s="282"/>
      <c r="I183" s="282"/>
      <c r="J183" s="180"/>
      <c r="K183" s="182">
        <v>0</v>
      </c>
      <c r="L183" s="180"/>
      <c r="M183" s="180"/>
      <c r="N183" s="180"/>
      <c r="O183" s="180"/>
      <c r="P183" s="180"/>
      <c r="Q183" s="180"/>
      <c r="R183" s="183"/>
      <c r="T183" s="184"/>
      <c r="U183" s="180"/>
      <c r="V183" s="180"/>
      <c r="W183" s="180"/>
      <c r="X183" s="180"/>
      <c r="Y183" s="180"/>
      <c r="Z183" s="180"/>
      <c r="AA183" s="185"/>
      <c r="AT183" s="186" t="s">
        <v>169</v>
      </c>
      <c r="AU183" s="186" t="s">
        <v>110</v>
      </c>
      <c r="AV183" s="11" t="s">
        <v>110</v>
      </c>
      <c r="AW183" s="11" t="s">
        <v>37</v>
      </c>
      <c r="AX183" s="11" t="s">
        <v>80</v>
      </c>
      <c r="AY183" s="186" t="s">
        <v>162</v>
      </c>
    </row>
    <row r="184" spans="2:51" s="13" customFormat="1" ht="22.5" customHeight="1">
      <c r="B184" s="195"/>
      <c r="C184" s="196"/>
      <c r="D184" s="196"/>
      <c r="E184" s="197" t="s">
        <v>5</v>
      </c>
      <c r="F184" s="287" t="s">
        <v>201</v>
      </c>
      <c r="G184" s="288"/>
      <c r="H184" s="288"/>
      <c r="I184" s="288"/>
      <c r="J184" s="196"/>
      <c r="K184" s="198">
        <v>0</v>
      </c>
      <c r="L184" s="196"/>
      <c r="M184" s="196"/>
      <c r="N184" s="196"/>
      <c r="O184" s="196"/>
      <c r="P184" s="196"/>
      <c r="Q184" s="196"/>
      <c r="R184" s="199"/>
      <c r="T184" s="200"/>
      <c r="U184" s="196"/>
      <c r="V184" s="196"/>
      <c r="W184" s="196"/>
      <c r="X184" s="196"/>
      <c r="Y184" s="196"/>
      <c r="Z184" s="196"/>
      <c r="AA184" s="201"/>
      <c r="AT184" s="202" t="s">
        <v>169</v>
      </c>
      <c r="AU184" s="202" t="s">
        <v>110</v>
      </c>
      <c r="AV184" s="13" t="s">
        <v>176</v>
      </c>
      <c r="AW184" s="13" t="s">
        <v>37</v>
      </c>
      <c r="AX184" s="13" t="s">
        <v>80</v>
      </c>
      <c r="AY184" s="202" t="s">
        <v>162</v>
      </c>
    </row>
    <row r="185" spans="2:51" s="10" customFormat="1" ht="22.5" customHeight="1">
      <c r="B185" s="171"/>
      <c r="C185" s="172"/>
      <c r="D185" s="172"/>
      <c r="E185" s="173" t="s">
        <v>5</v>
      </c>
      <c r="F185" s="289" t="s">
        <v>219</v>
      </c>
      <c r="G185" s="290"/>
      <c r="H185" s="290"/>
      <c r="I185" s="290"/>
      <c r="J185" s="172"/>
      <c r="K185" s="174" t="s">
        <v>5</v>
      </c>
      <c r="L185" s="172"/>
      <c r="M185" s="172"/>
      <c r="N185" s="172"/>
      <c r="O185" s="172"/>
      <c r="P185" s="172"/>
      <c r="Q185" s="172"/>
      <c r="R185" s="175"/>
      <c r="T185" s="176"/>
      <c r="U185" s="172"/>
      <c r="V185" s="172"/>
      <c r="W185" s="172"/>
      <c r="X185" s="172"/>
      <c r="Y185" s="172"/>
      <c r="Z185" s="172"/>
      <c r="AA185" s="177"/>
      <c r="AT185" s="178" t="s">
        <v>169</v>
      </c>
      <c r="AU185" s="178" t="s">
        <v>110</v>
      </c>
      <c r="AV185" s="10" t="s">
        <v>88</v>
      </c>
      <c r="AW185" s="10" t="s">
        <v>37</v>
      </c>
      <c r="AX185" s="10" t="s">
        <v>80</v>
      </c>
      <c r="AY185" s="178" t="s">
        <v>162</v>
      </c>
    </row>
    <row r="186" spans="2:51" s="11" customFormat="1" ht="22.5" customHeight="1">
      <c r="B186" s="179"/>
      <c r="C186" s="180"/>
      <c r="D186" s="180"/>
      <c r="E186" s="181" t="s">
        <v>5</v>
      </c>
      <c r="F186" s="281" t="s">
        <v>220</v>
      </c>
      <c r="G186" s="282"/>
      <c r="H186" s="282"/>
      <c r="I186" s="282"/>
      <c r="J186" s="180"/>
      <c r="K186" s="182">
        <v>56.583</v>
      </c>
      <c r="L186" s="180"/>
      <c r="M186" s="180"/>
      <c r="N186" s="180"/>
      <c r="O186" s="180"/>
      <c r="P186" s="180"/>
      <c r="Q186" s="180"/>
      <c r="R186" s="183"/>
      <c r="T186" s="184"/>
      <c r="U186" s="180"/>
      <c r="V186" s="180"/>
      <c r="W186" s="180"/>
      <c r="X186" s="180"/>
      <c r="Y186" s="180"/>
      <c r="Z186" s="180"/>
      <c r="AA186" s="185"/>
      <c r="AT186" s="186" t="s">
        <v>169</v>
      </c>
      <c r="AU186" s="186" t="s">
        <v>110</v>
      </c>
      <c r="AV186" s="11" t="s">
        <v>110</v>
      </c>
      <c r="AW186" s="11" t="s">
        <v>37</v>
      </c>
      <c r="AX186" s="11" t="s">
        <v>80</v>
      </c>
      <c r="AY186" s="186" t="s">
        <v>162</v>
      </c>
    </row>
    <row r="187" spans="2:51" s="11" customFormat="1" ht="22.5" customHeight="1">
      <c r="B187" s="179"/>
      <c r="C187" s="180"/>
      <c r="D187" s="180"/>
      <c r="E187" s="181" t="s">
        <v>5</v>
      </c>
      <c r="F187" s="281" t="s">
        <v>221</v>
      </c>
      <c r="G187" s="282"/>
      <c r="H187" s="282"/>
      <c r="I187" s="282"/>
      <c r="J187" s="180"/>
      <c r="K187" s="182">
        <v>-3.8</v>
      </c>
      <c r="L187" s="180"/>
      <c r="M187" s="180"/>
      <c r="N187" s="180"/>
      <c r="O187" s="180"/>
      <c r="P187" s="180"/>
      <c r="Q187" s="180"/>
      <c r="R187" s="183"/>
      <c r="T187" s="184"/>
      <c r="U187" s="180"/>
      <c r="V187" s="180"/>
      <c r="W187" s="180"/>
      <c r="X187" s="180"/>
      <c r="Y187" s="180"/>
      <c r="Z187" s="180"/>
      <c r="AA187" s="185"/>
      <c r="AT187" s="186" t="s">
        <v>169</v>
      </c>
      <c r="AU187" s="186" t="s">
        <v>110</v>
      </c>
      <c r="AV187" s="11" t="s">
        <v>110</v>
      </c>
      <c r="AW187" s="11" t="s">
        <v>37</v>
      </c>
      <c r="AX187" s="11" t="s">
        <v>80</v>
      </c>
      <c r="AY187" s="186" t="s">
        <v>162</v>
      </c>
    </row>
    <row r="188" spans="2:51" s="11" customFormat="1" ht="22.5" customHeight="1">
      <c r="B188" s="179"/>
      <c r="C188" s="180"/>
      <c r="D188" s="180"/>
      <c r="E188" s="181" t="s">
        <v>5</v>
      </c>
      <c r="F188" s="281" t="s">
        <v>216</v>
      </c>
      <c r="G188" s="282"/>
      <c r="H188" s="282"/>
      <c r="I188" s="282"/>
      <c r="J188" s="180"/>
      <c r="K188" s="182">
        <v>-6.48</v>
      </c>
      <c r="L188" s="180"/>
      <c r="M188" s="180"/>
      <c r="N188" s="180"/>
      <c r="O188" s="180"/>
      <c r="P188" s="180"/>
      <c r="Q188" s="180"/>
      <c r="R188" s="183"/>
      <c r="T188" s="184"/>
      <c r="U188" s="180"/>
      <c r="V188" s="180"/>
      <c r="W188" s="180"/>
      <c r="X188" s="180"/>
      <c r="Y188" s="180"/>
      <c r="Z188" s="180"/>
      <c r="AA188" s="185"/>
      <c r="AT188" s="186" t="s">
        <v>169</v>
      </c>
      <c r="AU188" s="186" t="s">
        <v>110</v>
      </c>
      <c r="AV188" s="11" t="s">
        <v>110</v>
      </c>
      <c r="AW188" s="11" t="s">
        <v>37</v>
      </c>
      <c r="AX188" s="11" t="s">
        <v>80</v>
      </c>
      <c r="AY188" s="186" t="s">
        <v>162</v>
      </c>
    </row>
    <row r="189" spans="2:51" s="13" customFormat="1" ht="22.5" customHeight="1">
      <c r="B189" s="195"/>
      <c r="C189" s="196"/>
      <c r="D189" s="196"/>
      <c r="E189" s="197" t="s">
        <v>5</v>
      </c>
      <c r="F189" s="287" t="s">
        <v>201</v>
      </c>
      <c r="G189" s="288"/>
      <c r="H189" s="288"/>
      <c r="I189" s="288"/>
      <c r="J189" s="196"/>
      <c r="K189" s="198">
        <v>46.303</v>
      </c>
      <c r="L189" s="196"/>
      <c r="M189" s="196"/>
      <c r="N189" s="196"/>
      <c r="O189" s="196"/>
      <c r="P189" s="196"/>
      <c r="Q189" s="196"/>
      <c r="R189" s="199"/>
      <c r="T189" s="200"/>
      <c r="U189" s="196"/>
      <c r="V189" s="196"/>
      <c r="W189" s="196"/>
      <c r="X189" s="196"/>
      <c r="Y189" s="196"/>
      <c r="Z189" s="196"/>
      <c r="AA189" s="201"/>
      <c r="AT189" s="202" t="s">
        <v>169</v>
      </c>
      <c r="AU189" s="202" t="s">
        <v>110</v>
      </c>
      <c r="AV189" s="13" t="s">
        <v>176</v>
      </c>
      <c r="AW189" s="13" t="s">
        <v>37</v>
      </c>
      <c r="AX189" s="13" t="s">
        <v>80</v>
      </c>
      <c r="AY189" s="202" t="s">
        <v>162</v>
      </c>
    </row>
    <row r="190" spans="2:51" s="10" customFormat="1" ht="22.5" customHeight="1">
      <c r="B190" s="171"/>
      <c r="C190" s="172"/>
      <c r="D190" s="172"/>
      <c r="E190" s="173" t="s">
        <v>5</v>
      </c>
      <c r="F190" s="289" t="s">
        <v>222</v>
      </c>
      <c r="G190" s="290"/>
      <c r="H190" s="290"/>
      <c r="I190" s="290"/>
      <c r="J190" s="172"/>
      <c r="K190" s="174" t="s">
        <v>5</v>
      </c>
      <c r="L190" s="172"/>
      <c r="M190" s="172"/>
      <c r="N190" s="172"/>
      <c r="O190" s="172"/>
      <c r="P190" s="172"/>
      <c r="Q190" s="172"/>
      <c r="R190" s="175"/>
      <c r="T190" s="176"/>
      <c r="U190" s="172"/>
      <c r="V190" s="172"/>
      <c r="W190" s="172"/>
      <c r="X190" s="172"/>
      <c r="Y190" s="172"/>
      <c r="Z190" s="172"/>
      <c r="AA190" s="177"/>
      <c r="AT190" s="178" t="s">
        <v>169</v>
      </c>
      <c r="AU190" s="178" t="s">
        <v>110</v>
      </c>
      <c r="AV190" s="10" t="s">
        <v>88</v>
      </c>
      <c r="AW190" s="10" t="s">
        <v>37</v>
      </c>
      <c r="AX190" s="10" t="s">
        <v>80</v>
      </c>
      <c r="AY190" s="178" t="s">
        <v>162</v>
      </c>
    </row>
    <row r="191" spans="2:51" s="11" customFormat="1" ht="22.5" customHeight="1">
      <c r="B191" s="179"/>
      <c r="C191" s="180"/>
      <c r="D191" s="180"/>
      <c r="E191" s="181" t="s">
        <v>5</v>
      </c>
      <c r="F191" s="281" t="s">
        <v>220</v>
      </c>
      <c r="G191" s="282"/>
      <c r="H191" s="282"/>
      <c r="I191" s="282"/>
      <c r="J191" s="180"/>
      <c r="K191" s="182">
        <v>56.583</v>
      </c>
      <c r="L191" s="180"/>
      <c r="M191" s="180"/>
      <c r="N191" s="180"/>
      <c r="O191" s="180"/>
      <c r="P191" s="180"/>
      <c r="Q191" s="180"/>
      <c r="R191" s="183"/>
      <c r="T191" s="184"/>
      <c r="U191" s="180"/>
      <c r="V191" s="180"/>
      <c r="W191" s="180"/>
      <c r="X191" s="180"/>
      <c r="Y191" s="180"/>
      <c r="Z191" s="180"/>
      <c r="AA191" s="185"/>
      <c r="AT191" s="186" t="s">
        <v>169</v>
      </c>
      <c r="AU191" s="186" t="s">
        <v>110</v>
      </c>
      <c r="AV191" s="11" t="s">
        <v>110</v>
      </c>
      <c r="AW191" s="11" t="s">
        <v>37</v>
      </c>
      <c r="AX191" s="11" t="s">
        <v>80</v>
      </c>
      <c r="AY191" s="186" t="s">
        <v>162</v>
      </c>
    </row>
    <row r="192" spans="2:51" s="11" customFormat="1" ht="22.5" customHeight="1">
      <c r="B192" s="179"/>
      <c r="C192" s="180"/>
      <c r="D192" s="180"/>
      <c r="E192" s="181" t="s">
        <v>5</v>
      </c>
      <c r="F192" s="281" t="s">
        <v>221</v>
      </c>
      <c r="G192" s="282"/>
      <c r="H192" s="282"/>
      <c r="I192" s="282"/>
      <c r="J192" s="180"/>
      <c r="K192" s="182">
        <v>-3.8</v>
      </c>
      <c r="L192" s="180"/>
      <c r="M192" s="180"/>
      <c r="N192" s="180"/>
      <c r="O192" s="180"/>
      <c r="P192" s="180"/>
      <c r="Q192" s="180"/>
      <c r="R192" s="183"/>
      <c r="T192" s="184"/>
      <c r="U192" s="180"/>
      <c r="V192" s="180"/>
      <c r="W192" s="180"/>
      <c r="X192" s="180"/>
      <c r="Y192" s="180"/>
      <c r="Z192" s="180"/>
      <c r="AA192" s="185"/>
      <c r="AT192" s="186" t="s">
        <v>169</v>
      </c>
      <c r="AU192" s="186" t="s">
        <v>110</v>
      </c>
      <c r="AV192" s="11" t="s">
        <v>110</v>
      </c>
      <c r="AW192" s="11" t="s">
        <v>37</v>
      </c>
      <c r="AX192" s="11" t="s">
        <v>80</v>
      </c>
      <c r="AY192" s="186" t="s">
        <v>162</v>
      </c>
    </row>
    <row r="193" spans="2:51" s="11" customFormat="1" ht="22.5" customHeight="1">
      <c r="B193" s="179"/>
      <c r="C193" s="180"/>
      <c r="D193" s="180"/>
      <c r="E193" s="181" t="s">
        <v>5</v>
      </c>
      <c r="F193" s="281" t="s">
        <v>216</v>
      </c>
      <c r="G193" s="282"/>
      <c r="H193" s="282"/>
      <c r="I193" s="282"/>
      <c r="J193" s="180"/>
      <c r="K193" s="182">
        <v>-6.48</v>
      </c>
      <c r="L193" s="180"/>
      <c r="M193" s="180"/>
      <c r="N193" s="180"/>
      <c r="O193" s="180"/>
      <c r="P193" s="180"/>
      <c r="Q193" s="180"/>
      <c r="R193" s="183"/>
      <c r="T193" s="184"/>
      <c r="U193" s="180"/>
      <c r="V193" s="180"/>
      <c r="W193" s="180"/>
      <c r="X193" s="180"/>
      <c r="Y193" s="180"/>
      <c r="Z193" s="180"/>
      <c r="AA193" s="185"/>
      <c r="AT193" s="186" t="s">
        <v>169</v>
      </c>
      <c r="AU193" s="186" t="s">
        <v>110</v>
      </c>
      <c r="AV193" s="11" t="s">
        <v>110</v>
      </c>
      <c r="AW193" s="11" t="s">
        <v>37</v>
      </c>
      <c r="AX193" s="11" t="s">
        <v>80</v>
      </c>
      <c r="AY193" s="186" t="s">
        <v>162</v>
      </c>
    </row>
    <row r="194" spans="2:51" s="13" customFormat="1" ht="22.5" customHeight="1">
      <c r="B194" s="195"/>
      <c r="C194" s="196"/>
      <c r="D194" s="196"/>
      <c r="E194" s="197" t="s">
        <v>5</v>
      </c>
      <c r="F194" s="287" t="s">
        <v>201</v>
      </c>
      <c r="G194" s="288"/>
      <c r="H194" s="288"/>
      <c r="I194" s="288"/>
      <c r="J194" s="196"/>
      <c r="K194" s="198">
        <v>46.303</v>
      </c>
      <c r="L194" s="196"/>
      <c r="M194" s="196"/>
      <c r="N194" s="196"/>
      <c r="O194" s="196"/>
      <c r="P194" s="196"/>
      <c r="Q194" s="196"/>
      <c r="R194" s="199"/>
      <c r="T194" s="200"/>
      <c r="U194" s="196"/>
      <c r="V194" s="196"/>
      <c r="W194" s="196"/>
      <c r="X194" s="196"/>
      <c r="Y194" s="196"/>
      <c r="Z194" s="196"/>
      <c r="AA194" s="201"/>
      <c r="AT194" s="202" t="s">
        <v>169</v>
      </c>
      <c r="AU194" s="202" t="s">
        <v>110</v>
      </c>
      <c r="AV194" s="13" t="s">
        <v>176</v>
      </c>
      <c r="AW194" s="13" t="s">
        <v>37</v>
      </c>
      <c r="AX194" s="13" t="s">
        <v>80</v>
      </c>
      <c r="AY194" s="202" t="s">
        <v>162</v>
      </c>
    </row>
    <row r="195" spans="2:51" s="10" customFormat="1" ht="22.5" customHeight="1">
      <c r="B195" s="171"/>
      <c r="C195" s="172"/>
      <c r="D195" s="172"/>
      <c r="E195" s="173" t="s">
        <v>5</v>
      </c>
      <c r="F195" s="289" t="s">
        <v>223</v>
      </c>
      <c r="G195" s="290"/>
      <c r="H195" s="290"/>
      <c r="I195" s="290"/>
      <c r="J195" s="172"/>
      <c r="K195" s="174" t="s">
        <v>5</v>
      </c>
      <c r="L195" s="172"/>
      <c r="M195" s="172"/>
      <c r="N195" s="172"/>
      <c r="O195" s="172"/>
      <c r="P195" s="172"/>
      <c r="Q195" s="172"/>
      <c r="R195" s="175"/>
      <c r="T195" s="176"/>
      <c r="U195" s="172"/>
      <c r="V195" s="172"/>
      <c r="W195" s="172"/>
      <c r="X195" s="172"/>
      <c r="Y195" s="172"/>
      <c r="Z195" s="172"/>
      <c r="AA195" s="177"/>
      <c r="AT195" s="178" t="s">
        <v>169</v>
      </c>
      <c r="AU195" s="178" t="s">
        <v>110</v>
      </c>
      <c r="AV195" s="10" t="s">
        <v>88</v>
      </c>
      <c r="AW195" s="10" t="s">
        <v>37</v>
      </c>
      <c r="AX195" s="10" t="s">
        <v>80</v>
      </c>
      <c r="AY195" s="178" t="s">
        <v>162</v>
      </c>
    </row>
    <row r="196" spans="2:51" s="11" customFormat="1" ht="22.5" customHeight="1">
      <c r="B196" s="179"/>
      <c r="C196" s="180"/>
      <c r="D196" s="180"/>
      <c r="E196" s="181" t="s">
        <v>5</v>
      </c>
      <c r="F196" s="281" t="s">
        <v>218</v>
      </c>
      <c r="G196" s="282"/>
      <c r="H196" s="282"/>
      <c r="I196" s="282"/>
      <c r="J196" s="180"/>
      <c r="K196" s="182">
        <v>0</v>
      </c>
      <c r="L196" s="180"/>
      <c r="M196" s="180"/>
      <c r="N196" s="180"/>
      <c r="O196" s="180"/>
      <c r="P196" s="180"/>
      <c r="Q196" s="180"/>
      <c r="R196" s="183"/>
      <c r="T196" s="184"/>
      <c r="U196" s="180"/>
      <c r="V196" s="180"/>
      <c r="W196" s="180"/>
      <c r="X196" s="180"/>
      <c r="Y196" s="180"/>
      <c r="Z196" s="180"/>
      <c r="AA196" s="185"/>
      <c r="AT196" s="186" t="s">
        <v>169</v>
      </c>
      <c r="AU196" s="186" t="s">
        <v>110</v>
      </c>
      <c r="AV196" s="11" t="s">
        <v>110</v>
      </c>
      <c r="AW196" s="11" t="s">
        <v>37</v>
      </c>
      <c r="AX196" s="11" t="s">
        <v>80</v>
      </c>
      <c r="AY196" s="186" t="s">
        <v>162</v>
      </c>
    </row>
    <row r="197" spans="2:51" s="13" customFormat="1" ht="22.5" customHeight="1">
      <c r="B197" s="195"/>
      <c r="C197" s="196"/>
      <c r="D197" s="196"/>
      <c r="E197" s="197" t="s">
        <v>5</v>
      </c>
      <c r="F197" s="287" t="s">
        <v>201</v>
      </c>
      <c r="G197" s="288"/>
      <c r="H197" s="288"/>
      <c r="I197" s="288"/>
      <c r="J197" s="196"/>
      <c r="K197" s="198">
        <v>0</v>
      </c>
      <c r="L197" s="196"/>
      <c r="M197" s="196"/>
      <c r="N197" s="196"/>
      <c r="O197" s="196"/>
      <c r="P197" s="196"/>
      <c r="Q197" s="196"/>
      <c r="R197" s="199"/>
      <c r="T197" s="200"/>
      <c r="U197" s="196"/>
      <c r="V197" s="196"/>
      <c r="W197" s="196"/>
      <c r="X197" s="196"/>
      <c r="Y197" s="196"/>
      <c r="Z197" s="196"/>
      <c r="AA197" s="201"/>
      <c r="AT197" s="202" t="s">
        <v>169</v>
      </c>
      <c r="AU197" s="202" t="s">
        <v>110</v>
      </c>
      <c r="AV197" s="13" t="s">
        <v>176</v>
      </c>
      <c r="AW197" s="13" t="s">
        <v>37</v>
      </c>
      <c r="AX197" s="13" t="s">
        <v>80</v>
      </c>
      <c r="AY197" s="202" t="s">
        <v>162</v>
      </c>
    </row>
    <row r="198" spans="2:51" s="10" customFormat="1" ht="22.5" customHeight="1">
      <c r="B198" s="171"/>
      <c r="C198" s="172"/>
      <c r="D198" s="172"/>
      <c r="E198" s="173" t="s">
        <v>5</v>
      </c>
      <c r="F198" s="289" t="s">
        <v>224</v>
      </c>
      <c r="G198" s="290"/>
      <c r="H198" s="290"/>
      <c r="I198" s="290"/>
      <c r="J198" s="172"/>
      <c r="K198" s="174" t="s">
        <v>5</v>
      </c>
      <c r="L198" s="172"/>
      <c r="M198" s="172"/>
      <c r="N198" s="172"/>
      <c r="O198" s="172"/>
      <c r="P198" s="172"/>
      <c r="Q198" s="172"/>
      <c r="R198" s="175"/>
      <c r="T198" s="176"/>
      <c r="U198" s="172"/>
      <c r="V198" s="172"/>
      <c r="W198" s="172"/>
      <c r="X198" s="172"/>
      <c r="Y198" s="172"/>
      <c r="Z198" s="172"/>
      <c r="AA198" s="177"/>
      <c r="AT198" s="178" t="s">
        <v>169</v>
      </c>
      <c r="AU198" s="178" t="s">
        <v>110</v>
      </c>
      <c r="AV198" s="10" t="s">
        <v>88</v>
      </c>
      <c r="AW198" s="10" t="s">
        <v>37</v>
      </c>
      <c r="AX198" s="10" t="s">
        <v>80</v>
      </c>
      <c r="AY198" s="178" t="s">
        <v>162</v>
      </c>
    </row>
    <row r="199" spans="2:51" s="11" customFormat="1" ht="22.5" customHeight="1">
      <c r="B199" s="179"/>
      <c r="C199" s="180"/>
      <c r="D199" s="180"/>
      <c r="E199" s="181" t="s">
        <v>5</v>
      </c>
      <c r="F199" s="281" t="s">
        <v>225</v>
      </c>
      <c r="G199" s="282"/>
      <c r="H199" s="282"/>
      <c r="I199" s="282"/>
      <c r="J199" s="180"/>
      <c r="K199" s="182">
        <v>58.695</v>
      </c>
      <c r="L199" s="180"/>
      <c r="M199" s="180"/>
      <c r="N199" s="180"/>
      <c r="O199" s="180"/>
      <c r="P199" s="180"/>
      <c r="Q199" s="180"/>
      <c r="R199" s="183"/>
      <c r="T199" s="184"/>
      <c r="U199" s="180"/>
      <c r="V199" s="180"/>
      <c r="W199" s="180"/>
      <c r="X199" s="180"/>
      <c r="Y199" s="180"/>
      <c r="Z199" s="180"/>
      <c r="AA199" s="185"/>
      <c r="AT199" s="186" t="s">
        <v>169</v>
      </c>
      <c r="AU199" s="186" t="s">
        <v>110</v>
      </c>
      <c r="AV199" s="11" t="s">
        <v>110</v>
      </c>
      <c r="AW199" s="11" t="s">
        <v>37</v>
      </c>
      <c r="AX199" s="11" t="s">
        <v>80</v>
      </c>
      <c r="AY199" s="186" t="s">
        <v>162</v>
      </c>
    </row>
    <row r="200" spans="2:51" s="11" customFormat="1" ht="22.5" customHeight="1">
      <c r="B200" s="179"/>
      <c r="C200" s="180"/>
      <c r="D200" s="180"/>
      <c r="E200" s="181" t="s">
        <v>5</v>
      </c>
      <c r="F200" s="281" t="s">
        <v>226</v>
      </c>
      <c r="G200" s="282"/>
      <c r="H200" s="282"/>
      <c r="I200" s="282"/>
      <c r="J200" s="180"/>
      <c r="K200" s="182">
        <v>-1.9</v>
      </c>
      <c r="L200" s="180"/>
      <c r="M200" s="180"/>
      <c r="N200" s="180"/>
      <c r="O200" s="180"/>
      <c r="P200" s="180"/>
      <c r="Q200" s="180"/>
      <c r="R200" s="183"/>
      <c r="T200" s="184"/>
      <c r="U200" s="180"/>
      <c r="V200" s="180"/>
      <c r="W200" s="180"/>
      <c r="X200" s="180"/>
      <c r="Y200" s="180"/>
      <c r="Z200" s="180"/>
      <c r="AA200" s="185"/>
      <c r="AT200" s="186" t="s">
        <v>169</v>
      </c>
      <c r="AU200" s="186" t="s">
        <v>110</v>
      </c>
      <c r="AV200" s="11" t="s">
        <v>110</v>
      </c>
      <c r="AW200" s="11" t="s">
        <v>37</v>
      </c>
      <c r="AX200" s="11" t="s">
        <v>80</v>
      </c>
      <c r="AY200" s="186" t="s">
        <v>162</v>
      </c>
    </row>
    <row r="201" spans="2:51" s="11" customFormat="1" ht="22.5" customHeight="1">
      <c r="B201" s="179"/>
      <c r="C201" s="180"/>
      <c r="D201" s="180"/>
      <c r="E201" s="181" t="s">
        <v>5</v>
      </c>
      <c r="F201" s="281" t="s">
        <v>227</v>
      </c>
      <c r="G201" s="282"/>
      <c r="H201" s="282"/>
      <c r="I201" s="282"/>
      <c r="J201" s="180"/>
      <c r="K201" s="182">
        <v>-5.76</v>
      </c>
      <c r="L201" s="180"/>
      <c r="M201" s="180"/>
      <c r="N201" s="180"/>
      <c r="O201" s="180"/>
      <c r="P201" s="180"/>
      <c r="Q201" s="180"/>
      <c r="R201" s="183"/>
      <c r="T201" s="184"/>
      <c r="U201" s="180"/>
      <c r="V201" s="180"/>
      <c r="W201" s="180"/>
      <c r="X201" s="180"/>
      <c r="Y201" s="180"/>
      <c r="Z201" s="180"/>
      <c r="AA201" s="185"/>
      <c r="AT201" s="186" t="s">
        <v>169</v>
      </c>
      <c r="AU201" s="186" t="s">
        <v>110</v>
      </c>
      <c r="AV201" s="11" t="s">
        <v>110</v>
      </c>
      <c r="AW201" s="11" t="s">
        <v>37</v>
      </c>
      <c r="AX201" s="11" t="s">
        <v>80</v>
      </c>
      <c r="AY201" s="186" t="s">
        <v>162</v>
      </c>
    </row>
    <row r="202" spans="2:51" s="13" customFormat="1" ht="22.5" customHeight="1">
      <c r="B202" s="195"/>
      <c r="C202" s="196"/>
      <c r="D202" s="196"/>
      <c r="E202" s="197" t="s">
        <v>5</v>
      </c>
      <c r="F202" s="287" t="s">
        <v>201</v>
      </c>
      <c r="G202" s="288"/>
      <c r="H202" s="288"/>
      <c r="I202" s="288"/>
      <c r="J202" s="196"/>
      <c r="K202" s="198">
        <v>51.035</v>
      </c>
      <c r="L202" s="196"/>
      <c r="M202" s="196"/>
      <c r="N202" s="196"/>
      <c r="O202" s="196"/>
      <c r="P202" s="196"/>
      <c r="Q202" s="196"/>
      <c r="R202" s="199"/>
      <c r="T202" s="200"/>
      <c r="U202" s="196"/>
      <c r="V202" s="196"/>
      <c r="W202" s="196"/>
      <c r="X202" s="196"/>
      <c r="Y202" s="196"/>
      <c r="Z202" s="196"/>
      <c r="AA202" s="201"/>
      <c r="AT202" s="202" t="s">
        <v>169</v>
      </c>
      <c r="AU202" s="202" t="s">
        <v>110</v>
      </c>
      <c r="AV202" s="13" t="s">
        <v>176</v>
      </c>
      <c r="AW202" s="13" t="s">
        <v>37</v>
      </c>
      <c r="AX202" s="13" t="s">
        <v>80</v>
      </c>
      <c r="AY202" s="202" t="s">
        <v>162</v>
      </c>
    </row>
    <row r="203" spans="2:51" s="12" customFormat="1" ht="22.5" customHeight="1">
      <c r="B203" s="187"/>
      <c r="C203" s="188"/>
      <c r="D203" s="188"/>
      <c r="E203" s="189" t="s">
        <v>5</v>
      </c>
      <c r="F203" s="283" t="s">
        <v>171</v>
      </c>
      <c r="G203" s="284"/>
      <c r="H203" s="284"/>
      <c r="I203" s="284"/>
      <c r="J203" s="188"/>
      <c r="K203" s="190">
        <v>814.182</v>
      </c>
      <c r="L203" s="188"/>
      <c r="M203" s="188"/>
      <c r="N203" s="188"/>
      <c r="O203" s="188"/>
      <c r="P203" s="188"/>
      <c r="Q203" s="188"/>
      <c r="R203" s="191"/>
      <c r="T203" s="192"/>
      <c r="U203" s="188"/>
      <c r="V203" s="188"/>
      <c r="W203" s="188"/>
      <c r="X203" s="188"/>
      <c r="Y203" s="188"/>
      <c r="Z203" s="188"/>
      <c r="AA203" s="193"/>
      <c r="AT203" s="194" t="s">
        <v>169</v>
      </c>
      <c r="AU203" s="194" t="s">
        <v>110</v>
      </c>
      <c r="AV203" s="12" t="s">
        <v>141</v>
      </c>
      <c r="AW203" s="12" t="s">
        <v>37</v>
      </c>
      <c r="AX203" s="12" t="s">
        <v>88</v>
      </c>
      <c r="AY203" s="194" t="s">
        <v>162</v>
      </c>
    </row>
    <row r="204" spans="2:65" s="1" customFormat="1" ht="31.5" customHeight="1">
      <c r="B204" s="135"/>
      <c r="C204" s="164" t="s">
        <v>228</v>
      </c>
      <c r="D204" s="164" t="s">
        <v>163</v>
      </c>
      <c r="E204" s="165" t="s">
        <v>229</v>
      </c>
      <c r="F204" s="276" t="s">
        <v>230</v>
      </c>
      <c r="G204" s="276"/>
      <c r="H204" s="276"/>
      <c r="I204" s="276"/>
      <c r="J204" s="166" t="s">
        <v>166</v>
      </c>
      <c r="K204" s="167">
        <v>814.182</v>
      </c>
      <c r="L204" s="277">
        <v>0</v>
      </c>
      <c r="M204" s="277"/>
      <c r="N204" s="278">
        <f>ROUND(L204*K204,2)</f>
        <v>0</v>
      </c>
      <c r="O204" s="278"/>
      <c r="P204" s="278"/>
      <c r="Q204" s="278"/>
      <c r="R204" s="138"/>
      <c r="T204" s="168" t="s">
        <v>5</v>
      </c>
      <c r="U204" s="47" t="s">
        <v>48</v>
      </c>
      <c r="V204" s="39"/>
      <c r="W204" s="169">
        <f>V204*K204</f>
        <v>0</v>
      </c>
      <c r="X204" s="169">
        <v>0.00546</v>
      </c>
      <c r="Y204" s="169">
        <f>X204*K204</f>
        <v>4.44543372</v>
      </c>
      <c r="Z204" s="169">
        <v>0</v>
      </c>
      <c r="AA204" s="170">
        <f>Z204*K204</f>
        <v>0</v>
      </c>
      <c r="AR204" s="21" t="s">
        <v>141</v>
      </c>
      <c r="AT204" s="21" t="s">
        <v>163</v>
      </c>
      <c r="AU204" s="21" t="s">
        <v>110</v>
      </c>
      <c r="AY204" s="21" t="s">
        <v>162</v>
      </c>
      <c r="BE204" s="109">
        <f>IF(U204="základní",N204,0)</f>
        <v>0</v>
      </c>
      <c r="BF204" s="109">
        <f>IF(U204="snížená",N204,0)</f>
        <v>0</v>
      </c>
      <c r="BG204" s="109">
        <f>IF(U204="zákl. přenesená",N204,0)</f>
        <v>0</v>
      </c>
      <c r="BH204" s="109">
        <f>IF(U204="sníž. přenesená",N204,0)</f>
        <v>0</v>
      </c>
      <c r="BI204" s="109">
        <f>IF(U204="nulová",N204,0)</f>
        <v>0</v>
      </c>
      <c r="BJ204" s="21" t="s">
        <v>141</v>
      </c>
      <c r="BK204" s="109">
        <f>ROUND(L204*K204,2)</f>
        <v>0</v>
      </c>
      <c r="BL204" s="21" t="s">
        <v>141</v>
      </c>
      <c r="BM204" s="21" t="s">
        <v>231</v>
      </c>
    </row>
    <row r="205" spans="2:51" s="10" customFormat="1" ht="22.5" customHeight="1">
      <c r="B205" s="171"/>
      <c r="C205" s="172"/>
      <c r="D205" s="172"/>
      <c r="E205" s="173" t="s">
        <v>5</v>
      </c>
      <c r="F205" s="279" t="s">
        <v>195</v>
      </c>
      <c r="G205" s="280"/>
      <c r="H205" s="280"/>
      <c r="I205" s="280"/>
      <c r="J205" s="172"/>
      <c r="K205" s="174" t="s">
        <v>5</v>
      </c>
      <c r="L205" s="172"/>
      <c r="M205" s="172"/>
      <c r="N205" s="172"/>
      <c r="O205" s="172"/>
      <c r="P205" s="172"/>
      <c r="Q205" s="172"/>
      <c r="R205" s="175"/>
      <c r="T205" s="176"/>
      <c r="U205" s="172"/>
      <c r="V205" s="172"/>
      <c r="W205" s="172"/>
      <c r="X205" s="172"/>
      <c r="Y205" s="172"/>
      <c r="Z205" s="172"/>
      <c r="AA205" s="177"/>
      <c r="AT205" s="178" t="s">
        <v>169</v>
      </c>
      <c r="AU205" s="178" t="s">
        <v>110</v>
      </c>
      <c r="AV205" s="10" t="s">
        <v>88</v>
      </c>
      <c r="AW205" s="10" t="s">
        <v>37</v>
      </c>
      <c r="AX205" s="10" t="s">
        <v>80</v>
      </c>
      <c r="AY205" s="178" t="s">
        <v>162</v>
      </c>
    </row>
    <row r="206" spans="2:51" s="11" customFormat="1" ht="22.5" customHeight="1">
      <c r="B206" s="179"/>
      <c r="C206" s="180"/>
      <c r="D206" s="180"/>
      <c r="E206" s="181" t="s">
        <v>5</v>
      </c>
      <c r="F206" s="281" t="s">
        <v>196</v>
      </c>
      <c r="G206" s="282"/>
      <c r="H206" s="282"/>
      <c r="I206" s="282"/>
      <c r="J206" s="180"/>
      <c r="K206" s="182">
        <v>338.358</v>
      </c>
      <c r="L206" s="180"/>
      <c r="M206" s="180"/>
      <c r="N206" s="180"/>
      <c r="O206" s="180"/>
      <c r="P206" s="180"/>
      <c r="Q206" s="180"/>
      <c r="R206" s="183"/>
      <c r="T206" s="184"/>
      <c r="U206" s="180"/>
      <c r="V206" s="180"/>
      <c r="W206" s="180"/>
      <c r="X206" s="180"/>
      <c r="Y206" s="180"/>
      <c r="Z206" s="180"/>
      <c r="AA206" s="185"/>
      <c r="AT206" s="186" t="s">
        <v>169</v>
      </c>
      <c r="AU206" s="186" t="s">
        <v>110</v>
      </c>
      <c r="AV206" s="11" t="s">
        <v>110</v>
      </c>
      <c r="AW206" s="11" t="s">
        <v>37</v>
      </c>
      <c r="AX206" s="11" t="s">
        <v>80</v>
      </c>
      <c r="AY206" s="186" t="s">
        <v>162</v>
      </c>
    </row>
    <row r="207" spans="2:51" s="11" customFormat="1" ht="22.5" customHeight="1">
      <c r="B207" s="179"/>
      <c r="C207" s="180"/>
      <c r="D207" s="180"/>
      <c r="E207" s="181" t="s">
        <v>5</v>
      </c>
      <c r="F207" s="281" t="s">
        <v>197</v>
      </c>
      <c r="G207" s="282"/>
      <c r="H207" s="282"/>
      <c r="I207" s="282"/>
      <c r="J207" s="180"/>
      <c r="K207" s="182">
        <v>-13.3</v>
      </c>
      <c r="L207" s="180"/>
      <c r="M207" s="180"/>
      <c r="N207" s="180"/>
      <c r="O207" s="180"/>
      <c r="P207" s="180"/>
      <c r="Q207" s="180"/>
      <c r="R207" s="183"/>
      <c r="T207" s="184"/>
      <c r="U207" s="180"/>
      <c r="V207" s="180"/>
      <c r="W207" s="180"/>
      <c r="X207" s="180"/>
      <c r="Y207" s="180"/>
      <c r="Z207" s="180"/>
      <c r="AA207" s="185"/>
      <c r="AT207" s="186" t="s">
        <v>169</v>
      </c>
      <c r="AU207" s="186" t="s">
        <v>110</v>
      </c>
      <c r="AV207" s="11" t="s">
        <v>110</v>
      </c>
      <c r="AW207" s="11" t="s">
        <v>37</v>
      </c>
      <c r="AX207" s="11" t="s">
        <v>80</v>
      </c>
      <c r="AY207" s="186" t="s">
        <v>162</v>
      </c>
    </row>
    <row r="208" spans="2:51" s="11" customFormat="1" ht="22.5" customHeight="1">
      <c r="B208" s="179"/>
      <c r="C208" s="180"/>
      <c r="D208" s="180"/>
      <c r="E208" s="181" t="s">
        <v>5</v>
      </c>
      <c r="F208" s="281" t="s">
        <v>198</v>
      </c>
      <c r="G208" s="282"/>
      <c r="H208" s="282"/>
      <c r="I208" s="282"/>
      <c r="J208" s="180"/>
      <c r="K208" s="182">
        <v>-11.025</v>
      </c>
      <c r="L208" s="180"/>
      <c r="M208" s="180"/>
      <c r="N208" s="180"/>
      <c r="O208" s="180"/>
      <c r="P208" s="180"/>
      <c r="Q208" s="180"/>
      <c r="R208" s="183"/>
      <c r="T208" s="184"/>
      <c r="U208" s="180"/>
      <c r="V208" s="180"/>
      <c r="W208" s="180"/>
      <c r="X208" s="180"/>
      <c r="Y208" s="180"/>
      <c r="Z208" s="180"/>
      <c r="AA208" s="185"/>
      <c r="AT208" s="186" t="s">
        <v>169</v>
      </c>
      <c r="AU208" s="186" t="s">
        <v>110</v>
      </c>
      <c r="AV208" s="11" t="s">
        <v>110</v>
      </c>
      <c r="AW208" s="11" t="s">
        <v>37</v>
      </c>
      <c r="AX208" s="11" t="s">
        <v>80</v>
      </c>
      <c r="AY208" s="186" t="s">
        <v>162</v>
      </c>
    </row>
    <row r="209" spans="2:51" s="11" customFormat="1" ht="22.5" customHeight="1">
      <c r="B209" s="179"/>
      <c r="C209" s="180"/>
      <c r="D209" s="180"/>
      <c r="E209" s="181" t="s">
        <v>5</v>
      </c>
      <c r="F209" s="281" t="s">
        <v>199</v>
      </c>
      <c r="G209" s="282"/>
      <c r="H209" s="282"/>
      <c r="I209" s="282"/>
      <c r="J209" s="180"/>
      <c r="K209" s="182">
        <v>-10.4</v>
      </c>
      <c r="L209" s="180"/>
      <c r="M209" s="180"/>
      <c r="N209" s="180"/>
      <c r="O209" s="180"/>
      <c r="P209" s="180"/>
      <c r="Q209" s="180"/>
      <c r="R209" s="183"/>
      <c r="T209" s="184"/>
      <c r="U209" s="180"/>
      <c r="V209" s="180"/>
      <c r="W209" s="180"/>
      <c r="X209" s="180"/>
      <c r="Y209" s="180"/>
      <c r="Z209" s="180"/>
      <c r="AA209" s="185"/>
      <c r="AT209" s="186" t="s">
        <v>169</v>
      </c>
      <c r="AU209" s="186" t="s">
        <v>110</v>
      </c>
      <c r="AV209" s="11" t="s">
        <v>110</v>
      </c>
      <c r="AW209" s="11" t="s">
        <v>37</v>
      </c>
      <c r="AX209" s="11" t="s">
        <v>80</v>
      </c>
      <c r="AY209" s="186" t="s">
        <v>162</v>
      </c>
    </row>
    <row r="210" spans="2:51" s="11" customFormat="1" ht="22.5" customHeight="1">
      <c r="B210" s="179"/>
      <c r="C210" s="180"/>
      <c r="D210" s="180"/>
      <c r="E210" s="181" t="s">
        <v>5</v>
      </c>
      <c r="F210" s="281" t="s">
        <v>200</v>
      </c>
      <c r="G210" s="282"/>
      <c r="H210" s="282"/>
      <c r="I210" s="282"/>
      <c r="J210" s="180"/>
      <c r="K210" s="182">
        <v>-11.34</v>
      </c>
      <c r="L210" s="180"/>
      <c r="M210" s="180"/>
      <c r="N210" s="180"/>
      <c r="O210" s="180"/>
      <c r="P210" s="180"/>
      <c r="Q210" s="180"/>
      <c r="R210" s="183"/>
      <c r="T210" s="184"/>
      <c r="U210" s="180"/>
      <c r="V210" s="180"/>
      <c r="W210" s="180"/>
      <c r="X210" s="180"/>
      <c r="Y210" s="180"/>
      <c r="Z210" s="180"/>
      <c r="AA210" s="185"/>
      <c r="AT210" s="186" t="s">
        <v>169</v>
      </c>
      <c r="AU210" s="186" t="s">
        <v>110</v>
      </c>
      <c r="AV210" s="11" t="s">
        <v>110</v>
      </c>
      <c r="AW210" s="11" t="s">
        <v>37</v>
      </c>
      <c r="AX210" s="11" t="s">
        <v>80</v>
      </c>
      <c r="AY210" s="186" t="s">
        <v>162</v>
      </c>
    </row>
    <row r="211" spans="2:51" s="13" customFormat="1" ht="22.5" customHeight="1">
      <c r="B211" s="195"/>
      <c r="C211" s="196"/>
      <c r="D211" s="196"/>
      <c r="E211" s="197" t="s">
        <v>5</v>
      </c>
      <c r="F211" s="287" t="s">
        <v>201</v>
      </c>
      <c r="G211" s="288"/>
      <c r="H211" s="288"/>
      <c r="I211" s="288"/>
      <c r="J211" s="196"/>
      <c r="K211" s="198">
        <v>292.293</v>
      </c>
      <c r="L211" s="196"/>
      <c r="M211" s="196"/>
      <c r="N211" s="196"/>
      <c r="O211" s="196"/>
      <c r="P211" s="196"/>
      <c r="Q211" s="196"/>
      <c r="R211" s="199"/>
      <c r="T211" s="200"/>
      <c r="U211" s="196"/>
      <c r="V211" s="196"/>
      <c r="W211" s="196"/>
      <c r="X211" s="196"/>
      <c r="Y211" s="196"/>
      <c r="Z211" s="196"/>
      <c r="AA211" s="201"/>
      <c r="AT211" s="202" t="s">
        <v>169</v>
      </c>
      <c r="AU211" s="202" t="s">
        <v>110</v>
      </c>
      <c r="AV211" s="13" t="s">
        <v>176</v>
      </c>
      <c r="AW211" s="13" t="s">
        <v>37</v>
      </c>
      <c r="AX211" s="13" t="s">
        <v>80</v>
      </c>
      <c r="AY211" s="202" t="s">
        <v>162</v>
      </c>
    </row>
    <row r="212" spans="2:51" s="10" customFormat="1" ht="22.5" customHeight="1">
      <c r="B212" s="171"/>
      <c r="C212" s="172"/>
      <c r="D212" s="172"/>
      <c r="E212" s="173" t="s">
        <v>5</v>
      </c>
      <c r="F212" s="289" t="s">
        <v>202</v>
      </c>
      <c r="G212" s="290"/>
      <c r="H212" s="290"/>
      <c r="I212" s="290"/>
      <c r="J212" s="172"/>
      <c r="K212" s="174" t="s">
        <v>5</v>
      </c>
      <c r="L212" s="172"/>
      <c r="M212" s="172"/>
      <c r="N212" s="172"/>
      <c r="O212" s="172"/>
      <c r="P212" s="172"/>
      <c r="Q212" s="172"/>
      <c r="R212" s="175"/>
      <c r="T212" s="176"/>
      <c r="U212" s="172"/>
      <c r="V212" s="172"/>
      <c r="W212" s="172"/>
      <c r="X212" s="172"/>
      <c r="Y212" s="172"/>
      <c r="Z212" s="172"/>
      <c r="AA212" s="177"/>
      <c r="AT212" s="178" t="s">
        <v>169</v>
      </c>
      <c r="AU212" s="178" t="s">
        <v>110</v>
      </c>
      <c r="AV212" s="10" t="s">
        <v>88</v>
      </c>
      <c r="AW212" s="10" t="s">
        <v>37</v>
      </c>
      <c r="AX212" s="10" t="s">
        <v>80</v>
      </c>
      <c r="AY212" s="178" t="s">
        <v>162</v>
      </c>
    </row>
    <row r="213" spans="2:51" s="11" customFormat="1" ht="22.5" customHeight="1">
      <c r="B213" s="179"/>
      <c r="C213" s="180"/>
      <c r="D213" s="180"/>
      <c r="E213" s="181" t="s">
        <v>5</v>
      </c>
      <c r="F213" s="281" t="s">
        <v>203</v>
      </c>
      <c r="G213" s="282"/>
      <c r="H213" s="282"/>
      <c r="I213" s="282"/>
      <c r="J213" s="180"/>
      <c r="K213" s="182">
        <v>181.448</v>
      </c>
      <c r="L213" s="180"/>
      <c r="M213" s="180"/>
      <c r="N213" s="180"/>
      <c r="O213" s="180"/>
      <c r="P213" s="180"/>
      <c r="Q213" s="180"/>
      <c r="R213" s="183"/>
      <c r="T213" s="184"/>
      <c r="U213" s="180"/>
      <c r="V213" s="180"/>
      <c r="W213" s="180"/>
      <c r="X213" s="180"/>
      <c r="Y213" s="180"/>
      <c r="Z213" s="180"/>
      <c r="AA213" s="185"/>
      <c r="AT213" s="186" t="s">
        <v>169</v>
      </c>
      <c r="AU213" s="186" t="s">
        <v>110</v>
      </c>
      <c r="AV213" s="11" t="s">
        <v>110</v>
      </c>
      <c r="AW213" s="11" t="s">
        <v>37</v>
      </c>
      <c r="AX213" s="11" t="s">
        <v>80</v>
      </c>
      <c r="AY213" s="186" t="s">
        <v>162</v>
      </c>
    </row>
    <row r="214" spans="2:51" s="11" customFormat="1" ht="22.5" customHeight="1">
      <c r="B214" s="179"/>
      <c r="C214" s="180"/>
      <c r="D214" s="180"/>
      <c r="E214" s="181" t="s">
        <v>5</v>
      </c>
      <c r="F214" s="281" t="s">
        <v>204</v>
      </c>
      <c r="G214" s="282"/>
      <c r="H214" s="282"/>
      <c r="I214" s="282"/>
      <c r="J214" s="180"/>
      <c r="K214" s="182">
        <v>-8</v>
      </c>
      <c r="L214" s="180"/>
      <c r="M214" s="180"/>
      <c r="N214" s="180"/>
      <c r="O214" s="180"/>
      <c r="P214" s="180"/>
      <c r="Q214" s="180"/>
      <c r="R214" s="183"/>
      <c r="T214" s="184"/>
      <c r="U214" s="180"/>
      <c r="V214" s="180"/>
      <c r="W214" s="180"/>
      <c r="X214" s="180"/>
      <c r="Y214" s="180"/>
      <c r="Z214" s="180"/>
      <c r="AA214" s="185"/>
      <c r="AT214" s="186" t="s">
        <v>169</v>
      </c>
      <c r="AU214" s="186" t="s">
        <v>110</v>
      </c>
      <c r="AV214" s="11" t="s">
        <v>110</v>
      </c>
      <c r="AW214" s="11" t="s">
        <v>37</v>
      </c>
      <c r="AX214" s="11" t="s">
        <v>80</v>
      </c>
      <c r="AY214" s="186" t="s">
        <v>162</v>
      </c>
    </row>
    <row r="215" spans="2:51" s="11" customFormat="1" ht="22.5" customHeight="1">
      <c r="B215" s="179"/>
      <c r="C215" s="180"/>
      <c r="D215" s="180"/>
      <c r="E215" s="181" t="s">
        <v>5</v>
      </c>
      <c r="F215" s="281" t="s">
        <v>205</v>
      </c>
      <c r="G215" s="282"/>
      <c r="H215" s="282"/>
      <c r="I215" s="282"/>
      <c r="J215" s="180"/>
      <c r="K215" s="182">
        <v>-5.2</v>
      </c>
      <c r="L215" s="180"/>
      <c r="M215" s="180"/>
      <c r="N215" s="180"/>
      <c r="O215" s="180"/>
      <c r="P215" s="180"/>
      <c r="Q215" s="180"/>
      <c r="R215" s="183"/>
      <c r="T215" s="184"/>
      <c r="U215" s="180"/>
      <c r="V215" s="180"/>
      <c r="W215" s="180"/>
      <c r="X215" s="180"/>
      <c r="Y215" s="180"/>
      <c r="Z215" s="180"/>
      <c r="AA215" s="185"/>
      <c r="AT215" s="186" t="s">
        <v>169</v>
      </c>
      <c r="AU215" s="186" t="s">
        <v>110</v>
      </c>
      <c r="AV215" s="11" t="s">
        <v>110</v>
      </c>
      <c r="AW215" s="11" t="s">
        <v>37</v>
      </c>
      <c r="AX215" s="11" t="s">
        <v>80</v>
      </c>
      <c r="AY215" s="186" t="s">
        <v>162</v>
      </c>
    </row>
    <row r="216" spans="2:51" s="11" customFormat="1" ht="22.5" customHeight="1">
      <c r="B216" s="179"/>
      <c r="C216" s="180"/>
      <c r="D216" s="180"/>
      <c r="E216" s="181" t="s">
        <v>5</v>
      </c>
      <c r="F216" s="281" t="s">
        <v>206</v>
      </c>
      <c r="G216" s="282"/>
      <c r="H216" s="282"/>
      <c r="I216" s="282"/>
      <c r="J216" s="180"/>
      <c r="K216" s="182">
        <v>-5.513</v>
      </c>
      <c r="L216" s="180"/>
      <c r="M216" s="180"/>
      <c r="N216" s="180"/>
      <c r="O216" s="180"/>
      <c r="P216" s="180"/>
      <c r="Q216" s="180"/>
      <c r="R216" s="183"/>
      <c r="T216" s="184"/>
      <c r="U216" s="180"/>
      <c r="V216" s="180"/>
      <c r="W216" s="180"/>
      <c r="X216" s="180"/>
      <c r="Y216" s="180"/>
      <c r="Z216" s="180"/>
      <c r="AA216" s="185"/>
      <c r="AT216" s="186" t="s">
        <v>169</v>
      </c>
      <c r="AU216" s="186" t="s">
        <v>110</v>
      </c>
      <c r="AV216" s="11" t="s">
        <v>110</v>
      </c>
      <c r="AW216" s="11" t="s">
        <v>37</v>
      </c>
      <c r="AX216" s="11" t="s">
        <v>80</v>
      </c>
      <c r="AY216" s="186" t="s">
        <v>162</v>
      </c>
    </row>
    <row r="217" spans="2:51" s="13" customFormat="1" ht="22.5" customHeight="1">
      <c r="B217" s="195"/>
      <c r="C217" s="196"/>
      <c r="D217" s="196"/>
      <c r="E217" s="197" t="s">
        <v>5</v>
      </c>
      <c r="F217" s="287" t="s">
        <v>201</v>
      </c>
      <c r="G217" s="288"/>
      <c r="H217" s="288"/>
      <c r="I217" s="288"/>
      <c r="J217" s="196"/>
      <c r="K217" s="198">
        <v>162.735</v>
      </c>
      <c r="L217" s="196"/>
      <c r="M217" s="196"/>
      <c r="N217" s="196"/>
      <c r="O217" s="196"/>
      <c r="P217" s="196"/>
      <c r="Q217" s="196"/>
      <c r="R217" s="199"/>
      <c r="T217" s="200"/>
      <c r="U217" s="196"/>
      <c r="V217" s="196"/>
      <c r="W217" s="196"/>
      <c r="X217" s="196"/>
      <c r="Y217" s="196"/>
      <c r="Z217" s="196"/>
      <c r="AA217" s="201"/>
      <c r="AT217" s="202" t="s">
        <v>169</v>
      </c>
      <c r="AU217" s="202" t="s">
        <v>110</v>
      </c>
      <c r="AV217" s="13" t="s">
        <v>176</v>
      </c>
      <c r="AW217" s="13" t="s">
        <v>37</v>
      </c>
      <c r="AX217" s="13" t="s">
        <v>80</v>
      </c>
      <c r="AY217" s="202" t="s">
        <v>162</v>
      </c>
    </row>
    <row r="218" spans="2:51" s="10" customFormat="1" ht="22.5" customHeight="1">
      <c r="B218" s="171"/>
      <c r="C218" s="172"/>
      <c r="D218" s="172"/>
      <c r="E218" s="173" t="s">
        <v>5</v>
      </c>
      <c r="F218" s="289" t="s">
        <v>207</v>
      </c>
      <c r="G218" s="290"/>
      <c r="H218" s="290"/>
      <c r="I218" s="290"/>
      <c r="J218" s="172"/>
      <c r="K218" s="174" t="s">
        <v>5</v>
      </c>
      <c r="L218" s="172"/>
      <c r="M218" s="172"/>
      <c r="N218" s="172"/>
      <c r="O218" s="172"/>
      <c r="P218" s="172"/>
      <c r="Q218" s="172"/>
      <c r="R218" s="175"/>
      <c r="T218" s="176"/>
      <c r="U218" s="172"/>
      <c r="V218" s="172"/>
      <c r="W218" s="172"/>
      <c r="X218" s="172"/>
      <c r="Y218" s="172"/>
      <c r="Z218" s="172"/>
      <c r="AA218" s="177"/>
      <c r="AT218" s="178" t="s">
        <v>169</v>
      </c>
      <c r="AU218" s="178" t="s">
        <v>110</v>
      </c>
      <c r="AV218" s="10" t="s">
        <v>88</v>
      </c>
      <c r="AW218" s="10" t="s">
        <v>37</v>
      </c>
      <c r="AX218" s="10" t="s">
        <v>80</v>
      </c>
      <c r="AY218" s="178" t="s">
        <v>162</v>
      </c>
    </row>
    <row r="219" spans="2:51" s="11" customFormat="1" ht="22.5" customHeight="1">
      <c r="B219" s="179"/>
      <c r="C219" s="180"/>
      <c r="D219" s="180"/>
      <c r="E219" s="181" t="s">
        <v>5</v>
      </c>
      <c r="F219" s="281" t="s">
        <v>208</v>
      </c>
      <c r="G219" s="282"/>
      <c r="H219" s="282"/>
      <c r="I219" s="282"/>
      <c r="J219" s="180"/>
      <c r="K219" s="182">
        <v>70.023</v>
      </c>
      <c r="L219" s="180"/>
      <c r="M219" s="180"/>
      <c r="N219" s="180"/>
      <c r="O219" s="180"/>
      <c r="P219" s="180"/>
      <c r="Q219" s="180"/>
      <c r="R219" s="183"/>
      <c r="T219" s="184"/>
      <c r="U219" s="180"/>
      <c r="V219" s="180"/>
      <c r="W219" s="180"/>
      <c r="X219" s="180"/>
      <c r="Y219" s="180"/>
      <c r="Z219" s="180"/>
      <c r="AA219" s="185"/>
      <c r="AT219" s="186" t="s">
        <v>169</v>
      </c>
      <c r="AU219" s="186" t="s">
        <v>110</v>
      </c>
      <c r="AV219" s="11" t="s">
        <v>110</v>
      </c>
      <c r="AW219" s="11" t="s">
        <v>37</v>
      </c>
      <c r="AX219" s="11" t="s">
        <v>80</v>
      </c>
      <c r="AY219" s="186" t="s">
        <v>162</v>
      </c>
    </row>
    <row r="220" spans="2:51" s="13" customFormat="1" ht="22.5" customHeight="1">
      <c r="B220" s="195"/>
      <c r="C220" s="196"/>
      <c r="D220" s="196"/>
      <c r="E220" s="197" t="s">
        <v>5</v>
      </c>
      <c r="F220" s="287" t="s">
        <v>201</v>
      </c>
      <c r="G220" s="288"/>
      <c r="H220" s="288"/>
      <c r="I220" s="288"/>
      <c r="J220" s="196"/>
      <c r="K220" s="198">
        <v>70.023</v>
      </c>
      <c r="L220" s="196"/>
      <c r="M220" s="196"/>
      <c r="N220" s="196"/>
      <c r="O220" s="196"/>
      <c r="P220" s="196"/>
      <c r="Q220" s="196"/>
      <c r="R220" s="199"/>
      <c r="T220" s="200"/>
      <c r="U220" s="196"/>
      <c r="V220" s="196"/>
      <c r="W220" s="196"/>
      <c r="X220" s="196"/>
      <c r="Y220" s="196"/>
      <c r="Z220" s="196"/>
      <c r="AA220" s="201"/>
      <c r="AT220" s="202" t="s">
        <v>169</v>
      </c>
      <c r="AU220" s="202" t="s">
        <v>110</v>
      </c>
      <c r="AV220" s="13" t="s">
        <v>176</v>
      </c>
      <c r="AW220" s="13" t="s">
        <v>37</v>
      </c>
      <c r="AX220" s="13" t="s">
        <v>80</v>
      </c>
      <c r="AY220" s="202" t="s">
        <v>162</v>
      </c>
    </row>
    <row r="221" spans="2:51" s="10" customFormat="1" ht="22.5" customHeight="1">
      <c r="B221" s="171"/>
      <c r="C221" s="172"/>
      <c r="D221" s="172"/>
      <c r="E221" s="173" t="s">
        <v>5</v>
      </c>
      <c r="F221" s="289" t="s">
        <v>209</v>
      </c>
      <c r="G221" s="290"/>
      <c r="H221" s="290"/>
      <c r="I221" s="290"/>
      <c r="J221" s="172"/>
      <c r="K221" s="174" t="s">
        <v>5</v>
      </c>
      <c r="L221" s="172"/>
      <c r="M221" s="172"/>
      <c r="N221" s="172"/>
      <c r="O221" s="172"/>
      <c r="P221" s="172"/>
      <c r="Q221" s="172"/>
      <c r="R221" s="175"/>
      <c r="T221" s="176"/>
      <c r="U221" s="172"/>
      <c r="V221" s="172"/>
      <c r="W221" s="172"/>
      <c r="X221" s="172"/>
      <c r="Y221" s="172"/>
      <c r="Z221" s="172"/>
      <c r="AA221" s="177"/>
      <c r="AT221" s="178" t="s">
        <v>169</v>
      </c>
      <c r="AU221" s="178" t="s">
        <v>110</v>
      </c>
      <c r="AV221" s="10" t="s">
        <v>88</v>
      </c>
      <c r="AW221" s="10" t="s">
        <v>37</v>
      </c>
      <c r="AX221" s="10" t="s">
        <v>80</v>
      </c>
      <c r="AY221" s="178" t="s">
        <v>162</v>
      </c>
    </row>
    <row r="222" spans="2:51" s="11" customFormat="1" ht="22.5" customHeight="1">
      <c r="B222" s="179"/>
      <c r="C222" s="180"/>
      <c r="D222" s="180"/>
      <c r="E222" s="181" t="s">
        <v>5</v>
      </c>
      <c r="F222" s="281" t="s">
        <v>210</v>
      </c>
      <c r="G222" s="282"/>
      <c r="H222" s="282"/>
      <c r="I222" s="282"/>
      <c r="J222" s="180"/>
      <c r="K222" s="182">
        <v>52.09</v>
      </c>
      <c r="L222" s="180"/>
      <c r="M222" s="180"/>
      <c r="N222" s="180"/>
      <c r="O222" s="180"/>
      <c r="P222" s="180"/>
      <c r="Q222" s="180"/>
      <c r="R222" s="183"/>
      <c r="T222" s="184"/>
      <c r="U222" s="180"/>
      <c r="V222" s="180"/>
      <c r="W222" s="180"/>
      <c r="X222" s="180"/>
      <c r="Y222" s="180"/>
      <c r="Z222" s="180"/>
      <c r="AA222" s="185"/>
      <c r="AT222" s="186" t="s">
        <v>169</v>
      </c>
      <c r="AU222" s="186" t="s">
        <v>110</v>
      </c>
      <c r="AV222" s="11" t="s">
        <v>110</v>
      </c>
      <c r="AW222" s="11" t="s">
        <v>37</v>
      </c>
      <c r="AX222" s="11" t="s">
        <v>80</v>
      </c>
      <c r="AY222" s="186" t="s">
        <v>162</v>
      </c>
    </row>
    <row r="223" spans="2:51" s="13" customFormat="1" ht="22.5" customHeight="1">
      <c r="B223" s="195"/>
      <c r="C223" s="196"/>
      <c r="D223" s="196"/>
      <c r="E223" s="197" t="s">
        <v>5</v>
      </c>
      <c r="F223" s="287" t="s">
        <v>201</v>
      </c>
      <c r="G223" s="288"/>
      <c r="H223" s="288"/>
      <c r="I223" s="288"/>
      <c r="J223" s="196"/>
      <c r="K223" s="198">
        <v>52.09</v>
      </c>
      <c r="L223" s="196"/>
      <c r="M223" s="196"/>
      <c r="N223" s="196"/>
      <c r="O223" s="196"/>
      <c r="P223" s="196"/>
      <c r="Q223" s="196"/>
      <c r="R223" s="199"/>
      <c r="T223" s="200"/>
      <c r="U223" s="196"/>
      <c r="V223" s="196"/>
      <c r="W223" s="196"/>
      <c r="X223" s="196"/>
      <c r="Y223" s="196"/>
      <c r="Z223" s="196"/>
      <c r="AA223" s="201"/>
      <c r="AT223" s="202" t="s">
        <v>169</v>
      </c>
      <c r="AU223" s="202" t="s">
        <v>110</v>
      </c>
      <c r="AV223" s="13" t="s">
        <v>176</v>
      </c>
      <c r="AW223" s="13" t="s">
        <v>37</v>
      </c>
      <c r="AX223" s="13" t="s">
        <v>80</v>
      </c>
      <c r="AY223" s="202" t="s">
        <v>162</v>
      </c>
    </row>
    <row r="224" spans="2:51" s="10" customFormat="1" ht="22.5" customHeight="1">
      <c r="B224" s="171"/>
      <c r="C224" s="172"/>
      <c r="D224" s="172"/>
      <c r="E224" s="173" t="s">
        <v>5</v>
      </c>
      <c r="F224" s="289" t="s">
        <v>211</v>
      </c>
      <c r="G224" s="290"/>
      <c r="H224" s="290"/>
      <c r="I224" s="290"/>
      <c r="J224" s="172"/>
      <c r="K224" s="174" t="s">
        <v>5</v>
      </c>
      <c r="L224" s="172"/>
      <c r="M224" s="172"/>
      <c r="N224" s="172"/>
      <c r="O224" s="172"/>
      <c r="P224" s="172"/>
      <c r="Q224" s="172"/>
      <c r="R224" s="175"/>
      <c r="T224" s="176"/>
      <c r="U224" s="172"/>
      <c r="V224" s="172"/>
      <c r="W224" s="172"/>
      <c r="X224" s="172"/>
      <c r="Y224" s="172"/>
      <c r="Z224" s="172"/>
      <c r="AA224" s="177"/>
      <c r="AT224" s="178" t="s">
        <v>169</v>
      </c>
      <c r="AU224" s="178" t="s">
        <v>110</v>
      </c>
      <c r="AV224" s="10" t="s">
        <v>88</v>
      </c>
      <c r="AW224" s="10" t="s">
        <v>37</v>
      </c>
      <c r="AX224" s="10" t="s">
        <v>80</v>
      </c>
      <c r="AY224" s="178" t="s">
        <v>162</v>
      </c>
    </row>
    <row r="225" spans="2:51" s="11" customFormat="1" ht="22.5" customHeight="1">
      <c r="B225" s="179"/>
      <c r="C225" s="180"/>
      <c r="D225" s="180"/>
      <c r="E225" s="181" t="s">
        <v>5</v>
      </c>
      <c r="F225" s="281" t="s">
        <v>212</v>
      </c>
      <c r="G225" s="282"/>
      <c r="H225" s="282"/>
      <c r="I225" s="282"/>
      <c r="J225" s="180"/>
      <c r="K225" s="182">
        <v>45.245</v>
      </c>
      <c r="L225" s="180"/>
      <c r="M225" s="180"/>
      <c r="N225" s="180"/>
      <c r="O225" s="180"/>
      <c r="P225" s="180"/>
      <c r="Q225" s="180"/>
      <c r="R225" s="183"/>
      <c r="T225" s="184"/>
      <c r="U225" s="180"/>
      <c r="V225" s="180"/>
      <c r="W225" s="180"/>
      <c r="X225" s="180"/>
      <c r="Y225" s="180"/>
      <c r="Z225" s="180"/>
      <c r="AA225" s="185"/>
      <c r="AT225" s="186" t="s">
        <v>169</v>
      </c>
      <c r="AU225" s="186" t="s">
        <v>110</v>
      </c>
      <c r="AV225" s="11" t="s">
        <v>110</v>
      </c>
      <c r="AW225" s="11" t="s">
        <v>37</v>
      </c>
      <c r="AX225" s="11" t="s">
        <v>80</v>
      </c>
      <c r="AY225" s="186" t="s">
        <v>162</v>
      </c>
    </row>
    <row r="226" spans="2:51" s="13" customFormat="1" ht="22.5" customHeight="1">
      <c r="B226" s="195"/>
      <c r="C226" s="196"/>
      <c r="D226" s="196"/>
      <c r="E226" s="197" t="s">
        <v>5</v>
      </c>
      <c r="F226" s="287" t="s">
        <v>201</v>
      </c>
      <c r="G226" s="288"/>
      <c r="H226" s="288"/>
      <c r="I226" s="288"/>
      <c r="J226" s="196"/>
      <c r="K226" s="198">
        <v>45.245</v>
      </c>
      <c r="L226" s="196"/>
      <c r="M226" s="196"/>
      <c r="N226" s="196"/>
      <c r="O226" s="196"/>
      <c r="P226" s="196"/>
      <c r="Q226" s="196"/>
      <c r="R226" s="199"/>
      <c r="T226" s="200"/>
      <c r="U226" s="196"/>
      <c r="V226" s="196"/>
      <c r="W226" s="196"/>
      <c r="X226" s="196"/>
      <c r="Y226" s="196"/>
      <c r="Z226" s="196"/>
      <c r="AA226" s="201"/>
      <c r="AT226" s="202" t="s">
        <v>169</v>
      </c>
      <c r="AU226" s="202" t="s">
        <v>110</v>
      </c>
      <c r="AV226" s="13" t="s">
        <v>176</v>
      </c>
      <c r="AW226" s="13" t="s">
        <v>37</v>
      </c>
      <c r="AX226" s="13" t="s">
        <v>80</v>
      </c>
      <c r="AY226" s="202" t="s">
        <v>162</v>
      </c>
    </row>
    <row r="227" spans="2:51" s="10" customFormat="1" ht="22.5" customHeight="1">
      <c r="B227" s="171"/>
      <c r="C227" s="172"/>
      <c r="D227" s="172"/>
      <c r="E227" s="173" t="s">
        <v>5</v>
      </c>
      <c r="F227" s="289" t="s">
        <v>213</v>
      </c>
      <c r="G227" s="290"/>
      <c r="H227" s="290"/>
      <c r="I227" s="290"/>
      <c r="J227" s="172"/>
      <c r="K227" s="174" t="s">
        <v>5</v>
      </c>
      <c r="L227" s="172"/>
      <c r="M227" s="172"/>
      <c r="N227" s="172"/>
      <c r="O227" s="172"/>
      <c r="P227" s="172"/>
      <c r="Q227" s="172"/>
      <c r="R227" s="175"/>
      <c r="T227" s="176"/>
      <c r="U227" s="172"/>
      <c r="V227" s="172"/>
      <c r="W227" s="172"/>
      <c r="X227" s="172"/>
      <c r="Y227" s="172"/>
      <c r="Z227" s="172"/>
      <c r="AA227" s="177"/>
      <c r="AT227" s="178" t="s">
        <v>169</v>
      </c>
      <c r="AU227" s="178" t="s">
        <v>110</v>
      </c>
      <c r="AV227" s="10" t="s">
        <v>88</v>
      </c>
      <c r="AW227" s="10" t="s">
        <v>37</v>
      </c>
      <c r="AX227" s="10" t="s">
        <v>80</v>
      </c>
      <c r="AY227" s="178" t="s">
        <v>162</v>
      </c>
    </row>
    <row r="228" spans="2:51" s="11" customFormat="1" ht="22.5" customHeight="1">
      <c r="B228" s="179"/>
      <c r="C228" s="180"/>
      <c r="D228" s="180"/>
      <c r="E228" s="181" t="s">
        <v>5</v>
      </c>
      <c r="F228" s="281" t="s">
        <v>214</v>
      </c>
      <c r="G228" s="282"/>
      <c r="H228" s="282"/>
      <c r="I228" s="282"/>
      <c r="J228" s="180"/>
      <c r="K228" s="182">
        <v>58.435</v>
      </c>
      <c r="L228" s="180"/>
      <c r="M228" s="180"/>
      <c r="N228" s="180"/>
      <c r="O228" s="180"/>
      <c r="P228" s="180"/>
      <c r="Q228" s="180"/>
      <c r="R228" s="183"/>
      <c r="T228" s="184"/>
      <c r="U228" s="180"/>
      <c r="V228" s="180"/>
      <c r="W228" s="180"/>
      <c r="X228" s="180"/>
      <c r="Y228" s="180"/>
      <c r="Z228" s="180"/>
      <c r="AA228" s="185"/>
      <c r="AT228" s="186" t="s">
        <v>169</v>
      </c>
      <c r="AU228" s="186" t="s">
        <v>110</v>
      </c>
      <c r="AV228" s="11" t="s">
        <v>110</v>
      </c>
      <c r="AW228" s="11" t="s">
        <v>37</v>
      </c>
      <c r="AX228" s="11" t="s">
        <v>80</v>
      </c>
      <c r="AY228" s="186" t="s">
        <v>162</v>
      </c>
    </row>
    <row r="229" spans="2:51" s="11" customFormat="1" ht="22.5" customHeight="1">
      <c r="B229" s="179"/>
      <c r="C229" s="180"/>
      <c r="D229" s="180"/>
      <c r="E229" s="181" t="s">
        <v>5</v>
      </c>
      <c r="F229" s="281" t="s">
        <v>215</v>
      </c>
      <c r="G229" s="282"/>
      <c r="H229" s="282"/>
      <c r="I229" s="282"/>
      <c r="J229" s="180"/>
      <c r="K229" s="182">
        <v>-3.8</v>
      </c>
      <c r="L229" s="180"/>
      <c r="M229" s="180"/>
      <c r="N229" s="180"/>
      <c r="O229" s="180"/>
      <c r="P229" s="180"/>
      <c r="Q229" s="180"/>
      <c r="R229" s="183"/>
      <c r="T229" s="184"/>
      <c r="U229" s="180"/>
      <c r="V229" s="180"/>
      <c r="W229" s="180"/>
      <c r="X229" s="180"/>
      <c r="Y229" s="180"/>
      <c r="Z229" s="180"/>
      <c r="AA229" s="185"/>
      <c r="AT229" s="186" t="s">
        <v>169</v>
      </c>
      <c r="AU229" s="186" t="s">
        <v>110</v>
      </c>
      <c r="AV229" s="11" t="s">
        <v>110</v>
      </c>
      <c r="AW229" s="11" t="s">
        <v>37</v>
      </c>
      <c r="AX229" s="11" t="s">
        <v>80</v>
      </c>
      <c r="AY229" s="186" t="s">
        <v>162</v>
      </c>
    </row>
    <row r="230" spans="2:51" s="11" customFormat="1" ht="22.5" customHeight="1">
      <c r="B230" s="179"/>
      <c r="C230" s="180"/>
      <c r="D230" s="180"/>
      <c r="E230" s="181" t="s">
        <v>5</v>
      </c>
      <c r="F230" s="281" t="s">
        <v>216</v>
      </c>
      <c r="G230" s="282"/>
      <c r="H230" s="282"/>
      <c r="I230" s="282"/>
      <c r="J230" s="180"/>
      <c r="K230" s="182">
        <v>-6.48</v>
      </c>
      <c r="L230" s="180"/>
      <c r="M230" s="180"/>
      <c r="N230" s="180"/>
      <c r="O230" s="180"/>
      <c r="P230" s="180"/>
      <c r="Q230" s="180"/>
      <c r="R230" s="183"/>
      <c r="T230" s="184"/>
      <c r="U230" s="180"/>
      <c r="V230" s="180"/>
      <c r="W230" s="180"/>
      <c r="X230" s="180"/>
      <c r="Y230" s="180"/>
      <c r="Z230" s="180"/>
      <c r="AA230" s="185"/>
      <c r="AT230" s="186" t="s">
        <v>169</v>
      </c>
      <c r="AU230" s="186" t="s">
        <v>110</v>
      </c>
      <c r="AV230" s="11" t="s">
        <v>110</v>
      </c>
      <c r="AW230" s="11" t="s">
        <v>37</v>
      </c>
      <c r="AX230" s="11" t="s">
        <v>80</v>
      </c>
      <c r="AY230" s="186" t="s">
        <v>162</v>
      </c>
    </row>
    <row r="231" spans="2:51" s="13" customFormat="1" ht="22.5" customHeight="1">
      <c r="B231" s="195"/>
      <c r="C231" s="196"/>
      <c r="D231" s="196"/>
      <c r="E231" s="197" t="s">
        <v>5</v>
      </c>
      <c r="F231" s="287" t="s">
        <v>201</v>
      </c>
      <c r="G231" s="288"/>
      <c r="H231" s="288"/>
      <c r="I231" s="288"/>
      <c r="J231" s="196"/>
      <c r="K231" s="198">
        <v>48.155</v>
      </c>
      <c r="L231" s="196"/>
      <c r="M231" s="196"/>
      <c r="N231" s="196"/>
      <c r="O231" s="196"/>
      <c r="P231" s="196"/>
      <c r="Q231" s="196"/>
      <c r="R231" s="199"/>
      <c r="T231" s="200"/>
      <c r="U231" s="196"/>
      <c r="V231" s="196"/>
      <c r="W231" s="196"/>
      <c r="X231" s="196"/>
      <c r="Y231" s="196"/>
      <c r="Z231" s="196"/>
      <c r="AA231" s="201"/>
      <c r="AT231" s="202" t="s">
        <v>169</v>
      </c>
      <c r="AU231" s="202" t="s">
        <v>110</v>
      </c>
      <c r="AV231" s="13" t="s">
        <v>176</v>
      </c>
      <c r="AW231" s="13" t="s">
        <v>37</v>
      </c>
      <c r="AX231" s="13" t="s">
        <v>80</v>
      </c>
      <c r="AY231" s="202" t="s">
        <v>162</v>
      </c>
    </row>
    <row r="232" spans="2:51" s="10" customFormat="1" ht="22.5" customHeight="1">
      <c r="B232" s="171"/>
      <c r="C232" s="172"/>
      <c r="D232" s="172"/>
      <c r="E232" s="173" t="s">
        <v>5</v>
      </c>
      <c r="F232" s="289" t="s">
        <v>217</v>
      </c>
      <c r="G232" s="290"/>
      <c r="H232" s="290"/>
      <c r="I232" s="290"/>
      <c r="J232" s="172"/>
      <c r="K232" s="174" t="s">
        <v>5</v>
      </c>
      <c r="L232" s="172"/>
      <c r="M232" s="172"/>
      <c r="N232" s="172"/>
      <c r="O232" s="172"/>
      <c r="P232" s="172"/>
      <c r="Q232" s="172"/>
      <c r="R232" s="175"/>
      <c r="T232" s="176"/>
      <c r="U232" s="172"/>
      <c r="V232" s="172"/>
      <c r="W232" s="172"/>
      <c r="X232" s="172"/>
      <c r="Y232" s="172"/>
      <c r="Z232" s="172"/>
      <c r="AA232" s="177"/>
      <c r="AT232" s="178" t="s">
        <v>169</v>
      </c>
      <c r="AU232" s="178" t="s">
        <v>110</v>
      </c>
      <c r="AV232" s="10" t="s">
        <v>88</v>
      </c>
      <c r="AW232" s="10" t="s">
        <v>37</v>
      </c>
      <c r="AX232" s="10" t="s">
        <v>80</v>
      </c>
      <c r="AY232" s="178" t="s">
        <v>162</v>
      </c>
    </row>
    <row r="233" spans="2:51" s="11" customFormat="1" ht="22.5" customHeight="1">
      <c r="B233" s="179"/>
      <c r="C233" s="180"/>
      <c r="D233" s="180"/>
      <c r="E233" s="181" t="s">
        <v>5</v>
      </c>
      <c r="F233" s="281" t="s">
        <v>218</v>
      </c>
      <c r="G233" s="282"/>
      <c r="H233" s="282"/>
      <c r="I233" s="282"/>
      <c r="J233" s="180"/>
      <c r="K233" s="182">
        <v>0</v>
      </c>
      <c r="L233" s="180"/>
      <c r="M233" s="180"/>
      <c r="N233" s="180"/>
      <c r="O233" s="180"/>
      <c r="P233" s="180"/>
      <c r="Q233" s="180"/>
      <c r="R233" s="183"/>
      <c r="T233" s="184"/>
      <c r="U233" s="180"/>
      <c r="V233" s="180"/>
      <c r="W233" s="180"/>
      <c r="X233" s="180"/>
      <c r="Y233" s="180"/>
      <c r="Z233" s="180"/>
      <c r="AA233" s="185"/>
      <c r="AT233" s="186" t="s">
        <v>169</v>
      </c>
      <c r="AU233" s="186" t="s">
        <v>110</v>
      </c>
      <c r="AV233" s="11" t="s">
        <v>110</v>
      </c>
      <c r="AW233" s="11" t="s">
        <v>37</v>
      </c>
      <c r="AX233" s="11" t="s">
        <v>80</v>
      </c>
      <c r="AY233" s="186" t="s">
        <v>162</v>
      </c>
    </row>
    <row r="234" spans="2:51" s="13" customFormat="1" ht="22.5" customHeight="1">
      <c r="B234" s="195"/>
      <c r="C234" s="196"/>
      <c r="D234" s="196"/>
      <c r="E234" s="197" t="s">
        <v>5</v>
      </c>
      <c r="F234" s="287" t="s">
        <v>201</v>
      </c>
      <c r="G234" s="288"/>
      <c r="H234" s="288"/>
      <c r="I234" s="288"/>
      <c r="J234" s="196"/>
      <c r="K234" s="198">
        <v>0</v>
      </c>
      <c r="L234" s="196"/>
      <c r="M234" s="196"/>
      <c r="N234" s="196"/>
      <c r="O234" s="196"/>
      <c r="P234" s="196"/>
      <c r="Q234" s="196"/>
      <c r="R234" s="199"/>
      <c r="T234" s="200"/>
      <c r="U234" s="196"/>
      <c r="V234" s="196"/>
      <c r="W234" s="196"/>
      <c r="X234" s="196"/>
      <c r="Y234" s="196"/>
      <c r="Z234" s="196"/>
      <c r="AA234" s="201"/>
      <c r="AT234" s="202" t="s">
        <v>169</v>
      </c>
      <c r="AU234" s="202" t="s">
        <v>110</v>
      </c>
      <c r="AV234" s="13" t="s">
        <v>176</v>
      </c>
      <c r="AW234" s="13" t="s">
        <v>37</v>
      </c>
      <c r="AX234" s="13" t="s">
        <v>80</v>
      </c>
      <c r="AY234" s="202" t="s">
        <v>162</v>
      </c>
    </row>
    <row r="235" spans="2:51" s="10" customFormat="1" ht="22.5" customHeight="1">
      <c r="B235" s="171"/>
      <c r="C235" s="172"/>
      <c r="D235" s="172"/>
      <c r="E235" s="173" t="s">
        <v>5</v>
      </c>
      <c r="F235" s="289" t="s">
        <v>219</v>
      </c>
      <c r="G235" s="290"/>
      <c r="H235" s="290"/>
      <c r="I235" s="290"/>
      <c r="J235" s="172"/>
      <c r="K235" s="174" t="s">
        <v>5</v>
      </c>
      <c r="L235" s="172"/>
      <c r="M235" s="172"/>
      <c r="N235" s="172"/>
      <c r="O235" s="172"/>
      <c r="P235" s="172"/>
      <c r="Q235" s="172"/>
      <c r="R235" s="175"/>
      <c r="T235" s="176"/>
      <c r="U235" s="172"/>
      <c r="V235" s="172"/>
      <c r="W235" s="172"/>
      <c r="X235" s="172"/>
      <c r="Y235" s="172"/>
      <c r="Z235" s="172"/>
      <c r="AA235" s="177"/>
      <c r="AT235" s="178" t="s">
        <v>169</v>
      </c>
      <c r="AU235" s="178" t="s">
        <v>110</v>
      </c>
      <c r="AV235" s="10" t="s">
        <v>88</v>
      </c>
      <c r="AW235" s="10" t="s">
        <v>37</v>
      </c>
      <c r="AX235" s="10" t="s">
        <v>80</v>
      </c>
      <c r="AY235" s="178" t="s">
        <v>162</v>
      </c>
    </row>
    <row r="236" spans="2:51" s="11" customFormat="1" ht="22.5" customHeight="1">
      <c r="B236" s="179"/>
      <c r="C236" s="180"/>
      <c r="D236" s="180"/>
      <c r="E236" s="181" t="s">
        <v>5</v>
      </c>
      <c r="F236" s="281" t="s">
        <v>220</v>
      </c>
      <c r="G236" s="282"/>
      <c r="H236" s="282"/>
      <c r="I236" s="282"/>
      <c r="J236" s="180"/>
      <c r="K236" s="182">
        <v>56.583</v>
      </c>
      <c r="L236" s="180"/>
      <c r="M236" s="180"/>
      <c r="N236" s="180"/>
      <c r="O236" s="180"/>
      <c r="P236" s="180"/>
      <c r="Q236" s="180"/>
      <c r="R236" s="183"/>
      <c r="T236" s="184"/>
      <c r="U236" s="180"/>
      <c r="V236" s="180"/>
      <c r="W236" s="180"/>
      <c r="X236" s="180"/>
      <c r="Y236" s="180"/>
      <c r="Z236" s="180"/>
      <c r="AA236" s="185"/>
      <c r="AT236" s="186" t="s">
        <v>169</v>
      </c>
      <c r="AU236" s="186" t="s">
        <v>110</v>
      </c>
      <c r="AV236" s="11" t="s">
        <v>110</v>
      </c>
      <c r="AW236" s="11" t="s">
        <v>37</v>
      </c>
      <c r="AX236" s="11" t="s">
        <v>80</v>
      </c>
      <c r="AY236" s="186" t="s">
        <v>162</v>
      </c>
    </row>
    <row r="237" spans="2:51" s="11" customFormat="1" ht="22.5" customHeight="1">
      <c r="B237" s="179"/>
      <c r="C237" s="180"/>
      <c r="D237" s="180"/>
      <c r="E237" s="181" t="s">
        <v>5</v>
      </c>
      <c r="F237" s="281" t="s">
        <v>221</v>
      </c>
      <c r="G237" s="282"/>
      <c r="H237" s="282"/>
      <c r="I237" s="282"/>
      <c r="J237" s="180"/>
      <c r="K237" s="182">
        <v>-3.8</v>
      </c>
      <c r="L237" s="180"/>
      <c r="M237" s="180"/>
      <c r="N237" s="180"/>
      <c r="O237" s="180"/>
      <c r="P237" s="180"/>
      <c r="Q237" s="180"/>
      <c r="R237" s="183"/>
      <c r="T237" s="184"/>
      <c r="U237" s="180"/>
      <c r="V237" s="180"/>
      <c r="W237" s="180"/>
      <c r="X237" s="180"/>
      <c r="Y237" s="180"/>
      <c r="Z237" s="180"/>
      <c r="AA237" s="185"/>
      <c r="AT237" s="186" t="s">
        <v>169</v>
      </c>
      <c r="AU237" s="186" t="s">
        <v>110</v>
      </c>
      <c r="AV237" s="11" t="s">
        <v>110</v>
      </c>
      <c r="AW237" s="11" t="s">
        <v>37</v>
      </c>
      <c r="AX237" s="11" t="s">
        <v>80</v>
      </c>
      <c r="AY237" s="186" t="s">
        <v>162</v>
      </c>
    </row>
    <row r="238" spans="2:51" s="11" customFormat="1" ht="22.5" customHeight="1">
      <c r="B238" s="179"/>
      <c r="C238" s="180"/>
      <c r="D238" s="180"/>
      <c r="E238" s="181" t="s">
        <v>5</v>
      </c>
      <c r="F238" s="281" t="s">
        <v>216</v>
      </c>
      <c r="G238" s="282"/>
      <c r="H238" s="282"/>
      <c r="I238" s="282"/>
      <c r="J238" s="180"/>
      <c r="K238" s="182">
        <v>-6.48</v>
      </c>
      <c r="L238" s="180"/>
      <c r="M238" s="180"/>
      <c r="N238" s="180"/>
      <c r="O238" s="180"/>
      <c r="P238" s="180"/>
      <c r="Q238" s="180"/>
      <c r="R238" s="183"/>
      <c r="T238" s="184"/>
      <c r="U238" s="180"/>
      <c r="V238" s="180"/>
      <c r="W238" s="180"/>
      <c r="X238" s="180"/>
      <c r="Y238" s="180"/>
      <c r="Z238" s="180"/>
      <c r="AA238" s="185"/>
      <c r="AT238" s="186" t="s">
        <v>169</v>
      </c>
      <c r="AU238" s="186" t="s">
        <v>110</v>
      </c>
      <c r="AV238" s="11" t="s">
        <v>110</v>
      </c>
      <c r="AW238" s="11" t="s">
        <v>37</v>
      </c>
      <c r="AX238" s="11" t="s">
        <v>80</v>
      </c>
      <c r="AY238" s="186" t="s">
        <v>162</v>
      </c>
    </row>
    <row r="239" spans="2:51" s="13" customFormat="1" ht="22.5" customHeight="1">
      <c r="B239" s="195"/>
      <c r="C239" s="196"/>
      <c r="D239" s="196"/>
      <c r="E239" s="197" t="s">
        <v>5</v>
      </c>
      <c r="F239" s="287" t="s">
        <v>201</v>
      </c>
      <c r="G239" s="288"/>
      <c r="H239" s="288"/>
      <c r="I239" s="288"/>
      <c r="J239" s="196"/>
      <c r="K239" s="198">
        <v>46.303</v>
      </c>
      <c r="L239" s="196"/>
      <c r="M239" s="196"/>
      <c r="N239" s="196"/>
      <c r="O239" s="196"/>
      <c r="P239" s="196"/>
      <c r="Q239" s="196"/>
      <c r="R239" s="199"/>
      <c r="T239" s="200"/>
      <c r="U239" s="196"/>
      <c r="V239" s="196"/>
      <c r="W239" s="196"/>
      <c r="X239" s="196"/>
      <c r="Y239" s="196"/>
      <c r="Z239" s="196"/>
      <c r="AA239" s="201"/>
      <c r="AT239" s="202" t="s">
        <v>169</v>
      </c>
      <c r="AU239" s="202" t="s">
        <v>110</v>
      </c>
      <c r="AV239" s="13" t="s">
        <v>176</v>
      </c>
      <c r="AW239" s="13" t="s">
        <v>37</v>
      </c>
      <c r="AX239" s="13" t="s">
        <v>80</v>
      </c>
      <c r="AY239" s="202" t="s">
        <v>162</v>
      </c>
    </row>
    <row r="240" spans="2:51" s="10" customFormat="1" ht="22.5" customHeight="1">
      <c r="B240" s="171"/>
      <c r="C240" s="172"/>
      <c r="D240" s="172"/>
      <c r="E240" s="173" t="s">
        <v>5</v>
      </c>
      <c r="F240" s="289" t="s">
        <v>222</v>
      </c>
      <c r="G240" s="290"/>
      <c r="H240" s="290"/>
      <c r="I240" s="290"/>
      <c r="J240" s="172"/>
      <c r="K240" s="174" t="s">
        <v>5</v>
      </c>
      <c r="L240" s="172"/>
      <c r="M240" s="172"/>
      <c r="N240" s="172"/>
      <c r="O240" s="172"/>
      <c r="P240" s="172"/>
      <c r="Q240" s="172"/>
      <c r="R240" s="175"/>
      <c r="T240" s="176"/>
      <c r="U240" s="172"/>
      <c r="V240" s="172"/>
      <c r="W240" s="172"/>
      <c r="X240" s="172"/>
      <c r="Y240" s="172"/>
      <c r="Z240" s="172"/>
      <c r="AA240" s="177"/>
      <c r="AT240" s="178" t="s">
        <v>169</v>
      </c>
      <c r="AU240" s="178" t="s">
        <v>110</v>
      </c>
      <c r="AV240" s="10" t="s">
        <v>88</v>
      </c>
      <c r="AW240" s="10" t="s">
        <v>37</v>
      </c>
      <c r="AX240" s="10" t="s">
        <v>80</v>
      </c>
      <c r="AY240" s="178" t="s">
        <v>162</v>
      </c>
    </row>
    <row r="241" spans="2:51" s="11" customFormat="1" ht="22.5" customHeight="1">
      <c r="B241" s="179"/>
      <c r="C241" s="180"/>
      <c r="D241" s="180"/>
      <c r="E241" s="181" t="s">
        <v>5</v>
      </c>
      <c r="F241" s="281" t="s">
        <v>220</v>
      </c>
      <c r="G241" s="282"/>
      <c r="H241" s="282"/>
      <c r="I241" s="282"/>
      <c r="J241" s="180"/>
      <c r="K241" s="182">
        <v>56.583</v>
      </c>
      <c r="L241" s="180"/>
      <c r="M241" s="180"/>
      <c r="N241" s="180"/>
      <c r="O241" s="180"/>
      <c r="P241" s="180"/>
      <c r="Q241" s="180"/>
      <c r="R241" s="183"/>
      <c r="T241" s="184"/>
      <c r="U241" s="180"/>
      <c r="V241" s="180"/>
      <c r="W241" s="180"/>
      <c r="X241" s="180"/>
      <c r="Y241" s="180"/>
      <c r="Z241" s="180"/>
      <c r="AA241" s="185"/>
      <c r="AT241" s="186" t="s">
        <v>169</v>
      </c>
      <c r="AU241" s="186" t="s">
        <v>110</v>
      </c>
      <c r="AV241" s="11" t="s">
        <v>110</v>
      </c>
      <c r="AW241" s="11" t="s">
        <v>37</v>
      </c>
      <c r="AX241" s="11" t="s">
        <v>80</v>
      </c>
      <c r="AY241" s="186" t="s">
        <v>162</v>
      </c>
    </row>
    <row r="242" spans="2:51" s="11" customFormat="1" ht="22.5" customHeight="1">
      <c r="B242" s="179"/>
      <c r="C242" s="180"/>
      <c r="D242" s="180"/>
      <c r="E242" s="181" t="s">
        <v>5</v>
      </c>
      <c r="F242" s="281" t="s">
        <v>221</v>
      </c>
      <c r="G242" s="282"/>
      <c r="H242" s="282"/>
      <c r="I242" s="282"/>
      <c r="J242" s="180"/>
      <c r="K242" s="182">
        <v>-3.8</v>
      </c>
      <c r="L242" s="180"/>
      <c r="M242" s="180"/>
      <c r="N242" s="180"/>
      <c r="O242" s="180"/>
      <c r="P242" s="180"/>
      <c r="Q242" s="180"/>
      <c r="R242" s="183"/>
      <c r="T242" s="184"/>
      <c r="U242" s="180"/>
      <c r="V242" s="180"/>
      <c r="W242" s="180"/>
      <c r="X242" s="180"/>
      <c r="Y242" s="180"/>
      <c r="Z242" s="180"/>
      <c r="AA242" s="185"/>
      <c r="AT242" s="186" t="s">
        <v>169</v>
      </c>
      <c r="AU242" s="186" t="s">
        <v>110</v>
      </c>
      <c r="AV242" s="11" t="s">
        <v>110</v>
      </c>
      <c r="AW242" s="11" t="s">
        <v>37</v>
      </c>
      <c r="AX242" s="11" t="s">
        <v>80</v>
      </c>
      <c r="AY242" s="186" t="s">
        <v>162</v>
      </c>
    </row>
    <row r="243" spans="2:51" s="11" customFormat="1" ht="22.5" customHeight="1">
      <c r="B243" s="179"/>
      <c r="C243" s="180"/>
      <c r="D243" s="180"/>
      <c r="E243" s="181" t="s">
        <v>5</v>
      </c>
      <c r="F243" s="281" t="s">
        <v>216</v>
      </c>
      <c r="G243" s="282"/>
      <c r="H243" s="282"/>
      <c r="I243" s="282"/>
      <c r="J243" s="180"/>
      <c r="K243" s="182">
        <v>-6.48</v>
      </c>
      <c r="L243" s="180"/>
      <c r="M243" s="180"/>
      <c r="N243" s="180"/>
      <c r="O243" s="180"/>
      <c r="P243" s="180"/>
      <c r="Q243" s="180"/>
      <c r="R243" s="183"/>
      <c r="T243" s="184"/>
      <c r="U243" s="180"/>
      <c r="V243" s="180"/>
      <c r="W243" s="180"/>
      <c r="X243" s="180"/>
      <c r="Y243" s="180"/>
      <c r="Z243" s="180"/>
      <c r="AA243" s="185"/>
      <c r="AT243" s="186" t="s">
        <v>169</v>
      </c>
      <c r="AU243" s="186" t="s">
        <v>110</v>
      </c>
      <c r="AV243" s="11" t="s">
        <v>110</v>
      </c>
      <c r="AW243" s="11" t="s">
        <v>37</v>
      </c>
      <c r="AX243" s="11" t="s">
        <v>80</v>
      </c>
      <c r="AY243" s="186" t="s">
        <v>162</v>
      </c>
    </row>
    <row r="244" spans="2:51" s="13" customFormat="1" ht="22.5" customHeight="1">
      <c r="B244" s="195"/>
      <c r="C244" s="196"/>
      <c r="D244" s="196"/>
      <c r="E244" s="197" t="s">
        <v>5</v>
      </c>
      <c r="F244" s="287" t="s">
        <v>201</v>
      </c>
      <c r="G244" s="288"/>
      <c r="H244" s="288"/>
      <c r="I244" s="288"/>
      <c r="J244" s="196"/>
      <c r="K244" s="198">
        <v>46.303</v>
      </c>
      <c r="L244" s="196"/>
      <c r="M244" s="196"/>
      <c r="N244" s="196"/>
      <c r="O244" s="196"/>
      <c r="P244" s="196"/>
      <c r="Q244" s="196"/>
      <c r="R244" s="199"/>
      <c r="T244" s="200"/>
      <c r="U244" s="196"/>
      <c r="V244" s="196"/>
      <c r="W244" s="196"/>
      <c r="X244" s="196"/>
      <c r="Y244" s="196"/>
      <c r="Z244" s="196"/>
      <c r="AA244" s="201"/>
      <c r="AT244" s="202" t="s">
        <v>169</v>
      </c>
      <c r="AU244" s="202" t="s">
        <v>110</v>
      </c>
      <c r="AV244" s="13" t="s">
        <v>176</v>
      </c>
      <c r="AW244" s="13" t="s">
        <v>37</v>
      </c>
      <c r="AX244" s="13" t="s">
        <v>80</v>
      </c>
      <c r="AY244" s="202" t="s">
        <v>162</v>
      </c>
    </row>
    <row r="245" spans="2:51" s="10" customFormat="1" ht="22.5" customHeight="1">
      <c r="B245" s="171"/>
      <c r="C245" s="172"/>
      <c r="D245" s="172"/>
      <c r="E245" s="173" t="s">
        <v>5</v>
      </c>
      <c r="F245" s="289" t="s">
        <v>223</v>
      </c>
      <c r="G245" s="290"/>
      <c r="H245" s="290"/>
      <c r="I245" s="290"/>
      <c r="J245" s="172"/>
      <c r="K245" s="174" t="s">
        <v>5</v>
      </c>
      <c r="L245" s="172"/>
      <c r="M245" s="172"/>
      <c r="N245" s="172"/>
      <c r="O245" s="172"/>
      <c r="P245" s="172"/>
      <c r="Q245" s="172"/>
      <c r="R245" s="175"/>
      <c r="T245" s="176"/>
      <c r="U245" s="172"/>
      <c r="V245" s="172"/>
      <c r="W245" s="172"/>
      <c r="X245" s="172"/>
      <c r="Y245" s="172"/>
      <c r="Z245" s="172"/>
      <c r="AA245" s="177"/>
      <c r="AT245" s="178" t="s">
        <v>169</v>
      </c>
      <c r="AU245" s="178" t="s">
        <v>110</v>
      </c>
      <c r="AV245" s="10" t="s">
        <v>88</v>
      </c>
      <c r="AW245" s="10" t="s">
        <v>37</v>
      </c>
      <c r="AX245" s="10" t="s">
        <v>80</v>
      </c>
      <c r="AY245" s="178" t="s">
        <v>162</v>
      </c>
    </row>
    <row r="246" spans="2:51" s="11" customFormat="1" ht="22.5" customHeight="1">
      <c r="B246" s="179"/>
      <c r="C246" s="180"/>
      <c r="D246" s="180"/>
      <c r="E246" s="181" t="s">
        <v>5</v>
      </c>
      <c r="F246" s="281" t="s">
        <v>218</v>
      </c>
      <c r="G246" s="282"/>
      <c r="H246" s="282"/>
      <c r="I246" s="282"/>
      <c r="J246" s="180"/>
      <c r="K246" s="182">
        <v>0</v>
      </c>
      <c r="L246" s="180"/>
      <c r="M246" s="180"/>
      <c r="N246" s="180"/>
      <c r="O246" s="180"/>
      <c r="P246" s="180"/>
      <c r="Q246" s="180"/>
      <c r="R246" s="183"/>
      <c r="T246" s="184"/>
      <c r="U246" s="180"/>
      <c r="V246" s="180"/>
      <c r="W246" s="180"/>
      <c r="X246" s="180"/>
      <c r="Y246" s="180"/>
      <c r="Z246" s="180"/>
      <c r="AA246" s="185"/>
      <c r="AT246" s="186" t="s">
        <v>169</v>
      </c>
      <c r="AU246" s="186" t="s">
        <v>110</v>
      </c>
      <c r="AV246" s="11" t="s">
        <v>110</v>
      </c>
      <c r="AW246" s="11" t="s">
        <v>37</v>
      </c>
      <c r="AX246" s="11" t="s">
        <v>80</v>
      </c>
      <c r="AY246" s="186" t="s">
        <v>162</v>
      </c>
    </row>
    <row r="247" spans="2:51" s="13" customFormat="1" ht="22.5" customHeight="1">
      <c r="B247" s="195"/>
      <c r="C247" s="196"/>
      <c r="D247" s="196"/>
      <c r="E247" s="197" t="s">
        <v>5</v>
      </c>
      <c r="F247" s="287" t="s">
        <v>201</v>
      </c>
      <c r="G247" s="288"/>
      <c r="H247" s="288"/>
      <c r="I247" s="288"/>
      <c r="J247" s="196"/>
      <c r="K247" s="198">
        <v>0</v>
      </c>
      <c r="L247" s="196"/>
      <c r="M247" s="196"/>
      <c r="N247" s="196"/>
      <c r="O247" s="196"/>
      <c r="P247" s="196"/>
      <c r="Q247" s="196"/>
      <c r="R247" s="199"/>
      <c r="T247" s="200"/>
      <c r="U247" s="196"/>
      <c r="V247" s="196"/>
      <c r="W247" s="196"/>
      <c r="X247" s="196"/>
      <c r="Y247" s="196"/>
      <c r="Z247" s="196"/>
      <c r="AA247" s="201"/>
      <c r="AT247" s="202" t="s">
        <v>169</v>
      </c>
      <c r="AU247" s="202" t="s">
        <v>110</v>
      </c>
      <c r="AV247" s="13" t="s">
        <v>176</v>
      </c>
      <c r="AW247" s="13" t="s">
        <v>37</v>
      </c>
      <c r="AX247" s="13" t="s">
        <v>80</v>
      </c>
      <c r="AY247" s="202" t="s">
        <v>162</v>
      </c>
    </row>
    <row r="248" spans="2:51" s="10" customFormat="1" ht="22.5" customHeight="1">
      <c r="B248" s="171"/>
      <c r="C248" s="172"/>
      <c r="D248" s="172"/>
      <c r="E248" s="173" t="s">
        <v>5</v>
      </c>
      <c r="F248" s="289" t="s">
        <v>224</v>
      </c>
      <c r="G248" s="290"/>
      <c r="H248" s="290"/>
      <c r="I248" s="290"/>
      <c r="J248" s="172"/>
      <c r="K248" s="174" t="s">
        <v>5</v>
      </c>
      <c r="L248" s="172"/>
      <c r="M248" s="172"/>
      <c r="N248" s="172"/>
      <c r="O248" s="172"/>
      <c r="P248" s="172"/>
      <c r="Q248" s="172"/>
      <c r="R248" s="175"/>
      <c r="T248" s="176"/>
      <c r="U248" s="172"/>
      <c r="V248" s="172"/>
      <c r="W248" s="172"/>
      <c r="X248" s="172"/>
      <c r="Y248" s="172"/>
      <c r="Z248" s="172"/>
      <c r="AA248" s="177"/>
      <c r="AT248" s="178" t="s">
        <v>169</v>
      </c>
      <c r="AU248" s="178" t="s">
        <v>110</v>
      </c>
      <c r="AV248" s="10" t="s">
        <v>88</v>
      </c>
      <c r="AW248" s="10" t="s">
        <v>37</v>
      </c>
      <c r="AX248" s="10" t="s">
        <v>80</v>
      </c>
      <c r="AY248" s="178" t="s">
        <v>162</v>
      </c>
    </row>
    <row r="249" spans="2:51" s="11" customFormat="1" ht="22.5" customHeight="1">
      <c r="B249" s="179"/>
      <c r="C249" s="180"/>
      <c r="D249" s="180"/>
      <c r="E249" s="181" t="s">
        <v>5</v>
      </c>
      <c r="F249" s="281" t="s">
        <v>225</v>
      </c>
      <c r="G249" s="282"/>
      <c r="H249" s="282"/>
      <c r="I249" s="282"/>
      <c r="J249" s="180"/>
      <c r="K249" s="182">
        <v>58.695</v>
      </c>
      <c r="L249" s="180"/>
      <c r="M249" s="180"/>
      <c r="N249" s="180"/>
      <c r="O249" s="180"/>
      <c r="P249" s="180"/>
      <c r="Q249" s="180"/>
      <c r="R249" s="183"/>
      <c r="T249" s="184"/>
      <c r="U249" s="180"/>
      <c r="V249" s="180"/>
      <c r="W249" s="180"/>
      <c r="X249" s="180"/>
      <c r="Y249" s="180"/>
      <c r="Z249" s="180"/>
      <c r="AA249" s="185"/>
      <c r="AT249" s="186" t="s">
        <v>169</v>
      </c>
      <c r="AU249" s="186" t="s">
        <v>110</v>
      </c>
      <c r="AV249" s="11" t="s">
        <v>110</v>
      </c>
      <c r="AW249" s="11" t="s">
        <v>37</v>
      </c>
      <c r="AX249" s="11" t="s">
        <v>80</v>
      </c>
      <c r="AY249" s="186" t="s">
        <v>162</v>
      </c>
    </row>
    <row r="250" spans="2:51" s="11" customFormat="1" ht="22.5" customHeight="1">
      <c r="B250" s="179"/>
      <c r="C250" s="180"/>
      <c r="D250" s="180"/>
      <c r="E250" s="181" t="s">
        <v>5</v>
      </c>
      <c r="F250" s="281" t="s">
        <v>226</v>
      </c>
      <c r="G250" s="282"/>
      <c r="H250" s="282"/>
      <c r="I250" s="282"/>
      <c r="J250" s="180"/>
      <c r="K250" s="182">
        <v>-1.9</v>
      </c>
      <c r="L250" s="180"/>
      <c r="M250" s="180"/>
      <c r="N250" s="180"/>
      <c r="O250" s="180"/>
      <c r="P250" s="180"/>
      <c r="Q250" s="180"/>
      <c r="R250" s="183"/>
      <c r="T250" s="184"/>
      <c r="U250" s="180"/>
      <c r="V250" s="180"/>
      <c r="W250" s="180"/>
      <c r="X250" s="180"/>
      <c r="Y250" s="180"/>
      <c r="Z250" s="180"/>
      <c r="AA250" s="185"/>
      <c r="AT250" s="186" t="s">
        <v>169</v>
      </c>
      <c r="AU250" s="186" t="s">
        <v>110</v>
      </c>
      <c r="AV250" s="11" t="s">
        <v>110</v>
      </c>
      <c r="AW250" s="11" t="s">
        <v>37</v>
      </c>
      <c r="AX250" s="11" t="s">
        <v>80</v>
      </c>
      <c r="AY250" s="186" t="s">
        <v>162</v>
      </c>
    </row>
    <row r="251" spans="2:51" s="11" customFormat="1" ht="22.5" customHeight="1">
      <c r="B251" s="179"/>
      <c r="C251" s="180"/>
      <c r="D251" s="180"/>
      <c r="E251" s="181" t="s">
        <v>5</v>
      </c>
      <c r="F251" s="281" t="s">
        <v>227</v>
      </c>
      <c r="G251" s="282"/>
      <c r="H251" s="282"/>
      <c r="I251" s="282"/>
      <c r="J251" s="180"/>
      <c r="K251" s="182">
        <v>-5.76</v>
      </c>
      <c r="L251" s="180"/>
      <c r="M251" s="180"/>
      <c r="N251" s="180"/>
      <c r="O251" s="180"/>
      <c r="P251" s="180"/>
      <c r="Q251" s="180"/>
      <c r="R251" s="183"/>
      <c r="T251" s="184"/>
      <c r="U251" s="180"/>
      <c r="V251" s="180"/>
      <c r="W251" s="180"/>
      <c r="X251" s="180"/>
      <c r="Y251" s="180"/>
      <c r="Z251" s="180"/>
      <c r="AA251" s="185"/>
      <c r="AT251" s="186" t="s">
        <v>169</v>
      </c>
      <c r="AU251" s="186" t="s">
        <v>110</v>
      </c>
      <c r="AV251" s="11" t="s">
        <v>110</v>
      </c>
      <c r="AW251" s="11" t="s">
        <v>37</v>
      </c>
      <c r="AX251" s="11" t="s">
        <v>80</v>
      </c>
      <c r="AY251" s="186" t="s">
        <v>162</v>
      </c>
    </row>
    <row r="252" spans="2:51" s="13" customFormat="1" ht="22.5" customHeight="1">
      <c r="B252" s="195"/>
      <c r="C252" s="196"/>
      <c r="D252" s="196"/>
      <c r="E252" s="197" t="s">
        <v>5</v>
      </c>
      <c r="F252" s="287" t="s">
        <v>201</v>
      </c>
      <c r="G252" s="288"/>
      <c r="H252" s="288"/>
      <c r="I252" s="288"/>
      <c r="J252" s="196"/>
      <c r="K252" s="198">
        <v>51.035</v>
      </c>
      <c r="L252" s="196"/>
      <c r="M252" s="196"/>
      <c r="N252" s="196"/>
      <c r="O252" s="196"/>
      <c r="P252" s="196"/>
      <c r="Q252" s="196"/>
      <c r="R252" s="199"/>
      <c r="T252" s="200"/>
      <c r="U252" s="196"/>
      <c r="V252" s="196"/>
      <c r="W252" s="196"/>
      <c r="X252" s="196"/>
      <c r="Y252" s="196"/>
      <c r="Z252" s="196"/>
      <c r="AA252" s="201"/>
      <c r="AT252" s="202" t="s">
        <v>169</v>
      </c>
      <c r="AU252" s="202" t="s">
        <v>110</v>
      </c>
      <c r="AV252" s="13" t="s">
        <v>176</v>
      </c>
      <c r="AW252" s="13" t="s">
        <v>37</v>
      </c>
      <c r="AX252" s="13" t="s">
        <v>80</v>
      </c>
      <c r="AY252" s="202" t="s">
        <v>162</v>
      </c>
    </row>
    <row r="253" spans="2:51" s="12" customFormat="1" ht="22.5" customHeight="1">
      <c r="B253" s="187"/>
      <c r="C253" s="188"/>
      <c r="D253" s="188"/>
      <c r="E253" s="189" t="s">
        <v>5</v>
      </c>
      <c r="F253" s="283" t="s">
        <v>171</v>
      </c>
      <c r="G253" s="284"/>
      <c r="H253" s="284"/>
      <c r="I253" s="284"/>
      <c r="J253" s="188"/>
      <c r="K253" s="190">
        <v>814.182</v>
      </c>
      <c r="L253" s="188"/>
      <c r="M253" s="188"/>
      <c r="N253" s="188"/>
      <c r="O253" s="188"/>
      <c r="P253" s="188"/>
      <c r="Q253" s="188"/>
      <c r="R253" s="191"/>
      <c r="T253" s="192"/>
      <c r="U253" s="188"/>
      <c r="V253" s="188"/>
      <c r="W253" s="188"/>
      <c r="X253" s="188"/>
      <c r="Y253" s="188"/>
      <c r="Z253" s="188"/>
      <c r="AA253" s="193"/>
      <c r="AT253" s="194" t="s">
        <v>169</v>
      </c>
      <c r="AU253" s="194" t="s">
        <v>110</v>
      </c>
      <c r="AV253" s="12" t="s">
        <v>141</v>
      </c>
      <c r="AW253" s="12" t="s">
        <v>37</v>
      </c>
      <c r="AX253" s="12" t="s">
        <v>88</v>
      </c>
      <c r="AY253" s="194" t="s">
        <v>162</v>
      </c>
    </row>
    <row r="254" spans="2:65" s="1" customFormat="1" ht="31.5" customHeight="1">
      <c r="B254" s="135"/>
      <c r="C254" s="164" t="s">
        <v>232</v>
      </c>
      <c r="D254" s="164" t="s">
        <v>163</v>
      </c>
      <c r="E254" s="165" t="s">
        <v>233</v>
      </c>
      <c r="F254" s="276" t="s">
        <v>234</v>
      </c>
      <c r="G254" s="276"/>
      <c r="H254" s="276"/>
      <c r="I254" s="276"/>
      <c r="J254" s="166" t="s">
        <v>166</v>
      </c>
      <c r="K254" s="167">
        <v>735.934</v>
      </c>
      <c r="L254" s="277">
        <v>0</v>
      </c>
      <c r="M254" s="277"/>
      <c r="N254" s="278">
        <f>ROUND(L254*K254,2)</f>
        <v>0</v>
      </c>
      <c r="O254" s="278"/>
      <c r="P254" s="278"/>
      <c r="Q254" s="278"/>
      <c r="R254" s="138"/>
      <c r="T254" s="168" t="s">
        <v>5</v>
      </c>
      <c r="U254" s="47" t="s">
        <v>48</v>
      </c>
      <c r="V254" s="39"/>
      <c r="W254" s="169">
        <f>V254*K254</f>
        <v>0</v>
      </c>
      <c r="X254" s="169">
        <v>0.003</v>
      </c>
      <c r="Y254" s="169">
        <f>X254*K254</f>
        <v>2.207802</v>
      </c>
      <c r="Z254" s="169">
        <v>0</v>
      </c>
      <c r="AA254" s="170">
        <f>Z254*K254</f>
        <v>0</v>
      </c>
      <c r="AR254" s="21" t="s">
        <v>141</v>
      </c>
      <c r="AT254" s="21" t="s">
        <v>163</v>
      </c>
      <c r="AU254" s="21" t="s">
        <v>110</v>
      </c>
      <c r="AY254" s="21" t="s">
        <v>162</v>
      </c>
      <c r="BE254" s="109">
        <f>IF(U254="základní",N254,0)</f>
        <v>0</v>
      </c>
      <c r="BF254" s="109">
        <f>IF(U254="snížená",N254,0)</f>
        <v>0</v>
      </c>
      <c r="BG254" s="109">
        <f>IF(U254="zákl. přenesená",N254,0)</f>
        <v>0</v>
      </c>
      <c r="BH254" s="109">
        <f>IF(U254="sníž. přenesená",N254,0)</f>
        <v>0</v>
      </c>
      <c r="BI254" s="109">
        <f>IF(U254="nulová",N254,0)</f>
        <v>0</v>
      </c>
      <c r="BJ254" s="21" t="s">
        <v>141</v>
      </c>
      <c r="BK254" s="109">
        <f>ROUND(L254*K254,2)</f>
        <v>0</v>
      </c>
      <c r="BL254" s="21" t="s">
        <v>141</v>
      </c>
      <c r="BM254" s="21" t="s">
        <v>235</v>
      </c>
    </row>
    <row r="255" spans="2:51" s="10" customFormat="1" ht="22.5" customHeight="1">
      <c r="B255" s="171"/>
      <c r="C255" s="172"/>
      <c r="D255" s="172"/>
      <c r="E255" s="173" t="s">
        <v>5</v>
      </c>
      <c r="F255" s="279" t="s">
        <v>195</v>
      </c>
      <c r="G255" s="280"/>
      <c r="H255" s="280"/>
      <c r="I255" s="280"/>
      <c r="J255" s="172"/>
      <c r="K255" s="174" t="s">
        <v>5</v>
      </c>
      <c r="L255" s="172"/>
      <c r="M255" s="172"/>
      <c r="N255" s="172"/>
      <c r="O255" s="172"/>
      <c r="P255" s="172"/>
      <c r="Q255" s="172"/>
      <c r="R255" s="175"/>
      <c r="T255" s="176"/>
      <c r="U255" s="172"/>
      <c r="V255" s="172"/>
      <c r="W255" s="172"/>
      <c r="X255" s="172"/>
      <c r="Y255" s="172"/>
      <c r="Z255" s="172"/>
      <c r="AA255" s="177"/>
      <c r="AT255" s="178" t="s">
        <v>169</v>
      </c>
      <c r="AU255" s="178" t="s">
        <v>110</v>
      </c>
      <c r="AV255" s="10" t="s">
        <v>88</v>
      </c>
      <c r="AW255" s="10" t="s">
        <v>37</v>
      </c>
      <c r="AX255" s="10" t="s">
        <v>80</v>
      </c>
      <c r="AY255" s="178" t="s">
        <v>162</v>
      </c>
    </row>
    <row r="256" spans="2:51" s="11" customFormat="1" ht="22.5" customHeight="1">
      <c r="B256" s="179"/>
      <c r="C256" s="180"/>
      <c r="D256" s="180"/>
      <c r="E256" s="181" t="s">
        <v>5</v>
      </c>
      <c r="F256" s="281" t="s">
        <v>196</v>
      </c>
      <c r="G256" s="282"/>
      <c r="H256" s="282"/>
      <c r="I256" s="282"/>
      <c r="J256" s="180"/>
      <c r="K256" s="182">
        <v>338.358</v>
      </c>
      <c r="L256" s="180"/>
      <c r="M256" s="180"/>
      <c r="N256" s="180"/>
      <c r="O256" s="180"/>
      <c r="P256" s="180"/>
      <c r="Q256" s="180"/>
      <c r="R256" s="183"/>
      <c r="T256" s="184"/>
      <c r="U256" s="180"/>
      <c r="V256" s="180"/>
      <c r="W256" s="180"/>
      <c r="X256" s="180"/>
      <c r="Y256" s="180"/>
      <c r="Z256" s="180"/>
      <c r="AA256" s="185"/>
      <c r="AT256" s="186" t="s">
        <v>169</v>
      </c>
      <c r="AU256" s="186" t="s">
        <v>110</v>
      </c>
      <c r="AV256" s="11" t="s">
        <v>110</v>
      </c>
      <c r="AW256" s="11" t="s">
        <v>37</v>
      </c>
      <c r="AX256" s="11" t="s">
        <v>80</v>
      </c>
      <c r="AY256" s="186" t="s">
        <v>162</v>
      </c>
    </row>
    <row r="257" spans="2:51" s="11" customFormat="1" ht="22.5" customHeight="1">
      <c r="B257" s="179"/>
      <c r="C257" s="180"/>
      <c r="D257" s="180"/>
      <c r="E257" s="181" t="s">
        <v>5</v>
      </c>
      <c r="F257" s="281" t="s">
        <v>197</v>
      </c>
      <c r="G257" s="282"/>
      <c r="H257" s="282"/>
      <c r="I257" s="282"/>
      <c r="J257" s="180"/>
      <c r="K257" s="182">
        <v>-13.3</v>
      </c>
      <c r="L257" s="180"/>
      <c r="M257" s="180"/>
      <c r="N257" s="180"/>
      <c r="O257" s="180"/>
      <c r="P257" s="180"/>
      <c r="Q257" s="180"/>
      <c r="R257" s="183"/>
      <c r="T257" s="184"/>
      <c r="U257" s="180"/>
      <c r="V257" s="180"/>
      <c r="W257" s="180"/>
      <c r="X257" s="180"/>
      <c r="Y257" s="180"/>
      <c r="Z257" s="180"/>
      <c r="AA257" s="185"/>
      <c r="AT257" s="186" t="s">
        <v>169</v>
      </c>
      <c r="AU257" s="186" t="s">
        <v>110</v>
      </c>
      <c r="AV257" s="11" t="s">
        <v>110</v>
      </c>
      <c r="AW257" s="11" t="s">
        <v>37</v>
      </c>
      <c r="AX257" s="11" t="s">
        <v>80</v>
      </c>
      <c r="AY257" s="186" t="s">
        <v>162</v>
      </c>
    </row>
    <row r="258" spans="2:51" s="11" customFormat="1" ht="22.5" customHeight="1">
      <c r="B258" s="179"/>
      <c r="C258" s="180"/>
      <c r="D258" s="180"/>
      <c r="E258" s="181" t="s">
        <v>5</v>
      </c>
      <c r="F258" s="281" t="s">
        <v>198</v>
      </c>
      <c r="G258" s="282"/>
      <c r="H258" s="282"/>
      <c r="I258" s="282"/>
      <c r="J258" s="180"/>
      <c r="K258" s="182">
        <v>-11.025</v>
      </c>
      <c r="L258" s="180"/>
      <c r="M258" s="180"/>
      <c r="N258" s="180"/>
      <c r="O258" s="180"/>
      <c r="P258" s="180"/>
      <c r="Q258" s="180"/>
      <c r="R258" s="183"/>
      <c r="T258" s="184"/>
      <c r="U258" s="180"/>
      <c r="V258" s="180"/>
      <c r="W258" s="180"/>
      <c r="X258" s="180"/>
      <c r="Y258" s="180"/>
      <c r="Z258" s="180"/>
      <c r="AA258" s="185"/>
      <c r="AT258" s="186" t="s">
        <v>169</v>
      </c>
      <c r="AU258" s="186" t="s">
        <v>110</v>
      </c>
      <c r="AV258" s="11" t="s">
        <v>110</v>
      </c>
      <c r="AW258" s="11" t="s">
        <v>37</v>
      </c>
      <c r="AX258" s="11" t="s">
        <v>80</v>
      </c>
      <c r="AY258" s="186" t="s">
        <v>162</v>
      </c>
    </row>
    <row r="259" spans="2:51" s="11" customFormat="1" ht="22.5" customHeight="1">
      <c r="B259" s="179"/>
      <c r="C259" s="180"/>
      <c r="D259" s="180"/>
      <c r="E259" s="181" t="s">
        <v>5</v>
      </c>
      <c r="F259" s="281" t="s">
        <v>199</v>
      </c>
      <c r="G259" s="282"/>
      <c r="H259" s="282"/>
      <c r="I259" s="282"/>
      <c r="J259" s="180"/>
      <c r="K259" s="182">
        <v>-10.4</v>
      </c>
      <c r="L259" s="180"/>
      <c r="M259" s="180"/>
      <c r="N259" s="180"/>
      <c r="O259" s="180"/>
      <c r="P259" s="180"/>
      <c r="Q259" s="180"/>
      <c r="R259" s="183"/>
      <c r="T259" s="184"/>
      <c r="U259" s="180"/>
      <c r="V259" s="180"/>
      <c r="W259" s="180"/>
      <c r="X259" s="180"/>
      <c r="Y259" s="180"/>
      <c r="Z259" s="180"/>
      <c r="AA259" s="185"/>
      <c r="AT259" s="186" t="s">
        <v>169</v>
      </c>
      <c r="AU259" s="186" t="s">
        <v>110</v>
      </c>
      <c r="AV259" s="11" t="s">
        <v>110</v>
      </c>
      <c r="AW259" s="11" t="s">
        <v>37</v>
      </c>
      <c r="AX259" s="11" t="s">
        <v>80</v>
      </c>
      <c r="AY259" s="186" t="s">
        <v>162</v>
      </c>
    </row>
    <row r="260" spans="2:51" s="11" customFormat="1" ht="22.5" customHeight="1">
      <c r="B260" s="179"/>
      <c r="C260" s="180"/>
      <c r="D260" s="180"/>
      <c r="E260" s="181" t="s">
        <v>5</v>
      </c>
      <c r="F260" s="281" t="s">
        <v>200</v>
      </c>
      <c r="G260" s="282"/>
      <c r="H260" s="282"/>
      <c r="I260" s="282"/>
      <c r="J260" s="180"/>
      <c r="K260" s="182">
        <v>-11.34</v>
      </c>
      <c r="L260" s="180"/>
      <c r="M260" s="180"/>
      <c r="N260" s="180"/>
      <c r="O260" s="180"/>
      <c r="P260" s="180"/>
      <c r="Q260" s="180"/>
      <c r="R260" s="183"/>
      <c r="T260" s="184"/>
      <c r="U260" s="180"/>
      <c r="V260" s="180"/>
      <c r="W260" s="180"/>
      <c r="X260" s="180"/>
      <c r="Y260" s="180"/>
      <c r="Z260" s="180"/>
      <c r="AA260" s="185"/>
      <c r="AT260" s="186" t="s">
        <v>169</v>
      </c>
      <c r="AU260" s="186" t="s">
        <v>110</v>
      </c>
      <c r="AV260" s="11" t="s">
        <v>110</v>
      </c>
      <c r="AW260" s="11" t="s">
        <v>37</v>
      </c>
      <c r="AX260" s="11" t="s">
        <v>80</v>
      </c>
      <c r="AY260" s="186" t="s">
        <v>162</v>
      </c>
    </row>
    <row r="261" spans="2:51" s="13" customFormat="1" ht="22.5" customHeight="1">
      <c r="B261" s="195"/>
      <c r="C261" s="196"/>
      <c r="D261" s="196"/>
      <c r="E261" s="197" t="s">
        <v>5</v>
      </c>
      <c r="F261" s="287" t="s">
        <v>201</v>
      </c>
      <c r="G261" s="288"/>
      <c r="H261" s="288"/>
      <c r="I261" s="288"/>
      <c r="J261" s="196"/>
      <c r="K261" s="198">
        <v>292.293</v>
      </c>
      <c r="L261" s="196"/>
      <c r="M261" s="196"/>
      <c r="N261" s="196"/>
      <c r="O261" s="196"/>
      <c r="P261" s="196"/>
      <c r="Q261" s="196"/>
      <c r="R261" s="199"/>
      <c r="T261" s="200"/>
      <c r="U261" s="196"/>
      <c r="V261" s="196"/>
      <c r="W261" s="196"/>
      <c r="X261" s="196"/>
      <c r="Y261" s="196"/>
      <c r="Z261" s="196"/>
      <c r="AA261" s="201"/>
      <c r="AT261" s="202" t="s">
        <v>169</v>
      </c>
      <c r="AU261" s="202" t="s">
        <v>110</v>
      </c>
      <c r="AV261" s="13" t="s">
        <v>176</v>
      </c>
      <c r="AW261" s="13" t="s">
        <v>37</v>
      </c>
      <c r="AX261" s="13" t="s">
        <v>80</v>
      </c>
      <c r="AY261" s="202" t="s">
        <v>162</v>
      </c>
    </row>
    <row r="262" spans="2:51" s="10" customFormat="1" ht="22.5" customHeight="1">
      <c r="B262" s="171"/>
      <c r="C262" s="172"/>
      <c r="D262" s="172"/>
      <c r="E262" s="173" t="s">
        <v>5</v>
      </c>
      <c r="F262" s="289" t="s">
        <v>202</v>
      </c>
      <c r="G262" s="290"/>
      <c r="H262" s="290"/>
      <c r="I262" s="290"/>
      <c r="J262" s="172"/>
      <c r="K262" s="174" t="s">
        <v>5</v>
      </c>
      <c r="L262" s="172"/>
      <c r="M262" s="172"/>
      <c r="N262" s="172"/>
      <c r="O262" s="172"/>
      <c r="P262" s="172"/>
      <c r="Q262" s="172"/>
      <c r="R262" s="175"/>
      <c r="T262" s="176"/>
      <c r="U262" s="172"/>
      <c r="V262" s="172"/>
      <c r="W262" s="172"/>
      <c r="X262" s="172"/>
      <c r="Y262" s="172"/>
      <c r="Z262" s="172"/>
      <c r="AA262" s="177"/>
      <c r="AT262" s="178" t="s">
        <v>169</v>
      </c>
      <c r="AU262" s="178" t="s">
        <v>110</v>
      </c>
      <c r="AV262" s="10" t="s">
        <v>88</v>
      </c>
      <c r="AW262" s="10" t="s">
        <v>37</v>
      </c>
      <c r="AX262" s="10" t="s">
        <v>80</v>
      </c>
      <c r="AY262" s="178" t="s">
        <v>162</v>
      </c>
    </row>
    <row r="263" spans="2:51" s="11" customFormat="1" ht="22.5" customHeight="1">
      <c r="B263" s="179"/>
      <c r="C263" s="180"/>
      <c r="D263" s="180"/>
      <c r="E263" s="181" t="s">
        <v>5</v>
      </c>
      <c r="F263" s="281" t="s">
        <v>203</v>
      </c>
      <c r="G263" s="282"/>
      <c r="H263" s="282"/>
      <c r="I263" s="282"/>
      <c r="J263" s="180"/>
      <c r="K263" s="182">
        <v>181.448</v>
      </c>
      <c r="L263" s="180"/>
      <c r="M263" s="180"/>
      <c r="N263" s="180"/>
      <c r="O263" s="180"/>
      <c r="P263" s="180"/>
      <c r="Q263" s="180"/>
      <c r="R263" s="183"/>
      <c r="T263" s="184"/>
      <c r="U263" s="180"/>
      <c r="V263" s="180"/>
      <c r="W263" s="180"/>
      <c r="X263" s="180"/>
      <c r="Y263" s="180"/>
      <c r="Z263" s="180"/>
      <c r="AA263" s="185"/>
      <c r="AT263" s="186" t="s">
        <v>169</v>
      </c>
      <c r="AU263" s="186" t="s">
        <v>110</v>
      </c>
      <c r="AV263" s="11" t="s">
        <v>110</v>
      </c>
      <c r="AW263" s="11" t="s">
        <v>37</v>
      </c>
      <c r="AX263" s="11" t="s">
        <v>80</v>
      </c>
      <c r="AY263" s="186" t="s">
        <v>162</v>
      </c>
    </row>
    <row r="264" spans="2:51" s="11" customFormat="1" ht="22.5" customHeight="1">
      <c r="B264" s="179"/>
      <c r="C264" s="180"/>
      <c r="D264" s="180"/>
      <c r="E264" s="181" t="s">
        <v>5</v>
      </c>
      <c r="F264" s="281" t="s">
        <v>204</v>
      </c>
      <c r="G264" s="282"/>
      <c r="H264" s="282"/>
      <c r="I264" s="282"/>
      <c r="J264" s="180"/>
      <c r="K264" s="182">
        <v>-8</v>
      </c>
      <c r="L264" s="180"/>
      <c r="M264" s="180"/>
      <c r="N264" s="180"/>
      <c r="O264" s="180"/>
      <c r="P264" s="180"/>
      <c r="Q264" s="180"/>
      <c r="R264" s="183"/>
      <c r="T264" s="184"/>
      <c r="U264" s="180"/>
      <c r="V264" s="180"/>
      <c r="W264" s="180"/>
      <c r="X264" s="180"/>
      <c r="Y264" s="180"/>
      <c r="Z264" s="180"/>
      <c r="AA264" s="185"/>
      <c r="AT264" s="186" t="s">
        <v>169</v>
      </c>
      <c r="AU264" s="186" t="s">
        <v>110</v>
      </c>
      <c r="AV264" s="11" t="s">
        <v>110</v>
      </c>
      <c r="AW264" s="11" t="s">
        <v>37</v>
      </c>
      <c r="AX264" s="11" t="s">
        <v>80</v>
      </c>
      <c r="AY264" s="186" t="s">
        <v>162</v>
      </c>
    </row>
    <row r="265" spans="2:51" s="11" customFormat="1" ht="22.5" customHeight="1">
      <c r="B265" s="179"/>
      <c r="C265" s="180"/>
      <c r="D265" s="180"/>
      <c r="E265" s="181" t="s">
        <v>5</v>
      </c>
      <c r="F265" s="281" t="s">
        <v>205</v>
      </c>
      <c r="G265" s="282"/>
      <c r="H265" s="282"/>
      <c r="I265" s="282"/>
      <c r="J265" s="180"/>
      <c r="K265" s="182">
        <v>-5.2</v>
      </c>
      <c r="L265" s="180"/>
      <c r="M265" s="180"/>
      <c r="N265" s="180"/>
      <c r="O265" s="180"/>
      <c r="P265" s="180"/>
      <c r="Q265" s="180"/>
      <c r="R265" s="183"/>
      <c r="T265" s="184"/>
      <c r="U265" s="180"/>
      <c r="V265" s="180"/>
      <c r="W265" s="180"/>
      <c r="X265" s="180"/>
      <c r="Y265" s="180"/>
      <c r="Z265" s="180"/>
      <c r="AA265" s="185"/>
      <c r="AT265" s="186" t="s">
        <v>169</v>
      </c>
      <c r="AU265" s="186" t="s">
        <v>110</v>
      </c>
      <c r="AV265" s="11" t="s">
        <v>110</v>
      </c>
      <c r="AW265" s="11" t="s">
        <v>37</v>
      </c>
      <c r="AX265" s="11" t="s">
        <v>80</v>
      </c>
      <c r="AY265" s="186" t="s">
        <v>162</v>
      </c>
    </row>
    <row r="266" spans="2:51" s="11" customFormat="1" ht="22.5" customHeight="1">
      <c r="B266" s="179"/>
      <c r="C266" s="180"/>
      <c r="D266" s="180"/>
      <c r="E266" s="181" t="s">
        <v>5</v>
      </c>
      <c r="F266" s="281" t="s">
        <v>206</v>
      </c>
      <c r="G266" s="282"/>
      <c r="H266" s="282"/>
      <c r="I266" s="282"/>
      <c r="J266" s="180"/>
      <c r="K266" s="182">
        <v>-5.513</v>
      </c>
      <c r="L266" s="180"/>
      <c r="M266" s="180"/>
      <c r="N266" s="180"/>
      <c r="O266" s="180"/>
      <c r="P266" s="180"/>
      <c r="Q266" s="180"/>
      <c r="R266" s="183"/>
      <c r="T266" s="184"/>
      <c r="U266" s="180"/>
      <c r="V266" s="180"/>
      <c r="W266" s="180"/>
      <c r="X266" s="180"/>
      <c r="Y266" s="180"/>
      <c r="Z266" s="180"/>
      <c r="AA266" s="185"/>
      <c r="AT266" s="186" t="s">
        <v>169</v>
      </c>
      <c r="AU266" s="186" t="s">
        <v>110</v>
      </c>
      <c r="AV266" s="11" t="s">
        <v>110</v>
      </c>
      <c r="AW266" s="11" t="s">
        <v>37</v>
      </c>
      <c r="AX266" s="11" t="s">
        <v>80</v>
      </c>
      <c r="AY266" s="186" t="s">
        <v>162</v>
      </c>
    </row>
    <row r="267" spans="2:51" s="13" customFormat="1" ht="22.5" customHeight="1">
      <c r="B267" s="195"/>
      <c r="C267" s="196"/>
      <c r="D267" s="196"/>
      <c r="E267" s="197" t="s">
        <v>5</v>
      </c>
      <c r="F267" s="287" t="s">
        <v>201</v>
      </c>
      <c r="G267" s="288"/>
      <c r="H267" s="288"/>
      <c r="I267" s="288"/>
      <c r="J267" s="196"/>
      <c r="K267" s="198">
        <v>162.735</v>
      </c>
      <c r="L267" s="196"/>
      <c r="M267" s="196"/>
      <c r="N267" s="196"/>
      <c r="O267" s="196"/>
      <c r="P267" s="196"/>
      <c r="Q267" s="196"/>
      <c r="R267" s="199"/>
      <c r="T267" s="200"/>
      <c r="U267" s="196"/>
      <c r="V267" s="196"/>
      <c r="W267" s="196"/>
      <c r="X267" s="196"/>
      <c r="Y267" s="196"/>
      <c r="Z267" s="196"/>
      <c r="AA267" s="201"/>
      <c r="AT267" s="202" t="s">
        <v>169</v>
      </c>
      <c r="AU267" s="202" t="s">
        <v>110</v>
      </c>
      <c r="AV267" s="13" t="s">
        <v>176</v>
      </c>
      <c r="AW267" s="13" t="s">
        <v>37</v>
      </c>
      <c r="AX267" s="13" t="s">
        <v>80</v>
      </c>
      <c r="AY267" s="202" t="s">
        <v>162</v>
      </c>
    </row>
    <row r="268" spans="2:51" s="10" customFormat="1" ht="22.5" customHeight="1">
      <c r="B268" s="171"/>
      <c r="C268" s="172"/>
      <c r="D268" s="172"/>
      <c r="E268" s="173" t="s">
        <v>5</v>
      </c>
      <c r="F268" s="289" t="s">
        <v>207</v>
      </c>
      <c r="G268" s="290"/>
      <c r="H268" s="290"/>
      <c r="I268" s="290"/>
      <c r="J268" s="172"/>
      <c r="K268" s="174" t="s">
        <v>5</v>
      </c>
      <c r="L268" s="172"/>
      <c r="M268" s="172"/>
      <c r="N268" s="172"/>
      <c r="O268" s="172"/>
      <c r="P268" s="172"/>
      <c r="Q268" s="172"/>
      <c r="R268" s="175"/>
      <c r="T268" s="176"/>
      <c r="U268" s="172"/>
      <c r="V268" s="172"/>
      <c r="W268" s="172"/>
      <c r="X268" s="172"/>
      <c r="Y268" s="172"/>
      <c r="Z268" s="172"/>
      <c r="AA268" s="177"/>
      <c r="AT268" s="178" t="s">
        <v>169</v>
      </c>
      <c r="AU268" s="178" t="s">
        <v>110</v>
      </c>
      <c r="AV268" s="10" t="s">
        <v>88</v>
      </c>
      <c r="AW268" s="10" t="s">
        <v>37</v>
      </c>
      <c r="AX268" s="10" t="s">
        <v>80</v>
      </c>
      <c r="AY268" s="178" t="s">
        <v>162</v>
      </c>
    </row>
    <row r="269" spans="2:51" s="11" customFormat="1" ht="22.5" customHeight="1">
      <c r="B269" s="179"/>
      <c r="C269" s="180"/>
      <c r="D269" s="180"/>
      <c r="E269" s="181" t="s">
        <v>5</v>
      </c>
      <c r="F269" s="281" t="s">
        <v>208</v>
      </c>
      <c r="G269" s="282"/>
      <c r="H269" s="282"/>
      <c r="I269" s="282"/>
      <c r="J269" s="180"/>
      <c r="K269" s="182">
        <v>70.023</v>
      </c>
      <c r="L269" s="180"/>
      <c r="M269" s="180"/>
      <c r="N269" s="180"/>
      <c r="O269" s="180"/>
      <c r="P269" s="180"/>
      <c r="Q269" s="180"/>
      <c r="R269" s="183"/>
      <c r="T269" s="184"/>
      <c r="U269" s="180"/>
      <c r="V269" s="180"/>
      <c r="W269" s="180"/>
      <c r="X269" s="180"/>
      <c r="Y269" s="180"/>
      <c r="Z269" s="180"/>
      <c r="AA269" s="185"/>
      <c r="AT269" s="186" t="s">
        <v>169</v>
      </c>
      <c r="AU269" s="186" t="s">
        <v>110</v>
      </c>
      <c r="AV269" s="11" t="s">
        <v>110</v>
      </c>
      <c r="AW269" s="11" t="s">
        <v>37</v>
      </c>
      <c r="AX269" s="11" t="s">
        <v>80</v>
      </c>
      <c r="AY269" s="186" t="s">
        <v>162</v>
      </c>
    </row>
    <row r="270" spans="2:51" s="13" customFormat="1" ht="22.5" customHeight="1">
      <c r="B270" s="195"/>
      <c r="C270" s="196"/>
      <c r="D270" s="196"/>
      <c r="E270" s="197" t="s">
        <v>5</v>
      </c>
      <c r="F270" s="287" t="s">
        <v>201</v>
      </c>
      <c r="G270" s="288"/>
      <c r="H270" s="288"/>
      <c r="I270" s="288"/>
      <c r="J270" s="196"/>
      <c r="K270" s="198">
        <v>70.023</v>
      </c>
      <c r="L270" s="196"/>
      <c r="M270" s="196"/>
      <c r="N270" s="196"/>
      <c r="O270" s="196"/>
      <c r="P270" s="196"/>
      <c r="Q270" s="196"/>
      <c r="R270" s="199"/>
      <c r="T270" s="200"/>
      <c r="U270" s="196"/>
      <c r="V270" s="196"/>
      <c r="W270" s="196"/>
      <c r="X270" s="196"/>
      <c r="Y270" s="196"/>
      <c r="Z270" s="196"/>
      <c r="AA270" s="201"/>
      <c r="AT270" s="202" t="s">
        <v>169</v>
      </c>
      <c r="AU270" s="202" t="s">
        <v>110</v>
      </c>
      <c r="AV270" s="13" t="s">
        <v>176</v>
      </c>
      <c r="AW270" s="13" t="s">
        <v>37</v>
      </c>
      <c r="AX270" s="13" t="s">
        <v>80</v>
      </c>
      <c r="AY270" s="202" t="s">
        <v>162</v>
      </c>
    </row>
    <row r="271" spans="2:51" s="10" customFormat="1" ht="22.5" customHeight="1">
      <c r="B271" s="171"/>
      <c r="C271" s="172"/>
      <c r="D271" s="172"/>
      <c r="E271" s="173" t="s">
        <v>5</v>
      </c>
      <c r="F271" s="289" t="s">
        <v>209</v>
      </c>
      <c r="G271" s="290"/>
      <c r="H271" s="290"/>
      <c r="I271" s="290"/>
      <c r="J271" s="172"/>
      <c r="K271" s="174" t="s">
        <v>5</v>
      </c>
      <c r="L271" s="172"/>
      <c r="M271" s="172"/>
      <c r="N271" s="172"/>
      <c r="O271" s="172"/>
      <c r="P271" s="172"/>
      <c r="Q271" s="172"/>
      <c r="R271" s="175"/>
      <c r="T271" s="176"/>
      <c r="U271" s="172"/>
      <c r="V271" s="172"/>
      <c r="W271" s="172"/>
      <c r="X271" s="172"/>
      <c r="Y271" s="172"/>
      <c r="Z271" s="172"/>
      <c r="AA271" s="177"/>
      <c r="AT271" s="178" t="s">
        <v>169</v>
      </c>
      <c r="AU271" s="178" t="s">
        <v>110</v>
      </c>
      <c r="AV271" s="10" t="s">
        <v>88</v>
      </c>
      <c r="AW271" s="10" t="s">
        <v>37</v>
      </c>
      <c r="AX271" s="10" t="s">
        <v>80</v>
      </c>
      <c r="AY271" s="178" t="s">
        <v>162</v>
      </c>
    </row>
    <row r="272" spans="2:51" s="11" customFormat="1" ht="22.5" customHeight="1">
      <c r="B272" s="179"/>
      <c r="C272" s="180"/>
      <c r="D272" s="180"/>
      <c r="E272" s="181" t="s">
        <v>5</v>
      </c>
      <c r="F272" s="281" t="s">
        <v>210</v>
      </c>
      <c r="G272" s="282"/>
      <c r="H272" s="282"/>
      <c r="I272" s="282"/>
      <c r="J272" s="180"/>
      <c r="K272" s="182">
        <v>52.09</v>
      </c>
      <c r="L272" s="180"/>
      <c r="M272" s="180"/>
      <c r="N272" s="180"/>
      <c r="O272" s="180"/>
      <c r="P272" s="180"/>
      <c r="Q272" s="180"/>
      <c r="R272" s="183"/>
      <c r="T272" s="184"/>
      <c r="U272" s="180"/>
      <c r="V272" s="180"/>
      <c r="W272" s="180"/>
      <c r="X272" s="180"/>
      <c r="Y272" s="180"/>
      <c r="Z272" s="180"/>
      <c r="AA272" s="185"/>
      <c r="AT272" s="186" t="s">
        <v>169</v>
      </c>
      <c r="AU272" s="186" t="s">
        <v>110</v>
      </c>
      <c r="AV272" s="11" t="s">
        <v>110</v>
      </c>
      <c r="AW272" s="11" t="s">
        <v>37</v>
      </c>
      <c r="AX272" s="11" t="s">
        <v>80</v>
      </c>
      <c r="AY272" s="186" t="s">
        <v>162</v>
      </c>
    </row>
    <row r="273" spans="2:51" s="13" customFormat="1" ht="22.5" customHeight="1">
      <c r="B273" s="195"/>
      <c r="C273" s="196"/>
      <c r="D273" s="196"/>
      <c r="E273" s="197" t="s">
        <v>5</v>
      </c>
      <c r="F273" s="287" t="s">
        <v>201</v>
      </c>
      <c r="G273" s="288"/>
      <c r="H273" s="288"/>
      <c r="I273" s="288"/>
      <c r="J273" s="196"/>
      <c r="K273" s="198">
        <v>52.09</v>
      </c>
      <c r="L273" s="196"/>
      <c r="M273" s="196"/>
      <c r="N273" s="196"/>
      <c r="O273" s="196"/>
      <c r="P273" s="196"/>
      <c r="Q273" s="196"/>
      <c r="R273" s="199"/>
      <c r="T273" s="200"/>
      <c r="U273" s="196"/>
      <c r="V273" s="196"/>
      <c r="W273" s="196"/>
      <c r="X273" s="196"/>
      <c r="Y273" s="196"/>
      <c r="Z273" s="196"/>
      <c r="AA273" s="201"/>
      <c r="AT273" s="202" t="s">
        <v>169</v>
      </c>
      <c r="AU273" s="202" t="s">
        <v>110</v>
      </c>
      <c r="AV273" s="13" t="s">
        <v>176</v>
      </c>
      <c r="AW273" s="13" t="s">
        <v>37</v>
      </c>
      <c r="AX273" s="13" t="s">
        <v>80</v>
      </c>
      <c r="AY273" s="202" t="s">
        <v>162</v>
      </c>
    </row>
    <row r="274" spans="2:51" s="10" customFormat="1" ht="22.5" customHeight="1">
      <c r="B274" s="171"/>
      <c r="C274" s="172"/>
      <c r="D274" s="172"/>
      <c r="E274" s="173" t="s">
        <v>5</v>
      </c>
      <c r="F274" s="289" t="s">
        <v>211</v>
      </c>
      <c r="G274" s="290"/>
      <c r="H274" s="290"/>
      <c r="I274" s="290"/>
      <c r="J274" s="172"/>
      <c r="K274" s="174" t="s">
        <v>5</v>
      </c>
      <c r="L274" s="172"/>
      <c r="M274" s="172"/>
      <c r="N274" s="172"/>
      <c r="O274" s="172"/>
      <c r="P274" s="172"/>
      <c r="Q274" s="172"/>
      <c r="R274" s="175"/>
      <c r="T274" s="176"/>
      <c r="U274" s="172"/>
      <c r="V274" s="172"/>
      <c r="W274" s="172"/>
      <c r="X274" s="172"/>
      <c r="Y274" s="172"/>
      <c r="Z274" s="172"/>
      <c r="AA274" s="177"/>
      <c r="AT274" s="178" t="s">
        <v>169</v>
      </c>
      <c r="AU274" s="178" t="s">
        <v>110</v>
      </c>
      <c r="AV274" s="10" t="s">
        <v>88</v>
      </c>
      <c r="AW274" s="10" t="s">
        <v>37</v>
      </c>
      <c r="AX274" s="10" t="s">
        <v>80</v>
      </c>
      <c r="AY274" s="178" t="s">
        <v>162</v>
      </c>
    </row>
    <row r="275" spans="2:51" s="11" customFormat="1" ht="22.5" customHeight="1">
      <c r="B275" s="179"/>
      <c r="C275" s="180"/>
      <c r="D275" s="180"/>
      <c r="E275" s="181" t="s">
        <v>5</v>
      </c>
      <c r="F275" s="281" t="s">
        <v>212</v>
      </c>
      <c r="G275" s="282"/>
      <c r="H275" s="282"/>
      <c r="I275" s="282"/>
      <c r="J275" s="180"/>
      <c r="K275" s="182">
        <v>45.245</v>
      </c>
      <c r="L275" s="180"/>
      <c r="M275" s="180"/>
      <c r="N275" s="180"/>
      <c r="O275" s="180"/>
      <c r="P275" s="180"/>
      <c r="Q275" s="180"/>
      <c r="R275" s="183"/>
      <c r="T275" s="184"/>
      <c r="U275" s="180"/>
      <c r="V275" s="180"/>
      <c r="W275" s="180"/>
      <c r="X275" s="180"/>
      <c r="Y275" s="180"/>
      <c r="Z275" s="180"/>
      <c r="AA275" s="185"/>
      <c r="AT275" s="186" t="s">
        <v>169</v>
      </c>
      <c r="AU275" s="186" t="s">
        <v>110</v>
      </c>
      <c r="AV275" s="11" t="s">
        <v>110</v>
      </c>
      <c r="AW275" s="11" t="s">
        <v>37</v>
      </c>
      <c r="AX275" s="11" t="s">
        <v>80</v>
      </c>
      <c r="AY275" s="186" t="s">
        <v>162</v>
      </c>
    </row>
    <row r="276" spans="2:51" s="13" customFormat="1" ht="22.5" customHeight="1">
      <c r="B276" s="195"/>
      <c r="C276" s="196"/>
      <c r="D276" s="196"/>
      <c r="E276" s="197" t="s">
        <v>5</v>
      </c>
      <c r="F276" s="287" t="s">
        <v>201</v>
      </c>
      <c r="G276" s="288"/>
      <c r="H276" s="288"/>
      <c r="I276" s="288"/>
      <c r="J276" s="196"/>
      <c r="K276" s="198">
        <v>45.245</v>
      </c>
      <c r="L276" s="196"/>
      <c r="M276" s="196"/>
      <c r="N276" s="196"/>
      <c r="O276" s="196"/>
      <c r="P276" s="196"/>
      <c r="Q276" s="196"/>
      <c r="R276" s="199"/>
      <c r="T276" s="200"/>
      <c r="U276" s="196"/>
      <c r="V276" s="196"/>
      <c r="W276" s="196"/>
      <c r="X276" s="196"/>
      <c r="Y276" s="196"/>
      <c r="Z276" s="196"/>
      <c r="AA276" s="201"/>
      <c r="AT276" s="202" t="s">
        <v>169</v>
      </c>
      <c r="AU276" s="202" t="s">
        <v>110</v>
      </c>
      <c r="AV276" s="13" t="s">
        <v>176</v>
      </c>
      <c r="AW276" s="13" t="s">
        <v>37</v>
      </c>
      <c r="AX276" s="13" t="s">
        <v>80</v>
      </c>
      <c r="AY276" s="202" t="s">
        <v>162</v>
      </c>
    </row>
    <row r="277" spans="2:51" s="10" customFormat="1" ht="22.5" customHeight="1">
      <c r="B277" s="171"/>
      <c r="C277" s="172"/>
      <c r="D277" s="172"/>
      <c r="E277" s="173" t="s">
        <v>5</v>
      </c>
      <c r="F277" s="289" t="s">
        <v>213</v>
      </c>
      <c r="G277" s="290"/>
      <c r="H277" s="290"/>
      <c r="I277" s="290"/>
      <c r="J277" s="172"/>
      <c r="K277" s="174" t="s">
        <v>5</v>
      </c>
      <c r="L277" s="172"/>
      <c r="M277" s="172"/>
      <c r="N277" s="172"/>
      <c r="O277" s="172"/>
      <c r="P277" s="172"/>
      <c r="Q277" s="172"/>
      <c r="R277" s="175"/>
      <c r="T277" s="176"/>
      <c r="U277" s="172"/>
      <c r="V277" s="172"/>
      <c r="W277" s="172"/>
      <c r="X277" s="172"/>
      <c r="Y277" s="172"/>
      <c r="Z277" s="172"/>
      <c r="AA277" s="177"/>
      <c r="AT277" s="178" t="s">
        <v>169</v>
      </c>
      <c r="AU277" s="178" t="s">
        <v>110</v>
      </c>
      <c r="AV277" s="10" t="s">
        <v>88</v>
      </c>
      <c r="AW277" s="10" t="s">
        <v>37</v>
      </c>
      <c r="AX277" s="10" t="s">
        <v>80</v>
      </c>
      <c r="AY277" s="178" t="s">
        <v>162</v>
      </c>
    </row>
    <row r="278" spans="2:51" s="11" customFormat="1" ht="22.5" customHeight="1">
      <c r="B278" s="179"/>
      <c r="C278" s="180"/>
      <c r="D278" s="180"/>
      <c r="E278" s="181" t="s">
        <v>5</v>
      </c>
      <c r="F278" s="281" t="s">
        <v>214</v>
      </c>
      <c r="G278" s="282"/>
      <c r="H278" s="282"/>
      <c r="I278" s="282"/>
      <c r="J278" s="180"/>
      <c r="K278" s="182">
        <v>58.435</v>
      </c>
      <c r="L278" s="180"/>
      <c r="M278" s="180"/>
      <c r="N278" s="180"/>
      <c r="O278" s="180"/>
      <c r="P278" s="180"/>
      <c r="Q278" s="180"/>
      <c r="R278" s="183"/>
      <c r="T278" s="184"/>
      <c r="U278" s="180"/>
      <c r="V278" s="180"/>
      <c r="W278" s="180"/>
      <c r="X278" s="180"/>
      <c r="Y278" s="180"/>
      <c r="Z278" s="180"/>
      <c r="AA278" s="185"/>
      <c r="AT278" s="186" t="s">
        <v>169</v>
      </c>
      <c r="AU278" s="186" t="s">
        <v>110</v>
      </c>
      <c r="AV278" s="11" t="s">
        <v>110</v>
      </c>
      <c r="AW278" s="11" t="s">
        <v>37</v>
      </c>
      <c r="AX278" s="11" t="s">
        <v>80</v>
      </c>
      <c r="AY278" s="186" t="s">
        <v>162</v>
      </c>
    </row>
    <row r="279" spans="2:51" s="11" customFormat="1" ht="22.5" customHeight="1">
      <c r="B279" s="179"/>
      <c r="C279" s="180"/>
      <c r="D279" s="180"/>
      <c r="E279" s="181" t="s">
        <v>5</v>
      </c>
      <c r="F279" s="281" t="s">
        <v>215</v>
      </c>
      <c r="G279" s="282"/>
      <c r="H279" s="282"/>
      <c r="I279" s="282"/>
      <c r="J279" s="180"/>
      <c r="K279" s="182">
        <v>-3.8</v>
      </c>
      <c r="L279" s="180"/>
      <c r="M279" s="180"/>
      <c r="N279" s="180"/>
      <c r="O279" s="180"/>
      <c r="P279" s="180"/>
      <c r="Q279" s="180"/>
      <c r="R279" s="183"/>
      <c r="T279" s="184"/>
      <c r="U279" s="180"/>
      <c r="V279" s="180"/>
      <c r="W279" s="180"/>
      <c r="X279" s="180"/>
      <c r="Y279" s="180"/>
      <c r="Z279" s="180"/>
      <c r="AA279" s="185"/>
      <c r="AT279" s="186" t="s">
        <v>169</v>
      </c>
      <c r="AU279" s="186" t="s">
        <v>110</v>
      </c>
      <c r="AV279" s="11" t="s">
        <v>110</v>
      </c>
      <c r="AW279" s="11" t="s">
        <v>37</v>
      </c>
      <c r="AX279" s="11" t="s">
        <v>80</v>
      </c>
      <c r="AY279" s="186" t="s">
        <v>162</v>
      </c>
    </row>
    <row r="280" spans="2:51" s="11" customFormat="1" ht="22.5" customHeight="1">
      <c r="B280" s="179"/>
      <c r="C280" s="180"/>
      <c r="D280" s="180"/>
      <c r="E280" s="181" t="s">
        <v>5</v>
      </c>
      <c r="F280" s="281" t="s">
        <v>216</v>
      </c>
      <c r="G280" s="282"/>
      <c r="H280" s="282"/>
      <c r="I280" s="282"/>
      <c r="J280" s="180"/>
      <c r="K280" s="182">
        <v>-6.48</v>
      </c>
      <c r="L280" s="180"/>
      <c r="M280" s="180"/>
      <c r="N280" s="180"/>
      <c r="O280" s="180"/>
      <c r="P280" s="180"/>
      <c r="Q280" s="180"/>
      <c r="R280" s="183"/>
      <c r="T280" s="184"/>
      <c r="U280" s="180"/>
      <c r="V280" s="180"/>
      <c r="W280" s="180"/>
      <c r="X280" s="180"/>
      <c r="Y280" s="180"/>
      <c r="Z280" s="180"/>
      <c r="AA280" s="185"/>
      <c r="AT280" s="186" t="s">
        <v>169</v>
      </c>
      <c r="AU280" s="186" t="s">
        <v>110</v>
      </c>
      <c r="AV280" s="11" t="s">
        <v>110</v>
      </c>
      <c r="AW280" s="11" t="s">
        <v>37</v>
      </c>
      <c r="AX280" s="11" t="s">
        <v>80</v>
      </c>
      <c r="AY280" s="186" t="s">
        <v>162</v>
      </c>
    </row>
    <row r="281" spans="2:51" s="13" customFormat="1" ht="22.5" customHeight="1">
      <c r="B281" s="195"/>
      <c r="C281" s="196"/>
      <c r="D281" s="196"/>
      <c r="E281" s="197" t="s">
        <v>5</v>
      </c>
      <c r="F281" s="287" t="s">
        <v>201</v>
      </c>
      <c r="G281" s="288"/>
      <c r="H281" s="288"/>
      <c r="I281" s="288"/>
      <c r="J281" s="196"/>
      <c r="K281" s="198">
        <v>48.155</v>
      </c>
      <c r="L281" s="196"/>
      <c r="M281" s="196"/>
      <c r="N281" s="196"/>
      <c r="O281" s="196"/>
      <c r="P281" s="196"/>
      <c r="Q281" s="196"/>
      <c r="R281" s="199"/>
      <c r="T281" s="200"/>
      <c r="U281" s="196"/>
      <c r="V281" s="196"/>
      <c r="W281" s="196"/>
      <c r="X281" s="196"/>
      <c r="Y281" s="196"/>
      <c r="Z281" s="196"/>
      <c r="AA281" s="201"/>
      <c r="AT281" s="202" t="s">
        <v>169</v>
      </c>
      <c r="AU281" s="202" t="s">
        <v>110</v>
      </c>
      <c r="AV281" s="13" t="s">
        <v>176</v>
      </c>
      <c r="AW281" s="13" t="s">
        <v>37</v>
      </c>
      <c r="AX281" s="13" t="s">
        <v>80</v>
      </c>
      <c r="AY281" s="202" t="s">
        <v>162</v>
      </c>
    </row>
    <row r="282" spans="2:51" s="10" customFormat="1" ht="22.5" customHeight="1">
      <c r="B282" s="171"/>
      <c r="C282" s="172"/>
      <c r="D282" s="172"/>
      <c r="E282" s="173" t="s">
        <v>5</v>
      </c>
      <c r="F282" s="289" t="s">
        <v>217</v>
      </c>
      <c r="G282" s="290"/>
      <c r="H282" s="290"/>
      <c r="I282" s="290"/>
      <c r="J282" s="172"/>
      <c r="K282" s="174" t="s">
        <v>5</v>
      </c>
      <c r="L282" s="172"/>
      <c r="M282" s="172"/>
      <c r="N282" s="172"/>
      <c r="O282" s="172"/>
      <c r="P282" s="172"/>
      <c r="Q282" s="172"/>
      <c r="R282" s="175"/>
      <c r="T282" s="176"/>
      <c r="U282" s="172"/>
      <c r="V282" s="172"/>
      <c r="W282" s="172"/>
      <c r="X282" s="172"/>
      <c r="Y282" s="172"/>
      <c r="Z282" s="172"/>
      <c r="AA282" s="177"/>
      <c r="AT282" s="178" t="s">
        <v>169</v>
      </c>
      <c r="AU282" s="178" t="s">
        <v>110</v>
      </c>
      <c r="AV282" s="10" t="s">
        <v>88</v>
      </c>
      <c r="AW282" s="10" t="s">
        <v>37</v>
      </c>
      <c r="AX282" s="10" t="s">
        <v>80</v>
      </c>
      <c r="AY282" s="178" t="s">
        <v>162</v>
      </c>
    </row>
    <row r="283" spans="2:51" s="11" customFormat="1" ht="22.5" customHeight="1">
      <c r="B283" s="179"/>
      <c r="C283" s="180"/>
      <c r="D283" s="180"/>
      <c r="E283" s="181" t="s">
        <v>5</v>
      </c>
      <c r="F283" s="281" t="s">
        <v>218</v>
      </c>
      <c r="G283" s="282"/>
      <c r="H283" s="282"/>
      <c r="I283" s="282"/>
      <c r="J283" s="180"/>
      <c r="K283" s="182">
        <v>0</v>
      </c>
      <c r="L283" s="180"/>
      <c r="M283" s="180"/>
      <c r="N283" s="180"/>
      <c r="O283" s="180"/>
      <c r="P283" s="180"/>
      <c r="Q283" s="180"/>
      <c r="R283" s="183"/>
      <c r="T283" s="184"/>
      <c r="U283" s="180"/>
      <c r="V283" s="180"/>
      <c r="W283" s="180"/>
      <c r="X283" s="180"/>
      <c r="Y283" s="180"/>
      <c r="Z283" s="180"/>
      <c r="AA283" s="185"/>
      <c r="AT283" s="186" t="s">
        <v>169</v>
      </c>
      <c r="AU283" s="186" t="s">
        <v>110</v>
      </c>
      <c r="AV283" s="11" t="s">
        <v>110</v>
      </c>
      <c r="AW283" s="11" t="s">
        <v>37</v>
      </c>
      <c r="AX283" s="11" t="s">
        <v>80</v>
      </c>
      <c r="AY283" s="186" t="s">
        <v>162</v>
      </c>
    </row>
    <row r="284" spans="2:51" s="13" customFormat="1" ht="22.5" customHeight="1">
      <c r="B284" s="195"/>
      <c r="C284" s="196"/>
      <c r="D284" s="196"/>
      <c r="E284" s="197" t="s">
        <v>5</v>
      </c>
      <c r="F284" s="287" t="s">
        <v>201</v>
      </c>
      <c r="G284" s="288"/>
      <c r="H284" s="288"/>
      <c r="I284" s="288"/>
      <c r="J284" s="196"/>
      <c r="K284" s="198">
        <v>0</v>
      </c>
      <c r="L284" s="196"/>
      <c r="M284" s="196"/>
      <c r="N284" s="196"/>
      <c r="O284" s="196"/>
      <c r="P284" s="196"/>
      <c r="Q284" s="196"/>
      <c r="R284" s="199"/>
      <c r="T284" s="200"/>
      <c r="U284" s="196"/>
      <c r="V284" s="196"/>
      <c r="W284" s="196"/>
      <c r="X284" s="196"/>
      <c r="Y284" s="196"/>
      <c r="Z284" s="196"/>
      <c r="AA284" s="201"/>
      <c r="AT284" s="202" t="s">
        <v>169</v>
      </c>
      <c r="AU284" s="202" t="s">
        <v>110</v>
      </c>
      <c r="AV284" s="13" t="s">
        <v>176</v>
      </c>
      <c r="AW284" s="13" t="s">
        <v>37</v>
      </c>
      <c r="AX284" s="13" t="s">
        <v>80</v>
      </c>
      <c r="AY284" s="202" t="s">
        <v>162</v>
      </c>
    </row>
    <row r="285" spans="2:51" s="10" customFormat="1" ht="22.5" customHeight="1">
      <c r="B285" s="171"/>
      <c r="C285" s="172"/>
      <c r="D285" s="172"/>
      <c r="E285" s="173" t="s">
        <v>5</v>
      </c>
      <c r="F285" s="289" t="s">
        <v>219</v>
      </c>
      <c r="G285" s="290"/>
      <c r="H285" s="290"/>
      <c r="I285" s="290"/>
      <c r="J285" s="172"/>
      <c r="K285" s="174" t="s">
        <v>5</v>
      </c>
      <c r="L285" s="172"/>
      <c r="M285" s="172"/>
      <c r="N285" s="172"/>
      <c r="O285" s="172"/>
      <c r="P285" s="172"/>
      <c r="Q285" s="172"/>
      <c r="R285" s="175"/>
      <c r="T285" s="176"/>
      <c r="U285" s="172"/>
      <c r="V285" s="172"/>
      <c r="W285" s="172"/>
      <c r="X285" s="172"/>
      <c r="Y285" s="172"/>
      <c r="Z285" s="172"/>
      <c r="AA285" s="177"/>
      <c r="AT285" s="178" t="s">
        <v>169</v>
      </c>
      <c r="AU285" s="178" t="s">
        <v>110</v>
      </c>
      <c r="AV285" s="10" t="s">
        <v>88</v>
      </c>
      <c r="AW285" s="10" t="s">
        <v>37</v>
      </c>
      <c r="AX285" s="10" t="s">
        <v>80</v>
      </c>
      <c r="AY285" s="178" t="s">
        <v>162</v>
      </c>
    </row>
    <row r="286" spans="2:51" s="11" customFormat="1" ht="22.5" customHeight="1">
      <c r="B286" s="179"/>
      <c r="C286" s="180"/>
      <c r="D286" s="180"/>
      <c r="E286" s="181" t="s">
        <v>5</v>
      </c>
      <c r="F286" s="281" t="s">
        <v>220</v>
      </c>
      <c r="G286" s="282"/>
      <c r="H286" s="282"/>
      <c r="I286" s="282"/>
      <c r="J286" s="180"/>
      <c r="K286" s="182">
        <v>56.583</v>
      </c>
      <c r="L286" s="180"/>
      <c r="M286" s="180"/>
      <c r="N286" s="180"/>
      <c r="O286" s="180"/>
      <c r="P286" s="180"/>
      <c r="Q286" s="180"/>
      <c r="R286" s="183"/>
      <c r="T286" s="184"/>
      <c r="U286" s="180"/>
      <c r="V286" s="180"/>
      <c r="W286" s="180"/>
      <c r="X286" s="180"/>
      <c r="Y286" s="180"/>
      <c r="Z286" s="180"/>
      <c r="AA286" s="185"/>
      <c r="AT286" s="186" t="s">
        <v>169</v>
      </c>
      <c r="AU286" s="186" t="s">
        <v>110</v>
      </c>
      <c r="AV286" s="11" t="s">
        <v>110</v>
      </c>
      <c r="AW286" s="11" t="s">
        <v>37</v>
      </c>
      <c r="AX286" s="11" t="s">
        <v>80</v>
      </c>
      <c r="AY286" s="186" t="s">
        <v>162</v>
      </c>
    </row>
    <row r="287" spans="2:51" s="11" customFormat="1" ht="22.5" customHeight="1">
      <c r="B287" s="179"/>
      <c r="C287" s="180"/>
      <c r="D287" s="180"/>
      <c r="E287" s="181" t="s">
        <v>5</v>
      </c>
      <c r="F287" s="281" t="s">
        <v>221</v>
      </c>
      <c r="G287" s="282"/>
      <c r="H287" s="282"/>
      <c r="I287" s="282"/>
      <c r="J287" s="180"/>
      <c r="K287" s="182">
        <v>-3.8</v>
      </c>
      <c r="L287" s="180"/>
      <c r="M287" s="180"/>
      <c r="N287" s="180"/>
      <c r="O287" s="180"/>
      <c r="P287" s="180"/>
      <c r="Q287" s="180"/>
      <c r="R287" s="183"/>
      <c r="T287" s="184"/>
      <c r="U287" s="180"/>
      <c r="V287" s="180"/>
      <c r="W287" s="180"/>
      <c r="X287" s="180"/>
      <c r="Y287" s="180"/>
      <c r="Z287" s="180"/>
      <c r="AA287" s="185"/>
      <c r="AT287" s="186" t="s">
        <v>169</v>
      </c>
      <c r="AU287" s="186" t="s">
        <v>110</v>
      </c>
      <c r="AV287" s="11" t="s">
        <v>110</v>
      </c>
      <c r="AW287" s="11" t="s">
        <v>37</v>
      </c>
      <c r="AX287" s="11" t="s">
        <v>80</v>
      </c>
      <c r="AY287" s="186" t="s">
        <v>162</v>
      </c>
    </row>
    <row r="288" spans="2:51" s="11" customFormat="1" ht="22.5" customHeight="1">
      <c r="B288" s="179"/>
      <c r="C288" s="180"/>
      <c r="D288" s="180"/>
      <c r="E288" s="181" t="s">
        <v>5</v>
      </c>
      <c r="F288" s="281" t="s">
        <v>216</v>
      </c>
      <c r="G288" s="282"/>
      <c r="H288" s="282"/>
      <c r="I288" s="282"/>
      <c r="J288" s="180"/>
      <c r="K288" s="182">
        <v>-6.48</v>
      </c>
      <c r="L288" s="180"/>
      <c r="M288" s="180"/>
      <c r="N288" s="180"/>
      <c r="O288" s="180"/>
      <c r="P288" s="180"/>
      <c r="Q288" s="180"/>
      <c r="R288" s="183"/>
      <c r="T288" s="184"/>
      <c r="U288" s="180"/>
      <c r="V288" s="180"/>
      <c r="W288" s="180"/>
      <c r="X288" s="180"/>
      <c r="Y288" s="180"/>
      <c r="Z288" s="180"/>
      <c r="AA288" s="185"/>
      <c r="AT288" s="186" t="s">
        <v>169</v>
      </c>
      <c r="AU288" s="186" t="s">
        <v>110</v>
      </c>
      <c r="AV288" s="11" t="s">
        <v>110</v>
      </c>
      <c r="AW288" s="11" t="s">
        <v>37</v>
      </c>
      <c r="AX288" s="11" t="s">
        <v>80</v>
      </c>
      <c r="AY288" s="186" t="s">
        <v>162</v>
      </c>
    </row>
    <row r="289" spans="2:51" s="13" customFormat="1" ht="22.5" customHeight="1">
      <c r="B289" s="195"/>
      <c r="C289" s="196"/>
      <c r="D289" s="196"/>
      <c r="E289" s="197" t="s">
        <v>5</v>
      </c>
      <c r="F289" s="287" t="s">
        <v>201</v>
      </c>
      <c r="G289" s="288"/>
      <c r="H289" s="288"/>
      <c r="I289" s="288"/>
      <c r="J289" s="196"/>
      <c r="K289" s="198">
        <v>46.303</v>
      </c>
      <c r="L289" s="196"/>
      <c r="M289" s="196"/>
      <c r="N289" s="196"/>
      <c r="O289" s="196"/>
      <c r="P289" s="196"/>
      <c r="Q289" s="196"/>
      <c r="R289" s="199"/>
      <c r="T289" s="200"/>
      <c r="U289" s="196"/>
      <c r="V289" s="196"/>
      <c r="W289" s="196"/>
      <c r="X289" s="196"/>
      <c r="Y289" s="196"/>
      <c r="Z289" s="196"/>
      <c r="AA289" s="201"/>
      <c r="AT289" s="202" t="s">
        <v>169</v>
      </c>
      <c r="AU289" s="202" t="s">
        <v>110</v>
      </c>
      <c r="AV289" s="13" t="s">
        <v>176</v>
      </c>
      <c r="AW289" s="13" t="s">
        <v>37</v>
      </c>
      <c r="AX289" s="13" t="s">
        <v>80</v>
      </c>
      <c r="AY289" s="202" t="s">
        <v>162</v>
      </c>
    </row>
    <row r="290" spans="2:51" s="10" customFormat="1" ht="22.5" customHeight="1">
      <c r="B290" s="171"/>
      <c r="C290" s="172"/>
      <c r="D290" s="172"/>
      <c r="E290" s="173" t="s">
        <v>5</v>
      </c>
      <c r="F290" s="289" t="s">
        <v>222</v>
      </c>
      <c r="G290" s="290"/>
      <c r="H290" s="290"/>
      <c r="I290" s="290"/>
      <c r="J290" s="172"/>
      <c r="K290" s="174" t="s">
        <v>5</v>
      </c>
      <c r="L290" s="172"/>
      <c r="M290" s="172"/>
      <c r="N290" s="172"/>
      <c r="O290" s="172"/>
      <c r="P290" s="172"/>
      <c r="Q290" s="172"/>
      <c r="R290" s="175"/>
      <c r="T290" s="176"/>
      <c r="U290" s="172"/>
      <c r="V290" s="172"/>
      <c r="W290" s="172"/>
      <c r="X290" s="172"/>
      <c r="Y290" s="172"/>
      <c r="Z290" s="172"/>
      <c r="AA290" s="177"/>
      <c r="AT290" s="178" t="s">
        <v>169</v>
      </c>
      <c r="AU290" s="178" t="s">
        <v>110</v>
      </c>
      <c r="AV290" s="10" t="s">
        <v>88</v>
      </c>
      <c r="AW290" s="10" t="s">
        <v>37</v>
      </c>
      <c r="AX290" s="10" t="s">
        <v>80</v>
      </c>
      <c r="AY290" s="178" t="s">
        <v>162</v>
      </c>
    </row>
    <row r="291" spans="2:51" s="11" customFormat="1" ht="22.5" customHeight="1">
      <c r="B291" s="179"/>
      <c r="C291" s="180"/>
      <c r="D291" s="180"/>
      <c r="E291" s="181" t="s">
        <v>5</v>
      </c>
      <c r="F291" s="281" t="s">
        <v>220</v>
      </c>
      <c r="G291" s="282"/>
      <c r="H291" s="282"/>
      <c r="I291" s="282"/>
      <c r="J291" s="180"/>
      <c r="K291" s="182">
        <v>56.583</v>
      </c>
      <c r="L291" s="180"/>
      <c r="M291" s="180"/>
      <c r="N291" s="180"/>
      <c r="O291" s="180"/>
      <c r="P291" s="180"/>
      <c r="Q291" s="180"/>
      <c r="R291" s="183"/>
      <c r="T291" s="184"/>
      <c r="U291" s="180"/>
      <c r="V291" s="180"/>
      <c r="W291" s="180"/>
      <c r="X291" s="180"/>
      <c r="Y291" s="180"/>
      <c r="Z291" s="180"/>
      <c r="AA291" s="185"/>
      <c r="AT291" s="186" t="s">
        <v>169</v>
      </c>
      <c r="AU291" s="186" t="s">
        <v>110</v>
      </c>
      <c r="AV291" s="11" t="s">
        <v>110</v>
      </c>
      <c r="AW291" s="11" t="s">
        <v>37</v>
      </c>
      <c r="AX291" s="11" t="s">
        <v>80</v>
      </c>
      <c r="AY291" s="186" t="s">
        <v>162</v>
      </c>
    </row>
    <row r="292" spans="2:51" s="11" customFormat="1" ht="22.5" customHeight="1">
      <c r="B292" s="179"/>
      <c r="C292" s="180"/>
      <c r="D292" s="180"/>
      <c r="E292" s="181" t="s">
        <v>5</v>
      </c>
      <c r="F292" s="281" t="s">
        <v>221</v>
      </c>
      <c r="G292" s="282"/>
      <c r="H292" s="282"/>
      <c r="I292" s="282"/>
      <c r="J292" s="180"/>
      <c r="K292" s="182">
        <v>-3.8</v>
      </c>
      <c r="L292" s="180"/>
      <c r="M292" s="180"/>
      <c r="N292" s="180"/>
      <c r="O292" s="180"/>
      <c r="P292" s="180"/>
      <c r="Q292" s="180"/>
      <c r="R292" s="183"/>
      <c r="T292" s="184"/>
      <c r="U292" s="180"/>
      <c r="V292" s="180"/>
      <c r="W292" s="180"/>
      <c r="X292" s="180"/>
      <c r="Y292" s="180"/>
      <c r="Z292" s="180"/>
      <c r="AA292" s="185"/>
      <c r="AT292" s="186" t="s">
        <v>169</v>
      </c>
      <c r="AU292" s="186" t="s">
        <v>110</v>
      </c>
      <c r="AV292" s="11" t="s">
        <v>110</v>
      </c>
      <c r="AW292" s="11" t="s">
        <v>37</v>
      </c>
      <c r="AX292" s="11" t="s">
        <v>80</v>
      </c>
      <c r="AY292" s="186" t="s">
        <v>162</v>
      </c>
    </row>
    <row r="293" spans="2:51" s="11" customFormat="1" ht="22.5" customHeight="1">
      <c r="B293" s="179"/>
      <c r="C293" s="180"/>
      <c r="D293" s="180"/>
      <c r="E293" s="181" t="s">
        <v>5</v>
      </c>
      <c r="F293" s="281" t="s">
        <v>216</v>
      </c>
      <c r="G293" s="282"/>
      <c r="H293" s="282"/>
      <c r="I293" s="282"/>
      <c r="J293" s="180"/>
      <c r="K293" s="182">
        <v>-6.48</v>
      </c>
      <c r="L293" s="180"/>
      <c r="M293" s="180"/>
      <c r="N293" s="180"/>
      <c r="O293" s="180"/>
      <c r="P293" s="180"/>
      <c r="Q293" s="180"/>
      <c r="R293" s="183"/>
      <c r="T293" s="184"/>
      <c r="U293" s="180"/>
      <c r="V293" s="180"/>
      <c r="W293" s="180"/>
      <c r="X293" s="180"/>
      <c r="Y293" s="180"/>
      <c r="Z293" s="180"/>
      <c r="AA293" s="185"/>
      <c r="AT293" s="186" t="s">
        <v>169</v>
      </c>
      <c r="AU293" s="186" t="s">
        <v>110</v>
      </c>
      <c r="AV293" s="11" t="s">
        <v>110</v>
      </c>
      <c r="AW293" s="11" t="s">
        <v>37</v>
      </c>
      <c r="AX293" s="11" t="s">
        <v>80</v>
      </c>
      <c r="AY293" s="186" t="s">
        <v>162</v>
      </c>
    </row>
    <row r="294" spans="2:51" s="13" customFormat="1" ht="22.5" customHeight="1">
      <c r="B294" s="195"/>
      <c r="C294" s="196"/>
      <c r="D294" s="196"/>
      <c r="E294" s="197" t="s">
        <v>5</v>
      </c>
      <c r="F294" s="287" t="s">
        <v>201</v>
      </c>
      <c r="G294" s="288"/>
      <c r="H294" s="288"/>
      <c r="I294" s="288"/>
      <c r="J294" s="196"/>
      <c r="K294" s="198">
        <v>46.303</v>
      </c>
      <c r="L294" s="196"/>
      <c r="M294" s="196"/>
      <c r="N294" s="196"/>
      <c r="O294" s="196"/>
      <c r="P294" s="196"/>
      <c r="Q294" s="196"/>
      <c r="R294" s="199"/>
      <c r="T294" s="200"/>
      <c r="U294" s="196"/>
      <c r="V294" s="196"/>
      <c r="W294" s="196"/>
      <c r="X294" s="196"/>
      <c r="Y294" s="196"/>
      <c r="Z294" s="196"/>
      <c r="AA294" s="201"/>
      <c r="AT294" s="202" t="s">
        <v>169</v>
      </c>
      <c r="AU294" s="202" t="s">
        <v>110</v>
      </c>
      <c r="AV294" s="13" t="s">
        <v>176</v>
      </c>
      <c r="AW294" s="13" t="s">
        <v>37</v>
      </c>
      <c r="AX294" s="13" t="s">
        <v>80</v>
      </c>
      <c r="AY294" s="202" t="s">
        <v>162</v>
      </c>
    </row>
    <row r="295" spans="2:51" s="10" customFormat="1" ht="22.5" customHeight="1">
      <c r="B295" s="171"/>
      <c r="C295" s="172"/>
      <c r="D295" s="172"/>
      <c r="E295" s="173" t="s">
        <v>5</v>
      </c>
      <c r="F295" s="289" t="s">
        <v>223</v>
      </c>
      <c r="G295" s="290"/>
      <c r="H295" s="290"/>
      <c r="I295" s="290"/>
      <c r="J295" s="172"/>
      <c r="K295" s="174" t="s">
        <v>5</v>
      </c>
      <c r="L295" s="172"/>
      <c r="M295" s="172"/>
      <c r="N295" s="172"/>
      <c r="O295" s="172"/>
      <c r="P295" s="172"/>
      <c r="Q295" s="172"/>
      <c r="R295" s="175"/>
      <c r="T295" s="176"/>
      <c r="U295" s="172"/>
      <c r="V295" s="172"/>
      <c r="W295" s="172"/>
      <c r="X295" s="172"/>
      <c r="Y295" s="172"/>
      <c r="Z295" s="172"/>
      <c r="AA295" s="177"/>
      <c r="AT295" s="178" t="s">
        <v>169</v>
      </c>
      <c r="AU295" s="178" t="s">
        <v>110</v>
      </c>
      <c r="AV295" s="10" t="s">
        <v>88</v>
      </c>
      <c r="AW295" s="10" t="s">
        <v>37</v>
      </c>
      <c r="AX295" s="10" t="s">
        <v>80</v>
      </c>
      <c r="AY295" s="178" t="s">
        <v>162</v>
      </c>
    </row>
    <row r="296" spans="2:51" s="11" customFormat="1" ht="22.5" customHeight="1">
      <c r="B296" s="179"/>
      <c r="C296" s="180"/>
      <c r="D296" s="180"/>
      <c r="E296" s="181" t="s">
        <v>5</v>
      </c>
      <c r="F296" s="281" t="s">
        <v>218</v>
      </c>
      <c r="G296" s="282"/>
      <c r="H296" s="282"/>
      <c r="I296" s="282"/>
      <c r="J296" s="180"/>
      <c r="K296" s="182">
        <v>0</v>
      </c>
      <c r="L296" s="180"/>
      <c r="M296" s="180"/>
      <c r="N296" s="180"/>
      <c r="O296" s="180"/>
      <c r="P296" s="180"/>
      <c r="Q296" s="180"/>
      <c r="R296" s="183"/>
      <c r="T296" s="184"/>
      <c r="U296" s="180"/>
      <c r="V296" s="180"/>
      <c r="W296" s="180"/>
      <c r="X296" s="180"/>
      <c r="Y296" s="180"/>
      <c r="Z296" s="180"/>
      <c r="AA296" s="185"/>
      <c r="AT296" s="186" t="s">
        <v>169</v>
      </c>
      <c r="AU296" s="186" t="s">
        <v>110</v>
      </c>
      <c r="AV296" s="11" t="s">
        <v>110</v>
      </c>
      <c r="AW296" s="11" t="s">
        <v>37</v>
      </c>
      <c r="AX296" s="11" t="s">
        <v>80</v>
      </c>
      <c r="AY296" s="186" t="s">
        <v>162</v>
      </c>
    </row>
    <row r="297" spans="2:51" s="13" customFormat="1" ht="22.5" customHeight="1">
      <c r="B297" s="195"/>
      <c r="C297" s="196"/>
      <c r="D297" s="196"/>
      <c r="E297" s="197" t="s">
        <v>5</v>
      </c>
      <c r="F297" s="287" t="s">
        <v>201</v>
      </c>
      <c r="G297" s="288"/>
      <c r="H297" s="288"/>
      <c r="I297" s="288"/>
      <c r="J297" s="196"/>
      <c r="K297" s="198">
        <v>0</v>
      </c>
      <c r="L297" s="196"/>
      <c r="M297" s="196"/>
      <c r="N297" s="196"/>
      <c r="O297" s="196"/>
      <c r="P297" s="196"/>
      <c r="Q297" s="196"/>
      <c r="R297" s="199"/>
      <c r="T297" s="200"/>
      <c r="U297" s="196"/>
      <c r="V297" s="196"/>
      <c r="W297" s="196"/>
      <c r="X297" s="196"/>
      <c r="Y297" s="196"/>
      <c r="Z297" s="196"/>
      <c r="AA297" s="201"/>
      <c r="AT297" s="202" t="s">
        <v>169</v>
      </c>
      <c r="AU297" s="202" t="s">
        <v>110</v>
      </c>
      <c r="AV297" s="13" t="s">
        <v>176</v>
      </c>
      <c r="AW297" s="13" t="s">
        <v>37</v>
      </c>
      <c r="AX297" s="13" t="s">
        <v>80</v>
      </c>
      <c r="AY297" s="202" t="s">
        <v>162</v>
      </c>
    </row>
    <row r="298" spans="2:51" s="10" customFormat="1" ht="22.5" customHeight="1">
      <c r="B298" s="171"/>
      <c r="C298" s="172"/>
      <c r="D298" s="172"/>
      <c r="E298" s="173" t="s">
        <v>5</v>
      </c>
      <c r="F298" s="289" t="s">
        <v>224</v>
      </c>
      <c r="G298" s="290"/>
      <c r="H298" s="290"/>
      <c r="I298" s="290"/>
      <c r="J298" s="172"/>
      <c r="K298" s="174" t="s">
        <v>5</v>
      </c>
      <c r="L298" s="172"/>
      <c r="M298" s="172"/>
      <c r="N298" s="172"/>
      <c r="O298" s="172"/>
      <c r="P298" s="172"/>
      <c r="Q298" s="172"/>
      <c r="R298" s="175"/>
      <c r="T298" s="176"/>
      <c r="U298" s="172"/>
      <c r="V298" s="172"/>
      <c r="W298" s="172"/>
      <c r="X298" s="172"/>
      <c r="Y298" s="172"/>
      <c r="Z298" s="172"/>
      <c r="AA298" s="177"/>
      <c r="AT298" s="178" t="s">
        <v>169</v>
      </c>
      <c r="AU298" s="178" t="s">
        <v>110</v>
      </c>
      <c r="AV298" s="10" t="s">
        <v>88</v>
      </c>
      <c r="AW298" s="10" t="s">
        <v>37</v>
      </c>
      <c r="AX298" s="10" t="s">
        <v>80</v>
      </c>
      <c r="AY298" s="178" t="s">
        <v>162</v>
      </c>
    </row>
    <row r="299" spans="2:51" s="11" customFormat="1" ht="22.5" customHeight="1">
      <c r="B299" s="179"/>
      <c r="C299" s="180"/>
      <c r="D299" s="180"/>
      <c r="E299" s="181" t="s">
        <v>5</v>
      </c>
      <c r="F299" s="281" t="s">
        <v>225</v>
      </c>
      <c r="G299" s="282"/>
      <c r="H299" s="282"/>
      <c r="I299" s="282"/>
      <c r="J299" s="180"/>
      <c r="K299" s="182">
        <v>58.695</v>
      </c>
      <c r="L299" s="180"/>
      <c r="M299" s="180"/>
      <c r="N299" s="180"/>
      <c r="O299" s="180"/>
      <c r="P299" s="180"/>
      <c r="Q299" s="180"/>
      <c r="R299" s="183"/>
      <c r="T299" s="184"/>
      <c r="U299" s="180"/>
      <c r="V299" s="180"/>
      <c r="W299" s="180"/>
      <c r="X299" s="180"/>
      <c r="Y299" s="180"/>
      <c r="Z299" s="180"/>
      <c r="AA299" s="185"/>
      <c r="AT299" s="186" t="s">
        <v>169</v>
      </c>
      <c r="AU299" s="186" t="s">
        <v>110</v>
      </c>
      <c r="AV299" s="11" t="s">
        <v>110</v>
      </c>
      <c r="AW299" s="11" t="s">
        <v>37</v>
      </c>
      <c r="AX299" s="11" t="s">
        <v>80</v>
      </c>
      <c r="AY299" s="186" t="s">
        <v>162</v>
      </c>
    </row>
    <row r="300" spans="2:51" s="11" customFormat="1" ht="22.5" customHeight="1">
      <c r="B300" s="179"/>
      <c r="C300" s="180"/>
      <c r="D300" s="180"/>
      <c r="E300" s="181" t="s">
        <v>5</v>
      </c>
      <c r="F300" s="281" t="s">
        <v>226</v>
      </c>
      <c r="G300" s="282"/>
      <c r="H300" s="282"/>
      <c r="I300" s="282"/>
      <c r="J300" s="180"/>
      <c r="K300" s="182">
        <v>-1.9</v>
      </c>
      <c r="L300" s="180"/>
      <c r="M300" s="180"/>
      <c r="N300" s="180"/>
      <c r="O300" s="180"/>
      <c r="P300" s="180"/>
      <c r="Q300" s="180"/>
      <c r="R300" s="183"/>
      <c r="T300" s="184"/>
      <c r="U300" s="180"/>
      <c r="V300" s="180"/>
      <c r="W300" s="180"/>
      <c r="X300" s="180"/>
      <c r="Y300" s="180"/>
      <c r="Z300" s="180"/>
      <c r="AA300" s="185"/>
      <c r="AT300" s="186" t="s">
        <v>169</v>
      </c>
      <c r="AU300" s="186" t="s">
        <v>110</v>
      </c>
      <c r="AV300" s="11" t="s">
        <v>110</v>
      </c>
      <c r="AW300" s="11" t="s">
        <v>37</v>
      </c>
      <c r="AX300" s="11" t="s">
        <v>80</v>
      </c>
      <c r="AY300" s="186" t="s">
        <v>162</v>
      </c>
    </row>
    <row r="301" spans="2:51" s="11" customFormat="1" ht="22.5" customHeight="1">
      <c r="B301" s="179"/>
      <c r="C301" s="180"/>
      <c r="D301" s="180"/>
      <c r="E301" s="181" t="s">
        <v>5</v>
      </c>
      <c r="F301" s="281" t="s">
        <v>227</v>
      </c>
      <c r="G301" s="282"/>
      <c r="H301" s="282"/>
      <c r="I301" s="282"/>
      <c r="J301" s="180"/>
      <c r="K301" s="182">
        <v>-5.76</v>
      </c>
      <c r="L301" s="180"/>
      <c r="M301" s="180"/>
      <c r="N301" s="180"/>
      <c r="O301" s="180"/>
      <c r="P301" s="180"/>
      <c r="Q301" s="180"/>
      <c r="R301" s="183"/>
      <c r="T301" s="184"/>
      <c r="U301" s="180"/>
      <c r="V301" s="180"/>
      <c r="W301" s="180"/>
      <c r="X301" s="180"/>
      <c r="Y301" s="180"/>
      <c r="Z301" s="180"/>
      <c r="AA301" s="185"/>
      <c r="AT301" s="186" t="s">
        <v>169</v>
      </c>
      <c r="AU301" s="186" t="s">
        <v>110</v>
      </c>
      <c r="AV301" s="11" t="s">
        <v>110</v>
      </c>
      <c r="AW301" s="11" t="s">
        <v>37</v>
      </c>
      <c r="AX301" s="11" t="s">
        <v>80</v>
      </c>
      <c r="AY301" s="186" t="s">
        <v>162</v>
      </c>
    </row>
    <row r="302" spans="2:51" s="13" customFormat="1" ht="22.5" customHeight="1">
      <c r="B302" s="195"/>
      <c r="C302" s="196"/>
      <c r="D302" s="196"/>
      <c r="E302" s="197" t="s">
        <v>5</v>
      </c>
      <c r="F302" s="287" t="s">
        <v>201</v>
      </c>
      <c r="G302" s="288"/>
      <c r="H302" s="288"/>
      <c r="I302" s="288"/>
      <c r="J302" s="196"/>
      <c r="K302" s="198">
        <v>51.035</v>
      </c>
      <c r="L302" s="196"/>
      <c r="M302" s="196"/>
      <c r="N302" s="196"/>
      <c r="O302" s="196"/>
      <c r="P302" s="196"/>
      <c r="Q302" s="196"/>
      <c r="R302" s="199"/>
      <c r="T302" s="200"/>
      <c r="U302" s="196"/>
      <c r="V302" s="196"/>
      <c r="W302" s="196"/>
      <c r="X302" s="196"/>
      <c r="Y302" s="196"/>
      <c r="Z302" s="196"/>
      <c r="AA302" s="201"/>
      <c r="AT302" s="202" t="s">
        <v>169</v>
      </c>
      <c r="AU302" s="202" t="s">
        <v>110</v>
      </c>
      <c r="AV302" s="13" t="s">
        <v>176</v>
      </c>
      <c r="AW302" s="13" t="s">
        <v>37</v>
      </c>
      <c r="AX302" s="13" t="s">
        <v>80</v>
      </c>
      <c r="AY302" s="202" t="s">
        <v>162</v>
      </c>
    </row>
    <row r="303" spans="2:51" s="10" customFormat="1" ht="31.5" customHeight="1">
      <c r="B303" s="171"/>
      <c r="C303" s="172"/>
      <c r="D303" s="172"/>
      <c r="E303" s="173" t="s">
        <v>5</v>
      </c>
      <c r="F303" s="289" t="s">
        <v>236</v>
      </c>
      <c r="G303" s="290"/>
      <c r="H303" s="290"/>
      <c r="I303" s="290"/>
      <c r="J303" s="172"/>
      <c r="K303" s="174" t="s">
        <v>5</v>
      </c>
      <c r="L303" s="172"/>
      <c r="M303" s="172"/>
      <c r="N303" s="172"/>
      <c r="O303" s="172"/>
      <c r="P303" s="172"/>
      <c r="Q303" s="172"/>
      <c r="R303" s="175"/>
      <c r="T303" s="176"/>
      <c r="U303" s="172"/>
      <c r="V303" s="172"/>
      <c r="W303" s="172"/>
      <c r="X303" s="172"/>
      <c r="Y303" s="172"/>
      <c r="Z303" s="172"/>
      <c r="AA303" s="177"/>
      <c r="AT303" s="178" t="s">
        <v>169</v>
      </c>
      <c r="AU303" s="178" t="s">
        <v>110</v>
      </c>
      <c r="AV303" s="10" t="s">
        <v>88</v>
      </c>
      <c r="AW303" s="10" t="s">
        <v>37</v>
      </c>
      <c r="AX303" s="10" t="s">
        <v>80</v>
      </c>
      <c r="AY303" s="178" t="s">
        <v>162</v>
      </c>
    </row>
    <row r="304" spans="2:51" s="11" customFormat="1" ht="22.5" customHeight="1">
      <c r="B304" s="179"/>
      <c r="C304" s="180"/>
      <c r="D304" s="180"/>
      <c r="E304" s="181" t="s">
        <v>5</v>
      </c>
      <c r="F304" s="281" t="s">
        <v>237</v>
      </c>
      <c r="G304" s="282"/>
      <c r="H304" s="282"/>
      <c r="I304" s="282"/>
      <c r="J304" s="180"/>
      <c r="K304" s="182">
        <v>-78.248</v>
      </c>
      <c r="L304" s="180"/>
      <c r="M304" s="180"/>
      <c r="N304" s="180"/>
      <c r="O304" s="180"/>
      <c r="P304" s="180"/>
      <c r="Q304" s="180"/>
      <c r="R304" s="183"/>
      <c r="T304" s="184"/>
      <c r="U304" s="180"/>
      <c r="V304" s="180"/>
      <c r="W304" s="180"/>
      <c r="X304" s="180"/>
      <c r="Y304" s="180"/>
      <c r="Z304" s="180"/>
      <c r="AA304" s="185"/>
      <c r="AT304" s="186" t="s">
        <v>169</v>
      </c>
      <c r="AU304" s="186" t="s">
        <v>110</v>
      </c>
      <c r="AV304" s="11" t="s">
        <v>110</v>
      </c>
      <c r="AW304" s="11" t="s">
        <v>37</v>
      </c>
      <c r="AX304" s="11" t="s">
        <v>80</v>
      </c>
      <c r="AY304" s="186" t="s">
        <v>162</v>
      </c>
    </row>
    <row r="305" spans="2:51" s="13" customFormat="1" ht="22.5" customHeight="1">
      <c r="B305" s="195"/>
      <c r="C305" s="196"/>
      <c r="D305" s="196"/>
      <c r="E305" s="197" t="s">
        <v>5</v>
      </c>
      <c r="F305" s="287" t="s">
        <v>201</v>
      </c>
      <c r="G305" s="288"/>
      <c r="H305" s="288"/>
      <c r="I305" s="288"/>
      <c r="J305" s="196"/>
      <c r="K305" s="198">
        <v>-78.248</v>
      </c>
      <c r="L305" s="196"/>
      <c r="M305" s="196"/>
      <c r="N305" s="196"/>
      <c r="O305" s="196"/>
      <c r="P305" s="196"/>
      <c r="Q305" s="196"/>
      <c r="R305" s="199"/>
      <c r="T305" s="200"/>
      <c r="U305" s="196"/>
      <c r="V305" s="196"/>
      <c r="W305" s="196"/>
      <c r="X305" s="196"/>
      <c r="Y305" s="196"/>
      <c r="Z305" s="196"/>
      <c r="AA305" s="201"/>
      <c r="AT305" s="202" t="s">
        <v>169</v>
      </c>
      <c r="AU305" s="202" t="s">
        <v>110</v>
      </c>
      <c r="AV305" s="13" t="s">
        <v>176</v>
      </c>
      <c r="AW305" s="13" t="s">
        <v>37</v>
      </c>
      <c r="AX305" s="13" t="s">
        <v>80</v>
      </c>
      <c r="AY305" s="202" t="s">
        <v>162</v>
      </c>
    </row>
    <row r="306" spans="2:51" s="12" customFormat="1" ht="22.5" customHeight="1">
      <c r="B306" s="187"/>
      <c r="C306" s="188"/>
      <c r="D306" s="188"/>
      <c r="E306" s="189" t="s">
        <v>5</v>
      </c>
      <c r="F306" s="283" t="s">
        <v>171</v>
      </c>
      <c r="G306" s="284"/>
      <c r="H306" s="284"/>
      <c r="I306" s="284"/>
      <c r="J306" s="188"/>
      <c r="K306" s="190">
        <v>735.934</v>
      </c>
      <c r="L306" s="188"/>
      <c r="M306" s="188"/>
      <c r="N306" s="188"/>
      <c r="O306" s="188"/>
      <c r="P306" s="188"/>
      <c r="Q306" s="188"/>
      <c r="R306" s="191"/>
      <c r="T306" s="192"/>
      <c r="U306" s="188"/>
      <c r="V306" s="188"/>
      <c r="W306" s="188"/>
      <c r="X306" s="188"/>
      <c r="Y306" s="188"/>
      <c r="Z306" s="188"/>
      <c r="AA306" s="193"/>
      <c r="AT306" s="194" t="s">
        <v>169</v>
      </c>
      <c r="AU306" s="194" t="s">
        <v>110</v>
      </c>
      <c r="AV306" s="12" t="s">
        <v>141</v>
      </c>
      <c r="AW306" s="12" t="s">
        <v>37</v>
      </c>
      <c r="AX306" s="12" t="s">
        <v>88</v>
      </c>
      <c r="AY306" s="194" t="s">
        <v>162</v>
      </c>
    </row>
    <row r="307" spans="2:65" s="1" customFormat="1" ht="31.5" customHeight="1">
      <c r="B307" s="135"/>
      <c r="C307" s="164" t="s">
        <v>238</v>
      </c>
      <c r="D307" s="164" t="s">
        <v>163</v>
      </c>
      <c r="E307" s="165" t="s">
        <v>239</v>
      </c>
      <c r="F307" s="276" t="s">
        <v>240</v>
      </c>
      <c r="G307" s="276"/>
      <c r="H307" s="276"/>
      <c r="I307" s="276"/>
      <c r="J307" s="166" t="s">
        <v>241</v>
      </c>
      <c r="K307" s="167">
        <v>4</v>
      </c>
      <c r="L307" s="277">
        <v>0</v>
      </c>
      <c r="M307" s="277"/>
      <c r="N307" s="278">
        <f>ROUND(L307*K307,2)</f>
        <v>0</v>
      </c>
      <c r="O307" s="278"/>
      <c r="P307" s="278"/>
      <c r="Q307" s="278"/>
      <c r="R307" s="138"/>
      <c r="T307" s="168" t="s">
        <v>5</v>
      </c>
      <c r="U307" s="47" t="s">
        <v>48</v>
      </c>
      <c r="V307" s="39"/>
      <c r="W307" s="169">
        <f>V307*K307</f>
        <v>0</v>
      </c>
      <c r="X307" s="169">
        <v>0.147</v>
      </c>
      <c r="Y307" s="169">
        <f>X307*K307</f>
        <v>0.588</v>
      </c>
      <c r="Z307" s="169">
        <v>0</v>
      </c>
      <c r="AA307" s="170">
        <f>Z307*K307</f>
        <v>0</v>
      </c>
      <c r="AR307" s="21" t="s">
        <v>141</v>
      </c>
      <c r="AT307" s="21" t="s">
        <v>163</v>
      </c>
      <c r="AU307" s="21" t="s">
        <v>110</v>
      </c>
      <c r="AY307" s="21" t="s">
        <v>162</v>
      </c>
      <c r="BE307" s="109">
        <f>IF(U307="základní",N307,0)</f>
        <v>0</v>
      </c>
      <c r="BF307" s="109">
        <f>IF(U307="snížená",N307,0)</f>
        <v>0</v>
      </c>
      <c r="BG307" s="109">
        <f>IF(U307="zákl. přenesená",N307,0)</f>
        <v>0</v>
      </c>
      <c r="BH307" s="109">
        <f>IF(U307="sníž. přenesená",N307,0)</f>
        <v>0</v>
      </c>
      <c r="BI307" s="109">
        <f>IF(U307="nulová",N307,0)</f>
        <v>0</v>
      </c>
      <c r="BJ307" s="21" t="s">
        <v>141</v>
      </c>
      <c r="BK307" s="109">
        <f>ROUND(L307*K307,2)</f>
        <v>0</v>
      </c>
      <c r="BL307" s="21" t="s">
        <v>141</v>
      </c>
      <c r="BM307" s="21" t="s">
        <v>242</v>
      </c>
    </row>
    <row r="308" spans="2:51" s="10" customFormat="1" ht="22.5" customHeight="1">
      <c r="B308" s="171"/>
      <c r="C308" s="172"/>
      <c r="D308" s="172"/>
      <c r="E308" s="173" t="s">
        <v>5</v>
      </c>
      <c r="F308" s="279" t="s">
        <v>243</v>
      </c>
      <c r="G308" s="280"/>
      <c r="H308" s="280"/>
      <c r="I308" s="280"/>
      <c r="J308" s="172"/>
      <c r="K308" s="174" t="s">
        <v>5</v>
      </c>
      <c r="L308" s="172"/>
      <c r="M308" s="172"/>
      <c r="N308" s="172"/>
      <c r="O308" s="172"/>
      <c r="P308" s="172"/>
      <c r="Q308" s="172"/>
      <c r="R308" s="175"/>
      <c r="T308" s="176"/>
      <c r="U308" s="172"/>
      <c r="V308" s="172"/>
      <c r="W308" s="172"/>
      <c r="X308" s="172"/>
      <c r="Y308" s="172"/>
      <c r="Z308" s="172"/>
      <c r="AA308" s="177"/>
      <c r="AT308" s="178" t="s">
        <v>169</v>
      </c>
      <c r="AU308" s="178" t="s">
        <v>110</v>
      </c>
      <c r="AV308" s="10" t="s">
        <v>88</v>
      </c>
      <c r="AW308" s="10" t="s">
        <v>37</v>
      </c>
      <c r="AX308" s="10" t="s">
        <v>80</v>
      </c>
      <c r="AY308" s="178" t="s">
        <v>162</v>
      </c>
    </row>
    <row r="309" spans="2:51" s="11" customFormat="1" ht="22.5" customHeight="1">
      <c r="B309" s="179"/>
      <c r="C309" s="180"/>
      <c r="D309" s="180"/>
      <c r="E309" s="181" t="s">
        <v>5</v>
      </c>
      <c r="F309" s="281" t="s">
        <v>244</v>
      </c>
      <c r="G309" s="282"/>
      <c r="H309" s="282"/>
      <c r="I309" s="282"/>
      <c r="J309" s="180"/>
      <c r="K309" s="182">
        <v>4</v>
      </c>
      <c r="L309" s="180"/>
      <c r="M309" s="180"/>
      <c r="N309" s="180"/>
      <c r="O309" s="180"/>
      <c r="P309" s="180"/>
      <c r="Q309" s="180"/>
      <c r="R309" s="183"/>
      <c r="T309" s="184"/>
      <c r="U309" s="180"/>
      <c r="V309" s="180"/>
      <c r="W309" s="180"/>
      <c r="X309" s="180"/>
      <c r="Y309" s="180"/>
      <c r="Z309" s="180"/>
      <c r="AA309" s="185"/>
      <c r="AT309" s="186" t="s">
        <v>169</v>
      </c>
      <c r="AU309" s="186" t="s">
        <v>110</v>
      </c>
      <c r="AV309" s="11" t="s">
        <v>110</v>
      </c>
      <c r="AW309" s="11" t="s">
        <v>37</v>
      </c>
      <c r="AX309" s="11" t="s">
        <v>80</v>
      </c>
      <c r="AY309" s="186" t="s">
        <v>162</v>
      </c>
    </row>
    <row r="310" spans="2:51" s="12" customFormat="1" ht="22.5" customHeight="1">
      <c r="B310" s="187"/>
      <c r="C310" s="188"/>
      <c r="D310" s="188"/>
      <c r="E310" s="189" t="s">
        <v>5</v>
      </c>
      <c r="F310" s="283" t="s">
        <v>171</v>
      </c>
      <c r="G310" s="284"/>
      <c r="H310" s="284"/>
      <c r="I310" s="284"/>
      <c r="J310" s="188"/>
      <c r="K310" s="190">
        <v>4</v>
      </c>
      <c r="L310" s="188"/>
      <c r="M310" s="188"/>
      <c r="N310" s="188"/>
      <c r="O310" s="188"/>
      <c r="P310" s="188"/>
      <c r="Q310" s="188"/>
      <c r="R310" s="191"/>
      <c r="T310" s="192"/>
      <c r="U310" s="188"/>
      <c r="V310" s="188"/>
      <c r="W310" s="188"/>
      <c r="X310" s="188"/>
      <c r="Y310" s="188"/>
      <c r="Z310" s="188"/>
      <c r="AA310" s="193"/>
      <c r="AT310" s="194" t="s">
        <v>169</v>
      </c>
      <c r="AU310" s="194" t="s">
        <v>110</v>
      </c>
      <c r="AV310" s="12" t="s">
        <v>141</v>
      </c>
      <c r="AW310" s="12" t="s">
        <v>37</v>
      </c>
      <c r="AX310" s="12" t="s">
        <v>88</v>
      </c>
      <c r="AY310" s="194" t="s">
        <v>162</v>
      </c>
    </row>
    <row r="311" spans="2:65" s="1" customFormat="1" ht="31.5" customHeight="1">
      <c r="B311" s="135"/>
      <c r="C311" s="164" t="s">
        <v>245</v>
      </c>
      <c r="D311" s="164" t="s">
        <v>163</v>
      </c>
      <c r="E311" s="165" t="s">
        <v>246</v>
      </c>
      <c r="F311" s="276" t="s">
        <v>247</v>
      </c>
      <c r="G311" s="276"/>
      <c r="H311" s="276"/>
      <c r="I311" s="276"/>
      <c r="J311" s="166" t="s">
        <v>166</v>
      </c>
      <c r="K311" s="167">
        <v>321.257</v>
      </c>
      <c r="L311" s="277">
        <v>0</v>
      </c>
      <c r="M311" s="277"/>
      <c r="N311" s="278">
        <f>ROUND(L311*K311,2)</f>
        <v>0</v>
      </c>
      <c r="O311" s="278"/>
      <c r="P311" s="278"/>
      <c r="Q311" s="278"/>
      <c r="R311" s="138"/>
      <c r="T311" s="168" t="s">
        <v>5</v>
      </c>
      <c r="U311" s="47" t="s">
        <v>48</v>
      </c>
      <c r="V311" s="39"/>
      <c r="W311" s="169">
        <f>V311*K311</f>
        <v>0</v>
      </c>
      <c r="X311" s="169">
        <v>0.0052</v>
      </c>
      <c r="Y311" s="169">
        <f>X311*K311</f>
        <v>1.6705364</v>
      </c>
      <c r="Z311" s="169">
        <v>0</v>
      </c>
      <c r="AA311" s="170">
        <f>Z311*K311</f>
        <v>0</v>
      </c>
      <c r="AR311" s="21" t="s">
        <v>141</v>
      </c>
      <c r="AT311" s="21" t="s">
        <v>163</v>
      </c>
      <c r="AU311" s="21" t="s">
        <v>110</v>
      </c>
      <c r="AY311" s="21" t="s">
        <v>162</v>
      </c>
      <c r="BE311" s="109">
        <f>IF(U311="základní",N311,0)</f>
        <v>0</v>
      </c>
      <c r="BF311" s="109">
        <f>IF(U311="snížená",N311,0)</f>
        <v>0</v>
      </c>
      <c r="BG311" s="109">
        <f>IF(U311="zákl. přenesená",N311,0)</f>
        <v>0</v>
      </c>
      <c r="BH311" s="109">
        <f>IF(U311="sníž. přenesená",N311,0)</f>
        <v>0</v>
      </c>
      <c r="BI311" s="109">
        <f>IF(U311="nulová",N311,0)</f>
        <v>0</v>
      </c>
      <c r="BJ311" s="21" t="s">
        <v>141</v>
      </c>
      <c r="BK311" s="109">
        <f>ROUND(L311*K311,2)</f>
        <v>0</v>
      </c>
      <c r="BL311" s="21" t="s">
        <v>141</v>
      </c>
      <c r="BM311" s="21" t="s">
        <v>248</v>
      </c>
    </row>
    <row r="312" spans="2:51" s="10" customFormat="1" ht="31.5" customHeight="1">
      <c r="B312" s="171"/>
      <c r="C312" s="172"/>
      <c r="D312" s="172"/>
      <c r="E312" s="173" t="s">
        <v>5</v>
      </c>
      <c r="F312" s="279" t="s">
        <v>249</v>
      </c>
      <c r="G312" s="280"/>
      <c r="H312" s="280"/>
      <c r="I312" s="280"/>
      <c r="J312" s="172"/>
      <c r="K312" s="174" t="s">
        <v>5</v>
      </c>
      <c r="L312" s="172"/>
      <c r="M312" s="172"/>
      <c r="N312" s="172"/>
      <c r="O312" s="172"/>
      <c r="P312" s="172"/>
      <c r="Q312" s="172"/>
      <c r="R312" s="175"/>
      <c r="T312" s="176"/>
      <c r="U312" s="172"/>
      <c r="V312" s="172"/>
      <c r="W312" s="172"/>
      <c r="X312" s="172"/>
      <c r="Y312" s="172"/>
      <c r="Z312" s="172"/>
      <c r="AA312" s="177"/>
      <c r="AT312" s="178" t="s">
        <v>169</v>
      </c>
      <c r="AU312" s="178" t="s">
        <v>110</v>
      </c>
      <c r="AV312" s="10" t="s">
        <v>88</v>
      </c>
      <c r="AW312" s="10" t="s">
        <v>37</v>
      </c>
      <c r="AX312" s="10" t="s">
        <v>80</v>
      </c>
      <c r="AY312" s="178" t="s">
        <v>162</v>
      </c>
    </row>
    <row r="313" spans="2:51" s="10" customFormat="1" ht="22.5" customHeight="1">
      <c r="B313" s="171"/>
      <c r="C313" s="172"/>
      <c r="D313" s="172"/>
      <c r="E313" s="173" t="s">
        <v>5</v>
      </c>
      <c r="F313" s="289" t="s">
        <v>195</v>
      </c>
      <c r="G313" s="290"/>
      <c r="H313" s="290"/>
      <c r="I313" s="290"/>
      <c r="J313" s="172"/>
      <c r="K313" s="174" t="s">
        <v>5</v>
      </c>
      <c r="L313" s="172"/>
      <c r="M313" s="172"/>
      <c r="N313" s="172"/>
      <c r="O313" s="172"/>
      <c r="P313" s="172"/>
      <c r="Q313" s="172"/>
      <c r="R313" s="175"/>
      <c r="T313" s="176"/>
      <c r="U313" s="172"/>
      <c r="V313" s="172"/>
      <c r="W313" s="172"/>
      <c r="X313" s="172"/>
      <c r="Y313" s="172"/>
      <c r="Z313" s="172"/>
      <c r="AA313" s="177"/>
      <c r="AT313" s="178" t="s">
        <v>169</v>
      </c>
      <c r="AU313" s="178" t="s">
        <v>110</v>
      </c>
      <c r="AV313" s="10" t="s">
        <v>88</v>
      </c>
      <c r="AW313" s="10" t="s">
        <v>37</v>
      </c>
      <c r="AX313" s="10" t="s">
        <v>80</v>
      </c>
      <c r="AY313" s="178" t="s">
        <v>162</v>
      </c>
    </row>
    <row r="314" spans="2:51" s="11" customFormat="1" ht="31.5" customHeight="1">
      <c r="B314" s="179"/>
      <c r="C314" s="180"/>
      <c r="D314" s="180"/>
      <c r="E314" s="181" t="s">
        <v>5</v>
      </c>
      <c r="F314" s="281" t="s">
        <v>250</v>
      </c>
      <c r="G314" s="282"/>
      <c r="H314" s="282"/>
      <c r="I314" s="282"/>
      <c r="J314" s="180"/>
      <c r="K314" s="182">
        <v>147.561</v>
      </c>
      <c r="L314" s="180"/>
      <c r="M314" s="180"/>
      <c r="N314" s="180"/>
      <c r="O314" s="180"/>
      <c r="P314" s="180"/>
      <c r="Q314" s="180"/>
      <c r="R314" s="183"/>
      <c r="T314" s="184"/>
      <c r="U314" s="180"/>
      <c r="V314" s="180"/>
      <c r="W314" s="180"/>
      <c r="X314" s="180"/>
      <c r="Y314" s="180"/>
      <c r="Z314" s="180"/>
      <c r="AA314" s="185"/>
      <c r="AT314" s="186" t="s">
        <v>169</v>
      </c>
      <c r="AU314" s="186" t="s">
        <v>110</v>
      </c>
      <c r="AV314" s="11" t="s">
        <v>110</v>
      </c>
      <c r="AW314" s="11" t="s">
        <v>37</v>
      </c>
      <c r="AX314" s="11" t="s">
        <v>80</v>
      </c>
      <c r="AY314" s="186" t="s">
        <v>162</v>
      </c>
    </row>
    <row r="315" spans="2:51" s="10" customFormat="1" ht="22.5" customHeight="1">
      <c r="B315" s="171"/>
      <c r="C315" s="172"/>
      <c r="D315" s="172"/>
      <c r="E315" s="173" t="s">
        <v>5</v>
      </c>
      <c r="F315" s="289" t="s">
        <v>202</v>
      </c>
      <c r="G315" s="290"/>
      <c r="H315" s="290"/>
      <c r="I315" s="290"/>
      <c r="J315" s="172"/>
      <c r="K315" s="174" t="s">
        <v>5</v>
      </c>
      <c r="L315" s="172"/>
      <c r="M315" s="172"/>
      <c r="N315" s="172"/>
      <c r="O315" s="172"/>
      <c r="P315" s="172"/>
      <c r="Q315" s="172"/>
      <c r="R315" s="175"/>
      <c r="T315" s="176"/>
      <c r="U315" s="172"/>
      <c r="V315" s="172"/>
      <c r="W315" s="172"/>
      <c r="X315" s="172"/>
      <c r="Y315" s="172"/>
      <c r="Z315" s="172"/>
      <c r="AA315" s="177"/>
      <c r="AT315" s="178" t="s">
        <v>169</v>
      </c>
      <c r="AU315" s="178" t="s">
        <v>110</v>
      </c>
      <c r="AV315" s="10" t="s">
        <v>88</v>
      </c>
      <c r="AW315" s="10" t="s">
        <v>37</v>
      </c>
      <c r="AX315" s="10" t="s">
        <v>80</v>
      </c>
      <c r="AY315" s="178" t="s">
        <v>162</v>
      </c>
    </row>
    <row r="316" spans="2:51" s="11" customFormat="1" ht="22.5" customHeight="1">
      <c r="B316" s="179"/>
      <c r="C316" s="180"/>
      <c r="D316" s="180"/>
      <c r="E316" s="181" t="s">
        <v>5</v>
      </c>
      <c r="F316" s="281" t="s">
        <v>251</v>
      </c>
      <c r="G316" s="282"/>
      <c r="H316" s="282"/>
      <c r="I316" s="282"/>
      <c r="J316" s="180"/>
      <c r="K316" s="182">
        <v>90.368</v>
      </c>
      <c r="L316" s="180"/>
      <c r="M316" s="180"/>
      <c r="N316" s="180"/>
      <c r="O316" s="180"/>
      <c r="P316" s="180"/>
      <c r="Q316" s="180"/>
      <c r="R316" s="183"/>
      <c r="T316" s="184"/>
      <c r="U316" s="180"/>
      <c r="V316" s="180"/>
      <c r="W316" s="180"/>
      <c r="X316" s="180"/>
      <c r="Y316" s="180"/>
      <c r="Z316" s="180"/>
      <c r="AA316" s="185"/>
      <c r="AT316" s="186" t="s">
        <v>169</v>
      </c>
      <c r="AU316" s="186" t="s">
        <v>110</v>
      </c>
      <c r="AV316" s="11" t="s">
        <v>110</v>
      </c>
      <c r="AW316" s="11" t="s">
        <v>37</v>
      </c>
      <c r="AX316" s="11" t="s">
        <v>80</v>
      </c>
      <c r="AY316" s="186" t="s">
        <v>162</v>
      </c>
    </row>
    <row r="317" spans="2:51" s="10" customFormat="1" ht="22.5" customHeight="1">
      <c r="B317" s="171"/>
      <c r="C317" s="172"/>
      <c r="D317" s="172"/>
      <c r="E317" s="173" t="s">
        <v>5</v>
      </c>
      <c r="F317" s="289" t="s">
        <v>213</v>
      </c>
      <c r="G317" s="290"/>
      <c r="H317" s="290"/>
      <c r="I317" s="290"/>
      <c r="J317" s="172"/>
      <c r="K317" s="174" t="s">
        <v>5</v>
      </c>
      <c r="L317" s="172"/>
      <c r="M317" s="172"/>
      <c r="N317" s="172"/>
      <c r="O317" s="172"/>
      <c r="P317" s="172"/>
      <c r="Q317" s="172"/>
      <c r="R317" s="175"/>
      <c r="T317" s="176"/>
      <c r="U317" s="172"/>
      <c r="V317" s="172"/>
      <c r="W317" s="172"/>
      <c r="X317" s="172"/>
      <c r="Y317" s="172"/>
      <c r="Z317" s="172"/>
      <c r="AA317" s="177"/>
      <c r="AT317" s="178" t="s">
        <v>169</v>
      </c>
      <c r="AU317" s="178" t="s">
        <v>110</v>
      </c>
      <c r="AV317" s="10" t="s">
        <v>88</v>
      </c>
      <c r="AW317" s="10" t="s">
        <v>37</v>
      </c>
      <c r="AX317" s="10" t="s">
        <v>80</v>
      </c>
      <c r="AY317" s="178" t="s">
        <v>162</v>
      </c>
    </row>
    <row r="318" spans="2:51" s="11" customFormat="1" ht="22.5" customHeight="1">
      <c r="B318" s="179"/>
      <c r="C318" s="180"/>
      <c r="D318" s="180"/>
      <c r="E318" s="181" t="s">
        <v>5</v>
      </c>
      <c r="F318" s="281" t="s">
        <v>252</v>
      </c>
      <c r="G318" s="282"/>
      <c r="H318" s="282"/>
      <c r="I318" s="282"/>
      <c r="J318" s="180"/>
      <c r="K318" s="182">
        <v>21.28</v>
      </c>
      <c r="L318" s="180"/>
      <c r="M318" s="180"/>
      <c r="N318" s="180"/>
      <c r="O318" s="180"/>
      <c r="P318" s="180"/>
      <c r="Q318" s="180"/>
      <c r="R318" s="183"/>
      <c r="T318" s="184"/>
      <c r="U318" s="180"/>
      <c r="V318" s="180"/>
      <c r="W318" s="180"/>
      <c r="X318" s="180"/>
      <c r="Y318" s="180"/>
      <c r="Z318" s="180"/>
      <c r="AA318" s="185"/>
      <c r="AT318" s="186" t="s">
        <v>169</v>
      </c>
      <c r="AU318" s="186" t="s">
        <v>110</v>
      </c>
      <c r="AV318" s="11" t="s">
        <v>110</v>
      </c>
      <c r="AW318" s="11" t="s">
        <v>37</v>
      </c>
      <c r="AX318" s="11" t="s">
        <v>80</v>
      </c>
      <c r="AY318" s="186" t="s">
        <v>162</v>
      </c>
    </row>
    <row r="319" spans="2:51" s="10" customFormat="1" ht="22.5" customHeight="1">
      <c r="B319" s="171"/>
      <c r="C319" s="172"/>
      <c r="D319" s="172"/>
      <c r="E319" s="173" t="s">
        <v>5</v>
      </c>
      <c r="F319" s="289" t="s">
        <v>219</v>
      </c>
      <c r="G319" s="290"/>
      <c r="H319" s="290"/>
      <c r="I319" s="290"/>
      <c r="J319" s="172"/>
      <c r="K319" s="174" t="s">
        <v>5</v>
      </c>
      <c r="L319" s="172"/>
      <c r="M319" s="172"/>
      <c r="N319" s="172"/>
      <c r="O319" s="172"/>
      <c r="P319" s="172"/>
      <c r="Q319" s="172"/>
      <c r="R319" s="175"/>
      <c r="T319" s="176"/>
      <c r="U319" s="172"/>
      <c r="V319" s="172"/>
      <c r="W319" s="172"/>
      <c r="X319" s="172"/>
      <c r="Y319" s="172"/>
      <c r="Z319" s="172"/>
      <c r="AA319" s="177"/>
      <c r="AT319" s="178" t="s">
        <v>169</v>
      </c>
      <c r="AU319" s="178" t="s">
        <v>110</v>
      </c>
      <c r="AV319" s="10" t="s">
        <v>88</v>
      </c>
      <c r="AW319" s="10" t="s">
        <v>37</v>
      </c>
      <c r="AX319" s="10" t="s">
        <v>80</v>
      </c>
      <c r="AY319" s="178" t="s">
        <v>162</v>
      </c>
    </row>
    <row r="320" spans="2:51" s="11" customFormat="1" ht="22.5" customHeight="1">
      <c r="B320" s="179"/>
      <c r="C320" s="180"/>
      <c r="D320" s="180"/>
      <c r="E320" s="181" t="s">
        <v>5</v>
      </c>
      <c r="F320" s="281" t="s">
        <v>253</v>
      </c>
      <c r="G320" s="282"/>
      <c r="H320" s="282"/>
      <c r="I320" s="282"/>
      <c r="J320" s="180"/>
      <c r="K320" s="182">
        <v>20.616</v>
      </c>
      <c r="L320" s="180"/>
      <c r="M320" s="180"/>
      <c r="N320" s="180"/>
      <c r="O320" s="180"/>
      <c r="P320" s="180"/>
      <c r="Q320" s="180"/>
      <c r="R320" s="183"/>
      <c r="T320" s="184"/>
      <c r="U320" s="180"/>
      <c r="V320" s="180"/>
      <c r="W320" s="180"/>
      <c r="X320" s="180"/>
      <c r="Y320" s="180"/>
      <c r="Z320" s="180"/>
      <c r="AA320" s="185"/>
      <c r="AT320" s="186" t="s">
        <v>169</v>
      </c>
      <c r="AU320" s="186" t="s">
        <v>110</v>
      </c>
      <c r="AV320" s="11" t="s">
        <v>110</v>
      </c>
      <c r="AW320" s="11" t="s">
        <v>37</v>
      </c>
      <c r="AX320" s="11" t="s">
        <v>80</v>
      </c>
      <c r="AY320" s="186" t="s">
        <v>162</v>
      </c>
    </row>
    <row r="321" spans="2:51" s="10" customFormat="1" ht="22.5" customHeight="1">
      <c r="B321" s="171"/>
      <c r="C321" s="172"/>
      <c r="D321" s="172"/>
      <c r="E321" s="173" t="s">
        <v>5</v>
      </c>
      <c r="F321" s="289" t="s">
        <v>222</v>
      </c>
      <c r="G321" s="290"/>
      <c r="H321" s="290"/>
      <c r="I321" s="290"/>
      <c r="J321" s="172"/>
      <c r="K321" s="174" t="s">
        <v>5</v>
      </c>
      <c r="L321" s="172"/>
      <c r="M321" s="172"/>
      <c r="N321" s="172"/>
      <c r="O321" s="172"/>
      <c r="P321" s="172"/>
      <c r="Q321" s="172"/>
      <c r="R321" s="175"/>
      <c r="T321" s="176"/>
      <c r="U321" s="172"/>
      <c r="V321" s="172"/>
      <c r="W321" s="172"/>
      <c r="X321" s="172"/>
      <c r="Y321" s="172"/>
      <c r="Z321" s="172"/>
      <c r="AA321" s="177"/>
      <c r="AT321" s="178" t="s">
        <v>169</v>
      </c>
      <c r="AU321" s="178" t="s">
        <v>110</v>
      </c>
      <c r="AV321" s="10" t="s">
        <v>88</v>
      </c>
      <c r="AW321" s="10" t="s">
        <v>37</v>
      </c>
      <c r="AX321" s="10" t="s">
        <v>80</v>
      </c>
      <c r="AY321" s="178" t="s">
        <v>162</v>
      </c>
    </row>
    <row r="322" spans="2:51" s="11" customFormat="1" ht="22.5" customHeight="1">
      <c r="B322" s="179"/>
      <c r="C322" s="180"/>
      <c r="D322" s="180"/>
      <c r="E322" s="181" t="s">
        <v>5</v>
      </c>
      <c r="F322" s="281" t="s">
        <v>253</v>
      </c>
      <c r="G322" s="282"/>
      <c r="H322" s="282"/>
      <c r="I322" s="282"/>
      <c r="J322" s="180"/>
      <c r="K322" s="182">
        <v>20.616</v>
      </c>
      <c r="L322" s="180"/>
      <c r="M322" s="180"/>
      <c r="N322" s="180"/>
      <c r="O322" s="180"/>
      <c r="P322" s="180"/>
      <c r="Q322" s="180"/>
      <c r="R322" s="183"/>
      <c r="T322" s="184"/>
      <c r="U322" s="180"/>
      <c r="V322" s="180"/>
      <c r="W322" s="180"/>
      <c r="X322" s="180"/>
      <c r="Y322" s="180"/>
      <c r="Z322" s="180"/>
      <c r="AA322" s="185"/>
      <c r="AT322" s="186" t="s">
        <v>169</v>
      </c>
      <c r="AU322" s="186" t="s">
        <v>110</v>
      </c>
      <c r="AV322" s="11" t="s">
        <v>110</v>
      </c>
      <c r="AW322" s="11" t="s">
        <v>37</v>
      </c>
      <c r="AX322" s="11" t="s">
        <v>80</v>
      </c>
      <c r="AY322" s="186" t="s">
        <v>162</v>
      </c>
    </row>
    <row r="323" spans="2:51" s="10" customFormat="1" ht="22.5" customHeight="1">
      <c r="B323" s="171"/>
      <c r="C323" s="172"/>
      <c r="D323" s="172"/>
      <c r="E323" s="173" t="s">
        <v>5</v>
      </c>
      <c r="F323" s="289" t="s">
        <v>224</v>
      </c>
      <c r="G323" s="290"/>
      <c r="H323" s="290"/>
      <c r="I323" s="290"/>
      <c r="J323" s="172"/>
      <c r="K323" s="174" t="s">
        <v>5</v>
      </c>
      <c r="L323" s="172"/>
      <c r="M323" s="172"/>
      <c r="N323" s="172"/>
      <c r="O323" s="172"/>
      <c r="P323" s="172"/>
      <c r="Q323" s="172"/>
      <c r="R323" s="175"/>
      <c r="T323" s="176"/>
      <c r="U323" s="172"/>
      <c r="V323" s="172"/>
      <c r="W323" s="172"/>
      <c r="X323" s="172"/>
      <c r="Y323" s="172"/>
      <c r="Z323" s="172"/>
      <c r="AA323" s="177"/>
      <c r="AT323" s="178" t="s">
        <v>169</v>
      </c>
      <c r="AU323" s="178" t="s">
        <v>110</v>
      </c>
      <c r="AV323" s="10" t="s">
        <v>88</v>
      </c>
      <c r="AW323" s="10" t="s">
        <v>37</v>
      </c>
      <c r="AX323" s="10" t="s">
        <v>80</v>
      </c>
      <c r="AY323" s="178" t="s">
        <v>162</v>
      </c>
    </row>
    <row r="324" spans="2:51" s="11" customFormat="1" ht="22.5" customHeight="1">
      <c r="B324" s="179"/>
      <c r="C324" s="180"/>
      <c r="D324" s="180"/>
      <c r="E324" s="181" t="s">
        <v>5</v>
      </c>
      <c r="F324" s="281" t="s">
        <v>254</v>
      </c>
      <c r="G324" s="282"/>
      <c r="H324" s="282"/>
      <c r="I324" s="282"/>
      <c r="J324" s="180"/>
      <c r="K324" s="182">
        <v>20.816</v>
      </c>
      <c r="L324" s="180"/>
      <c r="M324" s="180"/>
      <c r="N324" s="180"/>
      <c r="O324" s="180"/>
      <c r="P324" s="180"/>
      <c r="Q324" s="180"/>
      <c r="R324" s="183"/>
      <c r="T324" s="184"/>
      <c r="U324" s="180"/>
      <c r="V324" s="180"/>
      <c r="W324" s="180"/>
      <c r="X324" s="180"/>
      <c r="Y324" s="180"/>
      <c r="Z324" s="180"/>
      <c r="AA324" s="185"/>
      <c r="AT324" s="186" t="s">
        <v>169</v>
      </c>
      <c r="AU324" s="186" t="s">
        <v>110</v>
      </c>
      <c r="AV324" s="11" t="s">
        <v>110</v>
      </c>
      <c r="AW324" s="11" t="s">
        <v>37</v>
      </c>
      <c r="AX324" s="11" t="s">
        <v>80</v>
      </c>
      <c r="AY324" s="186" t="s">
        <v>162</v>
      </c>
    </row>
    <row r="325" spans="2:51" s="12" customFormat="1" ht="22.5" customHeight="1">
      <c r="B325" s="187"/>
      <c r="C325" s="188"/>
      <c r="D325" s="188"/>
      <c r="E325" s="189" t="s">
        <v>5</v>
      </c>
      <c r="F325" s="283" t="s">
        <v>171</v>
      </c>
      <c r="G325" s="284"/>
      <c r="H325" s="284"/>
      <c r="I325" s="284"/>
      <c r="J325" s="188"/>
      <c r="K325" s="190">
        <v>321.257</v>
      </c>
      <c r="L325" s="188"/>
      <c r="M325" s="188"/>
      <c r="N325" s="188"/>
      <c r="O325" s="188"/>
      <c r="P325" s="188"/>
      <c r="Q325" s="188"/>
      <c r="R325" s="191"/>
      <c r="T325" s="192"/>
      <c r="U325" s="188"/>
      <c r="V325" s="188"/>
      <c r="W325" s="188"/>
      <c r="X325" s="188"/>
      <c r="Y325" s="188"/>
      <c r="Z325" s="188"/>
      <c r="AA325" s="193"/>
      <c r="AT325" s="194" t="s">
        <v>169</v>
      </c>
      <c r="AU325" s="194" t="s">
        <v>110</v>
      </c>
      <c r="AV325" s="12" t="s">
        <v>141</v>
      </c>
      <c r="AW325" s="12" t="s">
        <v>37</v>
      </c>
      <c r="AX325" s="12" t="s">
        <v>88</v>
      </c>
      <c r="AY325" s="194" t="s">
        <v>162</v>
      </c>
    </row>
    <row r="326" spans="2:65" s="1" customFormat="1" ht="31.5" customHeight="1">
      <c r="B326" s="135"/>
      <c r="C326" s="164" t="s">
        <v>255</v>
      </c>
      <c r="D326" s="164" t="s">
        <v>163</v>
      </c>
      <c r="E326" s="165" t="s">
        <v>256</v>
      </c>
      <c r="F326" s="276" t="s">
        <v>257</v>
      </c>
      <c r="G326" s="276"/>
      <c r="H326" s="276"/>
      <c r="I326" s="276"/>
      <c r="J326" s="166" t="s">
        <v>179</v>
      </c>
      <c r="K326" s="167">
        <v>177.35</v>
      </c>
      <c r="L326" s="277">
        <v>0</v>
      </c>
      <c r="M326" s="277"/>
      <c r="N326" s="278">
        <f>ROUND(L326*K326,2)</f>
        <v>0</v>
      </c>
      <c r="O326" s="278"/>
      <c r="P326" s="278"/>
      <c r="Q326" s="278"/>
      <c r="R326" s="138"/>
      <c r="T326" s="168" t="s">
        <v>5</v>
      </c>
      <c r="U326" s="47" t="s">
        <v>48</v>
      </c>
      <c r="V326" s="39"/>
      <c r="W326" s="169">
        <f>V326*K326</f>
        <v>0</v>
      </c>
      <c r="X326" s="169">
        <v>0</v>
      </c>
      <c r="Y326" s="169">
        <f>X326*K326</f>
        <v>0</v>
      </c>
      <c r="Z326" s="169">
        <v>0</v>
      </c>
      <c r="AA326" s="170">
        <f>Z326*K326</f>
        <v>0</v>
      </c>
      <c r="AR326" s="21" t="s">
        <v>141</v>
      </c>
      <c r="AT326" s="21" t="s">
        <v>163</v>
      </c>
      <c r="AU326" s="21" t="s">
        <v>110</v>
      </c>
      <c r="AY326" s="21" t="s">
        <v>162</v>
      </c>
      <c r="BE326" s="109">
        <f>IF(U326="základní",N326,0)</f>
        <v>0</v>
      </c>
      <c r="BF326" s="109">
        <f>IF(U326="snížená",N326,0)</f>
        <v>0</v>
      </c>
      <c r="BG326" s="109">
        <f>IF(U326="zákl. přenesená",N326,0)</f>
        <v>0</v>
      </c>
      <c r="BH326" s="109">
        <f>IF(U326="sníž. přenesená",N326,0)</f>
        <v>0</v>
      </c>
      <c r="BI326" s="109">
        <f>IF(U326="nulová",N326,0)</f>
        <v>0</v>
      </c>
      <c r="BJ326" s="21" t="s">
        <v>141</v>
      </c>
      <c r="BK326" s="109">
        <f>ROUND(L326*K326,2)</f>
        <v>0</v>
      </c>
      <c r="BL326" s="21" t="s">
        <v>141</v>
      </c>
      <c r="BM326" s="21" t="s">
        <v>258</v>
      </c>
    </row>
    <row r="327" spans="2:51" s="10" customFormat="1" ht="22.5" customHeight="1">
      <c r="B327" s="171"/>
      <c r="C327" s="172"/>
      <c r="D327" s="172"/>
      <c r="E327" s="173" t="s">
        <v>5</v>
      </c>
      <c r="F327" s="279" t="s">
        <v>259</v>
      </c>
      <c r="G327" s="280"/>
      <c r="H327" s="280"/>
      <c r="I327" s="280"/>
      <c r="J327" s="172"/>
      <c r="K327" s="174" t="s">
        <v>5</v>
      </c>
      <c r="L327" s="172"/>
      <c r="M327" s="172"/>
      <c r="N327" s="172"/>
      <c r="O327" s="172"/>
      <c r="P327" s="172"/>
      <c r="Q327" s="172"/>
      <c r="R327" s="175"/>
      <c r="T327" s="176"/>
      <c r="U327" s="172"/>
      <c r="V327" s="172"/>
      <c r="W327" s="172"/>
      <c r="X327" s="172"/>
      <c r="Y327" s="172"/>
      <c r="Z327" s="172"/>
      <c r="AA327" s="177"/>
      <c r="AT327" s="178" t="s">
        <v>169</v>
      </c>
      <c r="AU327" s="178" t="s">
        <v>110</v>
      </c>
      <c r="AV327" s="10" t="s">
        <v>88</v>
      </c>
      <c r="AW327" s="10" t="s">
        <v>37</v>
      </c>
      <c r="AX327" s="10" t="s">
        <v>80</v>
      </c>
      <c r="AY327" s="178" t="s">
        <v>162</v>
      </c>
    </row>
    <row r="328" spans="2:51" s="11" customFormat="1" ht="22.5" customHeight="1">
      <c r="B328" s="179"/>
      <c r="C328" s="180"/>
      <c r="D328" s="180"/>
      <c r="E328" s="181" t="s">
        <v>5</v>
      </c>
      <c r="F328" s="281" t="s">
        <v>260</v>
      </c>
      <c r="G328" s="282"/>
      <c r="H328" s="282"/>
      <c r="I328" s="282"/>
      <c r="J328" s="180"/>
      <c r="K328" s="182">
        <v>53.05</v>
      </c>
      <c r="L328" s="180"/>
      <c r="M328" s="180"/>
      <c r="N328" s="180"/>
      <c r="O328" s="180"/>
      <c r="P328" s="180"/>
      <c r="Q328" s="180"/>
      <c r="R328" s="183"/>
      <c r="T328" s="184"/>
      <c r="U328" s="180"/>
      <c r="V328" s="180"/>
      <c r="W328" s="180"/>
      <c r="X328" s="180"/>
      <c r="Y328" s="180"/>
      <c r="Z328" s="180"/>
      <c r="AA328" s="185"/>
      <c r="AT328" s="186" t="s">
        <v>169</v>
      </c>
      <c r="AU328" s="186" t="s">
        <v>110</v>
      </c>
      <c r="AV328" s="11" t="s">
        <v>110</v>
      </c>
      <c r="AW328" s="11" t="s">
        <v>37</v>
      </c>
      <c r="AX328" s="11" t="s">
        <v>80</v>
      </c>
      <c r="AY328" s="186" t="s">
        <v>162</v>
      </c>
    </row>
    <row r="329" spans="2:51" s="11" customFormat="1" ht="22.5" customHeight="1">
      <c r="B329" s="179"/>
      <c r="C329" s="180"/>
      <c r="D329" s="180"/>
      <c r="E329" s="181" t="s">
        <v>5</v>
      </c>
      <c r="F329" s="281" t="s">
        <v>261</v>
      </c>
      <c r="G329" s="282"/>
      <c r="H329" s="282"/>
      <c r="I329" s="282"/>
      <c r="J329" s="180"/>
      <c r="K329" s="182">
        <v>36.55</v>
      </c>
      <c r="L329" s="180"/>
      <c r="M329" s="180"/>
      <c r="N329" s="180"/>
      <c r="O329" s="180"/>
      <c r="P329" s="180"/>
      <c r="Q329" s="180"/>
      <c r="R329" s="183"/>
      <c r="T329" s="184"/>
      <c r="U329" s="180"/>
      <c r="V329" s="180"/>
      <c r="W329" s="180"/>
      <c r="X329" s="180"/>
      <c r="Y329" s="180"/>
      <c r="Z329" s="180"/>
      <c r="AA329" s="185"/>
      <c r="AT329" s="186" t="s">
        <v>169</v>
      </c>
      <c r="AU329" s="186" t="s">
        <v>110</v>
      </c>
      <c r="AV329" s="11" t="s">
        <v>110</v>
      </c>
      <c r="AW329" s="11" t="s">
        <v>37</v>
      </c>
      <c r="AX329" s="11" t="s">
        <v>80</v>
      </c>
      <c r="AY329" s="186" t="s">
        <v>162</v>
      </c>
    </row>
    <row r="330" spans="2:51" s="13" customFormat="1" ht="22.5" customHeight="1">
      <c r="B330" s="195"/>
      <c r="C330" s="196"/>
      <c r="D330" s="196"/>
      <c r="E330" s="197" t="s">
        <v>5</v>
      </c>
      <c r="F330" s="287" t="s">
        <v>201</v>
      </c>
      <c r="G330" s="288"/>
      <c r="H330" s="288"/>
      <c r="I330" s="288"/>
      <c r="J330" s="196"/>
      <c r="K330" s="198">
        <v>89.6</v>
      </c>
      <c r="L330" s="196"/>
      <c r="M330" s="196"/>
      <c r="N330" s="196"/>
      <c r="O330" s="196"/>
      <c r="P330" s="196"/>
      <c r="Q330" s="196"/>
      <c r="R330" s="199"/>
      <c r="T330" s="200"/>
      <c r="U330" s="196"/>
      <c r="V330" s="196"/>
      <c r="W330" s="196"/>
      <c r="X330" s="196"/>
      <c r="Y330" s="196"/>
      <c r="Z330" s="196"/>
      <c r="AA330" s="201"/>
      <c r="AT330" s="202" t="s">
        <v>169</v>
      </c>
      <c r="AU330" s="202" t="s">
        <v>110</v>
      </c>
      <c r="AV330" s="13" t="s">
        <v>176</v>
      </c>
      <c r="AW330" s="13" t="s">
        <v>37</v>
      </c>
      <c r="AX330" s="13" t="s">
        <v>80</v>
      </c>
      <c r="AY330" s="202" t="s">
        <v>162</v>
      </c>
    </row>
    <row r="331" spans="2:51" s="10" customFormat="1" ht="22.5" customHeight="1">
      <c r="B331" s="171"/>
      <c r="C331" s="172"/>
      <c r="D331" s="172"/>
      <c r="E331" s="173" t="s">
        <v>5</v>
      </c>
      <c r="F331" s="289" t="s">
        <v>207</v>
      </c>
      <c r="G331" s="290"/>
      <c r="H331" s="290"/>
      <c r="I331" s="290"/>
      <c r="J331" s="172"/>
      <c r="K331" s="174" t="s">
        <v>5</v>
      </c>
      <c r="L331" s="172"/>
      <c r="M331" s="172"/>
      <c r="N331" s="172"/>
      <c r="O331" s="172"/>
      <c r="P331" s="172"/>
      <c r="Q331" s="172"/>
      <c r="R331" s="175"/>
      <c r="T331" s="176"/>
      <c r="U331" s="172"/>
      <c r="V331" s="172"/>
      <c r="W331" s="172"/>
      <c r="X331" s="172"/>
      <c r="Y331" s="172"/>
      <c r="Z331" s="172"/>
      <c r="AA331" s="177"/>
      <c r="AT331" s="178" t="s">
        <v>169</v>
      </c>
      <c r="AU331" s="178" t="s">
        <v>110</v>
      </c>
      <c r="AV331" s="10" t="s">
        <v>88</v>
      </c>
      <c r="AW331" s="10" t="s">
        <v>37</v>
      </c>
      <c r="AX331" s="10" t="s">
        <v>80</v>
      </c>
      <c r="AY331" s="178" t="s">
        <v>162</v>
      </c>
    </row>
    <row r="332" spans="2:51" s="11" customFormat="1" ht="22.5" customHeight="1">
      <c r="B332" s="179"/>
      <c r="C332" s="180"/>
      <c r="D332" s="180"/>
      <c r="E332" s="181" t="s">
        <v>5</v>
      </c>
      <c r="F332" s="281" t="s">
        <v>262</v>
      </c>
      <c r="G332" s="282"/>
      <c r="H332" s="282"/>
      <c r="I332" s="282"/>
      <c r="J332" s="180"/>
      <c r="K332" s="182">
        <v>16.25</v>
      </c>
      <c r="L332" s="180"/>
      <c r="M332" s="180"/>
      <c r="N332" s="180"/>
      <c r="O332" s="180"/>
      <c r="P332" s="180"/>
      <c r="Q332" s="180"/>
      <c r="R332" s="183"/>
      <c r="T332" s="184"/>
      <c r="U332" s="180"/>
      <c r="V332" s="180"/>
      <c r="W332" s="180"/>
      <c r="X332" s="180"/>
      <c r="Y332" s="180"/>
      <c r="Z332" s="180"/>
      <c r="AA332" s="185"/>
      <c r="AT332" s="186" t="s">
        <v>169</v>
      </c>
      <c r="AU332" s="186" t="s">
        <v>110</v>
      </c>
      <c r="AV332" s="11" t="s">
        <v>110</v>
      </c>
      <c r="AW332" s="11" t="s">
        <v>37</v>
      </c>
      <c r="AX332" s="11" t="s">
        <v>80</v>
      </c>
      <c r="AY332" s="186" t="s">
        <v>162</v>
      </c>
    </row>
    <row r="333" spans="2:51" s="13" customFormat="1" ht="22.5" customHeight="1">
      <c r="B333" s="195"/>
      <c r="C333" s="196"/>
      <c r="D333" s="196"/>
      <c r="E333" s="197" t="s">
        <v>5</v>
      </c>
      <c r="F333" s="287" t="s">
        <v>201</v>
      </c>
      <c r="G333" s="288"/>
      <c r="H333" s="288"/>
      <c r="I333" s="288"/>
      <c r="J333" s="196"/>
      <c r="K333" s="198">
        <v>16.25</v>
      </c>
      <c r="L333" s="196"/>
      <c r="M333" s="196"/>
      <c r="N333" s="196"/>
      <c r="O333" s="196"/>
      <c r="P333" s="196"/>
      <c r="Q333" s="196"/>
      <c r="R333" s="199"/>
      <c r="T333" s="200"/>
      <c r="U333" s="196"/>
      <c r="V333" s="196"/>
      <c r="W333" s="196"/>
      <c r="X333" s="196"/>
      <c r="Y333" s="196"/>
      <c r="Z333" s="196"/>
      <c r="AA333" s="201"/>
      <c r="AT333" s="202" t="s">
        <v>169</v>
      </c>
      <c r="AU333" s="202" t="s">
        <v>110</v>
      </c>
      <c r="AV333" s="13" t="s">
        <v>176</v>
      </c>
      <c r="AW333" s="13" t="s">
        <v>37</v>
      </c>
      <c r="AX333" s="13" t="s">
        <v>80</v>
      </c>
      <c r="AY333" s="202" t="s">
        <v>162</v>
      </c>
    </row>
    <row r="334" spans="2:51" s="10" customFormat="1" ht="22.5" customHeight="1">
      <c r="B334" s="171"/>
      <c r="C334" s="172"/>
      <c r="D334" s="172"/>
      <c r="E334" s="173" t="s">
        <v>5</v>
      </c>
      <c r="F334" s="289" t="s">
        <v>263</v>
      </c>
      <c r="G334" s="290"/>
      <c r="H334" s="290"/>
      <c r="I334" s="290"/>
      <c r="J334" s="172"/>
      <c r="K334" s="174" t="s">
        <v>5</v>
      </c>
      <c r="L334" s="172"/>
      <c r="M334" s="172"/>
      <c r="N334" s="172"/>
      <c r="O334" s="172"/>
      <c r="P334" s="172"/>
      <c r="Q334" s="172"/>
      <c r="R334" s="175"/>
      <c r="T334" s="176"/>
      <c r="U334" s="172"/>
      <c r="V334" s="172"/>
      <c r="W334" s="172"/>
      <c r="X334" s="172"/>
      <c r="Y334" s="172"/>
      <c r="Z334" s="172"/>
      <c r="AA334" s="177"/>
      <c r="AT334" s="178" t="s">
        <v>169</v>
      </c>
      <c r="AU334" s="178" t="s">
        <v>110</v>
      </c>
      <c r="AV334" s="10" t="s">
        <v>88</v>
      </c>
      <c r="AW334" s="10" t="s">
        <v>37</v>
      </c>
      <c r="AX334" s="10" t="s">
        <v>80</v>
      </c>
      <c r="AY334" s="178" t="s">
        <v>162</v>
      </c>
    </row>
    <row r="335" spans="2:51" s="11" customFormat="1" ht="22.5" customHeight="1">
      <c r="B335" s="179"/>
      <c r="C335" s="180"/>
      <c r="D335" s="180"/>
      <c r="E335" s="181" t="s">
        <v>5</v>
      </c>
      <c r="F335" s="281" t="s">
        <v>264</v>
      </c>
      <c r="G335" s="282"/>
      <c r="H335" s="282"/>
      <c r="I335" s="282"/>
      <c r="J335" s="180"/>
      <c r="K335" s="182">
        <v>13</v>
      </c>
      <c r="L335" s="180"/>
      <c r="M335" s="180"/>
      <c r="N335" s="180"/>
      <c r="O335" s="180"/>
      <c r="P335" s="180"/>
      <c r="Q335" s="180"/>
      <c r="R335" s="183"/>
      <c r="T335" s="184"/>
      <c r="U335" s="180"/>
      <c r="V335" s="180"/>
      <c r="W335" s="180"/>
      <c r="X335" s="180"/>
      <c r="Y335" s="180"/>
      <c r="Z335" s="180"/>
      <c r="AA335" s="185"/>
      <c r="AT335" s="186" t="s">
        <v>169</v>
      </c>
      <c r="AU335" s="186" t="s">
        <v>110</v>
      </c>
      <c r="AV335" s="11" t="s">
        <v>110</v>
      </c>
      <c r="AW335" s="11" t="s">
        <v>37</v>
      </c>
      <c r="AX335" s="11" t="s">
        <v>80</v>
      </c>
      <c r="AY335" s="186" t="s">
        <v>162</v>
      </c>
    </row>
    <row r="336" spans="2:51" s="13" customFormat="1" ht="22.5" customHeight="1">
      <c r="B336" s="195"/>
      <c r="C336" s="196"/>
      <c r="D336" s="196"/>
      <c r="E336" s="197" t="s">
        <v>5</v>
      </c>
      <c r="F336" s="287" t="s">
        <v>201</v>
      </c>
      <c r="G336" s="288"/>
      <c r="H336" s="288"/>
      <c r="I336" s="288"/>
      <c r="J336" s="196"/>
      <c r="K336" s="198">
        <v>13</v>
      </c>
      <c r="L336" s="196"/>
      <c r="M336" s="196"/>
      <c r="N336" s="196"/>
      <c r="O336" s="196"/>
      <c r="P336" s="196"/>
      <c r="Q336" s="196"/>
      <c r="R336" s="199"/>
      <c r="T336" s="200"/>
      <c r="U336" s="196"/>
      <c r="V336" s="196"/>
      <c r="W336" s="196"/>
      <c r="X336" s="196"/>
      <c r="Y336" s="196"/>
      <c r="Z336" s="196"/>
      <c r="AA336" s="201"/>
      <c r="AT336" s="202" t="s">
        <v>169</v>
      </c>
      <c r="AU336" s="202" t="s">
        <v>110</v>
      </c>
      <c r="AV336" s="13" t="s">
        <v>176</v>
      </c>
      <c r="AW336" s="13" t="s">
        <v>37</v>
      </c>
      <c r="AX336" s="13" t="s">
        <v>80</v>
      </c>
      <c r="AY336" s="202" t="s">
        <v>162</v>
      </c>
    </row>
    <row r="337" spans="2:51" s="10" customFormat="1" ht="22.5" customHeight="1">
      <c r="B337" s="171"/>
      <c r="C337" s="172"/>
      <c r="D337" s="172"/>
      <c r="E337" s="173" t="s">
        <v>5</v>
      </c>
      <c r="F337" s="289" t="s">
        <v>211</v>
      </c>
      <c r="G337" s="290"/>
      <c r="H337" s="290"/>
      <c r="I337" s="290"/>
      <c r="J337" s="172"/>
      <c r="K337" s="174" t="s">
        <v>5</v>
      </c>
      <c r="L337" s="172"/>
      <c r="M337" s="172"/>
      <c r="N337" s="172"/>
      <c r="O337" s="172"/>
      <c r="P337" s="172"/>
      <c r="Q337" s="172"/>
      <c r="R337" s="175"/>
      <c r="T337" s="176"/>
      <c r="U337" s="172"/>
      <c r="V337" s="172"/>
      <c r="W337" s="172"/>
      <c r="X337" s="172"/>
      <c r="Y337" s="172"/>
      <c r="Z337" s="172"/>
      <c r="AA337" s="177"/>
      <c r="AT337" s="178" t="s">
        <v>169</v>
      </c>
      <c r="AU337" s="178" t="s">
        <v>110</v>
      </c>
      <c r="AV337" s="10" t="s">
        <v>88</v>
      </c>
      <c r="AW337" s="10" t="s">
        <v>37</v>
      </c>
      <c r="AX337" s="10" t="s">
        <v>80</v>
      </c>
      <c r="AY337" s="178" t="s">
        <v>162</v>
      </c>
    </row>
    <row r="338" spans="2:51" s="11" customFormat="1" ht="22.5" customHeight="1">
      <c r="B338" s="179"/>
      <c r="C338" s="180"/>
      <c r="D338" s="180"/>
      <c r="E338" s="181" t="s">
        <v>5</v>
      </c>
      <c r="F338" s="281" t="s">
        <v>265</v>
      </c>
      <c r="G338" s="282"/>
      <c r="H338" s="282"/>
      <c r="I338" s="282"/>
      <c r="J338" s="180"/>
      <c r="K338" s="182">
        <v>0</v>
      </c>
      <c r="L338" s="180"/>
      <c r="M338" s="180"/>
      <c r="N338" s="180"/>
      <c r="O338" s="180"/>
      <c r="P338" s="180"/>
      <c r="Q338" s="180"/>
      <c r="R338" s="183"/>
      <c r="T338" s="184"/>
      <c r="U338" s="180"/>
      <c r="V338" s="180"/>
      <c r="W338" s="180"/>
      <c r="X338" s="180"/>
      <c r="Y338" s="180"/>
      <c r="Z338" s="180"/>
      <c r="AA338" s="185"/>
      <c r="AT338" s="186" t="s">
        <v>169</v>
      </c>
      <c r="AU338" s="186" t="s">
        <v>110</v>
      </c>
      <c r="AV338" s="11" t="s">
        <v>110</v>
      </c>
      <c r="AW338" s="11" t="s">
        <v>37</v>
      </c>
      <c r="AX338" s="11" t="s">
        <v>80</v>
      </c>
      <c r="AY338" s="186" t="s">
        <v>162</v>
      </c>
    </row>
    <row r="339" spans="2:51" s="13" customFormat="1" ht="22.5" customHeight="1">
      <c r="B339" s="195"/>
      <c r="C339" s="196"/>
      <c r="D339" s="196"/>
      <c r="E339" s="197" t="s">
        <v>5</v>
      </c>
      <c r="F339" s="287" t="s">
        <v>201</v>
      </c>
      <c r="G339" s="288"/>
      <c r="H339" s="288"/>
      <c r="I339" s="288"/>
      <c r="J339" s="196"/>
      <c r="K339" s="198">
        <v>0</v>
      </c>
      <c r="L339" s="196"/>
      <c r="M339" s="196"/>
      <c r="N339" s="196"/>
      <c r="O339" s="196"/>
      <c r="P339" s="196"/>
      <c r="Q339" s="196"/>
      <c r="R339" s="199"/>
      <c r="T339" s="200"/>
      <c r="U339" s="196"/>
      <c r="V339" s="196"/>
      <c r="W339" s="196"/>
      <c r="X339" s="196"/>
      <c r="Y339" s="196"/>
      <c r="Z339" s="196"/>
      <c r="AA339" s="201"/>
      <c r="AT339" s="202" t="s">
        <v>169</v>
      </c>
      <c r="AU339" s="202" t="s">
        <v>110</v>
      </c>
      <c r="AV339" s="13" t="s">
        <v>176</v>
      </c>
      <c r="AW339" s="13" t="s">
        <v>37</v>
      </c>
      <c r="AX339" s="13" t="s">
        <v>80</v>
      </c>
      <c r="AY339" s="202" t="s">
        <v>162</v>
      </c>
    </row>
    <row r="340" spans="2:51" s="10" customFormat="1" ht="22.5" customHeight="1">
      <c r="B340" s="171"/>
      <c r="C340" s="172"/>
      <c r="D340" s="172"/>
      <c r="E340" s="173" t="s">
        <v>5</v>
      </c>
      <c r="F340" s="289" t="s">
        <v>213</v>
      </c>
      <c r="G340" s="290"/>
      <c r="H340" s="290"/>
      <c r="I340" s="290"/>
      <c r="J340" s="172"/>
      <c r="K340" s="174" t="s">
        <v>5</v>
      </c>
      <c r="L340" s="172"/>
      <c r="M340" s="172"/>
      <c r="N340" s="172"/>
      <c r="O340" s="172"/>
      <c r="P340" s="172"/>
      <c r="Q340" s="172"/>
      <c r="R340" s="175"/>
      <c r="T340" s="176"/>
      <c r="U340" s="172"/>
      <c r="V340" s="172"/>
      <c r="W340" s="172"/>
      <c r="X340" s="172"/>
      <c r="Y340" s="172"/>
      <c r="Z340" s="172"/>
      <c r="AA340" s="177"/>
      <c r="AT340" s="178" t="s">
        <v>169</v>
      </c>
      <c r="AU340" s="178" t="s">
        <v>110</v>
      </c>
      <c r="AV340" s="10" t="s">
        <v>88</v>
      </c>
      <c r="AW340" s="10" t="s">
        <v>37</v>
      </c>
      <c r="AX340" s="10" t="s">
        <v>80</v>
      </c>
      <c r="AY340" s="178" t="s">
        <v>162</v>
      </c>
    </row>
    <row r="341" spans="2:51" s="11" customFormat="1" ht="22.5" customHeight="1">
      <c r="B341" s="179"/>
      <c r="C341" s="180"/>
      <c r="D341" s="180"/>
      <c r="E341" s="181" t="s">
        <v>5</v>
      </c>
      <c r="F341" s="281" t="s">
        <v>266</v>
      </c>
      <c r="G341" s="282"/>
      <c r="H341" s="282"/>
      <c r="I341" s="282"/>
      <c r="J341" s="180"/>
      <c r="K341" s="182">
        <v>6.5</v>
      </c>
      <c r="L341" s="180"/>
      <c r="M341" s="180"/>
      <c r="N341" s="180"/>
      <c r="O341" s="180"/>
      <c r="P341" s="180"/>
      <c r="Q341" s="180"/>
      <c r="R341" s="183"/>
      <c r="T341" s="184"/>
      <c r="U341" s="180"/>
      <c r="V341" s="180"/>
      <c r="W341" s="180"/>
      <c r="X341" s="180"/>
      <c r="Y341" s="180"/>
      <c r="Z341" s="180"/>
      <c r="AA341" s="185"/>
      <c r="AT341" s="186" t="s">
        <v>169</v>
      </c>
      <c r="AU341" s="186" t="s">
        <v>110</v>
      </c>
      <c r="AV341" s="11" t="s">
        <v>110</v>
      </c>
      <c r="AW341" s="11" t="s">
        <v>37</v>
      </c>
      <c r="AX341" s="11" t="s">
        <v>80</v>
      </c>
      <c r="AY341" s="186" t="s">
        <v>162</v>
      </c>
    </row>
    <row r="342" spans="2:51" s="13" customFormat="1" ht="22.5" customHeight="1">
      <c r="B342" s="195"/>
      <c r="C342" s="196"/>
      <c r="D342" s="196"/>
      <c r="E342" s="197" t="s">
        <v>5</v>
      </c>
      <c r="F342" s="287" t="s">
        <v>201</v>
      </c>
      <c r="G342" s="288"/>
      <c r="H342" s="288"/>
      <c r="I342" s="288"/>
      <c r="J342" s="196"/>
      <c r="K342" s="198">
        <v>6.5</v>
      </c>
      <c r="L342" s="196"/>
      <c r="M342" s="196"/>
      <c r="N342" s="196"/>
      <c r="O342" s="196"/>
      <c r="P342" s="196"/>
      <c r="Q342" s="196"/>
      <c r="R342" s="199"/>
      <c r="T342" s="200"/>
      <c r="U342" s="196"/>
      <c r="V342" s="196"/>
      <c r="W342" s="196"/>
      <c r="X342" s="196"/>
      <c r="Y342" s="196"/>
      <c r="Z342" s="196"/>
      <c r="AA342" s="201"/>
      <c r="AT342" s="202" t="s">
        <v>169</v>
      </c>
      <c r="AU342" s="202" t="s">
        <v>110</v>
      </c>
      <c r="AV342" s="13" t="s">
        <v>176</v>
      </c>
      <c r="AW342" s="13" t="s">
        <v>37</v>
      </c>
      <c r="AX342" s="13" t="s">
        <v>80</v>
      </c>
      <c r="AY342" s="202" t="s">
        <v>162</v>
      </c>
    </row>
    <row r="343" spans="2:51" s="10" customFormat="1" ht="22.5" customHeight="1">
      <c r="B343" s="171"/>
      <c r="C343" s="172"/>
      <c r="D343" s="172"/>
      <c r="E343" s="173" t="s">
        <v>5</v>
      </c>
      <c r="F343" s="289" t="s">
        <v>267</v>
      </c>
      <c r="G343" s="290"/>
      <c r="H343" s="290"/>
      <c r="I343" s="290"/>
      <c r="J343" s="172"/>
      <c r="K343" s="174" t="s">
        <v>5</v>
      </c>
      <c r="L343" s="172"/>
      <c r="M343" s="172"/>
      <c r="N343" s="172"/>
      <c r="O343" s="172"/>
      <c r="P343" s="172"/>
      <c r="Q343" s="172"/>
      <c r="R343" s="175"/>
      <c r="T343" s="176"/>
      <c r="U343" s="172"/>
      <c r="V343" s="172"/>
      <c r="W343" s="172"/>
      <c r="X343" s="172"/>
      <c r="Y343" s="172"/>
      <c r="Z343" s="172"/>
      <c r="AA343" s="177"/>
      <c r="AT343" s="178" t="s">
        <v>169</v>
      </c>
      <c r="AU343" s="178" t="s">
        <v>110</v>
      </c>
      <c r="AV343" s="10" t="s">
        <v>88</v>
      </c>
      <c r="AW343" s="10" t="s">
        <v>37</v>
      </c>
      <c r="AX343" s="10" t="s">
        <v>80</v>
      </c>
      <c r="AY343" s="178" t="s">
        <v>162</v>
      </c>
    </row>
    <row r="344" spans="2:51" s="11" customFormat="1" ht="22.5" customHeight="1">
      <c r="B344" s="179"/>
      <c r="C344" s="180"/>
      <c r="D344" s="180"/>
      <c r="E344" s="181" t="s">
        <v>5</v>
      </c>
      <c r="F344" s="281" t="s">
        <v>264</v>
      </c>
      <c r="G344" s="282"/>
      <c r="H344" s="282"/>
      <c r="I344" s="282"/>
      <c r="J344" s="180"/>
      <c r="K344" s="182">
        <v>13</v>
      </c>
      <c r="L344" s="180"/>
      <c r="M344" s="180"/>
      <c r="N344" s="180"/>
      <c r="O344" s="180"/>
      <c r="P344" s="180"/>
      <c r="Q344" s="180"/>
      <c r="R344" s="183"/>
      <c r="T344" s="184"/>
      <c r="U344" s="180"/>
      <c r="V344" s="180"/>
      <c r="W344" s="180"/>
      <c r="X344" s="180"/>
      <c r="Y344" s="180"/>
      <c r="Z344" s="180"/>
      <c r="AA344" s="185"/>
      <c r="AT344" s="186" t="s">
        <v>169</v>
      </c>
      <c r="AU344" s="186" t="s">
        <v>110</v>
      </c>
      <c r="AV344" s="11" t="s">
        <v>110</v>
      </c>
      <c r="AW344" s="11" t="s">
        <v>37</v>
      </c>
      <c r="AX344" s="11" t="s">
        <v>80</v>
      </c>
      <c r="AY344" s="186" t="s">
        <v>162</v>
      </c>
    </row>
    <row r="345" spans="2:51" s="13" customFormat="1" ht="22.5" customHeight="1">
      <c r="B345" s="195"/>
      <c r="C345" s="196"/>
      <c r="D345" s="196"/>
      <c r="E345" s="197" t="s">
        <v>5</v>
      </c>
      <c r="F345" s="287" t="s">
        <v>201</v>
      </c>
      <c r="G345" s="288"/>
      <c r="H345" s="288"/>
      <c r="I345" s="288"/>
      <c r="J345" s="196"/>
      <c r="K345" s="198">
        <v>13</v>
      </c>
      <c r="L345" s="196"/>
      <c r="M345" s="196"/>
      <c r="N345" s="196"/>
      <c r="O345" s="196"/>
      <c r="P345" s="196"/>
      <c r="Q345" s="196"/>
      <c r="R345" s="199"/>
      <c r="T345" s="200"/>
      <c r="U345" s="196"/>
      <c r="V345" s="196"/>
      <c r="W345" s="196"/>
      <c r="X345" s="196"/>
      <c r="Y345" s="196"/>
      <c r="Z345" s="196"/>
      <c r="AA345" s="201"/>
      <c r="AT345" s="202" t="s">
        <v>169</v>
      </c>
      <c r="AU345" s="202" t="s">
        <v>110</v>
      </c>
      <c r="AV345" s="13" t="s">
        <v>176</v>
      </c>
      <c r="AW345" s="13" t="s">
        <v>37</v>
      </c>
      <c r="AX345" s="13" t="s">
        <v>80</v>
      </c>
      <c r="AY345" s="202" t="s">
        <v>162</v>
      </c>
    </row>
    <row r="346" spans="2:51" s="10" customFormat="1" ht="22.5" customHeight="1">
      <c r="B346" s="171"/>
      <c r="C346" s="172"/>
      <c r="D346" s="172"/>
      <c r="E346" s="173" t="s">
        <v>5</v>
      </c>
      <c r="F346" s="289" t="s">
        <v>219</v>
      </c>
      <c r="G346" s="290"/>
      <c r="H346" s="290"/>
      <c r="I346" s="290"/>
      <c r="J346" s="172"/>
      <c r="K346" s="174" t="s">
        <v>5</v>
      </c>
      <c r="L346" s="172"/>
      <c r="M346" s="172"/>
      <c r="N346" s="172"/>
      <c r="O346" s="172"/>
      <c r="P346" s="172"/>
      <c r="Q346" s="172"/>
      <c r="R346" s="175"/>
      <c r="T346" s="176"/>
      <c r="U346" s="172"/>
      <c r="V346" s="172"/>
      <c r="W346" s="172"/>
      <c r="X346" s="172"/>
      <c r="Y346" s="172"/>
      <c r="Z346" s="172"/>
      <c r="AA346" s="177"/>
      <c r="AT346" s="178" t="s">
        <v>169</v>
      </c>
      <c r="AU346" s="178" t="s">
        <v>110</v>
      </c>
      <c r="AV346" s="10" t="s">
        <v>88</v>
      </c>
      <c r="AW346" s="10" t="s">
        <v>37</v>
      </c>
      <c r="AX346" s="10" t="s">
        <v>80</v>
      </c>
      <c r="AY346" s="178" t="s">
        <v>162</v>
      </c>
    </row>
    <row r="347" spans="2:51" s="11" customFormat="1" ht="22.5" customHeight="1">
      <c r="B347" s="179"/>
      <c r="C347" s="180"/>
      <c r="D347" s="180"/>
      <c r="E347" s="181" t="s">
        <v>5</v>
      </c>
      <c r="F347" s="281" t="s">
        <v>266</v>
      </c>
      <c r="G347" s="282"/>
      <c r="H347" s="282"/>
      <c r="I347" s="282"/>
      <c r="J347" s="180"/>
      <c r="K347" s="182">
        <v>6.5</v>
      </c>
      <c r="L347" s="180"/>
      <c r="M347" s="180"/>
      <c r="N347" s="180"/>
      <c r="O347" s="180"/>
      <c r="P347" s="180"/>
      <c r="Q347" s="180"/>
      <c r="R347" s="183"/>
      <c r="T347" s="184"/>
      <c r="U347" s="180"/>
      <c r="V347" s="180"/>
      <c r="W347" s="180"/>
      <c r="X347" s="180"/>
      <c r="Y347" s="180"/>
      <c r="Z347" s="180"/>
      <c r="AA347" s="185"/>
      <c r="AT347" s="186" t="s">
        <v>169</v>
      </c>
      <c r="AU347" s="186" t="s">
        <v>110</v>
      </c>
      <c r="AV347" s="11" t="s">
        <v>110</v>
      </c>
      <c r="AW347" s="11" t="s">
        <v>37</v>
      </c>
      <c r="AX347" s="11" t="s">
        <v>80</v>
      </c>
      <c r="AY347" s="186" t="s">
        <v>162</v>
      </c>
    </row>
    <row r="348" spans="2:51" s="13" customFormat="1" ht="22.5" customHeight="1">
      <c r="B348" s="195"/>
      <c r="C348" s="196"/>
      <c r="D348" s="196"/>
      <c r="E348" s="197" t="s">
        <v>5</v>
      </c>
      <c r="F348" s="287" t="s">
        <v>201</v>
      </c>
      <c r="G348" s="288"/>
      <c r="H348" s="288"/>
      <c r="I348" s="288"/>
      <c r="J348" s="196"/>
      <c r="K348" s="198">
        <v>6.5</v>
      </c>
      <c r="L348" s="196"/>
      <c r="M348" s="196"/>
      <c r="N348" s="196"/>
      <c r="O348" s="196"/>
      <c r="P348" s="196"/>
      <c r="Q348" s="196"/>
      <c r="R348" s="199"/>
      <c r="T348" s="200"/>
      <c r="U348" s="196"/>
      <c r="V348" s="196"/>
      <c r="W348" s="196"/>
      <c r="X348" s="196"/>
      <c r="Y348" s="196"/>
      <c r="Z348" s="196"/>
      <c r="AA348" s="201"/>
      <c r="AT348" s="202" t="s">
        <v>169</v>
      </c>
      <c r="AU348" s="202" t="s">
        <v>110</v>
      </c>
      <c r="AV348" s="13" t="s">
        <v>176</v>
      </c>
      <c r="AW348" s="13" t="s">
        <v>37</v>
      </c>
      <c r="AX348" s="13" t="s">
        <v>80</v>
      </c>
      <c r="AY348" s="202" t="s">
        <v>162</v>
      </c>
    </row>
    <row r="349" spans="2:51" s="10" customFormat="1" ht="22.5" customHeight="1">
      <c r="B349" s="171"/>
      <c r="C349" s="172"/>
      <c r="D349" s="172"/>
      <c r="E349" s="173" t="s">
        <v>5</v>
      </c>
      <c r="F349" s="289" t="s">
        <v>268</v>
      </c>
      <c r="G349" s="290"/>
      <c r="H349" s="290"/>
      <c r="I349" s="290"/>
      <c r="J349" s="172"/>
      <c r="K349" s="174" t="s">
        <v>5</v>
      </c>
      <c r="L349" s="172"/>
      <c r="M349" s="172"/>
      <c r="N349" s="172"/>
      <c r="O349" s="172"/>
      <c r="P349" s="172"/>
      <c r="Q349" s="172"/>
      <c r="R349" s="175"/>
      <c r="T349" s="176"/>
      <c r="U349" s="172"/>
      <c r="V349" s="172"/>
      <c r="W349" s="172"/>
      <c r="X349" s="172"/>
      <c r="Y349" s="172"/>
      <c r="Z349" s="172"/>
      <c r="AA349" s="177"/>
      <c r="AT349" s="178" t="s">
        <v>169</v>
      </c>
      <c r="AU349" s="178" t="s">
        <v>110</v>
      </c>
      <c r="AV349" s="10" t="s">
        <v>88</v>
      </c>
      <c r="AW349" s="10" t="s">
        <v>37</v>
      </c>
      <c r="AX349" s="10" t="s">
        <v>80</v>
      </c>
      <c r="AY349" s="178" t="s">
        <v>162</v>
      </c>
    </row>
    <row r="350" spans="2:51" s="11" customFormat="1" ht="22.5" customHeight="1">
      <c r="B350" s="179"/>
      <c r="C350" s="180"/>
      <c r="D350" s="180"/>
      <c r="E350" s="181" t="s">
        <v>5</v>
      </c>
      <c r="F350" s="281" t="s">
        <v>266</v>
      </c>
      <c r="G350" s="282"/>
      <c r="H350" s="282"/>
      <c r="I350" s="282"/>
      <c r="J350" s="180"/>
      <c r="K350" s="182">
        <v>6.5</v>
      </c>
      <c r="L350" s="180"/>
      <c r="M350" s="180"/>
      <c r="N350" s="180"/>
      <c r="O350" s="180"/>
      <c r="P350" s="180"/>
      <c r="Q350" s="180"/>
      <c r="R350" s="183"/>
      <c r="T350" s="184"/>
      <c r="U350" s="180"/>
      <c r="V350" s="180"/>
      <c r="W350" s="180"/>
      <c r="X350" s="180"/>
      <c r="Y350" s="180"/>
      <c r="Z350" s="180"/>
      <c r="AA350" s="185"/>
      <c r="AT350" s="186" t="s">
        <v>169</v>
      </c>
      <c r="AU350" s="186" t="s">
        <v>110</v>
      </c>
      <c r="AV350" s="11" t="s">
        <v>110</v>
      </c>
      <c r="AW350" s="11" t="s">
        <v>37</v>
      </c>
      <c r="AX350" s="11" t="s">
        <v>80</v>
      </c>
      <c r="AY350" s="186" t="s">
        <v>162</v>
      </c>
    </row>
    <row r="351" spans="2:51" s="13" customFormat="1" ht="22.5" customHeight="1">
      <c r="B351" s="195"/>
      <c r="C351" s="196"/>
      <c r="D351" s="196"/>
      <c r="E351" s="197" t="s">
        <v>5</v>
      </c>
      <c r="F351" s="287" t="s">
        <v>201</v>
      </c>
      <c r="G351" s="288"/>
      <c r="H351" s="288"/>
      <c r="I351" s="288"/>
      <c r="J351" s="196"/>
      <c r="K351" s="198">
        <v>6.5</v>
      </c>
      <c r="L351" s="196"/>
      <c r="M351" s="196"/>
      <c r="N351" s="196"/>
      <c r="O351" s="196"/>
      <c r="P351" s="196"/>
      <c r="Q351" s="196"/>
      <c r="R351" s="199"/>
      <c r="T351" s="200"/>
      <c r="U351" s="196"/>
      <c r="V351" s="196"/>
      <c r="W351" s="196"/>
      <c r="X351" s="196"/>
      <c r="Y351" s="196"/>
      <c r="Z351" s="196"/>
      <c r="AA351" s="201"/>
      <c r="AT351" s="202" t="s">
        <v>169</v>
      </c>
      <c r="AU351" s="202" t="s">
        <v>110</v>
      </c>
      <c r="AV351" s="13" t="s">
        <v>176</v>
      </c>
      <c r="AW351" s="13" t="s">
        <v>37</v>
      </c>
      <c r="AX351" s="13" t="s">
        <v>80</v>
      </c>
      <c r="AY351" s="202" t="s">
        <v>162</v>
      </c>
    </row>
    <row r="352" spans="2:51" s="10" customFormat="1" ht="22.5" customHeight="1">
      <c r="B352" s="171"/>
      <c r="C352" s="172"/>
      <c r="D352" s="172"/>
      <c r="E352" s="173" t="s">
        <v>5</v>
      </c>
      <c r="F352" s="289" t="s">
        <v>223</v>
      </c>
      <c r="G352" s="290"/>
      <c r="H352" s="290"/>
      <c r="I352" s="290"/>
      <c r="J352" s="172"/>
      <c r="K352" s="174" t="s">
        <v>5</v>
      </c>
      <c r="L352" s="172"/>
      <c r="M352" s="172"/>
      <c r="N352" s="172"/>
      <c r="O352" s="172"/>
      <c r="P352" s="172"/>
      <c r="Q352" s="172"/>
      <c r="R352" s="175"/>
      <c r="T352" s="176"/>
      <c r="U352" s="172"/>
      <c r="V352" s="172"/>
      <c r="W352" s="172"/>
      <c r="X352" s="172"/>
      <c r="Y352" s="172"/>
      <c r="Z352" s="172"/>
      <c r="AA352" s="177"/>
      <c r="AT352" s="178" t="s">
        <v>169</v>
      </c>
      <c r="AU352" s="178" t="s">
        <v>110</v>
      </c>
      <c r="AV352" s="10" t="s">
        <v>88</v>
      </c>
      <c r="AW352" s="10" t="s">
        <v>37</v>
      </c>
      <c r="AX352" s="10" t="s">
        <v>80</v>
      </c>
      <c r="AY352" s="178" t="s">
        <v>162</v>
      </c>
    </row>
    <row r="353" spans="2:51" s="11" customFormat="1" ht="22.5" customHeight="1">
      <c r="B353" s="179"/>
      <c r="C353" s="180"/>
      <c r="D353" s="180"/>
      <c r="E353" s="181" t="s">
        <v>5</v>
      </c>
      <c r="F353" s="281" t="s">
        <v>264</v>
      </c>
      <c r="G353" s="282"/>
      <c r="H353" s="282"/>
      <c r="I353" s="282"/>
      <c r="J353" s="180"/>
      <c r="K353" s="182">
        <v>13</v>
      </c>
      <c r="L353" s="180"/>
      <c r="M353" s="180"/>
      <c r="N353" s="180"/>
      <c r="O353" s="180"/>
      <c r="P353" s="180"/>
      <c r="Q353" s="180"/>
      <c r="R353" s="183"/>
      <c r="T353" s="184"/>
      <c r="U353" s="180"/>
      <c r="V353" s="180"/>
      <c r="W353" s="180"/>
      <c r="X353" s="180"/>
      <c r="Y353" s="180"/>
      <c r="Z353" s="180"/>
      <c r="AA353" s="185"/>
      <c r="AT353" s="186" t="s">
        <v>169</v>
      </c>
      <c r="AU353" s="186" t="s">
        <v>110</v>
      </c>
      <c r="AV353" s="11" t="s">
        <v>110</v>
      </c>
      <c r="AW353" s="11" t="s">
        <v>37</v>
      </c>
      <c r="AX353" s="11" t="s">
        <v>80</v>
      </c>
      <c r="AY353" s="186" t="s">
        <v>162</v>
      </c>
    </row>
    <row r="354" spans="2:51" s="13" customFormat="1" ht="22.5" customHeight="1">
      <c r="B354" s="195"/>
      <c r="C354" s="196"/>
      <c r="D354" s="196"/>
      <c r="E354" s="197" t="s">
        <v>5</v>
      </c>
      <c r="F354" s="287" t="s">
        <v>201</v>
      </c>
      <c r="G354" s="288"/>
      <c r="H354" s="288"/>
      <c r="I354" s="288"/>
      <c r="J354" s="196"/>
      <c r="K354" s="198">
        <v>13</v>
      </c>
      <c r="L354" s="196"/>
      <c r="M354" s="196"/>
      <c r="N354" s="196"/>
      <c r="O354" s="196"/>
      <c r="P354" s="196"/>
      <c r="Q354" s="196"/>
      <c r="R354" s="199"/>
      <c r="T354" s="200"/>
      <c r="U354" s="196"/>
      <c r="V354" s="196"/>
      <c r="W354" s="196"/>
      <c r="X354" s="196"/>
      <c r="Y354" s="196"/>
      <c r="Z354" s="196"/>
      <c r="AA354" s="201"/>
      <c r="AT354" s="202" t="s">
        <v>169</v>
      </c>
      <c r="AU354" s="202" t="s">
        <v>110</v>
      </c>
      <c r="AV354" s="13" t="s">
        <v>176</v>
      </c>
      <c r="AW354" s="13" t="s">
        <v>37</v>
      </c>
      <c r="AX354" s="13" t="s">
        <v>80</v>
      </c>
      <c r="AY354" s="202" t="s">
        <v>162</v>
      </c>
    </row>
    <row r="355" spans="2:51" s="10" customFormat="1" ht="22.5" customHeight="1">
      <c r="B355" s="171"/>
      <c r="C355" s="172"/>
      <c r="D355" s="172"/>
      <c r="E355" s="173" t="s">
        <v>5</v>
      </c>
      <c r="F355" s="289" t="s">
        <v>224</v>
      </c>
      <c r="G355" s="290"/>
      <c r="H355" s="290"/>
      <c r="I355" s="290"/>
      <c r="J355" s="172"/>
      <c r="K355" s="174" t="s">
        <v>5</v>
      </c>
      <c r="L355" s="172"/>
      <c r="M355" s="172"/>
      <c r="N355" s="172"/>
      <c r="O355" s="172"/>
      <c r="P355" s="172"/>
      <c r="Q355" s="172"/>
      <c r="R355" s="175"/>
      <c r="T355" s="176"/>
      <c r="U355" s="172"/>
      <c r="V355" s="172"/>
      <c r="W355" s="172"/>
      <c r="X355" s="172"/>
      <c r="Y355" s="172"/>
      <c r="Z355" s="172"/>
      <c r="AA355" s="177"/>
      <c r="AT355" s="178" t="s">
        <v>169</v>
      </c>
      <c r="AU355" s="178" t="s">
        <v>110</v>
      </c>
      <c r="AV355" s="10" t="s">
        <v>88</v>
      </c>
      <c r="AW355" s="10" t="s">
        <v>37</v>
      </c>
      <c r="AX355" s="10" t="s">
        <v>80</v>
      </c>
      <c r="AY355" s="178" t="s">
        <v>162</v>
      </c>
    </row>
    <row r="356" spans="2:51" s="11" customFormat="1" ht="22.5" customHeight="1">
      <c r="B356" s="179"/>
      <c r="C356" s="180"/>
      <c r="D356" s="180"/>
      <c r="E356" s="181" t="s">
        <v>5</v>
      </c>
      <c r="F356" s="281" t="s">
        <v>264</v>
      </c>
      <c r="G356" s="282"/>
      <c r="H356" s="282"/>
      <c r="I356" s="282"/>
      <c r="J356" s="180"/>
      <c r="K356" s="182">
        <v>13</v>
      </c>
      <c r="L356" s="180"/>
      <c r="M356" s="180"/>
      <c r="N356" s="180"/>
      <c r="O356" s="180"/>
      <c r="P356" s="180"/>
      <c r="Q356" s="180"/>
      <c r="R356" s="183"/>
      <c r="T356" s="184"/>
      <c r="U356" s="180"/>
      <c r="V356" s="180"/>
      <c r="W356" s="180"/>
      <c r="X356" s="180"/>
      <c r="Y356" s="180"/>
      <c r="Z356" s="180"/>
      <c r="AA356" s="185"/>
      <c r="AT356" s="186" t="s">
        <v>169</v>
      </c>
      <c r="AU356" s="186" t="s">
        <v>110</v>
      </c>
      <c r="AV356" s="11" t="s">
        <v>110</v>
      </c>
      <c r="AW356" s="11" t="s">
        <v>37</v>
      </c>
      <c r="AX356" s="11" t="s">
        <v>80</v>
      </c>
      <c r="AY356" s="186" t="s">
        <v>162</v>
      </c>
    </row>
    <row r="357" spans="2:51" s="13" customFormat="1" ht="22.5" customHeight="1">
      <c r="B357" s="195"/>
      <c r="C357" s="196"/>
      <c r="D357" s="196"/>
      <c r="E357" s="197" t="s">
        <v>5</v>
      </c>
      <c r="F357" s="287" t="s">
        <v>201</v>
      </c>
      <c r="G357" s="288"/>
      <c r="H357" s="288"/>
      <c r="I357" s="288"/>
      <c r="J357" s="196"/>
      <c r="K357" s="198">
        <v>13</v>
      </c>
      <c r="L357" s="196"/>
      <c r="M357" s="196"/>
      <c r="N357" s="196"/>
      <c r="O357" s="196"/>
      <c r="P357" s="196"/>
      <c r="Q357" s="196"/>
      <c r="R357" s="199"/>
      <c r="T357" s="200"/>
      <c r="U357" s="196"/>
      <c r="V357" s="196"/>
      <c r="W357" s="196"/>
      <c r="X357" s="196"/>
      <c r="Y357" s="196"/>
      <c r="Z357" s="196"/>
      <c r="AA357" s="201"/>
      <c r="AT357" s="202" t="s">
        <v>169</v>
      </c>
      <c r="AU357" s="202" t="s">
        <v>110</v>
      </c>
      <c r="AV357" s="13" t="s">
        <v>176</v>
      </c>
      <c r="AW357" s="13" t="s">
        <v>37</v>
      </c>
      <c r="AX357" s="13" t="s">
        <v>80</v>
      </c>
      <c r="AY357" s="202" t="s">
        <v>162</v>
      </c>
    </row>
    <row r="358" spans="2:51" s="12" customFormat="1" ht="22.5" customHeight="1">
      <c r="B358" s="187"/>
      <c r="C358" s="188"/>
      <c r="D358" s="188"/>
      <c r="E358" s="189" t="s">
        <v>5</v>
      </c>
      <c r="F358" s="283" t="s">
        <v>171</v>
      </c>
      <c r="G358" s="284"/>
      <c r="H358" s="284"/>
      <c r="I358" s="284"/>
      <c r="J358" s="188"/>
      <c r="K358" s="190">
        <v>177.35</v>
      </c>
      <c r="L358" s="188"/>
      <c r="M358" s="188"/>
      <c r="N358" s="188"/>
      <c r="O358" s="188"/>
      <c r="P358" s="188"/>
      <c r="Q358" s="188"/>
      <c r="R358" s="191"/>
      <c r="T358" s="192"/>
      <c r="U358" s="188"/>
      <c r="V358" s="188"/>
      <c r="W358" s="188"/>
      <c r="X358" s="188"/>
      <c r="Y358" s="188"/>
      <c r="Z358" s="188"/>
      <c r="AA358" s="193"/>
      <c r="AT358" s="194" t="s">
        <v>169</v>
      </c>
      <c r="AU358" s="194" t="s">
        <v>110</v>
      </c>
      <c r="AV358" s="12" t="s">
        <v>141</v>
      </c>
      <c r="AW358" s="12" t="s">
        <v>37</v>
      </c>
      <c r="AX358" s="12" t="s">
        <v>88</v>
      </c>
      <c r="AY358" s="194" t="s">
        <v>162</v>
      </c>
    </row>
    <row r="359" spans="2:65" s="1" customFormat="1" ht="22.5" customHeight="1">
      <c r="B359" s="135"/>
      <c r="C359" s="203" t="s">
        <v>269</v>
      </c>
      <c r="D359" s="203" t="s">
        <v>270</v>
      </c>
      <c r="E359" s="204" t="s">
        <v>271</v>
      </c>
      <c r="F359" s="291" t="s">
        <v>272</v>
      </c>
      <c r="G359" s="291"/>
      <c r="H359" s="291"/>
      <c r="I359" s="291"/>
      <c r="J359" s="205" t="s">
        <v>179</v>
      </c>
      <c r="K359" s="206">
        <v>186.218</v>
      </c>
      <c r="L359" s="292">
        <v>0</v>
      </c>
      <c r="M359" s="292"/>
      <c r="N359" s="293">
        <f>ROUND(L359*K359,2)</f>
        <v>0</v>
      </c>
      <c r="O359" s="278"/>
      <c r="P359" s="278"/>
      <c r="Q359" s="278"/>
      <c r="R359" s="138"/>
      <c r="T359" s="168" t="s">
        <v>5</v>
      </c>
      <c r="U359" s="47" t="s">
        <v>48</v>
      </c>
      <c r="V359" s="39"/>
      <c r="W359" s="169">
        <f>V359*K359</f>
        <v>0</v>
      </c>
      <c r="X359" s="169">
        <v>3E-05</v>
      </c>
      <c r="Y359" s="169">
        <f>X359*K359</f>
        <v>0.00558654</v>
      </c>
      <c r="Z359" s="169">
        <v>0</v>
      </c>
      <c r="AA359" s="170">
        <f>Z359*K359</f>
        <v>0</v>
      </c>
      <c r="AR359" s="21" t="s">
        <v>232</v>
      </c>
      <c r="AT359" s="21" t="s">
        <v>270</v>
      </c>
      <c r="AU359" s="21" t="s">
        <v>110</v>
      </c>
      <c r="AY359" s="21" t="s">
        <v>162</v>
      </c>
      <c r="BE359" s="109">
        <f>IF(U359="základní",N359,0)</f>
        <v>0</v>
      </c>
      <c r="BF359" s="109">
        <f>IF(U359="snížená",N359,0)</f>
        <v>0</v>
      </c>
      <c r="BG359" s="109">
        <f>IF(U359="zákl. přenesená",N359,0)</f>
        <v>0</v>
      </c>
      <c r="BH359" s="109">
        <f>IF(U359="sníž. přenesená",N359,0)</f>
        <v>0</v>
      </c>
      <c r="BI359" s="109">
        <f>IF(U359="nulová",N359,0)</f>
        <v>0</v>
      </c>
      <c r="BJ359" s="21" t="s">
        <v>141</v>
      </c>
      <c r="BK359" s="109">
        <f>ROUND(L359*K359,2)</f>
        <v>0</v>
      </c>
      <c r="BL359" s="21" t="s">
        <v>141</v>
      </c>
      <c r="BM359" s="21" t="s">
        <v>273</v>
      </c>
    </row>
    <row r="360" spans="2:51" s="10" customFormat="1" ht="22.5" customHeight="1">
      <c r="B360" s="171"/>
      <c r="C360" s="172"/>
      <c r="D360" s="172"/>
      <c r="E360" s="173" t="s">
        <v>5</v>
      </c>
      <c r="F360" s="279" t="s">
        <v>259</v>
      </c>
      <c r="G360" s="280"/>
      <c r="H360" s="280"/>
      <c r="I360" s="280"/>
      <c r="J360" s="172"/>
      <c r="K360" s="174" t="s">
        <v>5</v>
      </c>
      <c r="L360" s="172"/>
      <c r="M360" s="172"/>
      <c r="N360" s="172"/>
      <c r="O360" s="172"/>
      <c r="P360" s="172"/>
      <c r="Q360" s="172"/>
      <c r="R360" s="175"/>
      <c r="T360" s="176"/>
      <c r="U360" s="172"/>
      <c r="V360" s="172"/>
      <c r="W360" s="172"/>
      <c r="X360" s="172"/>
      <c r="Y360" s="172"/>
      <c r="Z360" s="172"/>
      <c r="AA360" s="177"/>
      <c r="AT360" s="178" t="s">
        <v>169</v>
      </c>
      <c r="AU360" s="178" t="s">
        <v>110</v>
      </c>
      <c r="AV360" s="10" t="s">
        <v>88</v>
      </c>
      <c r="AW360" s="10" t="s">
        <v>37</v>
      </c>
      <c r="AX360" s="10" t="s">
        <v>80</v>
      </c>
      <c r="AY360" s="178" t="s">
        <v>162</v>
      </c>
    </row>
    <row r="361" spans="2:51" s="11" customFormat="1" ht="22.5" customHeight="1">
      <c r="B361" s="179"/>
      <c r="C361" s="180"/>
      <c r="D361" s="180"/>
      <c r="E361" s="181" t="s">
        <v>5</v>
      </c>
      <c r="F361" s="281" t="s">
        <v>260</v>
      </c>
      <c r="G361" s="282"/>
      <c r="H361" s="282"/>
      <c r="I361" s="282"/>
      <c r="J361" s="180"/>
      <c r="K361" s="182">
        <v>53.05</v>
      </c>
      <c r="L361" s="180"/>
      <c r="M361" s="180"/>
      <c r="N361" s="180"/>
      <c r="O361" s="180"/>
      <c r="P361" s="180"/>
      <c r="Q361" s="180"/>
      <c r="R361" s="183"/>
      <c r="T361" s="184"/>
      <c r="U361" s="180"/>
      <c r="V361" s="180"/>
      <c r="W361" s="180"/>
      <c r="X361" s="180"/>
      <c r="Y361" s="180"/>
      <c r="Z361" s="180"/>
      <c r="AA361" s="185"/>
      <c r="AT361" s="186" t="s">
        <v>169</v>
      </c>
      <c r="AU361" s="186" t="s">
        <v>110</v>
      </c>
      <c r="AV361" s="11" t="s">
        <v>110</v>
      </c>
      <c r="AW361" s="11" t="s">
        <v>37</v>
      </c>
      <c r="AX361" s="11" t="s">
        <v>80</v>
      </c>
      <c r="AY361" s="186" t="s">
        <v>162</v>
      </c>
    </row>
    <row r="362" spans="2:51" s="11" customFormat="1" ht="22.5" customHeight="1">
      <c r="B362" s="179"/>
      <c r="C362" s="180"/>
      <c r="D362" s="180"/>
      <c r="E362" s="181" t="s">
        <v>5</v>
      </c>
      <c r="F362" s="281" t="s">
        <v>261</v>
      </c>
      <c r="G362" s="282"/>
      <c r="H362" s="282"/>
      <c r="I362" s="282"/>
      <c r="J362" s="180"/>
      <c r="K362" s="182">
        <v>36.55</v>
      </c>
      <c r="L362" s="180"/>
      <c r="M362" s="180"/>
      <c r="N362" s="180"/>
      <c r="O362" s="180"/>
      <c r="P362" s="180"/>
      <c r="Q362" s="180"/>
      <c r="R362" s="183"/>
      <c r="T362" s="184"/>
      <c r="U362" s="180"/>
      <c r="V362" s="180"/>
      <c r="W362" s="180"/>
      <c r="X362" s="180"/>
      <c r="Y362" s="180"/>
      <c r="Z362" s="180"/>
      <c r="AA362" s="185"/>
      <c r="AT362" s="186" t="s">
        <v>169</v>
      </c>
      <c r="AU362" s="186" t="s">
        <v>110</v>
      </c>
      <c r="AV362" s="11" t="s">
        <v>110</v>
      </c>
      <c r="AW362" s="11" t="s">
        <v>37</v>
      </c>
      <c r="AX362" s="11" t="s">
        <v>80</v>
      </c>
      <c r="AY362" s="186" t="s">
        <v>162</v>
      </c>
    </row>
    <row r="363" spans="2:51" s="13" customFormat="1" ht="22.5" customHeight="1">
      <c r="B363" s="195"/>
      <c r="C363" s="196"/>
      <c r="D363" s="196"/>
      <c r="E363" s="197" t="s">
        <v>5</v>
      </c>
      <c r="F363" s="287" t="s">
        <v>201</v>
      </c>
      <c r="G363" s="288"/>
      <c r="H363" s="288"/>
      <c r="I363" s="288"/>
      <c r="J363" s="196"/>
      <c r="K363" s="198">
        <v>89.6</v>
      </c>
      <c r="L363" s="196"/>
      <c r="M363" s="196"/>
      <c r="N363" s="196"/>
      <c r="O363" s="196"/>
      <c r="P363" s="196"/>
      <c r="Q363" s="196"/>
      <c r="R363" s="199"/>
      <c r="T363" s="200"/>
      <c r="U363" s="196"/>
      <c r="V363" s="196"/>
      <c r="W363" s="196"/>
      <c r="X363" s="196"/>
      <c r="Y363" s="196"/>
      <c r="Z363" s="196"/>
      <c r="AA363" s="201"/>
      <c r="AT363" s="202" t="s">
        <v>169</v>
      </c>
      <c r="AU363" s="202" t="s">
        <v>110</v>
      </c>
      <c r="AV363" s="13" t="s">
        <v>176</v>
      </c>
      <c r="AW363" s="13" t="s">
        <v>37</v>
      </c>
      <c r="AX363" s="13" t="s">
        <v>80</v>
      </c>
      <c r="AY363" s="202" t="s">
        <v>162</v>
      </c>
    </row>
    <row r="364" spans="2:51" s="10" customFormat="1" ht="22.5" customHeight="1">
      <c r="B364" s="171"/>
      <c r="C364" s="172"/>
      <c r="D364" s="172"/>
      <c r="E364" s="173" t="s">
        <v>5</v>
      </c>
      <c r="F364" s="289" t="s">
        <v>207</v>
      </c>
      <c r="G364" s="290"/>
      <c r="H364" s="290"/>
      <c r="I364" s="290"/>
      <c r="J364" s="172"/>
      <c r="K364" s="174" t="s">
        <v>5</v>
      </c>
      <c r="L364" s="172"/>
      <c r="M364" s="172"/>
      <c r="N364" s="172"/>
      <c r="O364" s="172"/>
      <c r="P364" s="172"/>
      <c r="Q364" s="172"/>
      <c r="R364" s="175"/>
      <c r="T364" s="176"/>
      <c r="U364" s="172"/>
      <c r="V364" s="172"/>
      <c r="W364" s="172"/>
      <c r="X364" s="172"/>
      <c r="Y364" s="172"/>
      <c r="Z364" s="172"/>
      <c r="AA364" s="177"/>
      <c r="AT364" s="178" t="s">
        <v>169</v>
      </c>
      <c r="AU364" s="178" t="s">
        <v>110</v>
      </c>
      <c r="AV364" s="10" t="s">
        <v>88</v>
      </c>
      <c r="AW364" s="10" t="s">
        <v>37</v>
      </c>
      <c r="AX364" s="10" t="s">
        <v>80</v>
      </c>
      <c r="AY364" s="178" t="s">
        <v>162</v>
      </c>
    </row>
    <row r="365" spans="2:51" s="11" customFormat="1" ht="22.5" customHeight="1">
      <c r="B365" s="179"/>
      <c r="C365" s="180"/>
      <c r="D365" s="180"/>
      <c r="E365" s="181" t="s">
        <v>5</v>
      </c>
      <c r="F365" s="281" t="s">
        <v>262</v>
      </c>
      <c r="G365" s="282"/>
      <c r="H365" s="282"/>
      <c r="I365" s="282"/>
      <c r="J365" s="180"/>
      <c r="K365" s="182">
        <v>16.25</v>
      </c>
      <c r="L365" s="180"/>
      <c r="M365" s="180"/>
      <c r="N365" s="180"/>
      <c r="O365" s="180"/>
      <c r="P365" s="180"/>
      <c r="Q365" s="180"/>
      <c r="R365" s="183"/>
      <c r="T365" s="184"/>
      <c r="U365" s="180"/>
      <c r="V365" s="180"/>
      <c r="W365" s="180"/>
      <c r="X365" s="180"/>
      <c r="Y365" s="180"/>
      <c r="Z365" s="180"/>
      <c r="AA365" s="185"/>
      <c r="AT365" s="186" t="s">
        <v>169</v>
      </c>
      <c r="AU365" s="186" t="s">
        <v>110</v>
      </c>
      <c r="AV365" s="11" t="s">
        <v>110</v>
      </c>
      <c r="AW365" s="11" t="s">
        <v>37</v>
      </c>
      <c r="AX365" s="11" t="s">
        <v>80</v>
      </c>
      <c r="AY365" s="186" t="s">
        <v>162</v>
      </c>
    </row>
    <row r="366" spans="2:51" s="13" customFormat="1" ht="22.5" customHeight="1">
      <c r="B366" s="195"/>
      <c r="C366" s="196"/>
      <c r="D366" s="196"/>
      <c r="E366" s="197" t="s">
        <v>5</v>
      </c>
      <c r="F366" s="287" t="s">
        <v>201</v>
      </c>
      <c r="G366" s="288"/>
      <c r="H366" s="288"/>
      <c r="I366" s="288"/>
      <c r="J366" s="196"/>
      <c r="K366" s="198">
        <v>16.25</v>
      </c>
      <c r="L366" s="196"/>
      <c r="M366" s="196"/>
      <c r="N366" s="196"/>
      <c r="O366" s="196"/>
      <c r="P366" s="196"/>
      <c r="Q366" s="196"/>
      <c r="R366" s="199"/>
      <c r="T366" s="200"/>
      <c r="U366" s="196"/>
      <c r="V366" s="196"/>
      <c r="W366" s="196"/>
      <c r="X366" s="196"/>
      <c r="Y366" s="196"/>
      <c r="Z366" s="196"/>
      <c r="AA366" s="201"/>
      <c r="AT366" s="202" t="s">
        <v>169</v>
      </c>
      <c r="AU366" s="202" t="s">
        <v>110</v>
      </c>
      <c r="AV366" s="13" t="s">
        <v>176</v>
      </c>
      <c r="AW366" s="13" t="s">
        <v>37</v>
      </c>
      <c r="AX366" s="13" t="s">
        <v>80</v>
      </c>
      <c r="AY366" s="202" t="s">
        <v>162</v>
      </c>
    </row>
    <row r="367" spans="2:51" s="10" customFormat="1" ht="22.5" customHeight="1">
      <c r="B367" s="171"/>
      <c r="C367" s="172"/>
      <c r="D367" s="172"/>
      <c r="E367" s="173" t="s">
        <v>5</v>
      </c>
      <c r="F367" s="289" t="s">
        <v>263</v>
      </c>
      <c r="G367" s="290"/>
      <c r="H367" s="290"/>
      <c r="I367" s="290"/>
      <c r="J367" s="172"/>
      <c r="K367" s="174" t="s">
        <v>5</v>
      </c>
      <c r="L367" s="172"/>
      <c r="M367" s="172"/>
      <c r="N367" s="172"/>
      <c r="O367" s="172"/>
      <c r="P367" s="172"/>
      <c r="Q367" s="172"/>
      <c r="R367" s="175"/>
      <c r="T367" s="176"/>
      <c r="U367" s="172"/>
      <c r="V367" s="172"/>
      <c r="W367" s="172"/>
      <c r="X367" s="172"/>
      <c r="Y367" s="172"/>
      <c r="Z367" s="172"/>
      <c r="AA367" s="177"/>
      <c r="AT367" s="178" t="s">
        <v>169</v>
      </c>
      <c r="AU367" s="178" t="s">
        <v>110</v>
      </c>
      <c r="AV367" s="10" t="s">
        <v>88</v>
      </c>
      <c r="AW367" s="10" t="s">
        <v>37</v>
      </c>
      <c r="AX367" s="10" t="s">
        <v>80</v>
      </c>
      <c r="AY367" s="178" t="s">
        <v>162</v>
      </c>
    </row>
    <row r="368" spans="2:51" s="11" customFormat="1" ht="22.5" customHeight="1">
      <c r="B368" s="179"/>
      <c r="C368" s="180"/>
      <c r="D368" s="180"/>
      <c r="E368" s="181" t="s">
        <v>5</v>
      </c>
      <c r="F368" s="281" t="s">
        <v>264</v>
      </c>
      <c r="G368" s="282"/>
      <c r="H368" s="282"/>
      <c r="I368" s="282"/>
      <c r="J368" s="180"/>
      <c r="K368" s="182">
        <v>13</v>
      </c>
      <c r="L368" s="180"/>
      <c r="M368" s="180"/>
      <c r="N368" s="180"/>
      <c r="O368" s="180"/>
      <c r="P368" s="180"/>
      <c r="Q368" s="180"/>
      <c r="R368" s="183"/>
      <c r="T368" s="184"/>
      <c r="U368" s="180"/>
      <c r="V368" s="180"/>
      <c r="W368" s="180"/>
      <c r="X368" s="180"/>
      <c r="Y368" s="180"/>
      <c r="Z368" s="180"/>
      <c r="AA368" s="185"/>
      <c r="AT368" s="186" t="s">
        <v>169</v>
      </c>
      <c r="AU368" s="186" t="s">
        <v>110</v>
      </c>
      <c r="AV368" s="11" t="s">
        <v>110</v>
      </c>
      <c r="AW368" s="11" t="s">
        <v>37</v>
      </c>
      <c r="AX368" s="11" t="s">
        <v>80</v>
      </c>
      <c r="AY368" s="186" t="s">
        <v>162</v>
      </c>
    </row>
    <row r="369" spans="2:51" s="13" customFormat="1" ht="22.5" customHeight="1">
      <c r="B369" s="195"/>
      <c r="C369" s="196"/>
      <c r="D369" s="196"/>
      <c r="E369" s="197" t="s">
        <v>5</v>
      </c>
      <c r="F369" s="287" t="s">
        <v>201</v>
      </c>
      <c r="G369" s="288"/>
      <c r="H369" s="288"/>
      <c r="I369" s="288"/>
      <c r="J369" s="196"/>
      <c r="K369" s="198">
        <v>13</v>
      </c>
      <c r="L369" s="196"/>
      <c r="M369" s="196"/>
      <c r="N369" s="196"/>
      <c r="O369" s="196"/>
      <c r="P369" s="196"/>
      <c r="Q369" s="196"/>
      <c r="R369" s="199"/>
      <c r="T369" s="200"/>
      <c r="U369" s="196"/>
      <c r="V369" s="196"/>
      <c r="W369" s="196"/>
      <c r="X369" s="196"/>
      <c r="Y369" s="196"/>
      <c r="Z369" s="196"/>
      <c r="AA369" s="201"/>
      <c r="AT369" s="202" t="s">
        <v>169</v>
      </c>
      <c r="AU369" s="202" t="s">
        <v>110</v>
      </c>
      <c r="AV369" s="13" t="s">
        <v>176</v>
      </c>
      <c r="AW369" s="13" t="s">
        <v>37</v>
      </c>
      <c r="AX369" s="13" t="s">
        <v>80</v>
      </c>
      <c r="AY369" s="202" t="s">
        <v>162</v>
      </c>
    </row>
    <row r="370" spans="2:51" s="10" customFormat="1" ht="22.5" customHeight="1">
      <c r="B370" s="171"/>
      <c r="C370" s="172"/>
      <c r="D370" s="172"/>
      <c r="E370" s="173" t="s">
        <v>5</v>
      </c>
      <c r="F370" s="289" t="s">
        <v>211</v>
      </c>
      <c r="G370" s="290"/>
      <c r="H370" s="290"/>
      <c r="I370" s="290"/>
      <c r="J370" s="172"/>
      <c r="K370" s="174" t="s">
        <v>5</v>
      </c>
      <c r="L370" s="172"/>
      <c r="M370" s="172"/>
      <c r="N370" s="172"/>
      <c r="O370" s="172"/>
      <c r="P370" s="172"/>
      <c r="Q370" s="172"/>
      <c r="R370" s="175"/>
      <c r="T370" s="176"/>
      <c r="U370" s="172"/>
      <c r="V370" s="172"/>
      <c r="W370" s="172"/>
      <c r="X370" s="172"/>
      <c r="Y370" s="172"/>
      <c r="Z370" s="172"/>
      <c r="AA370" s="177"/>
      <c r="AT370" s="178" t="s">
        <v>169</v>
      </c>
      <c r="AU370" s="178" t="s">
        <v>110</v>
      </c>
      <c r="AV370" s="10" t="s">
        <v>88</v>
      </c>
      <c r="AW370" s="10" t="s">
        <v>37</v>
      </c>
      <c r="AX370" s="10" t="s">
        <v>80</v>
      </c>
      <c r="AY370" s="178" t="s">
        <v>162</v>
      </c>
    </row>
    <row r="371" spans="2:51" s="11" customFormat="1" ht="22.5" customHeight="1">
      <c r="B371" s="179"/>
      <c r="C371" s="180"/>
      <c r="D371" s="180"/>
      <c r="E371" s="181" t="s">
        <v>5</v>
      </c>
      <c r="F371" s="281" t="s">
        <v>265</v>
      </c>
      <c r="G371" s="282"/>
      <c r="H371" s="282"/>
      <c r="I371" s="282"/>
      <c r="J371" s="180"/>
      <c r="K371" s="182">
        <v>0</v>
      </c>
      <c r="L371" s="180"/>
      <c r="M371" s="180"/>
      <c r="N371" s="180"/>
      <c r="O371" s="180"/>
      <c r="P371" s="180"/>
      <c r="Q371" s="180"/>
      <c r="R371" s="183"/>
      <c r="T371" s="184"/>
      <c r="U371" s="180"/>
      <c r="V371" s="180"/>
      <c r="W371" s="180"/>
      <c r="X371" s="180"/>
      <c r="Y371" s="180"/>
      <c r="Z371" s="180"/>
      <c r="AA371" s="185"/>
      <c r="AT371" s="186" t="s">
        <v>169</v>
      </c>
      <c r="AU371" s="186" t="s">
        <v>110</v>
      </c>
      <c r="AV371" s="11" t="s">
        <v>110</v>
      </c>
      <c r="AW371" s="11" t="s">
        <v>37</v>
      </c>
      <c r="AX371" s="11" t="s">
        <v>80</v>
      </c>
      <c r="AY371" s="186" t="s">
        <v>162</v>
      </c>
    </row>
    <row r="372" spans="2:51" s="13" customFormat="1" ht="22.5" customHeight="1">
      <c r="B372" s="195"/>
      <c r="C372" s="196"/>
      <c r="D372" s="196"/>
      <c r="E372" s="197" t="s">
        <v>5</v>
      </c>
      <c r="F372" s="287" t="s">
        <v>201</v>
      </c>
      <c r="G372" s="288"/>
      <c r="H372" s="288"/>
      <c r="I372" s="288"/>
      <c r="J372" s="196"/>
      <c r="K372" s="198">
        <v>0</v>
      </c>
      <c r="L372" s="196"/>
      <c r="M372" s="196"/>
      <c r="N372" s="196"/>
      <c r="O372" s="196"/>
      <c r="P372" s="196"/>
      <c r="Q372" s="196"/>
      <c r="R372" s="199"/>
      <c r="T372" s="200"/>
      <c r="U372" s="196"/>
      <c r="V372" s="196"/>
      <c r="W372" s="196"/>
      <c r="X372" s="196"/>
      <c r="Y372" s="196"/>
      <c r="Z372" s="196"/>
      <c r="AA372" s="201"/>
      <c r="AT372" s="202" t="s">
        <v>169</v>
      </c>
      <c r="AU372" s="202" t="s">
        <v>110</v>
      </c>
      <c r="AV372" s="13" t="s">
        <v>176</v>
      </c>
      <c r="AW372" s="13" t="s">
        <v>37</v>
      </c>
      <c r="AX372" s="13" t="s">
        <v>80</v>
      </c>
      <c r="AY372" s="202" t="s">
        <v>162</v>
      </c>
    </row>
    <row r="373" spans="2:51" s="10" customFormat="1" ht="22.5" customHeight="1">
      <c r="B373" s="171"/>
      <c r="C373" s="172"/>
      <c r="D373" s="172"/>
      <c r="E373" s="173" t="s">
        <v>5</v>
      </c>
      <c r="F373" s="289" t="s">
        <v>213</v>
      </c>
      <c r="G373" s="290"/>
      <c r="H373" s="290"/>
      <c r="I373" s="290"/>
      <c r="J373" s="172"/>
      <c r="K373" s="174" t="s">
        <v>5</v>
      </c>
      <c r="L373" s="172"/>
      <c r="M373" s="172"/>
      <c r="N373" s="172"/>
      <c r="O373" s="172"/>
      <c r="P373" s="172"/>
      <c r="Q373" s="172"/>
      <c r="R373" s="175"/>
      <c r="T373" s="176"/>
      <c r="U373" s="172"/>
      <c r="V373" s="172"/>
      <c r="W373" s="172"/>
      <c r="X373" s="172"/>
      <c r="Y373" s="172"/>
      <c r="Z373" s="172"/>
      <c r="AA373" s="177"/>
      <c r="AT373" s="178" t="s">
        <v>169</v>
      </c>
      <c r="AU373" s="178" t="s">
        <v>110</v>
      </c>
      <c r="AV373" s="10" t="s">
        <v>88</v>
      </c>
      <c r="AW373" s="10" t="s">
        <v>37</v>
      </c>
      <c r="AX373" s="10" t="s">
        <v>80</v>
      </c>
      <c r="AY373" s="178" t="s">
        <v>162</v>
      </c>
    </row>
    <row r="374" spans="2:51" s="11" customFormat="1" ht="22.5" customHeight="1">
      <c r="B374" s="179"/>
      <c r="C374" s="180"/>
      <c r="D374" s="180"/>
      <c r="E374" s="181" t="s">
        <v>5</v>
      </c>
      <c r="F374" s="281" t="s">
        <v>266</v>
      </c>
      <c r="G374" s="282"/>
      <c r="H374" s="282"/>
      <c r="I374" s="282"/>
      <c r="J374" s="180"/>
      <c r="K374" s="182">
        <v>6.5</v>
      </c>
      <c r="L374" s="180"/>
      <c r="M374" s="180"/>
      <c r="N374" s="180"/>
      <c r="O374" s="180"/>
      <c r="P374" s="180"/>
      <c r="Q374" s="180"/>
      <c r="R374" s="183"/>
      <c r="T374" s="184"/>
      <c r="U374" s="180"/>
      <c r="V374" s="180"/>
      <c r="W374" s="180"/>
      <c r="X374" s="180"/>
      <c r="Y374" s="180"/>
      <c r="Z374" s="180"/>
      <c r="AA374" s="185"/>
      <c r="AT374" s="186" t="s">
        <v>169</v>
      </c>
      <c r="AU374" s="186" t="s">
        <v>110</v>
      </c>
      <c r="AV374" s="11" t="s">
        <v>110</v>
      </c>
      <c r="AW374" s="11" t="s">
        <v>37</v>
      </c>
      <c r="AX374" s="11" t="s">
        <v>80</v>
      </c>
      <c r="AY374" s="186" t="s">
        <v>162</v>
      </c>
    </row>
    <row r="375" spans="2:51" s="13" customFormat="1" ht="22.5" customHeight="1">
      <c r="B375" s="195"/>
      <c r="C375" s="196"/>
      <c r="D375" s="196"/>
      <c r="E375" s="197" t="s">
        <v>5</v>
      </c>
      <c r="F375" s="287" t="s">
        <v>201</v>
      </c>
      <c r="G375" s="288"/>
      <c r="H375" s="288"/>
      <c r="I375" s="288"/>
      <c r="J375" s="196"/>
      <c r="K375" s="198">
        <v>6.5</v>
      </c>
      <c r="L375" s="196"/>
      <c r="M375" s="196"/>
      <c r="N375" s="196"/>
      <c r="O375" s="196"/>
      <c r="P375" s="196"/>
      <c r="Q375" s="196"/>
      <c r="R375" s="199"/>
      <c r="T375" s="200"/>
      <c r="U375" s="196"/>
      <c r="V375" s="196"/>
      <c r="W375" s="196"/>
      <c r="X375" s="196"/>
      <c r="Y375" s="196"/>
      <c r="Z375" s="196"/>
      <c r="AA375" s="201"/>
      <c r="AT375" s="202" t="s">
        <v>169</v>
      </c>
      <c r="AU375" s="202" t="s">
        <v>110</v>
      </c>
      <c r="AV375" s="13" t="s">
        <v>176</v>
      </c>
      <c r="AW375" s="13" t="s">
        <v>37</v>
      </c>
      <c r="AX375" s="13" t="s">
        <v>80</v>
      </c>
      <c r="AY375" s="202" t="s">
        <v>162</v>
      </c>
    </row>
    <row r="376" spans="2:51" s="10" customFormat="1" ht="22.5" customHeight="1">
      <c r="B376" s="171"/>
      <c r="C376" s="172"/>
      <c r="D376" s="172"/>
      <c r="E376" s="173" t="s">
        <v>5</v>
      </c>
      <c r="F376" s="289" t="s">
        <v>267</v>
      </c>
      <c r="G376" s="290"/>
      <c r="H376" s="290"/>
      <c r="I376" s="290"/>
      <c r="J376" s="172"/>
      <c r="K376" s="174" t="s">
        <v>5</v>
      </c>
      <c r="L376" s="172"/>
      <c r="M376" s="172"/>
      <c r="N376" s="172"/>
      <c r="O376" s="172"/>
      <c r="P376" s="172"/>
      <c r="Q376" s="172"/>
      <c r="R376" s="175"/>
      <c r="T376" s="176"/>
      <c r="U376" s="172"/>
      <c r="V376" s="172"/>
      <c r="W376" s="172"/>
      <c r="X376" s="172"/>
      <c r="Y376" s="172"/>
      <c r="Z376" s="172"/>
      <c r="AA376" s="177"/>
      <c r="AT376" s="178" t="s">
        <v>169</v>
      </c>
      <c r="AU376" s="178" t="s">
        <v>110</v>
      </c>
      <c r="AV376" s="10" t="s">
        <v>88</v>
      </c>
      <c r="AW376" s="10" t="s">
        <v>37</v>
      </c>
      <c r="AX376" s="10" t="s">
        <v>80</v>
      </c>
      <c r="AY376" s="178" t="s">
        <v>162</v>
      </c>
    </row>
    <row r="377" spans="2:51" s="11" customFormat="1" ht="22.5" customHeight="1">
      <c r="B377" s="179"/>
      <c r="C377" s="180"/>
      <c r="D377" s="180"/>
      <c r="E377" s="181" t="s">
        <v>5</v>
      </c>
      <c r="F377" s="281" t="s">
        <v>264</v>
      </c>
      <c r="G377" s="282"/>
      <c r="H377" s="282"/>
      <c r="I377" s="282"/>
      <c r="J377" s="180"/>
      <c r="K377" s="182">
        <v>13</v>
      </c>
      <c r="L377" s="180"/>
      <c r="M377" s="180"/>
      <c r="N377" s="180"/>
      <c r="O377" s="180"/>
      <c r="P377" s="180"/>
      <c r="Q377" s="180"/>
      <c r="R377" s="183"/>
      <c r="T377" s="184"/>
      <c r="U377" s="180"/>
      <c r="V377" s="180"/>
      <c r="W377" s="180"/>
      <c r="X377" s="180"/>
      <c r="Y377" s="180"/>
      <c r="Z377" s="180"/>
      <c r="AA377" s="185"/>
      <c r="AT377" s="186" t="s">
        <v>169</v>
      </c>
      <c r="AU377" s="186" t="s">
        <v>110</v>
      </c>
      <c r="AV377" s="11" t="s">
        <v>110</v>
      </c>
      <c r="AW377" s="11" t="s">
        <v>37</v>
      </c>
      <c r="AX377" s="11" t="s">
        <v>80</v>
      </c>
      <c r="AY377" s="186" t="s">
        <v>162</v>
      </c>
    </row>
    <row r="378" spans="2:51" s="13" customFormat="1" ht="22.5" customHeight="1">
      <c r="B378" s="195"/>
      <c r="C378" s="196"/>
      <c r="D378" s="196"/>
      <c r="E378" s="197" t="s">
        <v>5</v>
      </c>
      <c r="F378" s="287" t="s">
        <v>201</v>
      </c>
      <c r="G378" s="288"/>
      <c r="H378" s="288"/>
      <c r="I378" s="288"/>
      <c r="J378" s="196"/>
      <c r="K378" s="198">
        <v>13</v>
      </c>
      <c r="L378" s="196"/>
      <c r="M378" s="196"/>
      <c r="N378" s="196"/>
      <c r="O378" s="196"/>
      <c r="P378" s="196"/>
      <c r="Q378" s="196"/>
      <c r="R378" s="199"/>
      <c r="T378" s="200"/>
      <c r="U378" s="196"/>
      <c r="V378" s="196"/>
      <c r="W378" s="196"/>
      <c r="X378" s="196"/>
      <c r="Y378" s="196"/>
      <c r="Z378" s="196"/>
      <c r="AA378" s="201"/>
      <c r="AT378" s="202" t="s">
        <v>169</v>
      </c>
      <c r="AU378" s="202" t="s">
        <v>110</v>
      </c>
      <c r="AV378" s="13" t="s">
        <v>176</v>
      </c>
      <c r="AW378" s="13" t="s">
        <v>37</v>
      </c>
      <c r="AX378" s="13" t="s">
        <v>80</v>
      </c>
      <c r="AY378" s="202" t="s">
        <v>162</v>
      </c>
    </row>
    <row r="379" spans="2:51" s="10" customFormat="1" ht="22.5" customHeight="1">
      <c r="B379" s="171"/>
      <c r="C379" s="172"/>
      <c r="D379" s="172"/>
      <c r="E379" s="173" t="s">
        <v>5</v>
      </c>
      <c r="F379" s="289" t="s">
        <v>219</v>
      </c>
      <c r="G379" s="290"/>
      <c r="H379" s="290"/>
      <c r="I379" s="290"/>
      <c r="J379" s="172"/>
      <c r="K379" s="174" t="s">
        <v>5</v>
      </c>
      <c r="L379" s="172"/>
      <c r="M379" s="172"/>
      <c r="N379" s="172"/>
      <c r="O379" s="172"/>
      <c r="P379" s="172"/>
      <c r="Q379" s="172"/>
      <c r="R379" s="175"/>
      <c r="T379" s="176"/>
      <c r="U379" s="172"/>
      <c r="V379" s="172"/>
      <c r="W379" s="172"/>
      <c r="X379" s="172"/>
      <c r="Y379" s="172"/>
      <c r="Z379" s="172"/>
      <c r="AA379" s="177"/>
      <c r="AT379" s="178" t="s">
        <v>169</v>
      </c>
      <c r="AU379" s="178" t="s">
        <v>110</v>
      </c>
      <c r="AV379" s="10" t="s">
        <v>88</v>
      </c>
      <c r="AW379" s="10" t="s">
        <v>37</v>
      </c>
      <c r="AX379" s="10" t="s">
        <v>80</v>
      </c>
      <c r="AY379" s="178" t="s">
        <v>162</v>
      </c>
    </row>
    <row r="380" spans="2:51" s="11" customFormat="1" ht="22.5" customHeight="1">
      <c r="B380" s="179"/>
      <c r="C380" s="180"/>
      <c r="D380" s="180"/>
      <c r="E380" s="181" t="s">
        <v>5</v>
      </c>
      <c r="F380" s="281" t="s">
        <v>266</v>
      </c>
      <c r="G380" s="282"/>
      <c r="H380" s="282"/>
      <c r="I380" s="282"/>
      <c r="J380" s="180"/>
      <c r="K380" s="182">
        <v>6.5</v>
      </c>
      <c r="L380" s="180"/>
      <c r="M380" s="180"/>
      <c r="N380" s="180"/>
      <c r="O380" s="180"/>
      <c r="P380" s="180"/>
      <c r="Q380" s="180"/>
      <c r="R380" s="183"/>
      <c r="T380" s="184"/>
      <c r="U380" s="180"/>
      <c r="V380" s="180"/>
      <c r="W380" s="180"/>
      <c r="X380" s="180"/>
      <c r="Y380" s="180"/>
      <c r="Z380" s="180"/>
      <c r="AA380" s="185"/>
      <c r="AT380" s="186" t="s">
        <v>169</v>
      </c>
      <c r="AU380" s="186" t="s">
        <v>110</v>
      </c>
      <c r="AV380" s="11" t="s">
        <v>110</v>
      </c>
      <c r="AW380" s="11" t="s">
        <v>37</v>
      </c>
      <c r="AX380" s="11" t="s">
        <v>80</v>
      </c>
      <c r="AY380" s="186" t="s">
        <v>162</v>
      </c>
    </row>
    <row r="381" spans="2:51" s="13" customFormat="1" ht="22.5" customHeight="1">
      <c r="B381" s="195"/>
      <c r="C381" s="196"/>
      <c r="D381" s="196"/>
      <c r="E381" s="197" t="s">
        <v>5</v>
      </c>
      <c r="F381" s="287" t="s">
        <v>201</v>
      </c>
      <c r="G381" s="288"/>
      <c r="H381" s="288"/>
      <c r="I381" s="288"/>
      <c r="J381" s="196"/>
      <c r="K381" s="198">
        <v>6.5</v>
      </c>
      <c r="L381" s="196"/>
      <c r="M381" s="196"/>
      <c r="N381" s="196"/>
      <c r="O381" s="196"/>
      <c r="P381" s="196"/>
      <c r="Q381" s="196"/>
      <c r="R381" s="199"/>
      <c r="T381" s="200"/>
      <c r="U381" s="196"/>
      <c r="V381" s="196"/>
      <c r="W381" s="196"/>
      <c r="X381" s="196"/>
      <c r="Y381" s="196"/>
      <c r="Z381" s="196"/>
      <c r="AA381" s="201"/>
      <c r="AT381" s="202" t="s">
        <v>169</v>
      </c>
      <c r="AU381" s="202" t="s">
        <v>110</v>
      </c>
      <c r="AV381" s="13" t="s">
        <v>176</v>
      </c>
      <c r="AW381" s="13" t="s">
        <v>37</v>
      </c>
      <c r="AX381" s="13" t="s">
        <v>80</v>
      </c>
      <c r="AY381" s="202" t="s">
        <v>162</v>
      </c>
    </row>
    <row r="382" spans="2:51" s="10" customFormat="1" ht="22.5" customHeight="1">
      <c r="B382" s="171"/>
      <c r="C382" s="172"/>
      <c r="D382" s="172"/>
      <c r="E382" s="173" t="s">
        <v>5</v>
      </c>
      <c r="F382" s="289" t="s">
        <v>268</v>
      </c>
      <c r="G382" s="290"/>
      <c r="H382" s="290"/>
      <c r="I382" s="290"/>
      <c r="J382" s="172"/>
      <c r="K382" s="174" t="s">
        <v>5</v>
      </c>
      <c r="L382" s="172"/>
      <c r="M382" s="172"/>
      <c r="N382" s="172"/>
      <c r="O382" s="172"/>
      <c r="P382" s="172"/>
      <c r="Q382" s="172"/>
      <c r="R382" s="175"/>
      <c r="T382" s="176"/>
      <c r="U382" s="172"/>
      <c r="V382" s="172"/>
      <c r="W382" s="172"/>
      <c r="X382" s="172"/>
      <c r="Y382" s="172"/>
      <c r="Z382" s="172"/>
      <c r="AA382" s="177"/>
      <c r="AT382" s="178" t="s">
        <v>169</v>
      </c>
      <c r="AU382" s="178" t="s">
        <v>110</v>
      </c>
      <c r="AV382" s="10" t="s">
        <v>88</v>
      </c>
      <c r="AW382" s="10" t="s">
        <v>37</v>
      </c>
      <c r="AX382" s="10" t="s">
        <v>80</v>
      </c>
      <c r="AY382" s="178" t="s">
        <v>162</v>
      </c>
    </row>
    <row r="383" spans="2:51" s="11" customFormat="1" ht="22.5" customHeight="1">
      <c r="B383" s="179"/>
      <c r="C383" s="180"/>
      <c r="D383" s="180"/>
      <c r="E383" s="181" t="s">
        <v>5</v>
      </c>
      <c r="F383" s="281" t="s">
        <v>266</v>
      </c>
      <c r="G383" s="282"/>
      <c r="H383" s="282"/>
      <c r="I383" s="282"/>
      <c r="J383" s="180"/>
      <c r="K383" s="182">
        <v>6.5</v>
      </c>
      <c r="L383" s="180"/>
      <c r="M383" s="180"/>
      <c r="N383" s="180"/>
      <c r="O383" s="180"/>
      <c r="P383" s="180"/>
      <c r="Q383" s="180"/>
      <c r="R383" s="183"/>
      <c r="T383" s="184"/>
      <c r="U383" s="180"/>
      <c r="V383" s="180"/>
      <c r="W383" s="180"/>
      <c r="X383" s="180"/>
      <c r="Y383" s="180"/>
      <c r="Z383" s="180"/>
      <c r="AA383" s="185"/>
      <c r="AT383" s="186" t="s">
        <v>169</v>
      </c>
      <c r="AU383" s="186" t="s">
        <v>110</v>
      </c>
      <c r="AV383" s="11" t="s">
        <v>110</v>
      </c>
      <c r="AW383" s="11" t="s">
        <v>37</v>
      </c>
      <c r="AX383" s="11" t="s">
        <v>80</v>
      </c>
      <c r="AY383" s="186" t="s">
        <v>162</v>
      </c>
    </row>
    <row r="384" spans="2:51" s="13" customFormat="1" ht="22.5" customHeight="1">
      <c r="B384" s="195"/>
      <c r="C384" s="196"/>
      <c r="D384" s="196"/>
      <c r="E384" s="197" t="s">
        <v>5</v>
      </c>
      <c r="F384" s="287" t="s">
        <v>201</v>
      </c>
      <c r="G384" s="288"/>
      <c r="H384" s="288"/>
      <c r="I384" s="288"/>
      <c r="J384" s="196"/>
      <c r="K384" s="198">
        <v>6.5</v>
      </c>
      <c r="L384" s="196"/>
      <c r="M384" s="196"/>
      <c r="N384" s="196"/>
      <c r="O384" s="196"/>
      <c r="P384" s="196"/>
      <c r="Q384" s="196"/>
      <c r="R384" s="199"/>
      <c r="T384" s="200"/>
      <c r="U384" s="196"/>
      <c r="V384" s="196"/>
      <c r="W384" s="196"/>
      <c r="X384" s="196"/>
      <c r="Y384" s="196"/>
      <c r="Z384" s="196"/>
      <c r="AA384" s="201"/>
      <c r="AT384" s="202" t="s">
        <v>169</v>
      </c>
      <c r="AU384" s="202" t="s">
        <v>110</v>
      </c>
      <c r="AV384" s="13" t="s">
        <v>176</v>
      </c>
      <c r="AW384" s="13" t="s">
        <v>37</v>
      </c>
      <c r="AX384" s="13" t="s">
        <v>80</v>
      </c>
      <c r="AY384" s="202" t="s">
        <v>162</v>
      </c>
    </row>
    <row r="385" spans="2:51" s="10" customFormat="1" ht="22.5" customHeight="1">
      <c r="B385" s="171"/>
      <c r="C385" s="172"/>
      <c r="D385" s="172"/>
      <c r="E385" s="173" t="s">
        <v>5</v>
      </c>
      <c r="F385" s="289" t="s">
        <v>223</v>
      </c>
      <c r="G385" s="290"/>
      <c r="H385" s="290"/>
      <c r="I385" s="290"/>
      <c r="J385" s="172"/>
      <c r="K385" s="174" t="s">
        <v>5</v>
      </c>
      <c r="L385" s="172"/>
      <c r="M385" s="172"/>
      <c r="N385" s="172"/>
      <c r="O385" s="172"/>
      <c r="P385" s="172"/>
      <c r="Q385" s="172"/>
      <c r="R385" s="175"/>
      <c r="T385" s="176"/>
      <c r="U385" s="172"/>
      <c r="V385" s="172"/>
      <c r="W385" s="172"/>
      <c r="X385" s="172"/>
      <c r="Y385" s="172"/>
      <c r="Z385" s="172"/>
      <c r="AA385" s="177"/>
      <c r="AT385" s="178" t="s">
        <v>169</v>
      </c>
      <c r="AU385" s="178" t="s">
        <v>110</v>
      </c>
      <c r="AV385" s="10" t="s">
        <v>88</v>
      </c>
      <c r="AW385" s="10" t="s">
        <v>37</v>
      </c>
      <c r="AX385" s="10" t="s">
        <v>80</v>
      </c>
      <c r="AY385" s="178" t="s">
        <v>162</v>
      </c>
    </row>
    <row r="386" spans="2:51" s="11" customFormat="1" ht="22.5" customHeight="1">
      <c r="B386" s="179"/>
      <c r="C386" s="180"/>
      <c r="D386" s="180"/>
      <c r="E386" s="181" t="s">
        <v>5</v>
      </c>
      <c r="F386" s="281" t="s">
        <v>264</v>
      </c>
      <c r="G386" s="282"/>
      <c r="H386" s="282"/>
      <c r="I386" s="282"/>
      <c r="J386" s="180"/>
      <c r="K386" s="182">
        <v>13</v>
      </c>
      <c r="L386" s="180"/>
      <c r="M386" s="180"/>
      <c r="N386" s="180"/>
      <c r="O386" s="180"/>
      <c r="P386" s="180"/>
      <c r="Q386" s="180"/>
      <c r="R386" s="183"/>
      <c r="T386" s="184"/>
      <c r="U386" s="180"/>
      <c r="V386" s="180"/>
      <c r="W386" s="180"/>
      <c r="X386" s="180"/>
      <c r="Y386" s="180"/>
      <c r="Z386" s="180"/>
      <c r="AA386" s="185"/>
      <c r="AT386" s="186" t="s">
        <v>169</v>
      </c>
      <c r="AU386" s="186" t="s">
        <v>110</v>
      </c>
      <c r="AV386" s="11" t="s">
        <v>110</v>
      </c>
      <c r="AW386" s="11" t="s">
        <v>37</v>
      </c>
      <c r="AX386" s="11" t="s">
        <v>80</v>
      </c>
      <c r="AY386" s="186" t="s">
        <v>162</v>
      </c>
    </row>
    <row r="387" spans="2:51" s="13" customFormat="1" ht="22.5" customHeight="1">
      <c r="B387" s="195"/>
      <c r="C387" s="196"/>
      <c r="D387" s="196"/>
      <c r="E387" s="197" t="s">
        <v>5</v>
      </c>
      <c r="F387" s="287" t="s">
        <v>201</v>
      </c>
      <c r="G387" s="288"/>
      <c r="H387" s="288"/>
      <c r="I387" s="288"/>
      <c r="J387" s="196"/>
      <c r="K387" s="198">
        <v>13</v>
      </c>
      <c r="L387" s="196"/>
      <c r="M387" s="196"/>
      <c r="N387" s="196"/>
      <c r="O387" s="196"/>
      <c r="P387" s="196"/>
      <c r="Q387" s="196"/>
      <c r="R387" s="199"/>
      <c r="T387" s="200"/>
      <c r="U387" s="196"/>
      <c r="V387" s="196"/>
      <c r="W387" s="196"/>
      <c r="X387" s="196"/>
      <c r="Y387" s="196"/>
      <c r="Z387" s="196"/>
      <c r="AA387" s="201"/>
      <c r="AT387" s="202" t="s">
        <v>169</v>
      </c>
      <c r="AU387" s="202" t="s">
        <v>110</v>
      </c>
      <c r="AV387" s="13" t="s">
        <v>176</v>
      </c>
      <c r="AW387" s="13" t="s">
        <v>37</v>
      </c>
      <c r="AX387" s="13" t="s">
        <v>80</v>
      </c>
      <c r="AY387" s="202" t="s">
        <v>162</v>
      </c>
    </row>
    <row r="388" spans="2:51" s="10" customFormat="1" ht="22.5" customHeight="1">
      <c r="B388" s="171"/>
      <c r="C388" s="172"/>
      <c r="D388" s="172"/>
      <c r="E388" s="173" t="s">
        <v>5</v>
      </c>
      <c r="F388" s="289" t="s">
        <v>224</v>
      </c>
      <c r="G388" s="290"/>
      <c r="H388" s="290"/>
      <c r="I388" s="290"/>
      <c r="J388" s="172"/>
      <c r="K388" s="174" t="s">
        <v>5</v>
      </c>
      <c r="L388" s="172"/>
      <c r="M388" s="172"/>
      <c r="N388" s="172"/>
      <c r="O388" s="172"/>
      <c r="P388" s="172"/>
      <c r="Q388" s="172"/>
      <c r="R388" s="175"/>
      <c r="T388" s="176"/>
      <c r="U388" s="172"/>
      <c r="V388" s="172"/>
      <c r="W388" s="172"/>
      <c r="X388" s="172"/>
      <c r="Y388" s="172"/>
      <c r="Z388" s="172"/>
      <c r="AA388" s="177"/>
      <c r="AT388" s="178" t="s">
        <v>169</v>
      </c>
      <c r="AU388" s="178" t="s">
        <v>110</v>
      </c>
      <c r="AV388" s="10" t="s">
        <v>88</v>
      </c>
      <c r="AW388" s="10" t="s">
        <v>37</v>
      </c>
      <c r="AX388" s="10" t="s">
        <v>80</v>
      </c>
      <c r="AY388" s="178" t="s">
        <v>162</v>
      </c>
    </row>
    <row r="389" spans="2:51" s="11" customFormat="1" ht="22.5" customHeight="1">
      <c r="B389" s="179"/>
      <c r="C389" s="180"/>
      <c r="D389" s="180"/>
      <c r="E389" s="181" t="s">
        <v>5</v>
      </c>
      <c r="F389" s="281" t="s">
        <v>264</v>
      </c>
      <c r="G389" s="282"/>
      <c r="H389" s="282"/>
      <c r="I389" s="282"/>
      <c r="J389" s="180"/>
      <c r="K389" s="182">
        <v>13</v>
      </c>
      <c r="L389" s="180"/>
      <c r="M389" s="180"/>
      <c r="N389" s="180"/>
      <c r="O389" s="180"/>
      <c r="P389" s="180"/>
      <c r="Q389" s="180"/>
      <c r="R389" s="183"/>
      <c r="T389" s="184"/>
      <c r="U389" s="180"/>
      <c r="V389" s="180"/>
      <c r="W389" s="180"/>
      <c r="X389" s="180"/>
      <c r="Y389" s="180"/>
      <c r="Z389" s="180"/>
      <c r="AA389" s="185"/>
      <c r="AT389" s="186" t="s">
        <v>169</v>
      </c>
      <c r="AU389" s="186" t="s">
        <v>110</v>
      </c>
      <c r="AV389" s="11" t="s">
        <v>110</v>
      </c>
      <c r="AW389" s="11" t="s">
        <v>37</v>
      </c>
      <c r="AX389" s="11" t="s">
        <v>80</v>
      </c>
      <c r="AY389" s="186" t="s">
        <v>162</v>
      </c>
    </row>
    <row r="390" spans="2:51" s="13" customFormat="1" ht="22.5" customHeight="1">
      <c r="B390" s="195"/>
      <c r="C390" s="196"/>
      <c r="D390" s="196"/>
      <c r="E390" s="197" t="s">
        <v>5</v>
      </c>
      <c r="F390" s="287" t="s">
        <v>201</v>
      </c>
      <c r="G390" s="288"/>
      <c r="H390" s="288"/>
      <c r="I390" s="288"/>
      <c r="J390" s="196"/>
      <c r="K390" s="198">
        <v>13</v>
      </c>
      <c r="L390" s="196"/>
      <c r="M390" s="196"/>
      <c r="N390" s="196"/>
      <c r="O390" s="196"/>
      <c r="P390" s="196"/>
      <c r="Q390" s="196"/>
      <c r="R390" s="199"/>
      <c r="T390" s="200"/>
      <c r="U390" s="196"/>
      <c r="V390" s="196"/>
      <c r="W390" s="196"/>
      <c r="X390" s="196"/>
      <c r="Y390" s="196"/>
      <c r="Z390" s="196"/>
      <c r="AA390" s="201"/>
      <c r="AT390" s="202" t="s">
        <v>169</v>
      </c>
      <c r="AU390" s="202" t="s">
        <v>110</v>
      </c>
      <c r="AV390" s="13" t="s">
        <v>176</v>
      </c>
      <c r="AW390" s="13" t="s">
        <v>37</v>
      </c>
      <c r="AX390" s="13" t="s">
        <v>80</v>
      </c>
      <c r="AY390" s="202" t="s">
        <v>162</v>
      </c>
    </row>
    <row r="391" spans="2:51" s="12" customFormat="1" ht="22.5" customHeight="1">
      <c r="B391" s="187"/>
      <c r="C391" s="188"/>
      <c r="D391" s="188"/>
      <c r="E391" s="189" t="s">
        <v>5</v>
      </c>
      <c r="F391" s="283" t="s">
        <v>171</v>
      </c>
      <c r="G391" s="284"/>
      <c r="H391" s="284"/>
      <c r="I391" s="284"/>
      <c r="J391" s="188"/>
      <c r="K391" s="190">
        <v>177.35</v>
      </c>
      <c r="L391" s="188"/>
      <c r="M391" s="188"/>
      <c r="N391" s="188"/>
      <c r="O391" s="188"/>
      <c r="P391" s="188"/>
      <c r="Q391" s="188"/>
      <c r="R391" s="191"/>
      <c r="T391" s="192"/>
      <c r="U391" s="188"/>
      <c r="V391" s="188"/>
      <c r="W391" s="188"/>
      <c r="X391" s="188"/>
      <c r="Y391" s="188"/>
      <c r="Z391" s="188"/>
      <c r="AA391" s="193"/>
      <c r="AT391" s="194" t="s">
        <v>169</v>
      </c>
      <c r="AU391" s="194" t="s">
        <v>110</v>
      </c>
      <c r="AV391" s="12" t="s">
        <v>141</v>
      </c>
      <c r="AW391" s="12" t="s">
        <v>37</v>
      </c>
      <c r="AX391" s="12" t="s">
        <v>88</v>
      </c>
      <c r="AY391" s="194" t="s">
        <v>162</v>
      </c>
    </row>
    <row r="392" spans="2:65" s="1" customFormat="1" ht="31.5" customHeight="1">
      <c r="B392" s="135"/>
      <c r="C392" s="164" t="s">
        <v>274</v>
      </c>
      <c r="D392" s="164" t="s">
        <v>163</v>
      </c>
      <c r="E392" s="165" t="s">
        <v>275</v>
      </c>
      <c r="F392" s="276" t="s">
        <v>276</v>
      </c>
      <c r="G392" s="276"/>
      <c r="H392" s="276"/>
      <c r="I392" s="276"/>
      <c r="J392" s="166" t="s">
        <v>166</v>
      </c>
      <c r="K392" s="167">
        <v>185.16</v>
      </c>
      <c r="L392" s="277">
        <v>0</v>
      </c>
      <c r="M392" s="277"/>
      <c r="N392" s="278">
        <f>ROUND(L392*K392,2)</f>
        <v>0</v>
      </c>
      <c r="O392" s="278"/>
      <c r="P392" s="278"/>
      <c r="Q392" s="278"/>
      <c r="R392" s="138"/>
      <c r="T392" s="168" t="s">
        <v>5</v>
      </c>
      <c r="U392" s="47" t="s">
        <v>48</v>
      </c>
      <c r="V392" s="39"/>
      <c r="W392" s="169">
        <f>V392*K392</f>
        <v>0</v>
      </c>
      <c r="X392" s="169">
        <v>0.1117</v>
      </c>
      <c r="Y392" s="169">
        <f>X392*K392</f>
        <v>20.682371999999997</v>
      </c>
      <c r="Z392" s="169">
        <v>0</v>
      </c>
      <c r="AA392" s="170">
        <f>Z392*K392</f>
        <v>0</v>
      </c>
      <c r="AR392" s="21" t="s">
        <v>141</v>
      </c>
      <c r="AT392" s="21" t="s">
        <v>163</v>
      </c>
      <c r="AU392" s="21" t="s">
        <v>110</v>
      </c>
      <c r="AY392" s="21" t="s">
        <v>162</v>
      </c>
      <c r="BE392" s="109">
        <f>IF(U392="základní",N392,0)</f>
        <v>0</v>
      </c>
      <c r="BF392" s="109">
        <f>IF(U392="snížená",N392,0)</f>
        <v>0</v>
      </c>
      <c r="BG392" s="109">
        <f>IF(U392="zákl. přenesená",N392,0)</f>
        <v>0</v>
      </c>
      <c r="BH392" s="109">
        <f>IF(U392="sníž. přenesená",N392,0)</f>
        <v>0</v>
      </c>
      <c r="BI392" s="109">
        <f>IF(U392="nulová",N392,0)</f>
        <v>0</v>
      </c>
      <c r="BJ392" s="21" t="s">
        <v>141</v>
      </c>
      <c r="BK392" s="109">
        <f>ROUND(L392*K392,2)</f>
        <v>0</v>
      </c>
      <c r="BL392" s="21" t="s">
        <v>141</v>
      </c>
      <c r="BM392" s="21" t="s">
        <v>277</v>
      </c>
    </row>
    <row r="393" spans="2:51" s="10" customFormat="1" ht="22.5" customHeight="1">
      <c r="B393" s="171"/>
      <c r="C393" s="172"/>
      <c r="D393" s="172"/>
      <c r="E393" s="173" t="s">
        <v>5</v>
      </c>
      <c r="F393" s="279" t="s">
        <v>259</v>
      </c>
      <c r="G393" s="280"/>
      <c r="H393" s="280"/>
      <c r="I393" s="280"/>
      <c r="J393" s="172"/>
      <c r="K393" s="174" t="s">
        <v>5</v>
      </c>
      <c r="L393" s="172"/>
      <c r="M393" s="172"/>
      <c r="N393" s="172"/>
      <c r="O393" s="172"/>
      <c r="P393" s="172"/>
      <c r="Q393" s="172"/>
      <c r="R393" s="175"/>
      <c r="T393" s="176"/>
      <c r="U393" s="172"/>
      <c r="V393" s="172"/>
      <c r="W393" s="172"/>
      <c r="X393" s="172"/>
      <c r="Y393" s="172"/>
      <c r="Z393" s="172"/>
      <c r="AA393" s="177"/>
      <c r="AT393" s="178" t="s">
        <v>169</v>
      </c>
      <c r="AU393" s="178" t="s">
        <v>110</v>
      </c>
      <c r="AV393" s="10" t="s">
        <v>88</v>
      </c>
      <c r="AW393" s="10" t="s">
        <v>37</v>
      </c>
      <c r="AX393" s="10" t="s">
        <v>80</v>
      </c>
      <c r="AY393" s="178" t="s">
        <v>162</v>
      </c>
    </row>
    <row r="394" spans="2:51" s="11" customFormat="1" ht="22.5" customHeight="1">
      <c r="B394" s="179"/>
      <c r="C394" s="180"/>
      <c r="D394" s="180"/>
      <c r="E394" s="181" t="s">
        <v>5</v>
      </c>
      <c r="F394" s="281" t="s">
        <v>278</v>
      </c>
      <c r="G394" s="282"/>
      <c r="H394" s="282"/>
      <c r="I394" s="282"/>
      <c r="J394" s="180"/>
      <c r="K394" s="182">
        <v>185.16</v>
      </c>
      <c r="L394" s="180"/>
      <c r="M394" s="180"/>
      <c r="N394" s="180"/>
      <c r="O394" s="180"/>
      <c r="P394" s="180"/>
      <c r="Q394" s="180"/>
      <c r="R394" s="183"/>
      <c r="T394" s="184"/>
      <c r="U394" s="180"/>
      <c r="V394" s="180"/>
      <c r="W394" s="180"/>
      <c r="X394" s="180"/>
      <c r="Y394" s="180"/>
      <c r="Z394" s="180"/>
      <c r="AA394" s="185"/>
      <c r="AT394" s="186" t="s">
        <v>169</v>
      </c>
      <c r="AU394" s="186" t="s">
        <v>110</v>
      </c>
      <c r="AV394" s="11" t="s">
        <v>110</v>
      </c>
      <c r="AW394" s="11" t="s">
        <v>37</v>
      </c>
      <c r="AX394" s="11" t="s">
        <v>80</v>
      </c>
      <c r="AY394" s="186" t="s">
        <v>162</v>
      </c>
    </row>
    <row r="395" spans="2:51" s="12" customFormat="1" ht="22.5" customHeight="1">
      <c r="B395" s="187"/>
      <c r="C395" s="188"/>
      <c r="D395" s="188"/>
      <c r="E395" s="189" t="s">
        <v>5</v>
      </c>
      <c r="F395" s="283" t="s">
        <v>171</v>
      </c>
      <c r="G395" s="284"/>
      <c r="H395" s="284"/>
      <c r="I395" s="284"/>
      <c r="J395" s="188"/>
      <c r="K395" s="190">
        <v>185.16</v>
      </c>
      <c r="L395" s="188"/>
      <c r="M395" s="188"/>
      <c r="N395" s="188"/>
      <c r="O395" s="188"/>
      <c r="P395" s="188"/>
      <c r="Q395" s="188"/>
      <c r="R395" s="191"/>
      <c r="T395" s="192"/>
      <c r="U395" s="188"/>
      <c r="V395" s="188"/>
      <c r="W395" s="188"/>
      <c r="X395" s="188"/>
      <c r="Y395" s="188"/>
      <c r="Z395" s="188"/>
      <c r="AA395" s="193"/>
      <c r="AT395" s="194" t="s">
        <v>169</v>
      </c>
      <c r="AU395" s="194" t="s">
        <v>110</v>
      </c>
      <c r="AV395" s="12" t="s">
        <v>141</v>
      </c>
      <c r="AW395" s="12" t="s">
        <v>37</v>
      </c>
      <c r="AX395" s="12" t="s">
        <v>88</v>
      </c>
      <c r="AY395" s="194" t="s">
        <v>162</v>
      </c>
    </row>
    <row r="396" spans="2:65" s="1" customFormat="1" ht="22.5" customHeight="1">
      <c r="B396" s="135"/>
      <c r="C396" s="164" t="s">
        <v>279</v>
      </c>
      <c r="D396" s="164" t="s">
        <v>163</v>
      </c>
      <c r="E396" s="165" t="s">
        <v>280</v>
      </c>
      <c r="F396" s="276" t="s">
        <v>281</v>
      </c>
      <c r="G396" s="276"/>
      <c r="H396" s="276"/>
      <c r="I396" s="276"/>
      <c r="J396" s="166" t="s">
        <v>166</v>
      </c>
      <c r="K396" s="167">
        <v>185.16</v>
      </c>
      <c r="L396" s="277">
        <v>0</v>
      </c>
      <c r="M396" s="277"/>
      <c r="N396" s="278">
        <f>ROUND(L396*K396,2)</f>
        <v>0</v>
      </c>
      <c r="O396" s="278"/>
      <c r="P396" s="278"/>
      <c r="Q396" s="278"/>
      <c r="R396" s="138"/>
      <c r="T396" s="168" t="s">
        <v>5</v>
      </c>
      <c r="U396" s="47" t="s">
        <v>48</v>
      </c>
      <c r="V396" s="39"/>
      <c r="W396" s="169">
        <f>V396*K396</f>
        <v>0</v>
      </c>
      <c r="X396" s="169">
        <v>0.001</v>
      </c>
      <c r="Y396" s="169">
        <f>X396*K396</f>
        <v>0.18516</v>
      </c>
      <c r="Z396" s="169">
        <v>0</v>
      </c>
      <c r="AA396" s="170">
        <f>Z396*K396</f>
        <v>0</v>
      </c>
      <c r="AR396" s="21" t="s">
        <v>141</v>
      </c>
      <c r="AT396" s="21" t="s">
        <v>163</v>
      </c>
      <c r="AU396" s="21" t="s">
        <v>110</v>
      </c>
      <c r="AY396" s="21" t="s">
        <v>162</v>
      </c>
      <c r="BE396" s="109">
        <f>IF(U396="základní",N396,0)</f>
        <v>0</v>
      </c>
      <c r="BF396" s="109">
        <f>IF(U396="snížená",N396,0)</f>
        <v>0</v>
      </c>
      <c r="BG396" s="109">
        <f>IF(U396="zákl. přenesená",N396,0)</f>
        <v>0</v>
      </c>
      <c r="BH396" s="109">
        <f>IF(U396="sníž. přenesená",N396,0)</f>
        <v>0</v>
      </c>
      <c r="BI396" s="109">
        <f>IF(U396="nulová",N396,0)</f>
        <v>0</v>
      </c>
      <c r="BJ396" s="21" t="s">
        <v>141</v>
      </c>
      <c r="BK396" s="109">
        <f>ROUND(L396*K396,2)</f>
        <v>0</v>
      </c>
      <c r="BL396" s="21" t="s">
        <v>141</v>
      </c>
      <c r="BM396" s="21" t="s">
        <v>282</v>
      </c>
    </row>
    <row r="397" spans="2:51" s="11" customFormat="1" ht="22.5" customHeight="1">
      <c r="B397" s="179"/>
      <c r="C397" s="180"/>
      <c r="D397" s="180"/>
      <c r="E397" s="181" t="s">
        <v>5</v>
      </c>
      <c r="F397" s="285" t="s">
        <v>278</v>
      </c>
      <c r="G397" s="286"/>
      <c r="H397" s="286"/>
      <c r="I397" s="286"/>
      <c r="J397" s="180"/>
      <c r="K397" s="182">
        <v>185.16</v>
      </c>
      <c r="L397" s="180"/>
      <c r="M397" s="180"/>
      <c r="N397" s="180"/>
      <c r="O397" s="180"/>
      <c r="P397" s="180"/>
      <c r="Q397" s="180"/>
      <c r="R397" s="183"/>
      <c r="T397" s="184"/>
      <c r="U397" s="180"/>
      <c r="V397" s="180"/>
      <c r="W397" s="180"/>
      <c r="X397" s="180"/>
      <c r="Y397" s="180"/>
      <c r="Z397" s="180"/>
      <c r="AA397" s="185"/>
      <c r="AT397" s="186" t="s">
        <v>169</v>
      </c>
      <c r="AU397" s="186" t="s">
        <v>110</v>
      </c>
      <c r="AV397" s="11" t="s">
        <v>110</v>
      </c>
      <c r="AW397" s="11" t="s">
        <v>37</v>
      </c>
      <c r="AX397" s="11" t="s">
        <v>80</v>
      </c>
      <c r="AY397" s="186" t="s">
        <v>162</v>
      </c>
    </row>
    <row r="398" spans="2:51" s="12" customFormat="1" ht="22.5" customHeight="1">
      <c r="B398" s="187"/>
      <c r="C398" s="188"/>
      <c r="D398" s="188"/>
      <c r="E398" s="189" t="s">
        <v>5</v>
      </c>
      <c r="F398" s="283" t="s">
        <v>171</v>
      </c>
      <c r="G398" s="284"/>
      <c r="H398" s="284"/>
      <c r="I398" s="284"/>
      <c r="J398" s="188"/>
      <c r="K398" s="190">
        <v>185.16</v>
      </c>
      <c r="L398" s="188"/>
      <c r="M398" s="188"/>
      <c r="N398" s="188"/>
      <c r="O398" s="188"/>
      <c r="P398" s="188"/>
      <c r="Q398" s="188"/>
      <c r="R398" s="191"/>
      <c r="T398" s="192"/>
      <c r="U398" s="188"/>
      <c r="V398" s="188"/>
      <c r="W398" s="188"/>
      <c r="X398" s="188"/>
      <c r="Y398" s="188"/>
      <c r="Z398" s="188"/>
      <c r="AA398" s="193"/>
      <c r="AT398" s="194" t="s">
        <v>169</v>
      </c>
      <c r="AU398" s="194" t="s">
        <v>110</v>
      </c>
      <c r="AV398" s="12" t="s">
        <v>141</v>
      </c>
      <c r="AW398" s="12" t="s">
        <v>37</v>
      </c>
      <c r="AX398" s="12" t="s">
        <v>88</v>
      </c>
      <c r="AY398" s="194" t="s">
        <v>162</v>
      </c>
    </row>
    <row r="399" spans="2:65" s="1" customFormat="1" ht="31.5" customHeight="1">
      <c r="B399" s="135"/>
      <c r="C399" s="164" t="s">
        <v>11</v>
      </c>
      <c r="D399" s="164" t="s">
        <v>163</v>
      </c>
      <c r="E399" s="165" t="s">
        <v>283</v>
      </c>
      <c r="F399" s="276" t="s">
        <v>284</v>
      </c>
      <c r="G399" s="276"/>
      <c r="H399" s="276"/>
      <c r="I399" s="276"/>
      <c r="J399" s="166" t="s">
        <v>166</v>
      </c>
      <c r="K399" s="167">
        <v>185.16</v>
      </c>
      <c r="L399" s="277">
        <v>0</v>
      </c>
      <c r="M399" s="277"/>
      <c r="N399" s="278">
        <f>ROUND(L399*K399,2)</f>
        <v>0</v>
      </c>
      <c r="O399" s="278"/>
      <c r="P399" s="278"/>
      <c r="Q399" s="278"/>
      <c r="R399" s="138"/>
      <c r="T399" s="168" t="s">
        <v>5</v>
      </c>
      <c r="U399" s="47" t="s">
        <v>48</v>
      </c>
      <c r="V399" s="39"/>
      <c r="W399" s="169">
        <f>V399*K399</f>
        <v>0</v>
      </c>
      <c r="X399" s="169">
        <v>0.00057</v>
      </c>
      <c r="Y399" s="169">
        <f>X399*K399</f>
        <v>0.10554119999999999</v>
      </c>
      <c r="Z399" s="169">
        <v>0</v>
      </c>
      <c r="AA399" s="170">
        <f>Z399*K399</f>
        <v>0</v>
      </c>
      <c r="AR399" s="21" t="s">
        <v>141</v>
      </c>
      <c r="AT399" s="21" t="s">
        <v>163</v>
      </c>
      <c r="AU399" s="21" t="s">
        <v>110</v>
      </c>
      <c r="AY399" s="21" t="s">
        <v>162</v>
      </c>
      <c r="BE399" s="109">
        <f>IF(U399="základní",N399,0)</f>
        <v>0</v>
      </c>
      <c r="BF399" s="109">
        <f>IF(U399="snížená",N399,0)</f>
        <v>0</v>
      </c>
      <c r="BG399" s="109">
        <f>IF(U399="zákl. přenesená",N399,0)</f>
        <v>0</v>
      </c>
      <c r="BH399" s="109">
        <f>IF(U399="sníž. přenesená",N399,0)</f>
        <v>0</v>
      </c>
      <c r="BI399" s="109">
        <f>IF(U399="nulová",N399,0)</f>
        <v>0</v>
      </c>
      <c r="BJ399" s="21" t="s">
        <v>141</v>
      </c>
      <c r="BK399" s="109">
        <f>ROUND(L399*K399,2)</f>
        <v>0</v>
      </c>
      <c r="BL399" s="21" t="s">
        <v>141</v>
      </c>
      <c r="BM399" s="21" t="s">
        <v>285</v>
      </c>
    </row>
    <row r="400" spans="2:51" s="10" customFormat="1" ht="22.5" customHeight="1">
      <c r="B400" s="171"/>
      <c r="C400" s="172"/>
      <c r="D400" s="172"/>
      <c r="E400" s="173" t="s">
        <v>5</v>
      </c>
      <c r="F400" s="279" t="s">
        <v>286</v>
      </c>
      <c r="G400" s="280"/>
      <c r="H400" s="280"/>
      <c r="I400" s="280"/>
      <c r="J400" s="172"/>
      <c r="K400" s="174" t="s">
        <v>5</v>
      </c>
      <c r="L400" s="172"/>
      <c r="M400" s="172"/>
      <c r="N400" s="172"/>
      <c r="O400" s="172"/>
      <c r="P400" s="172"/>
      <c r="Q400" s="172"/>
      <c r="R400" s="175"/>
      <c r="T400" s="176"/>
      <c r="U400" s="172"/>
      <c r="V400" s="172"/>
      <c r="W400" s="172"/>
      <c r="X400" s="172"/>
      <c r="Y400" s="172"/>
      <c r="Z400" s="172"/>
      <c r="AA400" s="177"/>
      <c r="AT400" s="178" t="s">
        <v>169</v>
      </c>
      <c r="AU400" s="178" t="s">
        <v>110</v>
      </c>
      <c r="AV400" s="10" t="s">
        <v>88</v>
      </c>
      <c r="AW400" s="10" t="s">
        <v>37</v>
      </c>
      <c r="AX400" s="10" t="s">
        <v>80</v>
      </c>
      <c r="AY400" s="178" t="s">
        <v>162</v>
      </c>
    </row>
    <row r="401" spans="2:51" s="11" customFormat="1" ht="22.5" customHeight="1">
      <c r="B401" s="179"/>
      <c r="C401" s="180"/>
      <c r="D401" s="180"/>
      <c r="E401" s="181" t="s">
        <v>5</v>
      </c>
      <c r="F401" s="281" t="s">
        <v>278</v>
      </c>
      <c r="G401" s="282"/>
      <c r="H401" s="282"/>
      <c r="I401" s="282"/>
      <c r="J401" s="180"/>
      <c r="K401" s="182">
        <v>185.16</v>
      </c>
      <c r="L401" s="180"/>
      <c r="M401" s="180"/>
      <c r="N401" s="180"/>
      <c r="O401" s="180"/>
      <c r="P401" s="180"/>
      <c r="Q401" s="180"/>
      <c r="R401" s="183"/>
      <c r="T401" s="184"/>
      <c r="U401" s="180"/>
      <c r="V401" s="180"/>
      <c r="W401" s="180"/>
      <c r="X401" s="180"/>
      <c r="Y401" s="180"/>
      <c r="Z401" s="180"/>
      <c r="AA401" s="185"/>
      <c r="AT401" s="186" t="s">
        <v>169</v>
      </c>
      <c r="AU401" s="186" t="s">
        <v>110</v>
      </c>
      <c r="AV401" s="11" t="s">
        <v>110</v>
      </c>
      <c r="AW401" s="11" t="s">
        <v>37</v>
      </c>
      <c r="AX401" s="11" t="s">
        <v>80</v>
      </c>
      <c r="AY401" s="186" t="s">
        <v>162</v>
      </c>
    </row>
    <row r="402" spans="2:51" s="12" customFormat="1" ht="22.5" customHeight="1">
      <c r="B402" s="187"/>
      <c r="C402" s="188"/>
      <c r="D402" s="188"/>
      <c r="E402" s="189" t="s">
        <v>5</v>
      </c>
      <c r="F402" s="283" t="s">
        <v>171</v>
      </c>
      <c r="G402" s="284"/>
      <c r="H402" s="284"/>
      <c r="I402" s="284"/>
      <c r="J402" s="188"/>
      <c r="K402" s="190">
        <v>185.16</v>
      </c>
      <c r="L402" s="188"/>
      <c r="M402" s="188"/>
      <c r="N402" s="188"/>
      <c r="O402" s="188"/>
      <c r="P402" s="188"/>
      <c r="Q402" s="188"/>
      <c r="R402" s="191"/>
      <c r="T402" s="192"/>
      <c r="U402" s="188"/>
      <c r="V402" s="188"/>
      <c r="W402" s="188"/>
      <c r="X402" s="188"/>
      <c r="Y402" s="188"/>
      <c r="Z402" s="188"/>
      <c r="AA402" s="193"/>
      <c r="AT402" s="194" t="s">
        <v>169</v>
      </c>
      <c r="AU402" s="194" t="s">
        <v>110</v>
      </c>
      <c r="AV402" s="12" t="s">
        <v>141</v>
      </c>
      <c r="AW402" s="12" t="s">
        <v>37</v>
      </c>
      <c r="AX402" s="12" t="s">
        <v>88</v>
      </c>
      <c r="AY402" s="194" t="s">
        <v>162</v>
      </c>
    </row>
    <row r="403" spans="2:65" s="1" customFormat="1" ht="22.5" customHeight="1">
      <c r="B403" s="135"/>
      <c r="C403" s="164" t="s">
        <v>287</v>
      </c>
      <c r="D403" s="164" t="s">
        <v>163</v>
      </c>
      <c r="E403" s="165" t="s">
        <v>288</v>
      </c>
      <c r="F403" s="276" t="s">
        <v>289</v>
      </c>
      <c r="G403" s="276"/>
      <c r="H403" s="276"/>
      <c r="I403" s="276"/>
      <c r="J403" s="166" t="s">
        <v>166</v>
      </c>
      <c r="K403" s="167">
        <v>185.16</v>
      </c>
      <c r="L403" s="277">
        <v>0</v>
      </c>
      <c r="M403" s="277"/>
      <c r="N403" s="278">
        <f>ROUND(L403*K403,2)</f>
        <v>0</v>
      </c>
      <c r="O403" s="278"/>
      <c r="P403" s="278"/>
      <c r="Q403" s="278"/>
      <c r="R403" s="138"/>
      <c r="T403" s="168" t="s">
        <v>5</v>
      </c>
      <c r="U403" s="47" t="s">
        <v>48</v>
      </c>
      <c r="V403" s="39"/>
      <c r="W403" s="169">
        <f>V403*K403</f>
        <v>0</v>
      </c>
      <c r="X403" s="169">
        <v>0.00012</v>
      </c>
      <c r="Y403" s="169">
        <f>X403*K403</f>
        <v>0.0222192</v>
      </c>
      <c r="Z403" s="169">
        <v>0</v>
      </c>
      <c r="AA403" s="170">
        <f>Z403*K403</f>
        <v>0</v>
      </c>
      <c r="AR403" s="21" t="s">
        <v>141</v>
      </c>
      <c r="AT403" s="21" t="s">
        <v>163</v>
      </c>
      <c r="AU403" s="21" t="s">
        <v>110</v>
      </c>
      <c r="AY403" s="21" t="s">
        <v>162</v>
      </c>
      <c r="BE403" s="109">
        <f>IF(U403="základní",N403,0)</f>
        <v>0</v>
      </c>
      <c r="BF403" s="109">
        <f>IF(U403="snížená",N403,0)</f>
        <v>0</v>
      </c>
      <c r="BG403" s="109">
        <f>IF(U403="zákl. přenesená",N403,0)</f>
        <v>0</v>
      </c>
      <c r="BH403" s="109">
        <f>IF(U403="sníž. přenesená",N403,0)</f>
        <v>0</v>
      </c>
      <c r="BI403" s="109">
        <f>IF(U403="nulová",N403,0)</f>
        <v>0</v>
      </c>
      <c r="BJ403" s="21" t="s">
        <v>141</v>
      </c>
      <c r="BK403" s="109">
        <f>ROUND(L403*K403,2)</f>
        <v>0</v>
      </c>
      <c r="BL403" s="21" t="s">
        <v>141</v>
      </c>
      <c r="BM403" s="21" t="s">
        <v>290</v>
      </c>
    </row>
    <row r="404" spans="2:51" s="10" customFormat="1" ht="22.5" customHeight="1">
      <c r="B404" s="171"/>
      <c r="C404" s="172"/>
      <c r="D404" s="172"/>
      <c r="E404" s="173" t="s">
        <v>5</v>
      </c>
      <c r="F404" s="279" t="s">
        <v>259</v>
      </c>
      <c r="G404" s="280"/>
      <c r="H404" s="280"/>
      <c r="I404" s="280"/>
      <c r="J404" s="172"/>
      <c r="K404" s="174" t="s">
        <v>5</v>
      </c>
      <c r="L404" s="172"/>
      <c r="M404" s="172"/>
      <c r="N404" s="172"/>
      <c r="O404" s="172"/>
      <c r="P404" s="172"/>
      <c r="Q404" s="172"/>
      <c r="R404" s="175"/>
      <c r="T404" s="176"/>
      <c r="U404" s="172"/>
      <c r="V404" s="172"/>
      <c r="W404" s="172"/>
      <c r="X404" s="172"/>
      <c r="Y404" s="172"/>
      <c r="Z404" s="172"/>
      <c r="AA404" s="177"/>
      <c r="AT404" s="178" t="s">
        <v>169</v>
      </c>
      <c r="AU404" s="178" t="s">
        <v>110</v>
      </c>
      <c r="AV404" s="10" t="s">
        <v>88</v>
      </c>
      <c r="AW404" s="10" t="s">
        <v>37</v>
      </c>
      <c r="AX404" s="10" t="s">
        <v>80</v>
      </c>
      <c r="AY404" s="178" t="s">
        <v>162</v>
      </c>
    </row>
    <row r="405" spans="2:51" s="11" customFormat="1" ht="22.5" customHeight="1">
      <c r="B405" s="179"/>
      <c r="C405" s="180"/>
      <c r="D405" s="180"/>
      <c r="E405" s="181" t="s">
        <v>5</v>
      </c>
      <c r="F405" s="281" t="s">
        <v>278</v>
      </c>
      <c r="G405" s="282"/>
      <c r="H405" s="282"/>
      <c r="I405" s="282"/>
      <c r="J405" s="180"/>
      <c r="K405" s="182">
        <v>185.16</v>
      </c>
      <c r="L405" s="180"/>
      <c r="M405" s="180"/>
      <c r="N405" s="180"/>
      <c r="O405" s="180"/>
      <c r="P405" s="180"/>
      <c r="Q405" s="180"/>
      <c r="R405" s="183"/>
      <c r="T405" s="184"/>
      <c r="U405" s="180"/>
      <c r="V405" s="180"/>
      <c r="W405" s="180"/>
      <c r="X405" s="180"/>
      <c r="Y405" s="180"/>
      <c r="Z405" s="180"/>
      <c r="AA405" s="185"/>
      <c r="AT405" s="186" t="s">
        <v>169</v>
      </c>
      <c r="AU405" s="186" t="s">
        <v>110</v>
      </c>
      <c r="AV405" s="11" t="s">
        <v>110</v>
      </c>
      <c r="AW405" s="11" t="s">
        <v>37</v>
      </c>
      <c r="AX405" s="11" t="s">
        <v>80</v>
      </c>
      <c r="AY405" s="186" t="s">
        <v>162</v>
      </c>
    </row>
    <row r="406" spans="2:51" s="12" customFormat="1" ht="22.5" customHeight="1">
      <c r="B406" s="187"/>
      <c r="C406" s="188"/>
      <c r="D406" s="188"/>
      <c r="E406" s="189" t="s">
        <v>5</v>
      </c>
      <c r="F406" s="283" t="s">
        <v>171</v>
      </c>
      <c r="G406" s="284"/>
      <c r="H406" s="284"/>
      <c r="I406" s="284"/>
      <c r="J406" s="188"/>
      <c r="K406" s="190">
        <v>185.16</v>
      </c>
      <c r="L406" s="188"/>
      <c r="M406" s="188"/>
      <c r="N406" s="188"/>
      <c r="O406" s="188"/>
      <c r="P406" s="188"/>
      <c r="Q406" s="188"/>
      <c r="R406" s="191"/>
      <c r="T406" s="192"/>
      <c r="U406" s="188"/>
      <c r="V406" s="188"/>
      <c r="W406" s="188"/>
      <c r="X406" s="188"/>
      <c r="Y406" s="188"/>
      <c r="Z406" s="188"/>
      <c r="AA406" s="193"/>
      <c r="AT406" s="194" t="s">
        <v>169</v>
      </c>
      <c r="AU406" s="194" t="s">
        <v>110</v>
      </c>
      <c r="AV406" s="12" t="s">
        <v>141</v>
      </c>
      <c r="AW406" s="12" t="s">
        <v>37</v>
      </c>
      <c r="AX406" s="12" t="s">
        <v>88</v>
      </c>
      <c r="AY406" s="194" t="s">
        <v>162</v>
      </c>
    </row>
    <row r="407" spans="2:65" s="1" customFormat="1" ht="31.5" customHeight="1">
      <c r="B407" s="135"/>
      <c r="C407" s="164" t="s">
        <v>291</v>
      </c>
      <c r="D407" s="164" t="s">
        <v>163</v>
      </c>
      <c r="E407" s="165" t="s">
        <v>292</v>
      </c>
      <c r="F407" s="276" t="s">
        <v>293</v>
      </c>
      <c r="G407" s="276"/>
      <c r="H407" s="276"/>
      <c r="I407" s="276"/>
      <c r="J407" s="166" t="s">
        <v>179</v>
      </c>
      <c r="K407" s="167">
        <v>156.74</v>
      </c>
      <c r="L407" s="277">
        <v>0</v>
      </c>
      <c r="M407" s="277"/>
      <c r="N407" s="278">
        <f>ROUND(L407*K407,2)</f>
        <v>0</v>
      </c>
      <c r="O407" s="278"/>
      <c r="P407" s="278"/>
      <c r="Q407" s="278"/>
      <c r="R407" s="138"/>
      <c r="T407" s="168" t="s">
        <v>5</v>
      </c>
      <c r="U407" s="47" t="s">
        <v>48</v>
      </c>
      <c r="V407" s="39"/>
      <c r="W407" s="169">
        <f>V407*K407</f>
        <v>0</v>
      </c>
      <c r="X407" s="169">
        <v>1E-05</v>
      </c>
      <c r="Y407" s="169">
        <f>X407*K407</f>
        <v>0.0015674000000000003</v>
      </c>
      <c r="Z407" s="169">
        <v>0</v>
      </c>
      <c r="AA407" s="170">
        <f>Z407*K407</f>
        <v>0</v>
      </c>
      <c r="AR407" s="21" t="s">
        <v>141</v>
      </c>
      <c r="AT407" s="21" t="s">
        <v>163</v>
      </c>
      <c r="AU407" s="21" t="s">
        <v>110</v>
      </c>
      <c r="AY407" s="21" t="s">
        <v>162</v>
      </c>
      <c r="BE407" s="109">
        <f>IF(U407="základní",N407,0)</f>
        <v>0</v>
      </c>
      <c r="BF407" s="109">
        <f>IF(U407="snížená",N407,0)</f>
        <v>0</v>
      </c>
      <c r="BG407" s="109">
        <f>IF(U407="zákl. přenesená",N407,0)</f>
        <v>0</v>
      </c>
      <c r="BH407" s="109">
        <f>IF(U407="sníž. přenesená",N407,0)</f>
        <v>0</v>
      </c>
      <c r="BI407" s="109">
        <f>IF(U407="nulová",N407,0)</f>
        <v>0</v>
      </c>
      <c r="BJ407" s="21" t="s">
        <v>141</v>
      </c>
      <c r="BK407" s="109">
        <f>ROUND(L407*K407,2)</f>
        <v>0</v>
      </c>
      <c r="BL407" s="21" t="s">
        <v>141</v>
      </c>
      <c r="BM407" s="21" t="s">
        <v>294</v>
      </c>
    </row>
    <row r="408" spans="2:51" s="10" customFormat="1" ht="22.5" customHeight="1">
      <c r="B408" s="171"/>
      <c r="C408" s="172"/>
      <c r="D408" s="172"/>
      <c r="E408" s="173" t="s">
        <v>5</v>
      </c>
      <c r="F408" s="279" t="s">
        <v>295</v>
      </c>
      <c r="G408" s="280"/>
      <c r="H408" s="280"/>
      <c r="I408" s="280"/>
      <c r="J408" s="172"/>
      <c r="K408" s="174" t="s">
        <v>5</v>
      </c>
      <c r="L408" s="172"/>
      <c r="M408" s="172"/>
      <c r="N408" s="172"/>
      <c r="O408" s="172"/>
      <c r="P408" s="172"/>
      <c r="Q408" s="172"/>
      <c r="R408" s="175"/>
      <c r="T408" s="176"/>
      <c r="U408" s="172"/>
      <c r="V408" s="172"/>
      <c r="W408" s="172"/>
      <c r="X408" s="172"/>
      <c r="Y408" s="172"/>
      <c r="Z408" s="172"/>
      <c r="AA408" s="177"/>
      <c r="AT408" s="178" t="s">
        <v>169</v>
      </c>
      <c r="AU408" s="178" t="s">
        <v>110</v>
      </c>
      <c r="AV408" s="10" t="s">
        <v>88</v>
      </c>
      <c r="AW408" s="10" t="s">
        <v>37</v>
      </c>
      <c r="AX408" s="10" t="s">
        <v>80</v>
      </c>
      <c r="AY408" s="178" t="s">
        <v>162</v>
      </c>
    </row>
    <row r="409" spans="2:51" s="11" customFormat="1" ht="22.5" customHeight="1">
      <c r="B409" s="179"/>
      <c r="C409" s="180"/>
      <c r="D409" s="180"/>
      <c r="E409" s="181" t="s">
        <v>5</v>
      </c>
      <c r="F409" s="281" t="s">
        <v>296</v>
      </c>
      <c r="G409" s="282"/>
      <c r="H409" s="282"/>
      <c r="I409" s="282"/>
      <c r="J409" s="180"/>
      <c r="K409" s="182">
        <v>156.74</v>
      </c>
      <c r="L409" s="180"/>
      <c r="M409" s="180"/>
      <c r="N409" s="180"/>
      <c r="O409" s="180"/>
      <c r="P409" s="180"/>
      <c r="Q409" s="180"/>
      <c r="R409" s="183"/>
      <c r="T409" s="184"/>
      <c r="U409" s="180"/>
      <c r="V409" s="180"/>
      <c r="W409" s="180"/>
      <c r="X409" s="180"/>
      <c r="Y409" s="180"/>
      <c r="Z409" s="180"/>
      <c r="AA409" s="185"/>
      <c r="AT409" s="186" t="s">
        <v>169</v>
      </c>
      <c r="AU409" s="186" t="s">
        <v>110</v>
      </c>
      <c r="AV409" s="11" t="s">
        <v>110</v>
      </c>
      <c r="AW409" s="11" t="s">
        <v>37</v>
      </c>
      <c r="AX409" s="11" t="s">
        <v>80</v>
      </c>
      <c r="AY409" s="186" t="s">
        <v>162</v>
      </c>
    </row>
    <row r="410" spans="2:51" s="12" customFormat="1" ht="22.5" customHeight="1">
      <c r="B410" s="187"/>
      <c r="C410" s="188"/>
      <c r="D410" s="188"/>
      <c r="E410" s="189" t="s">
        <v>5</v>
      </c>
      <c r="F410" s="283" t="s">
        <v>171</v>
      </c>
      <c r="G410" s="284"/>
      <c r="H410" s="284"/>
      <c r="I410" s="284"/>
      <c r="J410" s="188"/>
      <c r="K410" s="190">
        <v>156.74</v>
      </c>
      <c r="L410" s="188"/>
      <c r="M410" s="188"/>
      <c r="N410" s="188"/>
      <c r="O410" s="188"/>
      <c r="P410" s="188"/>
      <c r="Q410" s="188"/>
      <c r="R410" s="191"/>
      <c r="T410" s="192"/>
      <c r="U410" s="188"/>
      <c r="V410" s="188"/>
      <c r="W410" s="188"/>
      <c r="X410" s="188"/>
      <c r="Y410" s="188"/>
      <c r="Z410" s="188"/>
      <c r="AA410" s="193"/>
      <c r="AT410" s="194" t="s">
        <v>169</v>
      </c>
      <c r="AU410" s="194" t="s">
        <v>110</v>
      </c>
      <c r="AV410" s="12" t="s">
        <v>141</v>
      </c>
      <c r="AW410" s="12" t="s">
        <v>37</v>
      </c>
      <c r="AX410" s="12" t="s">
        <v>88</v>
      </c>
      <c r="AY410" s="194" t="s">
        <v>162</v>
      </c>
    </row>
    <row r="411" spans="2:65" s="1" customFormat="1" ht="31.5" customHeight="1">
      <c r="B411" s="135"/>
      <c r="C411" s="164" t="s">
        <v>297</v>
      </c>
      <c r="D411" s="164" t="s">
        <v>163</v>
      </c>
      <c r="E411" s="165" t="s">
        <v>298</v>
      </c>
      <c r="F411" s="276" t="s">
        <v>299</v>
      </c>
      <c r="G411" s="276"/>
      <c r="H411" s="276"/>
      <c r="I411" s="276"/>
      <c r="J411" s="166" t="s">
        <v>179</v>
      </c>
      <c r="K411" s="167">
        <v>8.55</v>
      </c>
      <c r="L411" s="277">
        <v>0</v>
      </c>
      <c r="M411" s="277"/>
      <c r="N411" s="278">
        <f>ROUND(L411*K411,2)</f>
        <v>0</v>
      </c>
      <c r="O411" s="278"/>
      <c r="P411" s="278"/>
      <c r="Q411" s="278"/>
      <c r="R411" s="138"/>
      <c r="T411" s="168" t="s">
        <v>5</v>
      </c>
      <c r="U411" s="47" t="s">
        <v>48</v>
      </c>
      <c r="V411" s="39"/>
      <c r="W411" s="169">
        <f>V411*K411</f>
        <v>0</v>
      </c>
      <c r="X411" s="169">
        <v>5E-05</v>
      </c>
      <c r="Y411" s="169">
        <f>X411*K411</f>
        <v>0.00042750000000000004</v>
      </c>
      <c r="Z411" s="169">
        <v>0</v>
      </c>
      <c r="AA411" s="170">
        <f>Z411*K411</f>
        <v>0</v>
      </c>
      <c r="AR411" s="21" t="s">
        <v>141</v>
      </c>
      <c r="AT411" s="21" t="s">
        <v>163</v>
      </c>
      <c r="AU411" s="21" t="s">
        <v>110</v>
      </c>
      <c r="AY411" s="21" t="s">
        <v>162</v>
      </c>
      <c r="BE411" s="109">
        <f>IF(U411="základní",N411,0)</f>
        <v>0</v>
      </c>
      <c r="BF411" s="109">
        <f>IF(U411="snížená",N411,0)</f>
        <v>0</v>
      </c>
      <c r="BG411" s="109">
        <f>IF(U411="zákl. přenesená",N411,0)</f>
        <v>0</v>
      </c>
      <c r="BH411" s="109">
        <f>IF(U411="sníž. přenesená",N411,0)</f>
        <v>0</v>
      </c>
      <c r="BI411" s="109">
        <f>IF(U411="nulová",N411,0)</f>
        <v>0</v>
      </c>
      <c r="BJ411" s="21" t="s">
        <v>141</v>
      </c>
      <c r="BK411" s="109">
        <f>ROUND(L411*K411,2)</f>
        <v>0</v>
      </c>
      <c r="BL411" s="21" t="s">
        <v>141</v>
      </c>
      <c r="BM411" s="21" t="s">
        <v>300</v>
      </c>
    </row>
    <row r="412" spans="2:51" s="10" customFormat="1" ht="22.5" customHeight="1">
      <c r="B412" s="171"/>
      <c r="C412" s="172"/>
      <c r="D412" s="172"/>
      <c r="E412" s="173" t="s">
        <v>5</v>
      </c>
      <c r="F412" s="279" t="s">
        <v>295</v>
      </c>
      <c r="G412" s="280"/>
      <c r="H412" s="280"/>
      <c r="I412" s="280"/>
      <c r="J412" s="172"/>
      <c r="K412" s="174" t="s">
        <v>5</v>
      </c>
      <c r="L412" s="172"/>
      <c r="M412" s="172"/>
      <c r="N412" s="172"/>
      <c r="O412" s="172"/>
      <c r="P412" s="172"/>
      <c r="Q412" s="172"/>
      <c r="R412" s="175"/>
      <c r="T412" s="176"/>
      <c r="U412" s="172"/>
      <c r="V412" s="172"/>
      <c r="W412" s="172"/>
      <c r="X412" s="172"/>
      <c r="Y412" s="172"/>
      <c r="Z412" s="172"/>
      <c r="AA412" s="177"/>
      <c r="AT412" s="178" t="s">
        <v>169</v>
      </c>
      <c r="AU412" s="178" t="s">
        <v>110</v>
      </c>
      <c r="AV412" s="10" t="s">
        <v>88</v>
      </c>
      <c r="AW412" s="10" t="s">
        <v>37</v>
      </c>
      <c r="AX412" s="10" t="s">
        <v>80</v>
      </c>
      <c r="AY412" s="178" t="s">
        <v>162</v>
      </c>
    </row>
    <row r="413" spans="2:51" s="11" customFormat="1" ht="22.5" customHeight="1">
      <c r="B413" s="179"/>
      <c r="C413" s="180"/>
      <c r="D413" s="180"/>
      <c r="E413" s="181" t="s">
        <v>5</v>
      </c>
      <c r="F413" s="281" t="s">
        <v>301</v>
      </c>
      <c r="G413" s="282"/>
      <c r="H413" s="282"/>
      <c r="I413" s="282"/>
      <c r="J413" s="180"/>
      <c r="K413" s="182">
        <v>8.55</v>
      </c>
      <c r="L413" s="180"/>
      <c r="M413" s="180"/>
      <c r="N413" s="180"/>
      <c r="O413" s="180"/>
      <c r="P413" s="180"/>
      <c r="Q413" s="180"/>
      <c r="R413" s="183"/>
      <c r="T413" s="184"/>
      <c r="U413" s="180"/>
      <c r="V413" s="180"/>
      <c r="W413" s="180"/>
      <c r="X413" s="180"/>
      <c r="Y413" s="180"/>
      <c r="Z413" s="180"/>
      <c r="AA413" s="185"/>
      <c r="AT413" s="186" t="s">
        <v>169</v>
      </c>
      <c r="AU413" s="186" t="s">
        <v>110</v>
      </c>
      <c r="AV413" s="11" t="s">
        <v>110</v>
      </c>
      <c r="AW413" s="11" t="s">
        <v>37</v>
      </c>
      <c r="AX413" s="11" t="s">
        <v>80</v>
      </c>
      <c r="AY413" s="186" t="s">
        <v>162</v>
      </c>
    </row>
    <row r="414" spans="2:51" s="12" customFormat="1" ht="22.5" customHeight="1">
      <c r="B414" s="187"/>
      <c r="C414" s="188"/>
      <c r="D414" s="188"/>
      <c r="E414" s="189" t="s">
        <v>5</v>
      </c>
      <c r="F414" s="283" t="s">
        <v>171</v>
      </c>
      <c r="G414" s="284"/>
      <c r="H414" s="284"/>
      <c r="I414" s="284"/>
      <c r="J414" s="188"/>
      <c r="K414" s="190">
        <v>8.55</v>
      </c>
      <c r="L414" s="188"/>
      <c r="M414" s="188"/>
      <c r="N414" s="188"/>
      <c r="O414" s="188"/>
      <c r="P414" s="188"/>
      <c r="Q414" s="188"/>
      <c r="R414" s="191"/>
      <c r="T414" s="192"/>
      <c r="U414" s="188"/>
      <c r="V414" s="188"/>
      <c r="W414" s="188"/>
      <c r="X414" s="188"/>
      <c r="Y414" s="188"/>
      <c r="Z414" s="188"/>
      <c r="AA414" s="193"/>
      <c r="AT414" s="194" t="s">
        <v>169</v>
      </c>
      <c r="AU414" s="194" t="s">
        <v>110</v>
      </c>
      <c r="AV414" s="12" t="s">
        <v>141</v>
      </c>
      <c r="AW414" s="12" t="s">
        <v>37</v>
      </c>
      <c r="AX414" s="12" t="s">
        <v>88</v>
      </c>
      <c r="AY414" s="194" t="s">
        <v>162</v>
      </c>
    </row>
    <row r="415" spans="2:63" s="9" customFormat="1" ht="29.85" customHeight="1">
      <c r="B415" s="153"/>
      <c r="C415" s="154"/>
      <c r="D415" s="163" t="s">
        <v>124</v>
      </c>
      <c r="E415" s="163"/>
      <c r="F415" s="163"/>
      <c r="G415" s="163"/>
      <c r="H415" s="163"/>
      <c r="I415" s="163"/>
      <c r="J415" s="163"/>
      <c r="K415" s="163"/>
      <c r="L415" s="163"/>
      <c r="M415" s="163"/>
      <c r="N415" s="297">
        <f>BK415</f>
        <v>0</v>
      </c>
      <c r="O415" s="298"/>
      <c r="P415" s="298"/>
      <c r="Q415" s="298"/>
      <c r="R415" s="156"/>
      <c r="T415" s="157"/>
      <c r="U415" s="154"/>
      <c r="V415" s="154"/>
      <c r="W415" s="158">
        <f>SUM(W416:W435)</f>
        <v>0</v>
      </c>
      <c r="X415" s="154"/>
      <c r="Y415" s="158">
        <f>SUM(Y416:Y435)</f>
        <v>0.0141632</v>
      </c>
      <c r="Z415" s="154"/>
      <c r="AA415" s="159">
        <f>SUM(AA416:AA435)</f>
        <v>31.825439999999997</v>
      </c>
      <c r="AR415" s="160" t="s">
        <v>88</v>
      </c>
      <c r="AT415" s="161" t="s">
        <v>79</v>
      </c>
      <c r="AU415" s="161" t="s">
        <v>88</v>
      </c>
      <c r="AY415" s="160" t="s">
        <v>162</v>
      </c>
      <c r="BK415" s="162">
        <f>SUM(BK416:BK435)</f>
        <v>0</v>
      </c>
    </row>
    <row r="416" spans="2:65" s="1" customFormat="1" ht="31.5" customHeight="1">
      <c r="B416" s="135"/>
      <c r="C416" s="164" t="s">
        <v>302</v>
      </c>
      <c r="D416" s="164" t="s">
        <v>163</v>
      </c>
      <c r="E416" s="165" t="s">
        <v>303</v>
      </c>
      <c r="F416" s="276" t="s">
        <v>304</v>
      </c>
      <c r="G416" s="276"/>
      <c r="H416" s="276"/>
      <c r="I416" s="276"/>
      <c r="J416" s="166" t="s">
        <v>166</v>
      </c>
      <c r="K416" s="167">
        <v>354.08</v>
      </c>
      <c r="L416" s="277">
        <v>0</v>
      </c>
      <c r="M416" s="277"/>
      <c r="N416" s="278">
        <f>ROUND(L416*K416,2)</f>
        <v>0</v>
      </c>
      <c r="O416" s="278"/>
      <c r="P416" s="278"/>
      <c r="Q416" s="278"/>
      <c r="R416" s="138"/>
      <c r="T416" s="168" t="s">
        <v>5</v>
      </c>
      <c r="U416" s="47" t="s">
        <v>48</v>
      </c>
      <c r="V416" s="39"/>
      <c r="W416" s="169">
        <f>V416*K416</f>
        <v>0</v>
      </c>
      <c r="X416" s="169">
        <v>4E-05</v>
      </c>
      <c r="Y416" s="169">
        <f>X416*K416</f>
        <v>0.0141632</v>
      </c>
      <c r="Z416" s="169">
        <v>0</v>
      </c>
      <c r="AA416" s="170">
        <f>Z416*K416</f>
        <v>0</v>
      </c>
      <c r="AR416" s="21" t="s">
        <v>141</v>
      </c>
      <c r="AT416" s="21" t="s">
        <v>163</v>
      </c>
      <c r="AU416" s="21" t="s">
        <v>110</v>
      </c>
      <c r="AY416" s="21" t="s">
        <v>162</v>
      </c>
      <c r="BE416" s="109">
        <f>IF(U416="základní",N416,0)</f>
        <v>0</v>
      </c>
      <c r="BF416" s="109">
        <f>IF(U416="snížená",N416,0)</f>
        <v>0</v>
      </c>
      <c r="BG416" s="109">
        <f>IF(U416="zákl. přenesená",N416,0)</f>
        <v>0</v>
      </c>
      <c r="BH416" s="109">
        <f>IF(U416="sníž. přenesená",N416,0)</f>
        <v>0</v>
      </c>
      <c r="BI416" s="109">
        <f>IF(U416="nulová",N416,0)</f>
        <v>0</v>
      </c>
      <c r="BJ416" s="21" t="s">
        <v>141</v>
      </c>
      <c r="BK416" s="109">
        <f>ROUND(L416*K416,2)</f>
        <v>0</v>
      </c>
      <c r="BL416" s="21" t="s">
        <v>141</v>
      </c>
      <c r="BM416" s="21" t="s">
        <v>305</v>
      </c>
    </row>
    <row r="417" spans="2:51" s="10" customFormat="1" ht="22.5" customHeight="1">
      <c r="B417" s="171"/>
      <c r="C417" s="172"/>
      <c r="D417" s="172"/>
      <c r="E417" s="173" t="s">
        <v>5</v>
      </c>
      <c r="F417" s="279" t="s">
        <v>306</v>
      </c>
      <c r="G417" s="280"/>
      <c r="H417" s="280"/>
      <c r="I417" s="280"/>
      <c r="J417" s="172"/>
      <c r="K417" s="174" t="s">
        <v>5</v>
      </c>
      <c r="L417" s="172"/>
      <c r="M417" s="172"/>
      <c r="N417" s="172"/>
      <c r="O417" s="172"/>
      <c r="P417" s="172"/>
      <c r="Q417" s="172"/>
      <c r="R417" s="175"/>
      <c r="T417" s="176"/>
      <c r="U417" s="172"/>
      <c r="V417" s="172"/>
      <c r="W417" s="172"/>
      <c r="X417" s="172"/>
      <c r="Y417" s="172"/>
      <c r="Z417" s="172"/>
      <c r="AA417" s="177"/>
      <c r="AT417" s="178" t="s">
        <v>169</v>
      </c>
      <c r="AU417" s="178" t="s">
        <v>110</v>
      </c>
      <c r="AV417" s="10" t="s">
        <v>88</v>
      </c>
      <c r="AW417" s="10" t="s">
        <v>37</v>
      </c>
      <c r="AX417" s="10" t="s">
        <v>80</v>
      </c>
      <c r="AY417" s="178" t="s">
        <v>162</v>
      </c>
    </row>
    <row r="418" spans="2:51" s="11" customFormat="1" ht="31.5" customHeight="1">
      <c r="B418" s="179"/>
      <c r="C418" s="180"/>
      <c r="D418" s="180"/>
      <c r="E418" s="181" t="s">
        <v>5</v>
      </c>
      <c r="F418" s="281" t="s">
        <v>307</v>
      </c>
      <c r="G418" s="282"/>
      <c r="H418" s="282"/>
      <c r="I418" s="282"/>
      <c r="J418" s="180"/>
      <c r="K418" s="182">
        <v>354.08</v>
      </c>
      <c r="L418" s="180"/>
      <c r="M418" s="180"/>
      <c r="N418" s="180"/>
      <c r="O418" s="180"/>
      <c r="P418" s="180"/>
      <c r="Q418" s="180"/>
      <c r="R418" s="183"/>
      <c r="T418" s="184"/>
      <c r="U418" s="180"/>
      <c r="V418" s="180"/>
      <c r="W418" s="180"/>
      <c r="X418" s="180"/>
      <c r="Y418" s="180"/>
      <c r="Z418" s="180"/>
      <c r="AA418" s="185"/>
      <c r="AT418" s="186" t="s">
        <v>169</v>
      </c>
      <c r="AU418" s="186" t="s">
        <v>110</v>
      </c>
      <c r="AV418" s="11" t="s">
        <v>110</v>
      </c>
      <c r="AW418" s="11" t="s">
        <v>37</v>
      </c>
      <c r="AX418" s="11" t="s">
        <v>80</v>
      </c>
      <c r="AY418" s="186" t="s">
        <v>162</v>
      </c>
    </row>
    <row r="419" spans="2:51" s="12" customFormat="1" ht="22.5" customHeight="1">
      <c r="B419" s="187"/>
      <c r="C419" s="188"/>
      <c r="D419" s="188"/>
      <c r="E419" s="189" t="s">
        <v>5</v>
      </c>
      <c r="F419" s="283" t="s">
        <v>171</v>
      </c>
      <c r="G419" s="284"/>
      <c r="H419" s="284"/>
      <c r="I419" s="284"/>
      <c r="J419" s="188"/>
      <c r="K419" s="190">
        <v>354.08</v>
      </c>
      <c r="L419" s="188"/>
      <c r="M419" s="188"/>
      <c r="N419" s="188"/>
      <c r="O419" s="188"/>
      <c r="P419" s="188"/>
      <c r="Q419" s="188"/>
      <c r="R419" s="191"/>
      <c r="T419" s="192"/>
      <c r="U419" s="188"/>
      <c r="V419" s="188"/>
      <c r="W419" s="188"/>
      <c r="X419" s="188"/>
      <c r="Y419" s="188"/>
      <c r="Z419" s="188"/>
      <c r="AA419" s="193"/>
      <c r="AT419" s="194" t="s">
        <v>169</v>
      </c>
      <c r="AU419" s="194" t="s">
        <v>110</v>
      </c>
      <c r="AV419" s="12" t="s">
        <v>141</v>
      </c>
      <c r="AW419" s="12" t="s">
        <v>37</v>
      </c>
      <c r="AX419" s="12" t="s">
        <v>88</v>
      </c>
      <c r="AY419" s="194" t="s">
        <v>162</v>
      </c>
    </row>
    <row r="420" spans="2:65" s="1" customFormat="1" ht="31.5" customHeight="1">
      <c r="B420" s="135"/>
      <c r="C420" s="164" t="s">
        <v>308</v>
      </c>
      <c r="D420" s="164" t="s">
        <v>163</v>
      </c>
      <c r="E420" s="165" t="s">
        <v>309</v>
      </c>
      <c r="F420" s="276" t="s">
        <v>310</v>
      </c>
      <c r="G420" s="276"/>
      <c r="H420" s="276"/>
      <c r="I420" s="276"/>
      <c r="J420" s="166" t="s">
        <v>166</v>
      </c>
      <c r="K420" s="167">
        <v>185.16</v>
      </c>
      <c r="L420" s="277">
        <v>0</v>
      </c>
      <c r="M420" s="277"/>
      <c r="N420" s="278">
        <f>ROUND(L420*K420,2)</f>
        <v>0</v>
      </c>
      <c r="O420" s="278"/>
      <c r="P420" s="278"/>
      <c r="Q420" s="278"/>
      <c r="R420" s="138"/>
      <c r="T420" s="168" t="s">
        <v>5</v>
      </c>
      <c r="U420" s="47" t="s">
        <v>48</v>
      </c>
      <c r="V420" s="39"/>
      <c r="W420" s="169">
        <f>V420*K420</f>
        <v>0</v>
      </c>
      <c r="X420" s="169">
        <v>0</v>
      </c>
      <c r="Y420" s="169">
        <f>X420*K420</f>
        <v>0</v>
      </c>
      <c r="Z420" s="169">
        <v>0.09</v>
      </c>
      <c r="AA420" s="170">
        <f>Z420*K420</f>
        <v>16.6644</v>
      </c>
      <c r="AR420" s="21" t="s">
        <v>141</v>
      </c>
      <c r="AT420" s="21" t="s">
        <v>163</v>
      </c>
      <c r="AU420" s="21" t="s">
        <v>110</v>
      </c>
      <c r="AY420" s="21" t="s">
        <v>162</v>
      </c>
      <c r="BE420" s="109">
        <f>IF(U420="základní",N420,0)</f>
        <v>0</v>
      </c>
      <c r="BF420" s="109">
        <f>IF(U420="snížená",N420,0)</f>
        <v>0</v>
      </c>
      <c r="BG420" s="109">
        <f>IF(U420="zákl. přenesená",N420,0)</f>
        <v>0</v>
      </c>
      <c r="BH420" s="109">
        <f>IF(U420="sníž. přenesená",N420,0)</f>
        <v>0</v>
      </c>
      <c r="BI420" s="109">
        <f>IF(U420="nulová",N420,0)</f>
        <v>0</v>
      </c>
      <c r="BJ420" s="21" t="s">
        <v>141</v>
      </c>
      <c r="BK420" s="109">
        <f>ROUND(L420*K420,2)</f>
        <v>0</v>
      </c>
      <c r="BL420" s="21" t="s">
        <v>141</v>
      </c>
      <c r="BM420" s="21" t="s">
        <v>311</v>
      </c>
    </row>
    <row r="421" spans="2:51" s="10" customFormat="1" ht="22.5" customHeight="1">
      <c r="B421" s="171"/>
      <c r="C421" s="172"/>
      <c r="D421" s="172"/>
      <c r="E421" s="173" t="s">
        <v>5</v>
      </c>
      <c r="F421" s="279" t="s">
        <v>312</v>
      </c>
      <c r="G421" s="280"/>
      <c r="H421" s="280"/>
      <c r="I421" s="280"/>
      <c r="J421" s="172"/>
      <c r="K421" s="174" t="s">
        <v>5</v>
      </c>
      <c r="L421" s="172"/>
      <c r="M421" s="172"/>
      <c r="N421" s="172"/>
      <c r="O421" s="172"/>
      <c r="P421" s="172"/>
      <c r="Q421" s="172"/>
      <c r="R421" s="175"/>
      <c r="T421" s="176"/>
      <c r="U421" s="172"/>
      <c r="V421" s="172"/>
      <c r="W421" s="172"/>
      <c r="X421" s="172"/>
      <c r="Y421" s="172"/>
      <c r="Z421" s="172"/>
      <c r="AA421" s="177"/>
      <c r="AT421" s="178" t="s">
        <v>169</v>
      </c>
      <c r="AU421" s="178" t="s">
        <v>110</v>
      </c>
      <c r="AV421" s="10" t="s">
        <v>88</v>
      </c>
      <c r="AW421" s="10" t="s">
        <v>37</v>
      </c>
      <c r="AX421" s="10" t="s">
        <v>80</v>
      </c>
      <c r="AY421" s="178" t="s">
        <v>162</v>
      </c>
    </row>
    <row r="422" spans="2:51" s="11" customFormat="1" ht="22.5" customHeight="1">
      <c r="B422" s="179"/>
      <c r="C422" s="180"/>
      <c r="D422" s="180"/>
      <c r="E422" s="181" t="s">
        <v>5</v>
      </c>
      <c r="F422" s="281" t="s">
        <v>313</v>
      </c>
      <c r="G422" s="282"/>
      <c r="H422" s="282"/>
      <c r="I422" s="282"/>
      <c r="J422" s="180"/>
      <c r="K422" s="182">
        <v>128.28</v>
      </c>
      <c r="L422" s="180"/>
      <c r="M422" s="180"/>
      <c r="N422" s="180"/>
      <c r="O422" s="180"/>
      <c r="P422" s="180"/>
      <c r="Q422" s="180"/>
      <c r="R422" s="183"/>
      <c r="T422" s="184"/>
      <c r="U422" s="180"/>
      <c r="V422" s="180"/>
      <c r="W422" s="180"/>
      <c r="X422" s="180"/>
      <c r="Y422" s="180"/>
      <c r="Z422" s="180"/>
      <c r="AA422" s="185"/>
      <c r="AT422" s="186" t="s">
        <v>169</v>
      </c>
      <c r="AU422" s="186" t="s">
        <v>110</v>
      </c>
      <c r="AV422" s="11" t="s">
        <v>110</v>
      </c>
      <c r="AW422" s="11" t="s">
        <v>37</v>
      </c>
      <c r="AX422" s="11" t="s">
        <v>80</v>
      </c>
      <c r="AY422" s="186" t="s">
        <v>162</v>
      </c>
    </row>
    <row r="423" spans="2:51" s="10" customFormat="1" ht="22.5" customHeight="1">
      <c r="B423" s="171"/>
      <c r="C423" s="172"/>
      <c r="D423" s="172"/>
      <c r="E423" s="173" t="s">
        <v>5</v>
      </c>
      <c r="F423" s="289" t="s">
        <v>314</v>
      </c>
      <c r="G423" s="290"/>
      <c r="H423" s="290"/>
      <c r="I423" s="290"/>
      <c r="J423" s="172"/>
      <c r="K423" s="174" t="s">
        <v>5</v>
      </c>
      <c r="L423" s="172"/>
      <c r="M423" s="172"/>
      <c r="N423" s="172"/>
      <c r="O423" s="172"/>
      <c r="P423" s="172"/>
      <c r="Q423" s="172"/>
      <c r="R423" s="175"/>
      <c r="T423" s="176"/>
      <c r="U423" s="172"/>
      <c r="V423" s="172"/>
      <c r="W423" s="172"/>
      <c r="X423" s="172"/>
      <c r="Y423" s="172"/>
      <c r="Z423" s="172"/>
      <c r="AA423" s="177"/>
      <c r="AT423" s="178" t="s">
        <v>169</v>
      </c>
      <c r="AU423" s="178" t="s">
        <v>110</v>
      </c>
      <c r="AV423" s="10" t="s">
        <v>88</v>
      </c>
      <c r="AW423" s="10" t="s">
        <v>37</v>
      </c>
      <c r="AX423" s="10" t="s">
        <v>80</v>
      </c>
      <c r="AY423" s="178" t="s">
        <v>162</v>
      </c>
    </row>
    <row r="424" spans="2:51" s="11" customFormat="1" ht="22.5" customHeight="1">
      <c r="B424" s="179"/>
      <c r="C424" s="180"/>
      <c r="D424" s="180"/>
      <c r="E424" s="181" t="s">
        <v>5</v>
      </c>
      <c r="F424" s="281" t="s">
        <v>315</v>
      </c>
      <c r="G424" s="282"/>
      <c r="H424" s="282"/>
      <c r="I424" s="282"/>
      <c r="J424" s="180"/>
      <c r="K424" s="182">
        <v>56.88</v>
      </c>
      <c r="L424" s="180"/>
      <c r="M424" s="180"/>
      <c r="N424" s="180"/>
      <c r="O424" s="180"/>
      <c r="P424" s="180"/>
      <c r="Q424" s="180"/>
      <c r="R424" s="183"/>
      <c r="T424" s="184"/>
      <c r="U424" s="180"/>
      <c r="V424" s="180"/>
      <c r="W424" s="180"/>
      <c r="X424" s="180"/>
      <c r="Y424" s="180"/>
      <c r="Z424" s="180"/>
      <c r="AA424" s="185"/>
      <c r="AT424" s="186" t="s">
        <v>169</v>
      </c>
      <c r="AU424" s="186" t="s">
        <v>110</v>
      </c>
      <c r="AV424" s="11" t="s">
        <v>110</v>
      </c>
      <c r="AW424" s="11" t="s">
        <v>37</v>
      </c>
      <c r="AX424" s="11" t="s">
        <v>80</v>
      </c>
      <c r="AY424" s="186" t="s">
        <v>162</v>
      </c>
    </row>
    <row r="425" spans="2:51" s="12" customFormat="1" ht="22.5" customHeight="1">
      <c r="B425" s="187"/>
      <c r="C425" s="188"/>
      <c r="D425" s="188"/>
      <c r="E425" s="189" t="s">
        <v>5</v>
      </c>
      <c r="F425" s="283" t="s">
        <v>171</v>
      </c>
      <c r="G425" s="284"/>
      <c r="H425" s="284"/>
      <c r="I425" s="284"/>
      <c r="J425" s="188"/>
      <c r="K425" s="190">
        <v>185.16</v>
      </c>
      <c r="L425" s="188"/>
      <c r="M425" s="188"/>
      <c r="N425" s="188"/>
      <c r="O425" s="188"/>
      <c r="P425" s="188"/>
      <c r="Q425" s="188"/>
      <c r="R425" s="191"/>
      <c r="T425" s="192"/>
      <c r="U425" s="188"/>
      <c r="V425" s="188"/>
      <c r="W425" s="188"/>
      <c r="X425" s="188"/>
      <c r="Y425" s="188"/>
      <c r="Z425" s="188"/>
      <c r="AA425" s="193"/>
      <c r="AT425" s="194" t="s">
        <v>169</v>
      </c>
      <c r="AU425" s="194" t="s">
        <v>110</v>
      </c>
      <c r="AV425" s="12" t="s">
        <v>141</v>
      </c>
      <c r="AW425" s="12" t="s">
        <v>37</v>
      </c>
      <c r="AX425" s="12" t="s">
        <v>88</v>
      </c>
      <c r="AY425" s="194" t="s">
        <v>162</v>
      </c>
    </row>
    <row r="426" spans="2:65" s="1" customFormat="1" ht="44.25" customHeight="1">
      <c r="B426" s="135"/>
      <c r="C426" s="164" t="s">
        <v>10</v>
      </c>
      <c r="D426" s="164" t="s">
        <v>163</v>
      </c>
      <c r="E426" s="165" t="s">
        <v>316</v>
      </c>
      <c r="F426" s="276" t="s">
        <v>317</v>
      </c>
      <c r="G426" s="276"/>
      <c r="H426" s="276"/>
      <c r="I426" s="276"/>
      <c r="J426" s="166" t="s">
        <v>166</v>
      </c>
      <c r="K426" s="167">
        <v>185.16</v>
      </c>
      <c r="L426" s="277">
        <v>0</v>
      </c>
      <c r="M426" s="277"/>
      <c r="N426" s="278">
        <f>ROUND(L426*K426,2)</f>
        <v>0</v>
      </c>
      <c r="O426" s="278"/>
      <c r="P426" s="278"/>
      <c r="Q426" s="278"/>
      <c r="R426" s="138"/>
      <c r="T426" s="168" t="s">
        <v>5</v>
      </c>
      <c r="U426" s="47" t="s">
        <v>48</v>
      </c>
      <c r="V426" s="39"/>
      <c r="W426" s="169">
        <f>V426*K426</f>
        <v>0</v>
      </c>
      <c r="X426" s="169">
        <v>0</v>
      </c>
      <c r="Y426" s="169">
        <f>X426*K426</f>
        <v>0</v>
      </c>
      <c r="Z426" s="169">
        <v>0.074</v>
      </c>
      <c r="AA426" s="170">
        <f>Z426*K426</f>
        <v>13.701839999999999</v>
      </c>
      <c r="AR426" s="21" t="s">
        <v>141</v>
      </c>
      <c r="AT426" s="21" t="s">
        <v>163</v>
      </c>
      <c r="AU426" s="21" t="s">
        <v>110</v>
      </c>
      <c r="AY426" s="21" t="s">
        <v>162</v>
      </c>
      <c r="BE426" s="109">
        <f>IF(U426="základní",N426,0)</f>
        <v>0</v>
      </c>
      <c r="BF426" s="109">
        <f>IF(U426="snížená",N426,0)</f>
        <v>0</v>
      </c>
      <c r="BG426" s="109">
        <f>IF(U426="zákl. přenesená",N426,0)</f>
        <v>0</v>
      </c>
      <c r="BH426" s="109">
        <f>IF(U426="sníž. přenesená",N426,0)</f>
        <v>0</v>
      </c>
      <c r="BI426" s="109">
        <f>IF(U426="nulová",N426,0)</f>
        <v>0</v>
      </c>
      <c r="BJ426" s="21" t="s">
        <v>141</v>
      </c>
      <c r="BK426" s="109">
        <f>ROUND(L426*K426,2)</f>
        <v>0</v>
      </c>
      <c r="BL426" s="21" t="s">
        <v>141</v>
      </c>
      <c r="BM426" s="21" t="s">
        <v>318</v>
      </c>
    </row>
    <row r="427" spans="2:51" s="10" customFormat="1" ht="22.5" customHeight="1">
      <c r="B427" s="171"/>
      <c r="C427" s="172"/>
      <c r="D427" s="172"/>
      <c r="E427" s="173" t="s">
        <v>5</v>
      </c>
      <c r="F427" s="279" t="s">
        <v>312</v>
      </c>
      <c r="G427" s="280"/>
      <c r="H427" s="280"/>
      <c r="I427" s="280"/>
      <c r="J427" s="172"/>
      <c r="K427" s="174" t="s">
        <v>5</v>
      </c>
      <c r="L427" s="172"/>
      <c r="M427" s="172"/>
      <c r="N427" s="172"/>
      <c r="O427" s="172"/>
      <c r="P427" s="172"/>
      <c r="Q427" s="172"/>
      <c r="R427" s="175"/>
      <c r="T427" s="176"/>
      <c r="U427" s="172"/>
      <c r="V427" s="172"/>
      <c r="W427" s="172"/>
      <c r="X427" s="172"/>
      <c r="Y427" s="172"/>
      <c r="Z427" s="172"/>
      <c r="AA427" s="177"/>
      <c r="AT427" s="178" t="s">
        <v>169</v>
      </c>
      <c r="AU427" s="178" t="s">
        <v>110</v>
      </c>
      <c r="AV427" s="10" t="s">
        <v>88</v>
      </c>
      <c r="AW427" s="10" t="s">
        <v>37</v>
      </c>
      <c r="AX427" s="10" t="s">
        <v>80</v>
      </c>
      <c r="AY427" s="178" t="s">
        <v>162</v>
      </c>
    </row>
    <row r="428" spans="2:51" s="11" customFormat="1" ht="22.5" customHeight="1">
      <c r="B428" s="179"/>
      <c r="C428" s="180"/>
      <c r="D428" s="180"/>
      <c r="E428" s="181" t="s">
        <v>5</v>
      </c>
      <c r="F428" s="281" t="s">
        <v>313</v>
      </c>
      <c r="G428" s="282"/>
      <c r="H428" s="282"/>
      <c r="I428" s="282"/>
      <c r="J428" s="180"/>
      <c r="K428" s="182">
        <v>128.28</v>
      </c>
      <c r="L428" s="180"/>
      <c r="M428" s="180"/>
      <c r="N428" s="180"/>
      <c r="O428" s="180"/>
      <c r="P428" s="180"/>
      <c r="Q428" s="180"/>
      <c r="R428" s="183"/>
      <c r="T428" s="184"/>
      <c r="U428" s="180"/>
      <c r="V428" s="180"/>
      <c r="W428" s="180"/>
      <c r="X428" s="180"/>
      <c r="Y428" s="180"/>
      <c r="Z428" s="180"/>
      <c r="AA428" s="185"/>
      <c r="AT428" s="186" t="s">
        <v>169</v>
      </c>
      <c r="AU428" s="186" t="s">
        <v>110</v>
      </c>
      <c r="AV428" s="11" t="s">
        <v>110</v>
      </c>
      <c r="AW428" s="11" t="s">
        <v>37</v>
      </c>
      <c r="AX428" s="11" t="s">
        <v>80</v>
      </c>
      <c r="AY428" s="186" t="s">
        <v>162</v>
      </c>
    </row>
    <row r="429" spans="2:51" s="10" customFormat="1" ht="22.5" customHeight="1">
      <c r="B429" s="171"/>
      <c r="C429" s="172"/>
      <c r="D429" s="172"/>
      <c r="E429" s="173" t="s">
        <v>5</v>
      </c>
      <c r="F429" s="289" t="s">
        <v>314</v>
      </c>
      <c r="G429" s="290"/>
      <c r="H429" s="290"/>
      <c r="I429" s="290"/>
      <c r="J429" s="172"/>
      <c r="K429" s="174" t="s">
        <v>5</v>
      </c>
      <c r="L429" s="172"/>
      <c r="M429" s="172"/>
      <c r="N429" s="172"/>
      <c r="O429" s="172"/>
      <c r="P429" s="172"/>
      <c r="Q429" s="172"/>
      <c r="R429" s="175"/>
      <c r="T429" s="176"/>
      <c r="U429" s="172"/>
      <c r="V429" s="172"/>
      <c r="W429" s="172"/>
      <c r="X429" s="172"/>
      <c r="Y429" s="172"/>
      <c r="Z429" s="172"/>
      <c r="AA429" s="177"/>
      <c r="AT429" s="178" t="s">
        <v>169</v>
      </c>
      <c r="AU429" s="178" t="s">
        <v>110</v>
      </c>
      <c r="AV429" s="10" t="s">
        <v>88</v>
      </c>
      <c r="AW429" s="10" t="s">
        <v>37</v>
      </c>
      <c r="AX429" s="10" t="s">
        <v>80</v>
      </c>
      <c r="AY429" s="178" t="s">
        <v>162</v>
      </c>
    </row>
    <row r="430" spans="2:51" s="11" customFormat="1" ht="22.5" customHeight="1">
      <c r="B430" s="179"/>
      <c r="C430" s="180"/>
      <c r="D430" s="180"/>
      <c r="E430" s="181" t="s">
        <v>5</v>
      </c>
      <c r="F430" s="281" t="s">
        <v>315</v>
      </c>
      <c r="G430" s="282"/>
      <c r="H430" s="282"/>
      <c r="I430" s="282"/>
      <c r="J430" s="180"/>
      <c r="K430" s="182">
        <v>56.88</v>
      </c>
      <c r="L430" s="180"/>
      <c r="M430" s="180"/>
      <c r="N430" s="180"/>
      <c r="O430" s="180"/>
      <c r="P430" s="180"/>
      <c r="Q430" s="180"/>
      <c r="R430" s="183"/>
      <c r="T430" s="184"/>
      <c r="U430" s="180"/>
      <c r="V430" s="180"/>
      <c r="W430" s="180"/>
      <c r="X430" s="180"/>
      <c r="Y430" s="180"/>
      <c r="Z430" s="180"/>
      <c r="AA430" s="185"/>
      <c r="AT430" s="186" t="s">
        <v>169</v>
      </c>
      <c r="AU430" s="186" t="s">
        <v>110</v>
      </c>
      <c r="AV430" s="11" t="s">
        <v>110</v>
      </c>
      <c r="AW430" s="11" t="s">
        <v>37</v>
      </c>
      <c r="AX430" s="11" t="s">
        <v>80</v>
      </c>
      <c r="AY430" s="186" t="s">
        <v>162</v>
      </c>
    </row>
    <row r="431" spans="2:51" s="12" customFormat="1" ht="22.5" customHeight="1">
      <c r="B431" s="187"/>
      <c r="C431" s="188"/>
      <c r="D431" s="188"/>
      <c r="E431" s="189" t="s">
        <v>5</v>
      </c>
      <c r="F431" s="283" t="s">
        <v>171</v>
      </c>
      <c r="G431" s="284"/>
      <c r="H431" s="284"/>
      <c r="I431" s="284"/>
      <c r="J431" s="188"/>
      <c r="K431" s="190">
        <v>185.16</v>
      </c>
      <c r="L431" s="188"/>
      <c r="M431" s="188"/>
      <c r="N431" s="188"/>
      <c r="O431" s="188"/>
      <c r="P431" s="188"/>
      <c r="Q431" s="188"/>
      <c r="R431" s="191"/>
      <c r="T431" s="192"/>
      <c r="U431" s="188"/>
      <c r="V431" s="188"/>
      <c r="W431" s="188"/>
      <c r="X431" s="188"/>
      <c r="Y431" s="188"/>
      <c r="Z431" s="188"/>
      <c r="AA431" s="193"/>
      <c r="AT431" s="194" t="s">
        <v>169</v>
      </c>
      <c r="AU431" s="194" t="s">
        <v>110</v>
      </c>
      <c r="AV431" s="12" t="s">
        <v>141</v>
      </c>
      <c r="AW431" s="12" t="s">
        <v>37</v>
      </c>
      <c r="AX431" s="12" t="s">
        <v>88</v>
      </c>
      <c r="AY431" s="194" t="s">
        <v>162</v>
      </c>
    </row>
    <row r="432" spans="2:65" s="1" customFormat="1" ht="22.5" customHeight="1">
      <c r="B432" s="135"/>
      <c r="C432" s="164" t="s">
        <v>319</v>
      </c>
      <c r="D432" s="164" t="s">
        <v>163</v>
      </c>
      <c r="E432" s="165" t="s">
        <v>320</v>
      </c>
      <c r="F432" s="276" t="s">
        <v>321</v>
      </c>
      <c r="G432" s="276"/>
      <c r="H432" s="276"/>
      <c r="I432" s="276"/>
      <c r="J432" s="166" t="s">
        <v>166</v>
      </c>
      <c r="K432" s="167">
        <v>19.2</v>
      </c>
      <c r="L432" s="277">
        <v>0</v>
      </c>
      <c r="M432" s="277"/>
      <c r="N432" s="278">
        <f>ROUND(L432*K432,2)</f>
        <v>0</v>
      </c>
      <c r="O432" s="278"/>
      <c r="P432" s="278"/>
      <c r="Q432" s="278"/>
      <c r="R432" s="138"/>
      <c r="T432" s="168" t="s">
        <v>5</v>
      </c>
      <c r="U432" s="47" t="s">
        <v>48</v>
      </c>
      <c r="V432" s="39"/>
      <c r="W432" s="169">
        <f>V432*K432</f>
        <v>0</v>
      </c>
      <c r="X432" s="169">
        <v>0</v>
      </c>
      <c r="Y432" s="169">
        <f>X432*K432</f>
        <v>0</v>
      </c>
      <c r="Z432" s="169">
        <v>0.076</v>
      </c>
      <c r="AA432" s="170">
        <f>Z432*K432</f>
        <v>1.4591999999999998</v>
      </c>
      <c r="AR432" s="21" t="s">
        <v>141</v>
      </c>
      <c r="AT432" s="21" t="s">
        <v>163</v>
      </c>
      <c r="AU432" s="21" t="s">
        <v>110</v>
      </c>
      <c r="AY432" s="21" t="s">
        <v>162</v>
      </c>
      <c r="BE432" s="109">
        <f>IF(U432="základní",N432,0)</f>
        <v>0</v>
      </c>
      <c r="BF432" s="109">
        <f>IF(U432="snížená",N432,0)</f>
        <v>0</v>
      </c>
      <c r="BG432" s="109">
        <f>IF(U432="zákl. přenesená",N432,0)</f>
        <v>0</v>
      </c>
      <c r="BH432" s="109">
        <f>IF(U432="sníž. přenesená",N432,0)</f>
        <v>0</v>
      </c>
      <c r="BI432" s="109">
        <f>IF(U432="nulová",N432,0)</f>
        <v>0</v>
      </c>
      <c r="BJ432" s="21" t="s">
        <v>141</v>
      </c>
      <c r="BK432" s="109">
        <f>ROUND(L432*K432,2)</f>
        <v>0</v>
      </c>
      <c r="BL432" s="21" t="s">
        <v>141</v>
      </c>
      <c r="BM432" s="21" t="s">
        <v>322</v>
      </c>
    </row>
    <row r="433" spans="2:51" s="11" customFormat="1" ht="22.5" customHeight="1">
      <c r="B433" s="179"/>
      <c r="C433" s="180"/>
      <c r="D433" s="180"/>
      <c r="E433" s="181" t="s">
        <v>5</v>
      </c>
      <c r="F433" s="285" t="s">
        <v>323</v>
      </c>
      <c r="G433" s="286"/>
      <c r="H433" s="286"/>
      <c r="I433" s="286"/>
      <c r="J433" s="180"/>
      <c r="K433" s="182">
        <v>11.2</v>
      </c>
      <c r="L433" s="180"/>
      <c r="M433" s="180"/>
      <c r="N433" s="180"/>
      <c r="O433" s="180"/>
      <c r="P433" s="180"/>
      <c r="Q433" s="180"/>
      <c r="R433" s="183"/>
      <c r="T433" s="184"/>
      <c r="U433" s="180"/>
      <c r="V433" s="180"/>
      <c r="W433" s="180"/>
      <c r="X433" s="180"/>
      <c r="Y433" s="180"/>
      <c r="Z433" s="180"/>
      <c r="AA433" s="185"/>
      <c r="AT433" s="186" t="s">
        <v>169</v>
      </c>
      <c r="AU433" s="186" t="s">
        <v>110</v>
      </c>
      <c r="AV433" s="11" t="s">
        <v>110</v>
      </c>
      <c r="AW433" s="11" t="s">
        <v>37</v>
      </c>
      <c r="AX433" s="11" t="s">
        <v>80</v>
      </c>
      <c r="AY433" s="186" t="s">
        <v>162</v>
      </c>
    </row>
    <row r="434" spans="2:51" s="11" customFormat="1" ht="22.5" customHeight="1">
      <c r="B434" s="179"/>
      <c r="C434" s="180"/>
      <c r="D434" s="180"/>
      <c r="E434" s="181" t="s">
        <v>5</v>
      </c>
      <c r="F434" s="281" t="s">
        <v>324</v>
      </c>
      <c r="G434" s="282"/>
      <c r="H434" s="282"/>
      <c r="I434" s="282"/>
      <c r="J434" s="180"/>
      <c r="K434" s="182">
        <v>8</v>
      </c>
      <c r="L434" s="180"/>
      <c r="M434" s="180"/>
      <c r="N434" s="180"/>
      <c r="O434" s="180"/>
      <c r="P434" s="180"/>
      <c r="Q434" s="180"/>
      <c r="R434" s="183"/>
      <c r="T434" s="184"/>
      <c r="U434" s="180"/>
      <c r="V434" s="180"/>
      <c r="W434" s="180"/>
      <c r="X434" s="180"/>
      <c r="Y434" s="180"/>
      <c r="Z434" s="180"/>
      <c r="AA434" s="185"/>
      <c r="AT434" s="186" t="s">
        <v>169</v>
      </c>
      <c r="AU434" s="186" t="s">
        <v>110</v>
      </c>
      <c r="AV434" s="11" t="s">
        <v>110</v>
      </c>
      <c r="AW434" s="11" t="s">
        <v>37</v>
      </c>
      <c r="AX434" s="11" t="s">
        <v>80</v>
      </c>
      <c r="AY434" s="186" t="s">
        <v>162</v>
      </c>
    </row>
    <row r="435" spans="2:51" s="12" customFormat="1" ht="22.5" customHeight="1">
      <c r="B435" s="187"/>
      <c r="C435" s="188"/>
      <c r="D435" s="188"/>
      <c r="E435" s="189" t="s">
        <v>5</v>
      </c>
      <c r="F435" s="283" t="s">
        <v>171</v>
      </c>
      <c r="G435" s="284"/>
      <c r="H435" s="284"/>
      <c r="I435" s="284"/>
      <c r="J435" s="188"/>
      <c r="K435" s="190">
        <v>19.2</v>
      </c>
      <c r="L435" s="188"/>
      <c r="M435" s="188"/>
      <c r="N435" s="188"/>
      <c r="O435" s="188"/>
      <c r="P435" s="188"/>
      <c r="Q435" s="188"/>
      <c r="R435" s="191"/>
      <c r="T435" s="192"/>
      <c r="U435" s="188"/>
      <c r="V435" s="188"/>
      <c r="W435" s="188"/>
      <c r="X435" s="188"/>
      <c r="Y435" s="188"/>
      <c r="Z435" s="188"/>
      <c r="AA435" s="193"/>
      <c r="AT435" s="194" t="s">
        <v>169</v>
      </c>
      <c r="AU435" s="194" t="s">
        <v>110</v>
      </c>
      <c r="AV435" s="12" t="s">
        <v>141</v>
      </c>
      <c r="AW435" s="12" t="s">
        <v>37</v>
      </c>
      <c r="AX435" s="12" t="s">
        <v>88</v>
      </c>
      <c r="AY435" s="194" t="s">
        <v>162</v>
      </c>
    </row>
    <row r="436" spans="2:63" s="9" customFormat="1" ht="29.85" customHeight="1">
      <c r="B436" s="153"/>
      <c r="C436" s="154"/>
      <c r="D436" s="163" t="s">
        <v>125</v>
      </c>
      <c r="E436" s="163"/>
      <c r="F436" s="163"/>
      <c r="G436" s="163"/>
      <c r="H436" s="163"/>
      <c r="I436" s="163"/>
      <c r="J436" s="163"/>
      <c r="K436" s="163"/>
      <c r="L436" s="163"/>
      <c r="M436" s="163"/>
      <c r="N436" s="297">
        <f>BK436</f>
        <v>0</v>
      </c>
      <c r="O436" s="298"/>
      <c r="P436" s="298"/>
      <c r="Q436" s="298"/>
      <c r="R436" s="156"/>
      <c r="T436" s="157"/>
      <c r="U436" s="154"/>
      <c r="V436" s="154"/>
      <c r="W436" s="158">
        <f>SUM(W437:W443)</f>
        <v>0</v>
      </c>
      <c r="X436" s="154"/>
      <c r="Y436" s="158">
        <f>SUM(Y437:Y443)</f>
        <v>0</v>
      </c>
      <c r="Z436" s="154"/>
      <c r="AA436" s="159">
        <f>SUM(AA437:AA443)</f>
        <v>0</v>
      </c>
      <c r="AR436" s="160" t="s">
        <v>88</v>
      </c>
      <c r="AT436" s="161" t="s">
        <v>79</v>
      </c>
      <c r="AU436" s="161" t="s">
        <v>88</v>
      </c>
      <c r="AY436" s="160" t="s">
        <v>162</v>
      </c>
      <c r="BK436" s="162">
        <f>SUM(BK437:BK443)</f>
        <v>0</v>
      </c>
    </row>
    <row r="437" spans="2:65" s="1" customFormat="1" ht="44.25" customHeight="1">
      <c r="B437" s="135"/>
      <c r="C437" s="164" t="s">
        <v>325</v>
      </c>
      <c r="D437" s="164" t="s">
        <v>163</v>
      </c>
      <c r="E437" s="165" t="s">
        <v>326</v>
      </c>
      <c r="F437" s="276" t="s">
        <v>327</v>
      </c>
      <c r="G437" s="276"/>
      <c r="H437" s="276"/>
      <c r="I437" s="276"/>
      <c r="J437" s="166" t="s">
        <v>328</v>
      </c>
      <c r="K437" s="167">
        <v>45.837</v>
      </c>
      <c r="L437" s="277">
        <v>0</v>
      </c>
      <c r="M437" s="277"/>
      <c r="N437" s="278">
        <f>ROUND(L437*K437,2)</f>
        <v>0</v>
      </c>
      <c r="O437" s="278"/>
      <c r="P437" s="278"/>
      <c r="Q437" s="278"/>
      <c r="R437" s="138"/>
      <c r="T437" s="168" t="s">
        <v>5</v>
      </c>
      <c r="U437" s="47" t="s">
        <v>48</v>
      </c>
      <c r="V437" s="39"/>
      <c r="W437" s="169">
        <f>V437*K437</f>
        <v>0</v>
      </c>
      <c r="X437" s="169">
        <v>0</v>
      </c>
      <c r="Y437" s="169">
        <f>X437*K437</f>
        <v>0</v>
      </c>
      <c r="Z437" s="169">
        <v>0</v>
      </c>
      <c r="AA437" s="170">
        <f>Z437*K437</f>
        <v>0</v>
      </c>
      <c r="AR437" s="21" t="s">
        <v>141</v>
      </c>
      <c r="AT437" s="21" t="s">
        <v>163</v>
      </c>
      <c r="AU437" s="21" t="s">
        <v>110</v>
      </c>
      <c r="AY437" s="21" t="s">
        <v>162</v>
      </c>
      <c r="BE437" s="109">
        <f>IF(U437="základní",N437,0)</f>
        <v>0</v>
      </c>
      <c r="BF437" s="109">
        <f>IF(U437="snížená",N437,0)</f>
        <v>0</v>
      </c>
      <c r="BG437" s="109">
        <f>IF(U437="zákl. přenesená",N437,0)</f>
        <v>0</v>
      </c>
      <c r="BH437" s="109">
        <f>IF(U437="sníž. přenesená",N437,0)</f>
        <v>0</v>
      </c>
      <c r="BI437" s="109">
        <f>IF(U437="nulová",N437,0)</f>
        <v>0</v>
      </c>
      <c r="BJ437" s="21" t="s">
        <v>141</v>
      </c>
      <c r="BK437" s="109">
        <f>ROUND(L437*K437,2)</f>
        <v>0</v>
      </c>
      <c r="BL437" s="21" t="s">
        <v>141</v>
      </c>
      <c r="BM437" s="21" t="s">
        <v>329</v>
      </c>
    </row>
    <row r="438" spans="2:65" s="1" customFormat="1" ht="31.5" customHeight="1">
      <c r="B438" s="135"/>
      <c r="C438" s="164" t="s">
        <v>330</v>
      </c>
      <c r="D438" s="164" t="s">
        <v>163</v>
      </c>
      <c r="E438" s="165" t="s">
        <v>331</v>
      </c>
      <c r="F438" s="276" t="s">
        <v>332</v>
      </c>
      <c r="G438" s="276"/>
      <c r="H438" s="276"/>
      <c r="I438" s="276"/>
      <c r="J438" s="166" t="s">
        <v>328</v>
      </c>
      <c r="K438" s="167">
        <v>45.837</v>
      </c>
      <c r="L438" s="277">
        <v>0</v>
      </c>
      <c r="M438" s="277"/>
      <c r="N438" s="278">
        <f>ROUND(L438*K438,2)</f>
        <v>0</v>
      </c>
      <c r="O438" s="278"/>
      <c r="P438" s="278"/>
      <c r="Q438" s="278"/>
      <c r="R438" s="138"/>
      <c r="T438" s="168" t="s">
        <v>5</v>
      </c>
      <c r="U438" s="47" t="s">
        <v>48</v>
      </c>
      <c r="V438" s="39"/>
      <c r="W438" s="169">
        <f>V438*K438</f>
        <v>0</v>
      </c>
      <c r="X438" s="169">
        <v>0</v>
      </c>
      <c r="Y438" s="169">
        <f>X438*K438</f>
        <v>0</v>
      </c>
      <c r="Z438" s="169">
        <v>0</v>
      </c>
      <c r="AA438" s="170">
        <f>Z438*K438</f>
        <v>0</v>
      </c>
      <c r="AR438" s="21" t="s">
        <v>141</v>
      </c>
      <c r="AT438" s="21" t="s">
        <v>163</v>
      </c>
      <c r="AU438" s="21" t="s">
        <v>110</v>
      </c>
      <c r="AY438" s="21" t="s">
        <v>162</v>
      </c>
      <c r="BE438" s="109">
        <f>IF(U438="základní",N438,0)</f>
        <v>0</v>
      </c>
      <c r="BF438" s="109">
        <f>IF(U438="snížená",N438,0)</f>
        <v>0</v>
      </c>
      <c r="BG438" s="109">
        <f>IF(U438="zákl. přenesená",N438,0)</f>
        <v>0</v>
      </c>
      <c r="BH438" s="109">
        <f>IF(U438="sníž. přenesená",N438,0)</f>
        <v>0</v>
      </c>
      <c r="BI438" s="109">
        <f>IF(U438="nulová",N438,0)</f>
        <v>0</v>
      </c>
      <c r="BJ438" s="21" t="s">
        <v>141</v>
      </c>
      <c r="BK438" s="109">
        <f>ROUND(L438*K438,2)</f>
        <v>0</v>
      </c>
      <c r="BL438" s="21" t="s">
        <v>141</v>
      </c>
      <c r="BM438" s="21" t="s">
        <v>333</v>
      </c>
    </row>
    <row r="439" spans="2:65" s="1" customFormat="1" ht="31.5" customHeight="1">
      <c r="B439" s="135"/>
      <c r="C439" s="164" t="s">
        <v>334</v>
      </c>
      <c r="D439" s="164" t="s">
        <v>163</v>
      </c>
      <c r="E439" s="165" t="s">
        <v>335</v>
      </c>
      <c r="F439" s="276" t="s">
        <v>336</v>
      </c>
      <c r="G439" s="276"/>
      <c r="H439" s="276"/>
      <c r="I439" s="276"/>
      <c r="J439" s="166" t="s">
        <v>328</v>
      </c>
      <c r="K439" s="167">
        <v>550.044</v>
      </c>
      <c r="L439" s="277">
        <v>0</v>
      </c>
      <c r="M439" s="277"/>
      <c r="N439" s="278">
        <f>ROUND(L439*K439,2)</f>
        <v>0</v>
      </c>
      <c r="O439" s="278"/>
      <c r="P439" s="278"/>
      <c r="Q439" s="278"/>
      <c r="R439" s="138"/>
      <c r="T439" s="168" t="s">
        <v>5</v>
      </c>
      <c r="U439" s="47" t="s">
        <v>48</v>
      </c>
      <c r="V439" s="39"/>
      <c r="W439" s="169">
        <f>V439*K439</f>
        <v>0</v>
      </c>
      <c r="X439" s="169">
        <v>0</v>
      </c>
      <c r="Y439" s="169">
        <f>X439*K439</f>
        <v>0</v>
      </c>
      <c r="Z439" s="169">
        <v>0</v>
      </c>
      <c r="AA439" s="170">
        <f>Z439*K439</f>
        <v>0</v>
      </c>
      <c r="AR439" s="21" t="s">
        <v>141</v>
      </c>
      <c r="AT439" s="21" t="s">
        <v>163</v>
      </c>
      <c r="AU439" s="21" t="s">
        <v>110</v>
      </c>
      <c r="AY439" s="21" t="s">
        <v>162</v>
      </c>
      <c r="BE439" s="109">
        <f>IF(U439="základní",N439,0)</f>
        <v>0</v>
      </c>
      <c r="BF439" s="109">
        <f>IF(U439="snížená",N439,0)</f>
        <v>0</v>
      </c>
      <c r="BG439" s="109">
        <f>IF(U439="zákl. přenesená",N439,0)</f>
        <v>0</v>
      </c>
      <c r="BH439" s="109">
        <f>IF(U439="sníž. přenesená",N439,0)</f>
        <v>0</v>
      </c>
      <c r="BI439" s="109">
        <f>IF(U439="nulová",N439,0)</f>
        <v>0</v>
      </c>
      <c r="BJ439" s="21" t="s">
        <v>141</v>
      </c>
      <c r="BK439" s="109">
        <f>ROUND(L439*K439,2)</f>
        <v>0</v>
      </c>
      <c r="BL439" s="21" t="s">
        <v>141</v>
      </c>
      <c r="BM439" s="21" t="s">
        <v>337</v>
      </c>
    </row>
    <row r="440" spans="2:65" s="1" customFormat="1" ht="31.5" customHeight="1">
      <c r="B440" s="135"/>
      <c r="C440" s="164" t="s">
        <v>338</v>
      </c>
      <c r="D440" s="164" t="s">
        <v>163</v>
      </c>
      <c r="E440" s="165" t="s">
        <v>339</v>
      </c>
      <c r="F440" s="276" t="s">
        <v>340</v>
      </c>
      <c r="G440" s="276"/>
      <c r="H440" s="276"/>
      <c r="I440" s="276"/>
      <c r="J440" s="166" t="s">
        <v>328</v>
      </c>
      <c r="K440" s="167">
        <v>45.837</v>
      </c>
      <c r="L440" s="277">
        <v>0</v>
      </c>
      <c r="M440" s="277"/>
      <c r="N440" s="278">
        <f>ROUND(L440*K440,2)</f>
        <v>0</v>
      </c>
      <c r="O440" s="278"/>
      <c r="P440" s="278"/>
      <c r="Q440" s="278"/>
      <c r="R440" s="138"/>
      <c r="T440" s="168" t="s">
        <v>5</v>
      </c>
      <c r="U440" s="47" t="s">
        <v>48</v>
      </c>
      <c r="V440" s="39"/>
      <c r="W440" s="169">
        <f>V440*K440</f>
        <v>0</v>
      </c>
      <c r="X440" s="169">
        <v>0</v>
      </c>
      <c r="Y440" s="169">
        <f>X440*K440</f>
        <v>0</v>
      </c>
      <c r="Z440" s="169">
        <v>0</v>
      </c>
      <c r="AA440" s="170">
        <f>Z440*K440</f>
        <v>0</v>
      </c>
      <c r="AR440" s="21" t="s">
        <v>141</v>
      </c>
      <c r="AT440" s="21" t="s">
        <v>163</v>
      </c>
      <c r="AU440" s="21" t="s">
        <v>110</v>
      </c>
      <c r="AY440" s="21" t="s">
        <v>162</v>
      </c>
      <c r="BE440" s="109">
        <f>IF(U440="základní",N440,0)</f>
        <v>0</v>
      </c>
      <c r="BF440" s="109">
        <f>IF(U440="snížená",N440,0)</f>
        <v>0</v>
      </c>
      <c r="BG440" s="109">
        <f>IF(U440="zákl. přenesená",N440,0)</f>
        <v>0</v>
      </c>
      <c r="BH440" s="109">
        <f>IF(U440="sníž. přenesená",N440,0)</f>
        <v>0</v>
      </c>
      <c r="BI440" s="109">
        <f>IF(U440="nulová",N440,0)</f>
        <v>0</v>
      </c>
      <c r="BJ440" s="21" t="s">
        <v>141</v>
      </c>
      <c r="BK440" s="109">
        <f>ROUND(L440*K440,2)</f>
        <v>0</v>
      </c>
      <c r="BL440" s="21" t="s">
        <v>141</v>
      </c>
      <c r="BM440" s="21" t="s">
        <v>341</v>
      </c>
    </row>
    <row r="441" spans="2:65" s="1" customFormat="1" ht="31.5" customHeight="1">
      <c r="B441" s="135"/>
      <c r="C441" s="164" t="s">
        <v>342</v>
      </c>
      <c r="D441" s="164" t="s">
        <v>163</v>
      </c>
      <c r="E441" s="165" t="s">
        <v>343</v>
      </c>
      <c r="F441" s="276" t="s">
        <v>344</v>
      </c>
      <c r="G441" s="276"/>
      <c r="H441" s="276"/>
      <c r="I441" s="276"/>
      <c r="J441" s="166" t="s">
        <v>328</v>
      </c>
      <c r="K441" s="167">
        <v>0.741</v>
      </c>
      <c r="L441" s="277">
        <v>0</v>
      </c>
      <c r="M441" s="277"/>
      <c r="N441" s="278">
        <f>ROUND(L441*K441,2)</f>
        <v>0</v>
      </c>
      <c r="O441" s="278"/>
      <c r="P441" s="278"/>
      <c r="Q441" s="278"/>
      <c r="R441" s="138"/>
      <c r="T441" s="168" t="s">
        <v>5</v>
      </c>
      <c r="U441" s="47" t="s">
        <v>48</v>
      </c>
      <c r="V441" s="39"/>
      <c r="W441" s="169">
        <f>V441*K441</f>
        <v>0</v>
      </c>
      <c r="X441" s="169">
        <v>0</v>
      </c>
      <c r="Y441" s="169">
        <f>X441*K441</f>
        <v>0</v>
      </c>
      <c r="Z441" s="169">
        <v>0</v>
      </c>
      <c r="AA441" s="170">
        <f>Z441*K441</f>
        <v>0</v>
      </c>
      <c r="AR441" s="21" t="s">
        <v>141</v>
      </c>
      <c r="AT441" s="21" t="s">
        <v>163</v>
      </c>
      <c r="AU441" s="21" t="s">
        <v>110</v>
      </c>
      <c r="AY441" s="21" t="s">
        <v>162</v>
      </c>
      <c r="BE441" s="109">
        <f>IF(U441="základní",N441,0)</f>
        <v>0</v>
      </c>
      <c r="BF441" s="109">
        <f>IF(U441="snížená",N441,0)</f>
        <v>0</v>
      </c>
      <c r="BG441" s="109">
        <f>IF(U441="zákl. přenesená",N441,0)</f>
        <v>0</v>
      </c>
      <c r="BH441" s="109">
        <f>IF(U441="sníž. přenesená",N441,0)</f>
        <v>0</v>
      </c>
      <c r="BI441" s="109">
        <f>IF(U441="nulová",N441,0)</f>
        <v>0</v>
      </c>
      <c r="BJ441" s="21" t="s">
        <v>141</v>
      </c>
      <c r="BK441" s="109">
        <f>ROUND(L441*K441,2)</f>
        <v>0</v>
      </c>
      <c r="BL441" s="21" t="s">
        <v>141</v>
      </c>
      <c r="BM441" s="21" t="s">
        <v>345</v>
      </c>
    </row>
    <row r="442" spans="2:51" s="11" customFormat="1" ht="22.5" customHeight="1">
      <c r="B442" s="179"/>
      <c r="C442" s="180"/>
      <c r="D442" s="180"/>
      <c r="E442" s="181" t="s">
        <v>5</v>
      </c>
      <c r="F442" s="285" t="s">
        <v>346</v>
      </c>
      <c r="G442" s="286"/>
      <c r="H442" s="286"/>
      <c r="I442" s="286"/>
      <c r="J442" s="180"/>
      <c r="K442" s="182">
        <v>0.741</v>
      </c>
      <c r="L442" s="180"/>
      <c r="M442" s="180"/>
      <c r="N442" s="180"/>
      <c r="O442" s="180"/>
      <c r="P442" s="180"/>
      <c r="Q442" s="180"/>
      <c r="R442" s="183"/>
      <c r="T442" s="184"/>
      <c r="U442" s="180"/>
      <c r="V442" s="180"/>
      <c r="W442" s="180"/>
      <c r="X442" s="180"/>
      <c r="Y442" s="180"/>
      <c r="Z442" s="180"/>
      <c r="AA442" s="185"/>
      <c r="AT442" s="186" t="s">
        <v>169</v>
      </c>
      <c r="AU442" s="186" t="s">
        <v>110</v>
      </c>
      <c r="AV442" s="11" t="s">
        <v>110</v>
      </c>
      <c r="AW442" s="11" t="s">
        <v>37</v>
      </c>
      <c r="AX442" s="11" t="s">
        <v>80</v>
      </c>
      <c r="AY442" s="186" t="s">
        <v>162</v>
      </c>
    </row>
    <row r="443" spans="2:51" s="12" customFormat="1" ht="22.5" customHeight="1">
      <c r="B443" s="187"/>
      <c r="C443" s="188"/>
      <c r="D443" s="188"/>
      <c r="E443" s="189" t="s">
        <v>5</v>
      </c>
      <c r="F443" s="283" t="s">
        <v>171</v>
      </c>
      <c r="G443" s="284"/>
      <c r="H443" s="284"/>
      <c r="I443" s="284"/>
      <c r="J443" s="188"/>
      <c r="K443" s="190">
        <v>0.741</v>
      </c>
      <c r="L443" s="188"/>
      <c r="M443" s="188"/>
      <c r="N443" s="188"/>
      <c r="O443" s="188"/>
      <c r="P443" s="188"/>
      <c r="Q443" s="188"/>
      <c r="R443" s="191"/>
      <c r="T443" s="192"/>
      <c r="U443" s="188"/>
      <c r="V443" s="188"/>
      <c r="W443" s="188"/>
      <c r="X443" s="188"/>
      <c r="Y443" s="188"/>
      <c r="Z443" s="188"/>
      <c r="AA443" s="193"/>
      <c r="AT443" s="194" t="s">
        <v>169</v>
      </c>
      <c r="AU443" s="194" t="s">
        <v>110</v>
      </c>
      <c r="AV443" s="12" t="s">
        <v>141</v>
      </c>
      <c r="AW443" s="12" t="s">
        <v>37</v>
      </c>
      <c r="AX443" s="12" t="s">
        <v>88</v>
      </c>
      <c r="AY443" s="194" t="s">
        <v>162</v>
      </c>
    </row>
    <row r="444" spans="2:63" s="9" customFormat="1" ht="29.85" customHeight="1">
      <c r="B444" s="153"/>
      <c r="C444" s="154"/>
      <c r="D444" s="163" t="s">
        <v>126</v>
      </c>
      <c r="E444" s="163"/>
      <c r="F444" s="163"/>
      <c r="G444" s="163"/>
      <c r="H444" s="163"/>
      <c r="I444" s="163"/>
      <c r="J444" s="163"/>
      <c r="K444" s="163"/>
      <c r="L444" s="163"/>
      <c r="M444" s="163"/>
      <c r="N444" s="297">
        <f>BK444</f>
        <v>0</v>
      </c>
      <c r="O444" s="298"/>
      <c r="P444" s="298"/>
      <c r="Q444" s="298"/>
      <c r="R444" s="156"/>
      <c r="T444" s="157"/>
      <c r="U444" s="154"/>
      <c r="V444" s="154"/>
      <c r="W444" s="158">
        <f>W445</f>
        <v>0</v>
      </c>
      <c r="X444" s="154"/>
      <c r="Y444" s="158">
        <f>Y445</f>
        <v>0</v>
      </c>
      <c r="Z444" s="154"/>
      <c r="AA444" s="159">
        <f>AA445</f>
        <v>0</v>
      </c>
      <c r="AR444" s="160" t="s">
        <v>88</v>
      </c>
      <c r="AT444" s="161" t="s">
        <v>79</v>
      </c>
      <c r="AU444" s="161" t="s">
        <v>88</v>
      </c>
      <c r="AY444" s="160" t="s">
        <v>162</v>
      </c>
      <c r="BK444" s="162">
        <f>BK445</f>
        <v>0</v>
      </c>
    </row>
    <row r="445" spans="2:65" s="1" customFormat="1" ht="22.5" customHeight="1">
      <c r="B445" s="135"/>
      <c r="C445" s="164" t="s">
        <v>347</v>
      </c>
      <c r="D445" s="164" t="s">
        <v>163</v>
      </c>
      <c r="E445" s="165" t="s">
        <v>348</v>
      </c>
      <c r="F445" s="276" t="s">
        <v>349</v>
      </c>
      <c r="G445" s="276"/>
      <c r="H445" s="276"/>
      <c r="I445" s="276"/>
      <c r="J445" s="166" t="s">
        <v>328</v>
      </c>
      <c r="K445" s="167">
        <v>37.859</v>
      </c>
      <c r="L445" s="277">
        <v>0</v>
      </c>
      <c r="M445" s="277"/>
      <c r="N445" s="278">
        <f>ROUND(L445*K445,2)</f>
        <v>0</v>
      </c>
      <c r="O445" s="278"/>
      <c r="P445" s="278"/>
      <c r="Q445" s="278"/>
      <c r="R445" s="138"/>
      <c r="T445" s="168" t="s">
        <v>5</v>
      </c>
      <c r="U445" s="47" t="s">
        <v>48</v>
      </c>
      <c r="V445" s="39"/>
      <c r="W445" s="169">
        <f>V445*K445</f>
        <v>0</v>
      </c>
      <c r="X445" s="169">
        <v>0</v>
      </c>
      <c r="Y445" s="169">
        <f>X445*K445</f>
        <v>0</v>
      </c>
      <c r="Z445" s="169">
        <v>0</v>
      </c>
      <c r="AA445" s="170">
        <f>Z445*K445</f>
        <v>0</v>
      </c>
      <c r="AR445" s="21" t="s">
        <v>141</v>
      </c>
      <c r="AT445" s="21" t="s">
        <v>163</v>
      </c>
      <c r="AU445" s="21" t="s">
        <v>110</v>
      </c>
      <c r="AY445" s="21" t="s">
        <v>162</v>
      </c>
      <c r="BE445" s="109">
        <f>IF(U445="základní",N445,0)</f>
        <v>0</v>
      </c>
      <c r="BF445" s="109">
        <f>IF(U445="snížená",N445,0)</f>
        <v>0</v>
      </c>
      <c r="BG445" s="109">
        <f>IF(U445="zákl. přenesená",N445,0)</f>
        <v>0</v>
      </c>
      <c r="BH445" s="109">
        <f>IF(U445="sníž. přenesená",N445,0)</f>
        <v>0</v>
      </c>
      <c r="BI445" s="109">
        <f>IF(U445="nulová",N445,0)</f>
        <v>0</v>
      </c>
      <c r="BJ445" s="21" t="s">
        <v>141</v>
      </c>
      <c r="BK445" s="109">
        <f>ROUND(L445*K445,2)</f>
        <v>0</v>
      </c>
      <c r="BL445" s="21" t="s">
        <v>141</v>
      </c>
      <c r="BM445" s="21" t="s">
        <v>350</v>
      </c>
    </row>
    <row r="446" spans="2:63" s="9" customFormat="1" ht="37.35" customHeight="1">
      <c r="B446" s="153"/>
      <c r="C446" s="154"/>
      <c r="D446" s="155" t="s">
        <v>127</v>
      </c>
      <c r="E446" s="155"/>
      <c r="F446" s="155"/>
      <c r="G446" s="155"/>
      <c r="H446" s="155"/>
      <c r="I446" s="155"/>
      <c r="J446" s="155"/>
      <c r="K446" s="155"/>
      <c r="L446" s="155"/>
      <c r="M446" s="155"/>
      <c r="N446" s="299">
        <f>BK446</f>
        <v>0</v>
      </c>
      <c r="O446" s="300"/>
      <c r="P446" s="300"/>
      <c r="Q446" s="300"/>
      <c r="R446" s="156"/>
      <c r="T446" s="157"/>
      <c r="U446" s="154"/>
      <c r="V446" s="154"/>
      <c r="W446" s="158">
        <f>W447+W458+W465+W467+W481+W584+W588+W638+W700+W713</f>
        <v>0</v>
      </c>
      <c r="X446" s="154"/>
      <c r="Y446" s="158">
        <f>Y447+Y458+Y465+Y467+Y481+Y584+Y588+Y638+Y700+Y713</f>
        <v>16.039290310000002</v>
      </c>
      <c r="Z446" s="154"/>
      <c r="AA446" s="159">
        <f>AA447+AA458+AA465+AA467+AA481+AA584+AA588+AA638+AA700+AA713</f>
        <v>14.01197487</v>
      </c>
      <c r="AR446" s="160" t="s">
        <v>110</v>
      </c>
      <c r="AT446" s="161" t="s">
        <v>79</v>
      </c>
      <c r="AU446" s="161" t="s">
        <v>80</v>
      </c>
      <c r="AY446" s="160" t="s">
        <v>162</v>
      </c>
      <c r="BK446" s="162">
        <f>BK447+BK458+BK465+BK467+BK481+BK584+BK588+BK638+BK700+BK713</f>
        <v>0</v>
      </c>
    </row>
    <row r="447" spans="2:63" s="9" customFormat="1" ht="19.9" customHeight="1">
      <c r="B447" s="153"/>
      <c r="C447" s="154"/>
      <c r="D447" s="163" t="s">
        <v>128</v>
      </c>
      <c r="E447" s="163"/>
      <c r="F447" s="163"/>
      <c r="G447" s="163"/>
      <c r="H447" s="163"/>
      <c r="I447" s="163"/>
      <c r="J447" s="163"/>
      <c r="K447" s="163"/>
      <c r="L447" s="163"/>
      <c r="M447" s="163"/>
      <c r="N447" s="297">
        <f>BK447</f>
        <v>0</v>
      </c>
      <c r="O447" s="298"/>
      <c r="P447" s="298"/>
      <c r="Q447" s="298"/>
      <c r="R447" s="156"/>
      <c r="T447" s="157"/>
      <c r="U447" s="154"/>
      <c r="V447" s="154"/>
      <c r="W447" s="158">
        <f>SUM(W448:W457)</f>
        <v>0</v>
      </c>
      <c r="X447" s="154"/>
      <c r="Y447" s="158">
        <f>SUM(Y448:Y457)</f>
        <v>0.9002479200000001</v>
      </c>
      <c r="Z447" s="154"/>
      <c r="AA447" s="159">
        <f>SUM(AA448:AA457)</f>
        <v>0.74064</v>
      </c>
      <c r="AR447" s="160" t="s">
        <v>110</v>
      </c>
      <c r="AT447" s="161" t="s">
        <v>79</v>
      </c>
      <c r="AU447" s="161" t="s">
        <v>88</v>
      </c>
      <c r="AY447" s="160" t="s">
        <v>162</v>
      </c>
      <c r="BK447" s="162">
        <f>SUM(BK448:BK457)</f>
        <v>0</v>
      </c>
    </row>
    <row r="448" spans="2:65" s="1" customFormat="1" ht="31.5" customHeight="1">
      <c r="B448" s="135"/>
      <c r="C448" s="164" t="s">
        <v>351</v>
      </c>
      <c r="D448" s="164" t="s">
        <v>163</v>
      </c>
      <c r="E448" s="165" t="s">
        <v>352</v>
      </c>
      <c r="F448" s="276" t="s">
        <v>353</v>
      </c>
      <c r="G448" s="276"/>
      <c r="H448" s="276"/>
      <c r="I448" s="276"/>
      <c r="J448" s="166" t="s">
        <v>166</v>
      </c>
      <c r="K448" s="167">
        <v>185.16</v>
      </c>
      <c r="L448" s="277">
        <v>0</v>
      </c>
      <c r="M448" s="277"/>
      <c r="N448" s="278">
        <f>ROUND(L448*K448,2)</f>
        <v>0</v>
      </c>
      <c r="O448" s="278"/>
      <c r="P448" s="278"/>
      <c r="Q448" s="278"/>
      <c r="R448" s="138"/>
      <c r="T448" s="168" t="s">
        <v>5</v>
      </c>
      <c r="U448" s="47" t="s">
        <v>48</v>
      </c>
      <c r="V448" s="39"/>
      <c r="W448" s="169">
        <f>V448*K448</f>
        <v>0</v>
      </c>
      <c r="X448" s="169">
        <v>0</v>
      </c>
      <c r="Y448" s="169">
        <f>X448*K448</f>
        <v>0</v>
      </c>
      <c r="Z448" s="169">
        <v>0.004</v>
      </c>
      <c r="AA448" s="170">
        <f>Z448*K448</f>
        <v>0.74064</v>
      </c>
      <c r="AR448" s="21" t="s">
        <v>287</v>
      </c>
      <c r="AT448" s="21" t="s">
        <v>163</v>
      </c>
      <c r="AU448" s="21" t="s">
        <v>110</v>
      </c>
      <c r="AY448" s="21" t="s">
        <v>162</v>
      </c>
      <c r="BE448" s="109">
        <f>IF(U448="základní",N448,0)</f>
        <v>0</v>
      </c>
      <c r="BF448" s="109">
        <f>IF(U448="snížená",N448,0)</f>
        <v>0</v>
      </c>
      <c r="BG448" s="109">
        <f>IF(U448="zákl. přenesená",N448,0)</f>
        <v>0</v>
      </c>
      <c r="BH448" s="109">
        <f>IF(U448="sníž. přenesená",N448,0)</f>
        <v>0</v>
      </c>
      <c r="BI448" s="109">
        <f>IF(U448="nulová",N448,0)</f>
        <v>0</v>
      </c>
      <c r="BJ448" s="21" t="s">
        <v>141</v>
      </c>
      <c r="BK448" s="109">
        <f>ROUND(L448*K448,2)</f>
        <v>0</v>
      </c>
      <c r="BL448" s="21" t="s">
        <v>287</v>
      </c>
      <c r="BM448" s="21" t="s">
        <v>354</v>
      </c>
    </row>
    <row r="449" spans="2:51" s="10" customFormat="1" ht="22.5" customHeight="1">
      <c r="B449" s="171"/>
      <c r="C449" s="172"/>
      <c r="D449" s="172"/>
      <c r="E449" s="173" t="s">
        <v>5</v>
      </c>
      <c r="F449" s="279" t="s">
        <v>355</v>
      </c>
      <c r="G449" s="280"/>
      <c r="H449" s="280"/>
      <c r="I449" s="280"/>
      <c r="J449" s="172"/>
      <c r="K449" s="174" t="s">
        <v>5</v>
      </c>
      <c r="L449" s="172"/>
      <c r="M449" s="172"/>
      <c r="N449" s="172"/>
      <c r="O449" s="172"/>
      <c r="P449" s="172"/>
      <c r="Q449" s="172"/>
      <c r="R449" s="175"/>
      <c r="T449" s="176"/>
      <c r="U449" s="172"/>
      <c r="V449" s="172"/>
      <c r="W449" s="172"/>
      <c r="X449" s="172"/>
      <c r="Y449" s="172"/>
      <c r="Z449" s="172"/>
      <c r="AA449" s="177"/>
      <c r="AT449" s="178" t="s">
        <v>169</v>
      </c>
      <c r="AU449" s="178" t="s">
        <v>110</v>
      </c>
      <c r="AV449" s="10" t="s">
        <v>88</v>
      </c>
      <c r="AW449" s="10" t="s">
        <v>37</v>
      </c>
      <c r="AX449" s="10" t="s">
        <v>80</v>
      </c>
      <c r="AY449" s="178" t="s">
        <v>162</v>
      </c>
    </row>
    <row r="450" spans="2:51" s="11" customFormat="1" ht="22.5" customHeight="1">
      <c r="B450" s="179"/>
      <c r="C450" s="180"/>
      <c r="D450" s="180"/>
      <c r="E450" s="181" t="s">
        <v>5</v>
      </c>
      <c r="F450" s="281" t="s">
        <v>278</v>
      </c>
      <c r="G450" s="282"/>
      <c r="H450" s="282"/>
      <c r="I450" s="282"/>
      <c r="J450" s="180"/>
      <c r="K450" s="182">
        <v>185.16</v>
      </c>
      <c r="L450" s="180"/>
      <c r="M450" s="180"/>
      <c r="N450" s="180"/>
      <c r="O450" s="180"/>
      <c r="P450" s="180"/>
      <c r="Q450" s="180"/>
      <c r="R450" s="183"/>
      <c r="T450" s="184"/>
      <c r="U450" s="180"/>
      <c r="V450" s="180"/>
      <c r="W450" s="180"/>
      <c r="X450" s="180"/>
      <c r="Y450" s="180"/>
      <c r="Z450" s="180"/>
      <c r="AA450" s="185"/>
      <c r="AT450" s="186" t="s">
        <v>169</v>
      </c>
      <c r="AU450" s="186" t="s">
        <v>110</v>
      </c>
      <c r="AV450" s="11" t="s">
        <v>110</v>
      </c>
      <c r="AW450" s="11" t="s">
        <v>37</v>
      </c>
      <c r="AX450" s="11" t="s">
        <v>80</v>
      </c>
      <c r="AY450" s="186" t="s">
        <v>162</v>
      </c>
    </row>
    <row r="451" spans="2:51" s="12" customFormat="1" ht="22.5" customHeight="1">
      <c r="B451" s="187"/>
      <c r="C451" s="188"/>
      <c r="D451" s="188"/>
      <c r="E451" s="189" t="s">
        <v>5</v>
      </c>
      <c r="F451" s="283" t="s">
        <v>171</v>
      </c>
      <c r="G451" s="284"/>
      <c r="H451" s="284"/>
      <c r="I451" s="284"/>
      <c r="J451" s="188"/>
      <c r="K451" s="190">
        <v>185.16</v>
      </c>
      <c r="L451" s="188"/>
      <c r="M451" s="188"/>
      <c r="N451" s="188"/>
      <c r="O451" s="188"/>
      <c r="P451" s="188"/>
      <c r="Q451" s="188"/>
      <c r="R451" s="191"/>
      <c r="T451" s="192"/>
      <c r="U451" s="188"/>
      <c r="V451" s="188"/>
      <c r="W451" s="188"/>
      <c r="X451" s="188"/>
      <c r="Y451" s="188"/>
      <c r="Z451" s="188"/>
      <c r="AA451" s="193"/>
      <c r="AT451" s="194" t="s">
        <v>169</v>
      </c>
      <c r="AU451" s="194" t="s">
        <v>110</v>
      </c>
      <c r="AV451" s="12" t="s">
        <v>141</v>
      </c>
      <c r="AW451" s="12" t="s">
        <v>37</v>
      </c>
      <c r="AX451" s="12" t="s">
        <v>88</v>
      </c>
      <c r="AY451" s="194" t="s">
        <v>162</v>
      </c>
    </row>
    <row r="452" spans="2:65" s="1" customFormat="1" ht="31.5" customHeight="1">
      <c r="B452" s="135"/>
      <c r="C452" s="164" t="s">
        <v>356</v>
      </c>
      <c r="D452" s="164" t="s">
        <v>163</v>
      </c>
      <c r="E452" s="165" t="s">
        <v>357</v>
      </c>
      <c r="F452" s="276" t="s">
        <v>358</v>
      </c>
      <c r="G452" s="276"/>
      <c r="H452" s="276"/>
      <c r="I452" s="276"/>
      <c r="J452" s="166" t="s">
        <v>166</v>
      </c>
      <c r="K452" s="167">
        <v>185.16</v>
      </c>
      <c r="L452" s="277">
        <v>0</v>
      </c>
      <c r="M452" s="277"/>
      <c r="N452" s="278">
        <f>ROUND(L452*K452,2)</f>
        <v>0</v>
      </c>
      <c r="O452" s="278"/>
      <c r="P452" s="278"/>
      <c r="Q452" s="278"/>
      <c r="R452" s="138"/>
      <c r="T452" s="168" t="s">
        <v>5</v>
      </c>
      <c r="U452" s="47" t="s">
        <v>48</v>
      </c>
      <c r="V452" s="39"/>
      <c r="W452" s="169">
        <f>V452*K452</f>
        <v>0</v>
      </c>
      <c r="X452" s="169">
        <v>0.0004</v>
      </c>
      <c r="Y452" s="169">
        <f>X452*K452</f>
        <v>0.074064</v>
      </c>
      <c r="Z452" s="169">
        <v>0</v>
      </c>
      <c r="AA452" s="170">
        <f>Z452*K452</f>
        <v>0</v>
      </c>
      <c r="AR452" s="21" t="s">
        <v>287</v>
      </c>
      <c r="AT452" s="21" t="s">
        <v>163</v>
      </c>
      <c r="AU452" s="21" t="s">
        <v>110</v>
      </c>
      <c r="AY452" s="21" t="s">
        <v>162</v>
      </c>
      <c r="BE452" s="109">
        <f>IF(U452="základní",N452,0)</f>
        <v>0</v>
      </c>
      <c r="BF452" s="109">
        <f>IF(U452="snížená",N452,0)</f>
        <v>0</v>
      </c>
      <c r="BG452" s="109">
        <f>IF(U452="zákl. přenesená",N452,0)</f>
        <v>0</v>
      </c>
      <c r="BH452" s="109">
        <f>IF(U452="sníž. přenesená",N452,0)</f>
        <v>0</v>
      </c>
      <c r="BI452" s="109">
        <f>IF(U452="nulová",N452,0)</f>
        <v>0</v>
      </c>
      <c r="BJ452" s="21" t="s">
        <v>141</v>
      </c>
      <c r="BK452" s="109">
        <f>ROUND(L452*K452,2)</f>
        <v>0</v>
      </c>
      <c r="BL452" s="21" t="s">
        <v>287</v>
      </c>
      <c r="BM452" s="21" t="s">
        <v>359</v>
      </c>
    </row>
    <row r="453" spans="2:51" s="10" customFormat="1" ht="22.5" customHeight="1">
      <c r="B453" s="171"/>
      <c r="C453" s="172"/>
      <c r="D453" s="172"/>
      <c r="E453" s="173" t="s">
        <v>5</v>
      </c>
      <c r="F453" s="279" t="s">
        <v>360</v>
      </c>
      <c r="G453" s="280"/>
      <c r="H453" s="280"/>
      <c r="I453" s="280"/>
      <c r="J453" s="172"/>
      <c r="K453" s="174" t="s">
        <v>5</v>
      </c>
      <c r="L453" s="172"/>
      <c r="M453" s="172"/>
      <c r="N453" s="172"/>
      <c r="O453" s="172"/>
      <c r="P453" s="172"/>
      <c r="Q453" s="172"/>
      <c r="R453" s="175"/>
      <c r="T453" s="176"/>
      <c r="U453" s="172"/>
      <c r="V453" s="172"/>
      <c r="W453" s="172"/>
      <c r="X453" s="172"/>
      <c r="Y453" s="172"/>
      <c r="Z453" s="172"/>
      <c r="AA453" s="177"/>
      <c r="AT453" s="178" t="s">
        <v>169</v>
      </c>
      <c r="AU453" s="178" t="s">
        <v>110</v>
      </c>
      <c r="AV453" s="10" t="s">
        <v>88</v>
      </c>
      <c r="AW453" s="10" t="s">
        <v>37</v>
      </c>
      <c r="AX453" s="10" t="s">
        <v>80</v>
      </c>
      <c r="AY453" s="178" t="s">
        <v>162</v>
      </c>
    </row>
    <row r="454" spans="2:51" s="11" customFormat="1" ht="22.5" customHeight="1">
      <c r="B454" s="179"/>
      <c r="C454" s="180"/>
      <c r="D454" s="180"/>
      <c r="E454" s="181" t="s">
        <v>5</v>
      </c>
      <c r="F454" s="281" t="s">
        <v>278</v>
      </c>
      <c r="G454" s="282"/>
      <c r="H454" s="282"/>
      <c r="I454" s="282"/>
      <c r="J454" s="180"/>
      <c r="K454" s="182">
        <v>185.16</v>
      </c>
      <c r="L454" s="180"/>
      <c r="M454" s="180"/>
      <c r="N454" s="180"/>
      <c r="O454" s="180"/>
      <c r="P454" s="180"/>
      <c r="Q454" s="180"/>
      <c r="R454" s="183"/>
      <c r="T454" s="184"/>
      <c r="U454" s="180"/>
      <c r="V454" s="180"/>
      <c r="W454" s="180"/>
      <c r="X454" s="180"/>
      <c r="Y454" s="180"/>
      <c r="Z454" s="180"/>
      <c r="AA454" s="185"/>
      <c r="AT454" s="186" t="s">
        <v>169</v>
      </c>
      <c r="AU454" s="186" t="s">
        <v>110</v>
      </c>
      <c r="AV454" s="11" t="s">
        <v>110</v>
      </c>
      <c r="AW454" s="11" t="s">
        <v>37</v>
      </c>
      <c r="AX454" s="11" t="s">
        <v>80</v>
      </c>
      <c r="AY454" s="186" t="s">
        <v>162</v>
      </c>
    </row>
    <row r="455" spans="2:51" s="12" customFormat="1" ht="22.5" customHeight="1">
      <c r="B455" s="187"/>
      <c r="C455" s="188"/>
      <c r="D455" s="188"/>
      <c r="E455" s="189" t="s">
        <v>5</v>
      </c>
      <c r="F455" s="283" t="s">
        <v>171</v>
      </c>
      <c r="G455" s="284"/>
      <c r="H455" s="284"/>
      <c r="I455" s="284"/>
      <c r="J455" s="188"/>
      <c r="K455" s="190">
        <v>185.16</v>
      </c>
      <c r="L455" s="188"/>
      <c r="M455" s="188"/>
      <c r="N455" s="188"/>
      <c r="O455" s="188"/>
      <c r="P455" s="188"/>
      <c r="Q455" s="188"/>
      <c r="R455" s="191"/>
      <c r="T455" s="192"/>
      <c r="U455" s="188"/>
      <c r="V455" s="188"/>
      <c r="W455" s="188"/>
      <c r="X455" s="188"/>
      <c r="Y455" s="188"/>
      <c r="Z455" s="188"/>
      <c r="AA455" s="193"/>
      <c r="AT455" s="194" t="s">
        <v>169</v>
      </c>
      <c r="AU455" s="194" t="s">
        <v>110</v>
      </c>
      <c r="AV455" s="12" t="s">
        <v>141</v>
      </c>
      <c r="AW455" s="12" t="s">
        <v>37</v>
      </c>
      <c r="AX455" s="12" t="s">
        <v>88</v>
      </c>
      <c r="AY455" s="194" t="s">
        <v>162</v>
      </c>
    </row>
    <row r="456" spans="2:65" s="1" customFormat="1" ht="22.5" customHeight="1">
      <c r="B456" s="135"/>
      <c r="C456" s="203" t="s">
        <v>361</v>
      </c>
      <c r="D456" s="203" t="s">
        <v>270</v>
      </c>
      <c r="E456" s="204" t="s">
        <v>362</v>
      </c>
      <c r="F456" s="291" t="s">
        <v>363</v>
      </c>
      <c r="G456" s="291"/>
      <c r="H456" s="291"/>
      <c r="I456" s="291"/>
      <c r="J456" s="205" t="s">
        <v>166</v>
      </c>
      <c r="K456" s="206">
        <v>212.934</v>
      </c>
      <c r="L456" s="292">
        <v>0</v>
      </c>
      <c r="M456" s="292"/>
      <c r="N456" s="293">
        <f>ROUND(L456*K456,2)</f>
        <v>0</v>
      </c>
      <c r="O456" s="278"/>
      <c r="P456" s="278"/>
      <c r="Q456" s="278"/>
      <c r="R456" s="138"/>
      <c r="T456" s="168" t="s">
        <v>5</v>
      </c>
      <c r="U456" s="47" t="s">
        <v>48</v>
      </c>
      <c r="V456" s="39"/>
      <c r="W456" s="169">
        <f>V456*K456</f>
        <v>0</v>
      </c>
      <c r="X456" s="169">
        <v>0.00388</v>
      </c>
      <c r="Y456" s="169">
        <f>X456*K456</f>
        <v>0.8261839200000001</v>
      </c>
      <c r="Z456" s="169">
        <v>0</v>
      </c>
      <c r="AA456" s="170">
        <f>Z456*K456</f>
        <v>0</v>
      </c>
      <c r="AR456" s="21" t="s">
        <v>364</v>
      </c>
      <c r="AT456" s="21" t="s">
        <v>270</v>
      </c>
      <c r="AU456" s="21" t="s">
        <v>110</v>
      </c>
      <c r="AY456" s="21" t="s">
        <v>162</v>
      </c>
      <c r="BE456" s="109">
        <f>IF(U456="základní",N456,0)</f>
        <v>0</v>
      </c>
      <c r="BF456" s="109">
        <f>IF(U456="snížená",N456,0)</f>
        <v>0</v>
      </c>
      <c r="BG456" s="109">
        <f>IF(U456="zákl. přenesená",N456,0)</f>
        <v>0</v>
      </c>
      <c r="BH456" s="109">
        <f>IF(U456="sníž. přenesená",N456,0)</f>
        <v>0</v>
      </c>
      <c r="BI456" s="109">
        <f>IF(U456="nulová",N456,0)</f>
        <v>0</v>
      </c>
      <c r="BJ456" s="21" t="s">
        <v>141</v>
      </c>
      <c r="BK456" s="109">
        <f>ROUND(L456*K456,2)</f>
        <v>0</v>
      </c>
      <c r="BL456" s="21" t="s">
        <v>287</v>
      </c>
      <c r="BM456" s="21" t="s">
        <v>365</v>
      </c>
    </row>
    <row r="457" spans="2:65" s="1" customFormat="1" ht="31.5" customHeight="1">
      <c r="B457" s="135"/>
      <c r="C457" s="164" t="s">
        <v>364</v>
      </c>
      <c r="D457" s="164" t="s">
        <v>163</v>
      </c>
      <c r="E457" s="165" t="s">
        <v>366</v>
      </c>
      <c r="F457" s="276" t="s">
        <v>367</v>
      </c>
      <c r="G457" s="276"/>
      <c r="H457" s="276"/>
      <c r="I457" s="276"/>
      <c r="J457" s="166" t="s">
        <v>328</v>
      </c>
      <c r="K457" s="167">
        <v>0.9</v>
      </c>
      <c r="L457" s="277">
        <v>0</v>
      </c>
      <c r="M457" s="277"/>
      <c r="N457" s="278">
        <f>ROUND(L457*K457,2)</f>
        <v>0</v>
      </c>
      <c r="O457" s="278"/>
      <c r="P457" s="278"/>
      <c r="Q457" s="278"/>
      <c r="R457" s="138"/>
      <c r="T457" s="168" t="s">
        <v>5</v>
      </c>
      <c r="U457" s="47" t="s">
        <v>48</v>
      </c>
      <c r="V457" s="39"/>
      <c r="W457" s="169">
        <f>V457*K457</f>
        <v>0</v>
      </c>
      <c r="X457" s="169">
        <v>0</v>
      </c>
      <c r="Y457" s="169">
        <f>X457*K457</f>
        <v>0</v>
      </c>
      <c r="Z457" s="169">
        <v>0</v>
      </c>
      <c r="AA457" s="170">
        <f>Z457*K457</f>
        <v>0</v>
      </c>
      <c r="AR457" s="21" t="s">
        <v>287</v>
      </c>
      <c r="AT457" s="21" t="s">
        <v>163</v>
      </c>
      <c r="AU457" s="21" t="s">
        <v>110</v>
      </c>
      <c r="AY457" s="21" t="s">
        <v>162</v>
      </c>
      <c r="BE457" s="109">
        <f>IF(U457="základní",N457,0)</f>
        <v>0</v>
      </c>
      <c r="BF457" s="109">
        <f>IF(U457="snížená",N457,0)</f>
        <v>0</v>
      </c>
      <c r="BG457" s="109">
        <f>IF(U457="zákl. přenesená",N457,0)</f>
        <v>0</v>
      </c>
      <c r="BH457" s="109">
        <f>IF(U457="sníž. přenesená",N457,0)</f>
        <v>0</v>
      </c>
      <c r="BI457" s="109">
        <f>IF(U457="nulová",N457,0)</f>
        <v>0</v>
      </c>
      <c r="BJ457" s="21" t="s">
        <v>141</v>
      </c>
      <c r="BK457" s="109">
        <f>ROUND(L457*K457,2)</f>
        <v>0</v>
      </c>
      <c r="BL457" s="21" t="s">
        <v>287</v>
      </c>
      <c r="BM457" s="21" t="s">
        <v>368</v>
      </c>
    </row>
    <row r="458" spans="2:63" s="9" customFormat="1" ht="29.85" customHeight="1">
      <c r="B458" s="153"/>
      <c r="C458" s="154"/>
      <c r="D458" s="163" t="s">
        <v>129</v>
      </c>
      <c r="E458" s="163"/>
      <c r="F458" s="163"/>
      <c r="G458" s="163"/>
      <c r="H458" s="163"/>
      <c r="I458" s="163"/>
      <c r="J458" s="163"/>
      <c r="K458" s="163"/>
      <c r="L458" s="163"/>
      <c r="M458" s="163"/>
      <c r="N458" s="301">
        <f>BK458</f>
        <v>0</v>
      </c>
      <c r="O458" s="302"/>
      <c r="P458" s="302"/>
      <c r="Q458" s="302"/>
      <c r="R458" s="156"/>
      <c r="T458" s="157"/>
      <c r="U458" s="154"/>
      <c r="V458" s="154"/>
      <c r="W458" s="158">
        <f>SUM(W459:W464)</f>
        <v>0</v>
      </c>
      <c r="X458" s="154"/>
      <c r="Y458" s="158">
        <f>SUM(Y459:Y464)</f>
        <v>0.14164725</v>
      </c>
      <c r="Z458" s="154"/>
      <c r="AA458" s="159">
        <f>SUM(AA459:AA464)</f>
        <v>0</v>
      </c>
      <c r="AR458" s="160" t="s">
        <v>110</v>
      </c>
      <c r="AT458" s="161" t="s">
        <v>79</v>
      </c>
      <c r="AU458" s="161" t="s">
        <v>88</v>
      </c>
      <c r="AY458" s="160" t="s">
        <v>162</v>
      </c>
      <c r="BK458" s="162">
        <f>SUM(BK459:BK464)</f>
        <v>0</v>
      </c>
    </row>
    <row r="459" spans="2:65" s="1" customFormat="1" ht="31.5" customHeight="1">
      <c r="B459" s="135"/>
      <c r="C459" s="164" t="s">
        <v>369</v>
      </c>
      <c r="D459" s="164" t="s">
        <v>163</v>
      </c>
      <c r="E459" s="165" t="s">
        <v>370</v>
      </c>
      <c r="F459" s="276" t="s">
        <v>371</v>
      </c>
      <c r="G459" s="276"/>
      <c r="H459" s="276"/>
      <c r="I459" s="276"/>
      <c r="J459" s="166" t="s">
        <v>166</v>
      </c>
      <c r="K459" s="167">
        <v>185.16</v>
      </c>
      <c r="L459" s="277">
        <v>0</v>
      </c>
      <c r="M459" s="277"/>
      <c r="N459" s="278">
        <f>ROUND(L459*K459,2)</f>
        <v>0</v>
      </c>
      <c r="O459" s="278"/>
      <c r="P459" s="278"/>
      <c r="Q459" s="278"/>
      <c r="R459" s="138"/>
      <c r="T459" s="168" t="s">
        <v>5</v>
      </c>
      <c r="U459" s="47" t="s">
        <v>48</v>
      </c>
      <c r="V459" s="39"/>
      <c r="W459" s="169">
        <f>V459*K459</f>
        <v>0</v>
      </c>
      <c r="X459" s="169">
        <v>0</v>
      </c>
      <c r="Y459" s="169">
        <f>X459*K459</f>
        <v>0</v>
      </c>
      <c r="Z459" s="169">
        <v>0</v>
      </c>
      <c r="AA459" s="170">
        <f>Z459*K459</f>
        <v>0</v>
      </c>
      <c r="AR459" s="21" t="s">
        <v>287</v>
      </c>
      <c r="AT459" s="21" t="s">
        <v>163</v>
      </c>
      <c r="AU459" s="21" t="s">
        <v>110</v>
      </c>
      <c r="AY459" s="21" t="s">
        <v>162</v>
      </c>
      <c r="BE459" s="109">
        <f>IF(U459="základní",N459,0)</f>
        <v>0</v>
      </c>
      <c r="BF459" s="109">
        <f>IF(U459="snížená",N459,0)</f>
        <v>0</v>
      </c>
      <c r="BG459" s="109">
        <f>IF(U459="zákl. přenesená",N459,0)</f>
        <v>0</v>
      </c>
      <c r="BH459" s="109">
        <f>IF(U459="sníž. přenesená",N459,0)</f>
        <v>0</v>
      </c>
      <c r="BI459" s="109">
        <f>IF(U459="nulová",N459,0)</f>
        <v>0</v>
      </c>
      <c r="BJ459" s="21" t="s">
        <v>141</v>
      </c>
      <c r="BK459" s="109">
        <f>ROUND(L459*K459,2)</f>
        <v>0</v>
      </c>
      <c r="BL459" s="21" t="s">
        <v>287</v>
      </c>
      <c r="BM459" s="21" t="s">
        <v>372</v>
      </c>
    </row>
    <row r="460" spans="2:51" s="10" customFormat="1" ht="22.5" customHeight="1">
      <c r="B460" s="171"/>
      <c r="C460" s="172"/>
      <c r="D460" s="172"/>
      <c r="E460" s="173" t="s">
        <v>5</v>
      </c>
      <c r="F460" s="279" t="s">
        <v>259</v>
      </c>
      <c r="G460" s="280"/>
      <c r="H460" s="280"/>
      <c r="I460" s="280"/>
      <c r="J460" s="172"/>
      <c r="K460" s="174" t="s">
        <v>5</v>
      </c>
      <c r="L460" s="172"/>
      <c r="M460" s="172"/>
      <c r="N460" s="172"/>
      <c r="O460" s="172"/>
      <c r="P460" s="172"/>
      <c r="Q460" s="172"/>
      <c r="R460" s="175"/>
      <c r="T460" s="176"/>
      <c r="U460" s="172"/>
      <c r="V460" s="172"/>
      <c r="W460" s="172"/>
      <c r="X460" s="172"/>
      <c r="Y460" s="172"/>
      <c r="Z460" s="172"/>
      <c r="AA460" s="177"/>
      <c r="AT460" s="178" t="s">
        <v>169</v>
      </c>
      <c r="AU460" s="178" t="s">
        <v>110</v>
      </c>
      <c r="AV460" s="10" t="s">
        <v>88</v>
      </c>
      <c r="AW460" s="10" t="s">
        <v>37</v>
      </c>
      <c r="AX460" s="10" t="s">
        <v>80</v>
      </c>
      <c r="AY460" s="178" t="s">
        <v>162</v>
      </c>
    </row>
    <row r="461" spans="2:51" s="11" customFormat="1" ht="22.5" customHeight="1">
      <c r="B461" s="179"/>
      <c r="C461" s="180"/>
      <c r="D461" s="180"/>
      <c r="E461" s="181" t="s">
        <v>5</v>
      </c>
      <c r="F461" s="281" t="s">
        <v>278</v>
      </c>
      <c r="G461" s="282"/>
      <c r="H461" s="282"/>
      <c r="I461" s="282"/>
      <c r="J461" s="180"/>
      <c r="K461" s="182">
        <v>185.16</v>
      </c>
      <c r="L461" s="180"/>
      <c r="M461" s="180"/>
      <c r="N461" s="180"/>
      <c r="O461" s="180"/>
      <c r="P461" s="180"/>
      <c r="Q461" s="180"/>
      <c r="R461" s="183"/>
      <c r="T461" s="184"/>
      <c r="U461" s="180"/>
      <c r="V461" s="180"/>
      <c r="W461" s="180"/>
      <c r="X461" s="180"/>
      <c r="Y461" s="180"/>
      <c r="Z461" s="180"/>
      <c r="AA461" s="185"/>
      <c r="AT461" s="186" t="s">
        <v>169</v>
      </c>
      <c r="AU461" s="186" t="s">
        <v>110</v>
      </c>
      <c r="AV461" s="11" t="s">
        <v>110</v>
      </c>
      <c r="AW461" s="11" t="s">
        <v>37</v>
      </c>
      <c r="AX461" s="11" t="s">
        <v>80</v>
      </c>
      <c r="AY461" s="186" t="s">
        <v>162</v>
      </c>
    </row>
    <row r="462" spans="2:51" s="12" customFormat="1" ht="22.5" customHeight="1">
      <c r="B462" s="187"/>
      <c r="C462" s="188"/>
      <c r="D462" s="188"/>
      <c r="E462" s="189" t="s">
        <v>5</v>
      </c>
      <c r="F462" s="283" t="s">
        <v>171</v>
      </c>
      <c r="G462" s="284"/>
      <c r="H462" s="284"/>
      <c r="I462" s="284"/>
      <c r="J462" s="188"/>
      <c r="K462" s="190">
        <v>185.16</v>
      </c>
      <c r="L462" s="188"/>
      <c r="M462" s="188"/>
      <c r="N462" s="188"/>
      <c r="O462" s="188"/>
      <c r="P462" s="188"/>
      <c r="Q462" s="188"/>
      <c r="R462" s="191"/>
      <c r="T462" s="192"/>
      <c r="U462" s="188"/>
      <c r="V462" s="188"/>
      <c r="W462" s="188"/>
      <c r="X462" s="188"/>
      <c r="Y462" s="188"/>
      <c r="Z462" s="188"/>
      <c r="AA462" s="193"/>
      <c r="AT462" s="194" t="s">
        <v>169</v>
      </c>
      <c r="AU462" s="194" t="s">
        <v>110</v>
      </c>
      <c r="AV462" s="12" t="s">
        <v>141</v>
      </c>
      <c r="AW462" s="12" t="s">
        <v>37</v>
      </c>
      <c r="AX462" s="12" t="s">
        <v>88</v>
      </c>
      <c r="AY462" s="194" t="s">
        <v>162</v>
      </c>
    </row>
    <row r="463" spans="2:65" s="1" customFormat="1" ht="31.5" customHeight="1">
      <c r="B463" s="135"/>
      <c r="C463" s="203" t="s">
        <v>373</v>
      </c>
      <c r="D463" s="203" t="s">
        <v>270</v>
      </c>
      <c r="E463" s="204" t="s">
        <v>374</v>
      </c>
      <c r="F463" s="291" t="s">
        <v>375</v>
      </c>
      <c r="G463" s="291"/>
      <c r="H463" s="291"/>
      <c r="I463" s="291"/>
      <c r="J463" s="205" t="s">
        <v>166</v>
      </c>
      <c r="K463" s="206">
        <v>188.863</v>
      </c>
      <c r="L463" s="292">
        <v>0</v>
      </c>
      <c r="M463" s="292"/>
      <c r="N463" s="293">
        <f>ROUND(L463*K463,2)</f>
        <v>0</v>
      </c>
      <c r="O463" s="278"/>
      <c r="P463" s="278"/>
      <c r="Q463" s="278"/>
      <c r="R463" s="138"/>
      <c r="T463" s="168" t="s">
        <v>5</v>
      </c>
      <c r="U463" s="47" t="s">
        <v>48</v>
      </c>
      <c r="V463" s="39"/>
      <c r="W463" s="169">
        <f>V463*K463</f>
        <v>0</v>
      </c>
      <c r="X463" s="169">
        <v>0.00075</v>
      </c>
      <c r="Y463" s="169">
        <f>X463*K463</f>
        <v>0.14164725</v>
      </c>
      <c r="Z463" s="169">
        <v>0</v>
      </c>
      <c r="AA463" s="170">
        <f>Z463*K463</f>
        <v>0</v>
      </c>
      <c r="AR463" s="21" t="s">
        <v>364</v>
      </c>
      <c r="AT463" s="21" t="s">
        <v>270</v>
      </c>
      <c r="AU463" s="21" t="s">
        <v>110</v>
      </c>
      <c r="AY463" s="21" t="s">
        <v>162</v>
      </c>
      <c r="BE463" s="109">
        <f>IF(U463="základní",N463,0)</f>
        <v>0</v>
      </c>
      <c r="BF463" s="109">
        <f>IF(U463="snížená",N463,0)</f>
        <v>0</v>
      </c>
      <c r="BG463" s="109">
        <f>IF(U463="zákl. přenesená",N463,0)</f>
        <v>0</v>
      </c>
      <c r="BH463" s="109">
        <f>IF(U463="sníž. přenesená",N463,0)</f>
        <v>0</v>
      </c>
      <c r="BI463" s="109">
        <f>IF(U463="nulová",N463,0)</f>
        <v>0</v>
      </c>
      <c r="BJ463" s="21" t="s">
        <v>141</v>
      </c>
      <c r="BK463" s="109">
        <f>ROUND(L463*K463,2)</f>
        <v>0</v>
      </c>
      <c r="BL463" s="21" t="s">
        <v>287</v>
      </c>
      <c r="BM463" s="21" t="s">
        <v>376</v>
      </c>
    </row>
    <row r="464" spans="2:65" s="1" customFormat="1" ht="31.5" customHeight="1">
      <c r="B464" s="135"/>
      <c r="C464" s="164" t="s">
        <v>377</v>
      </c>
      <c r="D464" s="164" t="s">
        <v>163</v>
      </c>
      <c r="E464" s="165" t="s">
        <v>378</v>
      </c>
      <c r="F464" s="276" t="s">
        <v>379</v>
      </c>
      <c r="G464" s="276"/>
      <c r="H464" s="276"/>
      <c r="I464" s="276"/>
      <c r="J464" s="166" t="s">
        <v>328</v>
      </c>
      <c r="K464" s="167">
        <v>0.142</v>
      </c>
      <c r="L464" s="277">
        <v>0</v>
      </c>
      <c r="M464" s="277"/>
      <c r="N464" s="278">
        <f>ROUND(L464*K464,2)</f>
        <v>0</v>
      </c>
      <c r="O464" s="278"/>
      <c r="P464" s="278"/>
      <c r="Q464" s="278"/>
      <c r="R464" s="138"/>
      <c r="T464" s="168" t="s">
        <v>5</v>
      </c>
      <c r="U464" s="47" t="s">
        <v>48</v>
      </c>
      <c r="V464" s="39"/>
      <c r="W464" s="169">
        <f>V464*K464</f>
        <v>0</v>
      </c>
      <c r="X464" s="169">
        <v>0</v>
      </c>
      <c r="Y464" s="169">
        <f>X464*K464</f>
        <v>0</v>
      </c>
      <c r="Z464" s="169">
        <v>0</v>
      </c>
      <c r="AA464" s="170">
        <f>Z464*K464</f>
        <v>0</v>
      </c>
      <c r="AR464" s="21" t="s">
        <v>287</v>
      </c>
      <c r="AT464" s="21" t="s">
        <v>163</v>
      </c>
      <c r="AU464" s="21" t="s">
        <v>110</v>
      </c>
      <c r="AY464" s="21" t="s">
        <v>162</v>
      </c>
      <c r="BE464" s="109">
        <f>IF(U464="základní",N464,0)</f>
        <v>0</v>
      </c>
      <c r="BF464" s="109">
        <f>IF(U464="snížená",N464,0)</f>
        <v>0</v>
      </c>
      <c r="BG464" s="109">
        <f>IF(U464="zákl. přenesená",N464,0)</f>
        <v>0</v>
      </c>
      <c r="BH464" s="109">
        <f>IF(U464="sníž. přenesená",N464,0)</f>
        <v>0</v>
      </c>
      <c r="BI464" s="109">
        <f>IF(U464="nulová",N464,0)</f>
        <v>0</v>
      </c>
      <c r="BJ464" s="21" t="s">
        <v>141</v>
      </c>
      <c r="BK464" s="109">
        <f>ROUND(L464*K464,2)</f>
        <v>0</v>
      </c>
      <c r="BL464" s="21" t="s">
        <v>287</v>
      </c>
      <c r="BM464" s="21" t="s">
        <v>380</v>
      </c>
    </row>
    <row r="465" spans="2:63" s="9" customFormat="1" ht="29.85" customHeight="1">
      <c r="B465" s="153"/>
      <c r="C465" s="154"/>
      <c r="D465" s="163" t="s">
        <v>130</v>
      </c>
      <c r="E465" s="163"/>
      <c r="F465" s="163"/>
      <c r="G465" s="163"/>
      <c r="H465" s="163"/>
      <c r="I465" s="163"/>
      <c r="J465" s="163"/>
      <c r="K465" s="163"/>
      <c r="L465" s="163"/>
      <c r="M465" s="163"/>
      <c r="N465" s="301">
        <f>BK465</f>
        <v>0</v>
      </c>
      <c r="O465" s="302"/>
      <c r="P465" s="302"/>
      <c r="Q465" s="302"/>
      <c r="R465" s="156"/>
      <c r="T465" s="157"/>
      <c r="U465" s="154"/>
      <c r="V465" s="154"/>
      <c r="W465" s="158">
        <f>W466</f>
        <v>0</v>
      </c>
      <c r="X465" s="154"/>
      <c r="Y465" s="158">
        <f>Y466</f>
        <v>0.02427607</v>
      </c>
      <c r="Z465" s="154"/>
      <c r="AA465" s="159">
        <f>AA466</f>
        <v>0</v>
      </c>
      <c r="AR465" s="160" t="s">
        <v>110</v>
      </c>
      <c r="AT465" s="161" t="s">
        <v>79</v>
      </c>
      <c r="AU465" s="161" t="s">
        <v>88</v>
      </c>
      <c r="AY465" s="160" t="s">
        <v>162</v>
      </c>
      <c r="BK465" s="162">
        <f>BK466</f>
        <v>0</v>
      </c>
    </row>
    <row r="466" spans="2:65" s="1" customFormat="1" ht="31.5" customHeight="1">
      <c r="B466" s="135"/>
      <c r="C466" s="164" t="s">
        <v>381</v>
      </c>
      <c r="D466" s="164" t="s">
        <v>163</v>
      </c>
      <c r="E466" s="165" t="s">
        <v>382</v>
      </c>
      <c r="F466" s="276" t="s">
        <v>383</v>
      </c>
      <c r="G466" s="276"/>
      <c r="H466" s="276"/>
      <c r="I466" s="276"/>
      <c r="J466" s="166" t="s">
        <v>166</v>
      </c>
      <c r="K466" s="167">
        <v>1.813</v>
      </c>
      <c r="L466" s="277">
        <v>0</v>
      </c>
      <c r="M466" s="277"/>
      <c r="N466" s="278">
        <f>ROUND(L466*K466,2)</f>
        <v>0</v>
      </c>
      <c r="O466" s="278"/>
      <c r="P466" s="278"/>
      <c r="Q466" s="278"/>
      <c r="R466" s="138"/>
      <c r="T466" s="168" t="s">
        <v>5</v>
      </c>
      <c r="U466" s="47" t="s">
        <v>48</v>
      </c>
      <c r="V466" s="39"/>
      <c r="W466" s="169">
        <f>V466*K466</f>
        <v>0</v>
      </c>
      <c r="X466" s="169">
        <v>0.01339</v>
      </c>
      <c r="Y466" s="169">
        <f>X466*K466</f>
        <v>0.02427607</v>
      </c>
      <c r="Z466" s="169">
        <v>0</v>
      </c>
      <c r="AA466" s="170">
        <f>Z466*K466</f>
        <v>0</v>
      </c>
      <c r="AR466" s="21" t="s">
        <v>287</v>
      </c>
      <c r="AT466" s="21" t="s">
        <v>163</v>
      </c>
      <c r="AU466" s="21" t="s">
        <v>110</v>
      </c>
      <c r="AY466" s="21" t="s">
        <v>162</v>
      </c>
      <c r="BE466" s="109">
        <f>IF(U466="základní",N466,0)</f>
        <v>0</v>
      </c>
      <c r="BF466" s="109">
        <f>IF(U466="snížená",N466,0)</f>
        <v>0</v>
      </c>
      <c r="BG466" s="109">
        <f>IF(U466="zákl. přenesená",N466,0)</f>
        <v>0</v>
      </c>
      <c r="BH466" s="109">
        <f>IF(U466="sníž. přenesená",N466,0)</f>
        <v>0</v>
      </c>
      <c r="BI466" s="109">
        <f>IF(U466="nulová",N466,0)</f>
        <v>0</v>
      </c>
      <c r="BJ466" s="21" t="s">
        <v>141</v>
      </c>
      <c r="BK466" s="109">
        <f>ROUND(L466*K466,2)</f>
        <v>0</v>
      </c>
      <c r="BL466" s="21" t="s">
        <v>287</v>
      </c>
      <c r="BM466" s="21" t="s">
        <v>384</v>
      </c>
    </row>
    <row r="467" spans="2:63" s="9" customFormat="1" ht="29.85" customHeight="1">
      <c r="B467" s="153"/>
      <c r="C467" s="154"/>
      <c r="D467" s="163" t="s">
        <v>131</v>
      </c>
      <c r="E467" s="163"/>
      <c r="F467" s="163"/>
      <c r="G467" s="163"/>
      <c r="H467" s="163"/>
      <c r="I467" s="163"/>
      <c r="J467" s="163"/>
      <c r="K467" s="163"/>
      <c r="L467" s="163"/>
      <c r="M467" s="163"/>
      <c r="N467" s="301">
        <f>BK467</f>
        <v>0</v>
      </c>
      <c r="O467" s="302"/>
      <c r="P467" s="302"/>
      <c r="Q467" s="302"/>
      <c r="R467" s="156"/>
      <c r="T467" s="157"/>
      <c r="U467" s="154"/>
      <c r="V467" s="154"/>
      <c r="W467" s="158">
        <f>SUM(W468:W480)</f>
        <v>0</v>
      </c>
      <c r="X467" s="154"/>
      <c r="Y467" s="158">
        <f>SUM(Y468:Y480)</f>
        <v>1.8127164</v>
      </c>
      <c r="Z467" s="154"/>
      <c r="AA467" s="159">
        <f>SUM(AA468:AA480)</f>
        <v>0</v>
      </c>
      <c r="AR467" s="160" t="s">
        <v>110</v>
      </c>
      <c r="AT467" s="161" t="s">
        <v>79</v>
      </c>
      <c r="AU467" s="161" t="s">
        <v>88</v>
      </c>
      <c r="AY467" s="160" t="s">
        <v>162</v>
      </c>
      <c r="BK467" s="162">
        <f>SUM(BK468:BK480)</f>
        <v>0</v>
      </c>
    </row>
    <row r="468" spans="2:65" s="1" customFormat="1" ht="44.25" customHeight="1">
      <c r="B468" s="135"/>
      <c r="C468" s="164" t="s">
        <v>385</v>
      </c>
      <c r="D468" s="164" t="s">
        <v>163</v>
      </c>
      <c r="E468" s="165" t="s">
        <v>386</v>
      </c>
      <c r="F468" s="276" t="s">
        <v>387</v>
      </c>
      <c r="G468" s="276"/>
      <c r="H468" s="276"/>
      <c r="I468" s="276"/>
      <c r="J468" s="166" t="s">
        <v>166</v>
      </c>
      <c r="K468" s="167">
        <v>185.16</v>
      </c>
      <c r="L468" s="277">
        <v>0</v>
      </c>
      <c r="M468" s="277"/>
      <c r="N468" s="278">
        <f>ROUND(L468*K468,2)</f>
        <v>0</v>
      </c>
      <c r="O468" s="278"/>
      <c r="P468" s="278"/>
      <c r="Q468" s="278"/>
      <c r="R468" s="138"/>
      <c r="T468" s="168" t="s">
        <v>5</v>
      </c>
      <c r="U468" s="47" t="s">
        <v>48</v>
      </c>
      <c r="V468" s="39"/>
      <c r="W468" s="169">
        <f>V468*K468</f>
        <v>0</v>
      </c>
      <c r="X468" s="169">
        <v>0.00139</v>
      </c>
      <c r="Y468" s="169">
        <f>X468*K468</f>
        <v>0.2573724</v>
      </c>
      <c r="Z468" s="169">
        <v>0</v>
      </c>
      <c r="AA468" s="170">
        <f>Z468*K468</f>
        <v>0</v>
      </c>
      <c r="AR468" s="21" t="s">
        <v>287</v>
      </c>
      <c r="AT468" s="21" t="s">
        <v>163</v>
      </c>
      <c r="AU468" s="21" t="s">
        <v>110</v>
      </c>
      <c r="AY468" s="21" t="s">
        <v>162</v>
      </c>
      <c r="BE468" s="109">
        <f>IF(U468="základní",N468,0)</f>
        <v>0</v>
      </c>
      <c r="BF468" s="109">
        <f>IF(U468="snížená",N468,0)</f>
        <v>0</v>
      </c>
      <c r="BG468" s="109">
        <f>IF(U468="zákl. přenesená",N468,0)</f>
        <v>0</v>
      </c>
      <c r="BH468" s="109">
        <f>IF(U468="sníž. přenesená",N468,0)</f>
        <v>0</v>
      </c>
      <c r="BI468" s="109">
        <f>IF(U468="nulová",N468,0)</f>
        <v>0</v>
      </c>
      <c r="BJ468" s="21" t="s">
        <v>141</v>
      </c>
      <c r="BK468" s="109">
        <f>ROUND(L468*K468,2)</f>
        <v>0</v>
      </c>
      <c r="BL468" s="21" t="s">
        <v>287</v>
      </c>
      <c r="BM468" s="21" t="s">
        <v>388</v>
      </c>
    </row>
    <row r="469" spans="2:51" s="10" customFormat="1" ht="22.5" customHeight="1">
      <c r="B469" s="171"/>
      <c r="C469" s="172"/>
      <c r="D469" s="172"/>
      <c r="E469" s="173" t="s">
        <v>5</v>
      </c>
      <c r="F469" s="279" t="s">
        <v>195</v>
      </c>
      <c r="G469" s="280"/>
      <c r="H469" s="280"/>
      <c r="I469" s="280"/>
      <c r="J469" s="172"/>
      <c r="K469" s="174" t="s">
        <v>5</v>
      </c>
      <c r="L469" s="172"/>
      <c r="M469" s="172"/>
      <c r="N469" s="172"/>
      <c r="O469" s="172"/>
      <c r="P469" s="172"/>
      <c r="Q469" s="172"/>
      <c r="R469" s="175"/>
      <c r="T469" s="176"/>
      <c r="U469" s="172"/>
      <c r="V469" s="172"/>
      <c r="W469" s="172"/>
      <c r="X469" s="172"/>
      <c r="Y469" s="172"/>
      <c r="Z469" s="172"/>
      <c r="AA469" s="177"/>
      <c r="AT469" s="178" t="s">
        <v>169</v>
      </c>
      <c r="AU469" s="178" t="s">
        <v>110</v>
      </c>
      <c r="AV469" s="10" t="s">
        <v>88</v>
      </c>
      <c r="AW469" s="10" t="s">
        <v>37</v>
      </c>
      <c r="AX469" s="10" t="s">
        <v>80</v>
      </c>
      <c r="AY469" s="178" t="s">
        <v>162</v>
      </c>
    </row>
    <row r="470" spans="2:51" s="11" customFormat="1" ht="22.5" customHeight="1">
      <c r="B470" s="179"/>
      <c r="C470" s="180"/>
      <c r="D470" s="180"/>
      <c r="E470" s="181" t="s">
        <v>5</v>
      </c>
      <c r="F470" s="281" t="s">
        <v>313</v>
      </c>
      <c r="G470" s="282"/>
      <c r="H470" s="282"/>
      <c r="I470" s="282"/>
      <c r="J470" s="180"/>
      <c r="K470" s="182">
        <v>128.28</v>
      </c>
      <c r="L470" s="180"/>
      <c r="M470" s="180"/>
      <c r="N470" s="180"/>
      <c r="O470" s="180"/>
      <c r="P470" s="180"/>
      <c r="Q470" s="180"/>
      <c r="R470" s="183"/>
      <c r="T470" s="184"/>
      <c r="U470" s="180"/>
      <c r="V470" s="180"/>
      <c r="W470" s="180"/>
      <c r="X470" s="180"/>
      <c r="Y470" s="180"/>
      <c r="Z470" s="180"/>
      <c r="AA470" s="185"/>
      <c r="AT470" s="186" t="s">
        <v>169</v>
      </c>
      <c r="AU470" s="186" t="s">
        <v>110</v>
      </c>
      <c r="AV470" s="11" t="s">
        <v>110</v>
      </c>
      <c r="AW470" s="11" t="s">
        <v>37</v>
      </c>
      <c r="AX470" s="11" t="s">
        <v>80</v>
      </c>
      <c r="AY470" s="186" t="s">
        <v>162</v>
      </c>
    </row>
    <row r="471" spans="2:51" s="10" customFormat="1" ht="22.5" customHeight="1">
      <c r="B471" s="171"/>
      <c r="C471" s="172"/>
      <c r="D471" s="172"/>
      <c r="E471" s="173" t="s">
        <v>5</v>
      </c>
      <c r="F471" s="289" t="s">
        <v>202</v>
      </c>
      <c r="G471" s="290"/>
      <c r="H471" s="290"/>
      <c r="I471" s="290"/>
      <c r="J471" s="172"/>
      <c r="K471" s="174" t="s">
        <v>5</v>
      </c>
      <c r="L471" s="172"/>
      <c r="M471" s="172"/>
      <c r="N471" s="172"/>
      <c r="O471" s="172"/>
      <c r="P471" s="172"/>
      <c r="Q471" s="172"/>
      <c r="R471" s="175"/>
      <c r="T471" s="176"/>
      <c r="U471" s="172"/>
      <c r="V471" s="172"/>
      <c r="W471" s="172"/>
      <c r="X471" s="172"/>
      <c r="Y471" s="172"/>
      <c r="Z471" s="172"/>
      <c r="AA471" s="177"/>
      <c r="AT471" s="178" t="s">
        <v>169</v>
      </c>
      <c r="AU471" s="178" t="s">
        <v>110</v>
      </c>
      <c r="AV471" s="10" t="s">
        <v>88</v>
      </c>
      <c r="AW471" s="10" t="s">
        <v>37</v>
      </c>
      <c r="AX471" s="10" t="s">
        <v>80</v>
      </c>
      <c r="AY471" s="178" t="s">
        <v>162</v>
      </c>
    </row>
    <row r="472" spans="2:51" s="11" customFormat="1" ht="22.5" customHeight="1">
      <c r="B472" s="179"/>
      <c r="C472" s="180"/>
      <c r="D472" s="180"/>
      <c r="E472" s="181" t="s">
        <v>5</v>
      </c>
      <c r="F472" s="281" t="s">
        <v>315</v>
      </c>
      <c r="G472" s="282"/>
      <c r="H472" s="282"/>
      <c r="I472" s="282"/>
      <c r="J472" s="180"/>
      <c r="K472" s="182">
        <v>56.88</v>
      </c>
      <c r="L472" s="180"/>
      <c r="M472" s="180"/>
      <c r="N472" s="180"/>
      <c r="O472" s="180"/>
      <c r="P472" s="180"/>
      <c r="Q472" s="180"/>
      <c r="R472" s="183"/>
      <c r="T472" s="184"/>
      <c r="U472" s="180"/>
      <c r="V472" s="180"/>
      <c r="W472" s="180"/>
      <c r="X472" s="180"/>
      <c r="Y472" s="180"/>
      <c r="Z472" s="180"/>
      <c r="AA472" s="185"/>
      <c r="AT472" s="186" t="s">
        <v>169</v>
      </c>
      <c r="AU472" s="186" t="s">
        <v>110</v>
      </c>
      <c r="AV472" s="11" t="s">
        <v>110</v>
      </c>
      <c r="AW472" s="11" t="s">
        <v>37</v>
      </c>
      <c r="AX472" s="11" t="s">
        <v>80</v>
      </c>
      <c r="AY472" s="186" t="s">
        <v>162</v>
      </c>
    </row>
    <row r="473" spans="2:51" s="12" customFormat="1" ht="22.5" customHeight="1">
      <c r="B473" s="187"/>
      <c r="C473" s="188"/>
      <c r="D473" s="188"/>
      <c r="E473" s="189" t="s">
        <v>5</v>
      </c>
      <c r="F473" s="283" t="s">
        <v>171</v>
      </c>
      <c r="G473" s="284"/>
      <c r="H473" s="284"/>
      <c r="I473" s="284"/>
      <c r="J473" s="188"/>
      <c r="K473" s="190">
        <v>185.16</v>
      </c>
      <c r="L473" s="188"/>
      <c r="M473" s="188"/>
      <c r="N473" s="188"/>
      <c r="O473" s="188"/>
      <c r="P473" s="188"/>
      <c r="Q473" s="188"/>
      <c r="R473" s="191"/>
      <c r="T473" s="192"/>
      <c r="U473" s="188"/>
      <c r="V473" s="188"/>
      <c r="W473" s="188"/>
      <c r="X473" s="188"/>
      <c r="Y473" s="188"/>
      <c r="Z473" s="188"/>
      <c r="AA473" s="193"/>
      <c r="AT473" s="194" t="s">
        <v>169</v>
      </c>
      <c r="AU473" s="194" t="s">
        <v>110</v>
      </c>
      <c r="AV473" s="12" t="s">
        <v>141</v>
      </c>
      <c r="AW473" s="12" t="s">
        <v>37</v>
      </c>
      <c r="AX473" s="12" t="s">
        <v>88</v>
      </c>
      <c r="AY473" s="194" t="s">
        <v>162</v>
      </c>
    </row>
    <row r="474" spans="2:65" s="1" customFormat="1" ht="31.5" customHeight="1">
      <c r="B474" s="135"/>
      <c r="C474" s="203" t="s">
        <v>389</v>
      </c>
      <c r="D474" s="203" t="s">
        <v>270</v>
      </c>
      <c r="E474" s="204" t="s">
        <v>390</v>
      </c>
      <c r="F474" s="291" t="s">
        <v>391</v>
      </c>
      <c r="G474" s="291"/>
      <c r="H474" s="291"/>
      <c r="I474" s="291"/>
      <c r="J474" s="205" t="s">
        <v>166</v>
      </c>
      <c r="K474" s="206">
        <v>194.418</v>
      </c>
      <c r="L474" s="292">
        <v>0</v>
      </c>
      <c r="M474" s="292"/>
      <c r="N474" s="293">
        <f>ROUND(L474*K474,2)</f>
        <v>0</v>
      </c>
      <c r="O474" s="278"/>
      <c r="P474" s="278"/>
      <c r="Q474" s="278"/>
      <c r="R474" s="138"/>
      <c r="T474" s="168" t="s">
        <v>5</v>
      </c>
      <c r="U474" s="47" t="s">
        <v>48</v>
      </c>
      <c r="V474" s="39"/>
      <c r="W474" s="169">
        <f>V474*K474</f>
        <v>0</v>
      </c>
      <c r="X474" s="169">
        <v>0.008</v>
      </c>
      <c r="Y474" s="169">
        <f>X474*K474</f>
        <v>1.555344</v>
      </c>
      <c r="Z474" s="169">
        <v>0</v>
      </c>
      <c r="AA474" s="170">
        <f>Z474*K474</f>
        <v>0</v>
      </c>
      <c r="AR474" s="21" t="s">
        <v>364</v>
      </c>
      <c r="AT474" s="21" t="s">
        <v>270</v>
      </c>
      <c r="AU474" s="21" t="s">
        <v>110</v>
      </c>
      <c r="AY474" s="21" t="s">
        <v>162</v>
      </c>
      <c r="BE474" s="109">
        <f>IF(U474="základní",N474,0)</f>
        <v>0</v>
      </c>
      <c r="BF474" s="109">
        <f>IF(U474="snížená",N474,0)</f>
        <v>0</v>
      </c>
      <c r="BG474" s="109">
        <f>IF(U474="zákl. přenesená",N474,0)</f>
        <v>0</v>
      </c>
      <c r="BH474" s="109">
        <f>IF(U474="sníž. přenesená",N474,0)</f>
        <v>0</v>
      </c>
      <c r="BI474" s="109">
        <f>IF(U474="nulová",N474,0)</f>
        <v>0</v>
      </c>
      <c r="BJ474" s="21" t="s">
        <v>141</v>
      </c>
      <c r="BK474" s="109">
        <f>ROUND(L474*K474,2)</f>
        <v>0</v>
      </c>
      <c r="BL474" s="21" t="s">
        <v>287</v>
      </c>
      <c r="BM474" s="21" t="s">
        <v>392</v>
      </c>
    </row>
    <row r="475" spans="2:51" s="10" customFormat="1" ht="22.5" customHeight="1">
      <c r="B475" s="171"/>
      <c r="C475" s="172"/>
      <c r="D475" s="172"/>
      <c r="E475" s="173" t="s">
        <v>5</v>
      </c>
      <c r="F475" s="279" t="s">
        <v>195</v>
      </c>
      <c r="G475" s="280"/>
      <c r="H475" s="280"/>
      <c r="I475" s="280"/>
      <c r="J475" s="172"/>
      <c r="K475" s="174" t="s">
        <v>5</v>
      </c>
      <c r="L475" s="172"/>
      <c r="M475" s="172"/>
      <c r="N475" s="172"/>
      <c r="O475" s="172"/>
      <c r="P475" s="172"/>
      <c r="Q475" s="172"/>
      <c r="R475" s="175"/>
      <c r="T475" s="176"/>
      <c r="U475" s="172"/>
      <c r="V475" s="172"/>
      <c r="W475" s="172"/>
      <c r="X475" s="172"/>
      <c r="Y475" s="172"/>
      <c r="Z475" s="172"/>
      <c r="AA475" s="177"/>
      <c r="AT475" s="178" t="s">
        <v>169</v>
      </c>
      <c r="AU475" s="178" t="s">
        <v>110</v>
      </c>
      <c r="AV475" s="10" t="s">
        <v>88</v>
      </c>
      <c r="AW475" s="10" t="s">
        <v>37</v>
      </c>
      <c r="AX475" s="10" t="s">
        <v>80</v>
      </c>
      <c r="AY475" s="178" t="s">
        <v>162</v>
      </c>
    </row>
    <row r="476" spans="2:51" s="11" customFormat="1" ht="22.5" customHeight="1">
      <c r="B476" s="179"/>
      <c r="C476" s="180"/>
      <c r="D476" s="180"/>
      <c r="E476" s="181" t="s">
        <v>5</v>
      </c>
      <c r="F476" s="281" t="s">
        <v>313</v>
      </c>
      <c r="G476" s="282"/>
      <c r="H476" s="282"/>
      <c r="I476" s="282"/>
      <c r="J476" s="180"/>
      <c r="K476" s="182">
        <v>128.28</v>
      </c>
      <c r="L476" s="180"/>
      <c r="M476" s="180"/>
      <c r="N476" s="180"/>
      <c r="O476" s="180"/>
      <c r="P476" s="180"/>
      <c r="Q476" s="180"/>
      <c r="R476" s="183"/>
      <c r="T476" s="184"/>
      <c r="U476" s="180"/>
      <c r="V476" s="180"/>
      <c r="W476" s="180"/>
      <c r="X476" s="180"/>
      <c r="Y476" s="180"/>
      <c r="Z476" s="180"/>
      <c r="AA476" s="185"/>
      <c r="AT476" s="186" t="s">
        <v>169</v>
      </c>
      <c r="AU476" s="186" t="s">
        <v>110</v>
      </c>
      <c r="AV476" s="11" t="s">
        <v>110</v>
      </c>
      <c r="AW476" s="11" t="s">
        <v>37</v>
      </c>
      <c r="AX476" s="11" t="s">
        <v>80</v>
      </c>
      <c r="AY476" s="186" t="s">
        <v>162</v>
      </c>
    </row>
    <row r="477" spans="2:51" s="10" customFormat="1" ht="22.5" customHeight="1">
      <c r="B477" s="171"/>
      <c r="C477" s="172"/>
      <c r="D477" s="172"/>
      <c r="E477" s="173" t="s">
        <v>5</v>
      </c>
      <c r="F477" s="289" t="s">
        <v>202</v>
      </c>
      <c r="G477" s="290"/>
      <c r="H477" s="290"/>
      <c r="I477" s="290"/>
      <c r="J477" s="172"/>
      <c r="K477" s="174" t="s">
        <v>5</v>
      </c>
      <c r="L477" s="172"/>
      <c r="M477" s="172"/>
      <c r="N477" s="172"/>
      <c r="O477" s="172"/>
      <c r="P477" s="172"/>
      <c r="Q477" s="172"/>
      <c r="R477" s="175"/>
      <c r="T477" s="176"/>
      <c r="U477" s="172"/>
      <c r="V477" s="172"/>
      <c r="W477" s="172"/>
      <c r="X477" s="172"/>
      <c r="Y477" s="172"/>
      <c r="Z477" s="172"/>
      <c r="AA477" s="177"/>
      <c r="AT477" s="178" t="s">
        <v>169</v>
      </c>
      <c r="AU477" s="178" t="s">
        <v>110</v>
      </c>
      <c r="AV477" s="10" t="s">
        <v>88</v>
      </c>
      <c r="AW477" s="10" t="s">
        <v>37</v>
      </c>
      <c r="AX477" s="10" t="s">
        <v>80</v>
      </c>
      <c r="AY477" s="178" t="s">
        <v>162</v>
      </c>
    </row>
    <row r="478" spans="2:51" s="11" customFormat="1" ht="22.5" customHeight="1">
      <c r="B478" s="179"/>
      <c r="C478" s="180"/>
      <c r="D478" s="180"/>
      <c r="E478" s="181" t="s">
        <v>5</v>
      </c>
      <c r="F478" s="281" t="s">
        <v>315</v>
      </c>
      <c r="G478" s="282"/>
      <c r="H478" s="282"/>
      <c r="I478" s="282"/>
      <c r="J478" s="180"/>
      <c r="K478" s="182">
        <v>56.88</v>
      </c>
      <c r="L478" s="180"/>
      <c r="M478" s="180"/>
      <c r="N478" s="180"/>
      <c r="O478" s="180"/>
      <c r="P478" s="180"/>
      <c r="Q478" s="180"/>
      <c r="R478" s="183"/>
      <c r="T478" s="184"/>
      <c r="U478" s="180"/>
      <c r="V478" s="180"/>
      <c r="W478" s="180"/>
      <c r="X478" s="180"/>
      <c r="Y478" s="180"/>
      <c r="Z478" s="180"/>
      <c r="AA478" s="185"/>
      <c r="AT478" s="186" t="s">
        <v>169</v>
      </c>
      <c r="AU478" s="186" t="s">
        <v>110</v>
      </c>
      <c r="AV478" s="11" t="s">
        <v>110</v>
      </c>
      <c r="AW478" s="11" t="s">
        <v>37</v>
      </c>
      <c r="AX478" s="11" t="s">
        <v>80</v>
      </c>
      <c r="AY478" s="186" t="s">
        <v>162</v>
      </c>
    </row>
    <row r="479" spans="2:51" s="12" customFormat="1" ht="22.5" customHeight="1">
      <c r="B479" s="187"/>
      <c r="C479" s="188"/>
      <c r="D479" s="188"/>
      <c r="E479" s="189" t="s">
        <v>5</v>
      </c>
      <c r="F479" s="283" t="s">
        <v>171</v>
      </c>
      <c r="G479" s="284"/>
      <c r="H479" s="284"/>
      <c r="I479" s="284"/>
      <c r="J479" s="188"/>
      <c r="K479" s="190">
        <v>185.16</v>
      </c>
      <c r="L479" s="188"/>
      <c r="M479" s="188"/>
      <c r="N479" s="188"/>
      <c r="O479" s="188"/>
      <c r="P479" s="188"/>
      <c r="Q479" s="188"/>
      <c r="R479" s="191"/>
      <c r="T479" s="192"/>
      <c r="U479" s="188"/>
      <c r="V479" s="188"/>
      <c r="W479" s="188"/>
      <c r="X479" s="188"/>
      <c r="Y479" s="188"/>
      <c r="Z479" s="188"/>
      <c r="AA479" s="193"/>
      <c r="AT479" s="194" t="s">
        <v>169</v>
      </c>
      <c r="AU479" s="194" t="s">
        <v>110</v>
      </c>
      <c r="AV479" s="12" t="s">
        <v>141</v>
      </c>
      <c r="AW479" s="12" t="s">
        <v>37</v>
      </c>
      <c r="AX479" s="12" t="s">
        <v>88</v>
      </c>
      <c r="AY479" s="194" t="s">
        <v>162</v>
      </c>
    </row>
    <row r="480" spans="2:65" s="1" customFormat="1" ht="31.5" customHeight="1">
      <c r="B480" s="135"/>
      <c r="C480" s="164" t="s">
        <v>393</v>
      </c>
      <c r="D480" s="164" t="s">
        <v>163</v>
      </c>
      <c r="E480" s="165" t="s">
        <v>394</v>
      </c>
      <c r="F480" s="276" t="s">
        <v>395</v>
      </c>
      <c r="G480" s="276"/>
      <c r="H480" s="276"/>
      <c r="I480" s="276"/>
      <c r="J480" s="166" t="s">
        <v>328</v>
      </c>
      <c r="K480" s="167">
        <v>1.813</v>
      </c>
      <c r="L480" s="277">
        <v>0</v>
      </c>
      <c r="M480" s="277"/>
      <c r="N480" s="278">
        <f>ROUND(L480*K480,2)</f>
        <v>0</v>
      </c>
      <c r="O480" s="278"/>
      <c r="P480" s="278"/>
      <c r="Q480" s="278"/>
      <c r="R480" s="138"/>
      <c r="T480" s="168" t="s">
        <v>5</v>
      </c>
      <c r="U480" s="47" t="s">
        <v>48</v>
      </c>
      <c r="V480" s="39"/>
      <c r="W480" s="169">
        <f>V480*K480</f>
        <v>0</v>
      </c>
      <c r="X480" s="169">
        <v>0</v>
      </c>
      <c r="Y480" s="169">
        <f>X480*K480</f>
        <v>0</v>
      </c>
      <c r="Z480" s="169">
        <v>0</v>
      </c>
      <c r="AA480" s="170">
        <f>Z480*K480</f>
        <v>0</v>
      </c>
      <c r="AR480" s="21" t="s">
        <v>287</v>
      </c>
      <c r="AT480" s="21" t="s">
        <v>163</v>
      </c>
      <c r="AU480" s="21" t="s">
        <v>110</v>
      </c>
      <c r="AY480" s="21" t="s">
        <v>162</v>
      </c>
      <c r="BE480" s="109">
        <f>IF(U480="základní",N480,0)</f>
        <v>0</v>
      </c>
      <c r="BF480" s="109">
        <f>IF(U480="snížená",N480,0)</f>
        <v>0</v>
      </c>
      <c r="BG480" s="109">
        <f>IF(U480="zákl. přenesená",N480,0)</f>
        <v>0</v>
      </c>
      <c r="BH480" s="109">
        <f>IF(U480="sníž. přenesená",N480,0)</f>
        <v>0</v>
      </c>
      <c r="BI480" s="109">
        <f>IF(U480="nulová",N480,0)</f>
        <v>0</v>
      </c>
      <c r="BJ480" s="21" t="s">
        <v>141</v>
      </c>
      <c r="BK480" s="109">
        <f>ROUND(L480*K480,2)</f>
        <v>0</v>
      </c>
      <c r="BL480" s="21" t="s">
        <v>287</v>
      </c>
      <c r="BM480" s="21" t="s">
        <v>396</v>
      </c>
    </row>
    <row r="481" spans="2:63" s="9" customFormat="1" ht="29.85" customHeight="1">
      <c r="B481" s="153"/>
      <c r="C481" s="154"/>
      <c r="D481" s="163" t="s">
        <v>132</v>
      </c>
      <c r="E481" s="163"/>
      <c r="F481" s="163"/>
      <c r="G481" s="163"/>
      <c r="H481" s="163"/>
      <c r="I481" s="163"/>
      <c r="J481" s="163"/>
      <c r="K481" s="163"/>
      <c r="L481" s="163"/>
      <c r="M481" s="163"/>
      <c r="N481" s="301">
        <f>BK481</f>
        <v>0</v>
      </c>
      <c r="O481" s="302"/>
      <c r="P481" s="302"/>
      <c r="Q481" s="302"/>
      <c r="R481" s="156"/>
      <c r="T481" s="157"/>
      <c r="U481" s="154"/>
      <c r="V481" s="154"/>
      <c r="W481" s="158">
        <f>SUM(W482:W583)</f>
        <v>0</v>
      </c>
      <c r="X481" s="154"/>
      <c r="Y481" s="158">
        <f>SUM(Y482:Y583)</f>
        <v>2.4596016400000003</v>
      </c>
      <c r="Z481" s="154"/>
      <c r="AA481" s="159">
        <f>SUM(AA482:AA583)</f>
        <v>10.83864105</v>
      </c>
      <c r="AR481" s="160" t="s">
        <v>110</v>
      </c>
      <c r="AT481" s="161" t="s">
        <v>79</v>
      </c>
      <c r="AU481" s="161" t="s">
        <v>88</v>
      </c>
      <c r="AY481" s="160" t="s">
        <v>162</v>
      </c>
      <c r="BK481" s="162">
        <f>SUM(BK482:BK583)</f>
        <v>0</v>
      </c>
    </row>
    <row r="482" spans="2:65" s="1" customFormat="1" ht="22.5" customHeight="1">
      <c r="B482" s="135"/>
      <c r="C482" s="164" t="s">
        <v>397</v>
      </c>
      <c r="D482" s="164" t="s">
        <v>163</v>
      </c>
      <c r="E482" s="165" t="s">
        <v>398</v>
      </c>
      <c r="F482" s="276" t="s">
        <v>399</v>
      </c>
      <c r="G482" s="276"/>
      <c r="H482" s="276"/>
      <c r="I482" s="276"/>
      <c r="J482" s="166" t="s">
        <v>5</v>
      </c>
      <c r="K482" s="167">
        <v>19.55</v>
      </c>
      <c r="L482" s="277">
        <v>0</v>
      </c>
      <c r="M482" s="277"/>
      <c r="N482" s="278">
        <f>ROUND(L482*K482,2)</f>
        <v>0</v>
      </c>
      <c r="O482" s="278"/>
      <c r="P482" s="278"/>
      <c r="Q482" s="278"/>
      <c r="R482" s="138"/>
      <c r="T482" s="168" t="s">
        <v>5</v>
      </c>
      <c r="U482" s="47" t="s">
        <v>48</v>
      </c>
      <c r="V482" s="39"/>
      <c r="W482" s="169">
        <f>V482*K482</f>
        <v>0</v>
      </c>
      <c r="X482" s="169">
        <v>0</v>
      </c>
      <c r="Y482" s="169">
        <f>X482*K482</f>
        <v>0</v>
      </c>
      <c r="Z482" s="169">
        <v>0</v>
      </c>
      <c r="AA482" s="170">
        <f>Z482*K482</f>
        <v>0</v>
      </c>
      <c r="AR482" s="21" t="s">
        <v>287</v>
      </c>
      <c r="AT482" s="21" t="s">
        <v>163</v>
      </c>
      <c r="AU482" s="21" t="s">
        <v>110</v>
      </c>
      <c r="AY482" s="21" t="s">
        <v>162</v>
      </c>
      <c r="BE482" s="109">
        <f>IF(U482="základní",N482,0)</f>
        <v>0</v>
      </c>
      <c r="BF482" s="109">
        <f>IF(U482="snížená",N482,0)</f>
        <v>0</v>
      </c>
      <c r="BG482" s="109">
        <f>IF(U482="zákl. přenesená",N482,0)</f>
        <v>0</v>
      </c>
      <c r="BH482" s="109">
        <f>IF(U482="sníž. přenesená",N482,0)</f>
        <v>0</v>
      </c>
      <c r="BI482" s="109">
        <f>IF(U482="nulová",N482,0)</f>
        <v>0</v>
      </c>
      <c r="BJ482" s="21" t="s">
        <v>141</v>
      </c>
      <c r="BK482" s="109">
        <f>ROUND(L482*K482,2)</f>
        <v>0</v>
      </c>
      <c r="BL482" s="21" t="s">
        <v>287</v>
      </c>
      <c r="BM482" s="21" t="s">
        <v>400</v>
      </c>
    </row>
    <row r="483" spans="2:51" s="11" customFormat="1" ht="22.5" customHeight="1">
      <c r="B483" s="179"/>
      <c r="C483" s="180"/>
      <c r="D483" s="180"/>
      <c r="E483" s="181" t="s">
        <v>5</v>
      </c>
      <c r="F483" s="285" t="s">
        <v>401</v>
      </c>
      <c r="G483" s="286"/>
      <c r="H483" s="286"/>
      <c r="I483" s="286"/>
      <c r="J483" s="180"/>
      <c r="K483" s="182">
        <v>19.55</v>
      </c>
      <c r="L483" s="180"/>
      <c r="M483" s="180"/>
      <c r="N483" s="180"/>
      <c r="O483" s="180"/>
      <c r="P483" s="180"/>
      <c r="Q483" s="180"/>
      <c r="R483" s="183"/>
      <c r="T483" s="184"/>
      <c r="U483" s="180"/>
      <c r="V483" s="180"/>
      <c r="W483" s="180"/>
      <c r="X483" s="180"/>
      <c r="Y483" s="180"/>
      <c r="Z483" s="180"/>
      <c r="AA483" s="185"/>
      <c r="AT483" s="186" t="s">
        <v>169</v>
      </c>
      <c r="AU483" s="186" t="s">
        <v>110</v>
      </c>
      <c r="AV483" s="11" t="s">
        <v>110</v>
      </c>
      <c r="AW483" s="11" t="s">
        <v>37</v>
      </c>
      <c r="AX483" s="11" t="s">
        <v>80</v>
      </c>
      <c r="AY483" s="186" t="s">
        <v>162</v>
      </c>
    </row>
    <row r="484" spans="2:51" s="12" customFormat="1" ht="22.5" customHeight="1">
      <c r="B484" s="187"/>
      <c r="C484" s="188"/>
      <c r="D484" s="188"/>
      <c r="E484" s="189" t="s">
        <v>5</v>
      </c>
      <c r="F484" s="283" t="s">
        <v>171</v>
      </c>
      <c r="G484" s="284"/>
      <c r="H484" s="284"/>
      <c r="I484" s="284"/>
      <c r="J484" s="188"/>
      <c r="K484" s="190">
        <v>19.55</v>
      </c>
      <c r="L484" s="188"/>
      <c r="M484" s="188"/>
      <c r="N484" s="188"/>
      <c r="O484" s="188"/>
      <c r="P484" s="188"/>
      <c r="Q484" s="188"/>
      <c r="R484" s="191"/>
      <c r="T484" s="192"/>
      <c r="U484" s="188"/>
      <c r="V484" s="188"/>
      <c r="W484" s="188"/>
      <c r="X484" s="188"/>
      <c r="Y484" s="188"/>
      <c r="Z484" s="188"/>
      <c r="AA484" s="193"/>
      <c r="AT484" s="194" t="s">
        <v>169</v>
      </c>
      <c r="AU484" s="194" t="s">
        <v>110</v>
      </c>
      <c r="AV484" s="12" t="s">
        <v>141</v>
      </c>
      <c r="AW484" s="12" t="s">
        <v>37</v>
      </c>
      <c r="AX484" s="12" t="s">
        <v>88</v>
      </c>
      <c r="AY484" s="194" t="s">
        <v>162</v>
      </c>
    </row>
    <row r="485" spans="2:65" s="1" customFormat="1" ht="31.5" customHeight="1">
      <c r="B485" s="135"/>
      <c r="C485" s="164" t="s">
        <v>402</v>
      </c>
      <c r="D485" s="164" t="s">
        <v>163</v>
      </c>
      <c r="E485" s="165" t="s">
        <v>403</v>
      </c>
      <c r="F485" s="276" t="s">
        <v>404</v>
      </c>
      <c r="G485" s="276"/>
      <c r="H485" s="276"/>
      <c r="I485" s="276"/>
      <c r="J485" s="166" t="s">
        <v>166</v>
      </c>
      <c r="K485" s="167">
        <v>7</v>
      </c>
      <c r="L485" s="277">
        <v>0</v>
      </c>
      <c r="M485" s="277"/>
      <c r="N485" s="278">
        <f>ROUND(L485*K485,2)</f>
        <v>0</v>
      </c>
      <c r="O485" s="278"/>
      <c r="P485" s="278"/>
      <c r="Q485" s="278"/>
      <c r="R485" s="138"/>
      <c r="T485" s="168" t="s">
        <v>5</v>
      </c>
      <c r="U485" s="47" t="s">
        <v>48</v>
      </c>
      <c r="V485" s="39"/>
      <c r="W485" s="169">
        <f>V485*K485</f>
        <v>0</v>
      </c>
      <c r="X485" s="169">
        <v>0</v>
      </c>
      <c r="Y485" s="169">
        <f>X485*K485</f>
        <v>0</v>
      </c>
      <c r="Z485" s="169">
        <v>0</v>
      </c>
      <c r="AA485" s="170">
        <f>Z485*K485</f>
        <v>0</v>
      </c>
      <c r="AR485" s="21" t="s">
        <v>287</v>
      </c>
      <c r="AT485" s="21" t="s">
        <v>163</v>
      </c>
      <c r="AU485" s="21" t="s">
        <v>110</v>
      </c>
      <c r="AY485" s="21" t="s">
        <v>162</v>
      </c>
      <c r="BE485" s="109">
        <f>IF(U485="základní",N485,0)</f>
        <v>0</v>
      </c>
      <c r="BF485" s="109">
        <f>IF(U485="snížená",N485,0)</f>
        <v>0</v>
      </c>
      <c r="BG485" s="109">
        <f>IF(U485="zákl. přenesená",N485,0)</f>
        <v>0</v>
      </c>
      <c r="BH485" s="109">
        <f>IF(U485="sníž. přenesená",N485,0)</f>
        <v>0</v>
      </c>
      <c r="BI485" s="109">
        <f>IF(U485="nulová",N485,0)</f>
        <v>0</v>
      </c>
      <c r="BJ485" s="21" t="s">
        <v>141</v>
      </c>
      <c r="BK485" s="109">
        <f>ROUND(L485*K485,2)</f>
        <v>0</v>
      </c>
      <c r="BL485" s="21" t="s">
        <v>287</v>
      </c>
      <c r="BM485" s="21" t="s">
        <v>405</v>
      </c>
    </row>
    <row r="486" spans="2:51" s="11" customFormat="1" ht="22.5" customHeight="1">
      <c r="B486" s="179"/>
      <c r="C486" s="180"/>
      <c r="D486" s="180"/>
      <c r="E486" s="181" t="s">
        <v>5</v>
      </c>
      <c r="F486" s="285" t="s">
        <v>406</v>
      </c>
      <c r="G486" s="286"/>
      <c r="H486" s="286"/>
      <c r="I486" s="286"/>
      <c r="J486" s="180"/>
      <c r="K486" s="182">
        <v>7</v>
      </c>
      <c r="L486" s="180"/>
      <c r="M486" s="180"/>
      <c r="N486" s="180"/>
      <c r="O486" s="180"/>
      <c r="P486" s="180"/>
      <c r="Q486" s="180"/>
      <c r="R486" s="183"/>
      <c r="T486" s="184"/>
      <c r="U486" s="180"/>
      <c r="V486" s="180"/>
      <c r="W486" s="180"/>
      <c r="X486" s="180"/>
      <c r="Y486" s="180"/>
      <c r="Z486" s="180"/>
      <c r="AA486" s="185"/>
      <c r="AT486" s="186" t="s">
        <v>169</v>
      </c>
      <c r="AU486" s="186" t="s">
        <v>110</v>
      </c>
      <c r="AV486" s="11" t="s">
        <v>110</v>
      </c>
      <c r="AW486" s="11" t="s">
        <v>37</v>
      </c>
      <c r="AX486" s="11" t="s">
        <v>88</v>
      </c>
      <c r="AY486" s="186" t="s">
        <v>162</v>
      </c>
    </row>
    <row r="487" spans="2:65" s="1" customFormat="1" ht="31.5" customHeight="1">
      <c r="B487" s="135"/>
      <c r="C487" s="164" t="s">
        <v>407</v>
      </c>
      <c r="D487" s="164" t="s">
        <v>163</v>
      </c>
      <c r="E487" s="165" t="s">
        <v>408</v>
      </c>
      <c r="F487" s="276" t="s">
        <v>409</v>
      </c>
      <c r="G487" s="276"/>
      <c r="H487" s="276"/>
      <c r="I487" s="276"/>
      <c r="J487" s="166" t="s">
        <v>166</v>
      </c>
      <c r="K487" s="167">
        <v>321.257</v>
      </c>
      <c r="L487" s="277">
        <v>0</v>
      </c>
      <c r="M487" s="277"/>
      <c r="N487" s="278">
        <f>ROUND(L487*K487,2)</f>
        <v>0</v>
      </c>
      <c r="O487" s="278"/>
      <c r="P487" s="278"/>
      <c r="Q487" s="278"/>
      <c r="R487" s="138"/>
      <c r="T487" s="168" t="s">
        <v>5</v>
      </c>
      <c r="U487" s="47" t="s">
        <v>48</v>
      </c>
      <c r="V487" s="39"/>
      <c r="W487" s="169">
        <f>V487*K487</f>
        <v>0</v>
      </c>
      <c r="X487" s="169">
        <v>0</v>
      </c>
      <c r="Y487" s="169">
        <f>X487*K487</f>
        <v>0</v>
      </c>
      <c r="Z487" s="169">
        <v>0.02465</v>
      </c>
      <c r="AA487" s="170">
        <f>Z487*K487</f>
        <v>7.91898505</v>
      </c>
      <c r="AR487" s="21" t="s">
        <v>287</v>
      </c>
      <c r="AT487" s="21" t="s">
        <v>163</v>
      </c>
      <c r="AU487" s="21" t="s">
        <v>110</v>
      </c>
      <c r="AY487" s="21" t="s">
        <v>162</v>
      </c>
      <c r="BE487" s="109">
        <f>IF(U487="základní",N487,0)</f>
        <v>0</v>
      </c>
      <c r="BF487" s="109">
        <f>IF(U487="snížená",N487,0)</f>
        <v>0</v>
      </c>
      <c r="BG487" s="109">
        <f>IF(U487="zákl. přenesená",N487,0)</f>
        <v>0</v>
      </c>
      <c r="BH487" s="109">
        <f>IF(U487="sníž. přenesená",N487,0)</f>
        <v>0</v>
      </c>
      <c r="BI487" s="109">
        <f>IF(U487="nulová",N487,0)</f>
        <v>0</v>
      </c>
      <c r="BJ487" s="21" t="s">
        <v>141</v>
      </c>
      <c r="BK487" s="109">
        <f>ROUND(L487*K487,2)</f>
        <v>0</v>
      </c>
      <c r="BL487" s="21" t="s">
        <v>287</v>
      </c>
      <c r="BM487" s="21" t="s">
        <v>410</v>
      </c>
    </row>
    <row r="488" spans="2:51" s="10" customFormat="1" ht="22.5" customHeight="1">
      <c r="B488" s="171"/>
      <c r="C488" s="172"/>
      <c r="D488" s="172"/>
      <c r="E488" s="173" t="s">
        <v>5</v>
      </c>
      <c r="F488" s="279" t="s">
        <v>195</v>
      </c>
      <c r="G488" s="280"/>
      <c r="H488" s="280"/>
      <c r="I488" s="280"/>
      <c r="J488" s="172"/>
      <c r="K488" s="174" t="s">
        <v>5</v>
      </c>
      <c r="L488" s="172"/>
      <c r="M488" s="172"/>
      <c r="N488" s="172"/>
      <c r="O488" s="172"/>
      <c r="P488" s="172"/>
      <c r="Q488" s="172"/>
      <c r="R488" s="175"/>
      <c r="T488" s="176"/>
      <c r="U488" s="172"/>
      <c r="V488" s="172"/>
      <c r="W488" s="172"/>
      <c r="X488" s="172"/>
      <c r="Y488" s="172"/>
      <c r="Z488" s="172"/>
      <c r="AA488" s="177"/>
      <c r="AT488" s="178" t="s">
        <v>169</v>
      </c>
      <c r="AU488" s="178" t="s">
        <v>110</v>
      </c>
      <c r="AV488" s="10" t="s">
        <v>88</v>
      </c>
      <c r="AW488" s="10" t="s">
        <v>37</v>
      </c>
      <c r="AX488" s="10" t="s">
        <v>80</v>
      </c>
      <c r="AY488" s="178" t="s">
        <v>162</v>
      </c>
    </row>
    <row r="489" spans="2:51" s="11" customFormat="1" ht="31.5" customHeight="1">
      <c r="B489" s="179"/>
      <c r="C489" s="180"/>
      <c r="D489" s="180"/>
      <c r="E489" s="181" t="s">
        <v>5</v>
      </c>
      <c r="F489" s="281" t="s">
        <v>250</v>
      </c>
      <c r="G489" s="282"/>
      <c r="H489" s="282"/>
      <c r="I489" s="282"/>
      <c r="J489" s="180"/>
      <c r="K489" s="182">
        <v>147.561</v>
      </c>
      <c r="L489" s="180"/>
      <c r="M489" s="180"/>
      <c r="N489" s="180"/>
      <c r="O489" s="180"/>
      <c r="P489" s="180"/>
      <c r="Q489" s="180"/>
      <c r="R489" s="183"/>
      <c r="T489" s="184"/>
      <c r="U489" s="180"/>
      <c r="V489" s="180"/>
      <c r="W489" s="180"/>
      <c r="X489" s="180"/>
      <c r="Y489" s="180"/>
      <c r="Z489" s="180"/>
      <c r="AA489" s="185"/>
      <c r="AT489" s="186" t="s">
        <v>169</v>
      </c>
      <c r="AU489" s="186" t="s">
        <v>110</v>
      </c>
      <c r="AV489" s="11" t="s">
        <v>110</v>
      </c>
      <c r="AW489" s="11" t="s">
        <v>37</v>
      </c>
      <c r="AX489" s="11" t="s">
        <v>80</v>
      </c>
      <c r="AY489" s="186" t="s">
        <v>162</v>
      </c>
    </row>
    <row r="490" spans="2:51" s="10" customFormat="1" ht="22.5" customHeight="1">
      <c r="B490" s="171"/>
      <c r="C490" s="172"/>
      <c r="D490" s="172"/>
      <c r="E490" s="173" t="s">
        <v>5</v>
      </c>
      <c r="F490" s="289" t="s">
        <v>202</v>
      </c>
      <c r="G490" s="290"/>
      <c r="H490" s="290"/>
      <c r="I490" s="290"/>
      <c r="J490" s="172"/>
      <c r="K490" s="174" t="s">
        <v>5</v>
      </c>
      <c r="L490" s="172"/>
      <c r="M490" s="172"/>
      <c r="N490" s="172"/>
      <c r="O490" s="172"/>
      <c r="P490" s="172"/>
      <c r="Q490" s="172"/>
      <c r="R490" s="175"/>
      <c r="T490" s="176"/>
      <c r="U490" s="172"/>
      <c r="V490" s="172"/>
      <c r="W490" s="172"/>
      <c r="X490" s="172"/>
      <c r="Y490" s="172"/>
      <c r="Z490" s="172"/>
      <c r="AA490" s="177"/>
      <c r="AT490" s="178" t="s">
        <v>169</v>
      </c>
      <c r="AU490" s="178" t="s">
        <v>110</v>
      </c>
      <c r="AV490" s="10" t="s">
        <v>88</v>
      </c>
      <c r="AW490" s="10" t="s">
        <v>37</v>
      </c>
      <c r="AX490" s="10" t="s">
        <v>80</v>
      </c>
      <c r="AY490" s="178" t="s">
        <v>162</v>
      </c>
    </row>
    <row r="491" spans="2:51" s="11" customFormat="1" ht="22.5" customHeight="1">
      <c r="B491" s="179"/>
      <c r="C491" s="180"/>
      <c r="D491" s="180"/>
      <c r="E491" s="181" t="s">
        <v>5</v>
      </c>
      <c r="F491" s="281" t="s">
        <v>251</v>
      </c>
      <c r="G491" s="282"/>
      <c r="H491" s="282"/>
      <c r="I491" s="282"/>
      <c r="J491" s="180"/>
      <c r="K491" s="182">
        <v>90.368</v>
      </c>
      <c r="L491" s="180"/>
      <c r="M491" s="180"/>
      <c r="N491" s="180"/>
      <c r="O491" s="180"/>
      <c r="P491" s="180"/>
      <c r="Q491" s="180"/>
      <c r="R491" s="183"/>
      <c r="T491" s="184"/>
      <c r="U491" s="180"/>
      <c r="V491" s="180"/>
      <c r="W491" s="180"/>
      <c r="X491" s="180"/>
      <c r="Y491" s="180"/>
      <c r="Z491" s="180"/>
      <c r="AA491" s="185"/>
      <c r="AT491" s="186" t="s">
        <v>169</v>
      </c>
      <c r="AU491" s="186" t="s">
        <v>110</v>
      </c>
      <c r="AV491" s="11" t="s">
        <v>110</v>
      </c>
      <c r="AW491" s="11" t="s">
        <v>37</v>
      </c>
      <c r="AX491" s="11" t="s">
        <v>80</v>
      </c>
      <c r="AY491" s="186" t="s">
        <v>162</v>
      </c>
    </row>
    <row r="492" spans="2:51" s="10" customFormat="1" ht="22.5" customHeight="1">
      <c r="B492" s="171"/>
      <c r="C492" s="172"/>
      <c r="D492" s="172"/>
      <c r="E492" s="173" t="s">
        <v>5</v>
      </c>
      <c r="F492" s="289" t="s">
        <v>213</v>
      </c>
      <c r="G492" s="290"/>
      <c r="H492" s="290"/>
      <c r="I492" s="290"/>
      <c r="J492" s="172"/>
      <c r="K492" s="174" t="s">
        <v>5</v>
      </c>
      <c r="L492" s="172"/>
      <c r="M492" s="172"/>
      <c r="N492" s="172"/>
      <c r="O492" s="172"/>
      <c r="P492" s="172"/>
      <c r="Q492" s="172"/>
      <c r="R492" s="175"/>
      <c r="T492" s="176"/>
      <c r="U492" s="172"/>
      <c r="V492" s="172"/>
      <c r="W492" s="172"/>
      <c r="X492" s="172"/>
      <c r="Y492" s="172"/>
      <c r="Z492" s="172"/>
      <c r="AA492" s="177"/>
      <c r="AT492" s="178" t="s">
        <v>169</v>
      </c>
      <c r="AU492" s="178" t="s">
        <v>110</v>
      </c>
      <c r="AV492" s="10" t="s">
        <v>88</v>
      </c>
      <c r="AW492" s="10" t="s">
        <v>37</v>
      </c>
      <c r="AX492" s="10" t="s">
        <v>80</v>
      </c>
      <c r="AY492" s="178" t="s">
        <v>162</v>
      </c>
    </row>
    <row r="493" spans="2:51" s="11" customFormat="1" ht="22.5" customHeight="1">
      <c r="B493" s="179"/>
      <c r="C493" s="180"/>
      <c r="D493" s="180"/>
      <c r="E493" s="181" t="s">
        <v>5</v>
      </c>
      <c r="F493" s="281" t="s">
        <v>252</v>
      </c>
      <c r="G493" s="282"/>
      <c r="H493" s="282"/>
      <c r="I493" s="282"/>
      <c r="J493" s="180"/>
      <c r="K493" s="182">
        <v>21.28</v>
      </c>
      <c r="L493" s="180"/>
      <c r="M493" s="180"/>
      <c r="N493" s="180"/>
      <c r="O493" s="180"/>
      <c r="P493" s="180"/>
      <c r="Q493" s="180"/>
      <c r="R493" s="183"/>
      <c r="T493" s="184"/>
      <c r="U493" s="180"/>
      <c r="V493" s="180"/>
      <c r="W493" s="180"/>
      <c r="X493" s="180"/>
      <c r="Y493" s="180"/>
      <c r="Z493" s="180"/>
      <c r="AA493" s="185"/>
      <c r="AT493" s="186" t="s">
        <v>169</v>
      </c>
      <c r="AU493" s="186" t="s">
        <v>110</v>
      </c>
      <c r="AV493" s="11" t="s">
        <v>110</v>
      </c>
      <c r="AW493" s="11" t="s">
        <v>37</v>
      </c>
      <c r="AX493" s="11" t="s">
        <v>80</v>
      </c>
      <c r="AY493" s="186" t="s">
        <v>162</v>
      </c>
    </row>
    <row r="494" spans="2:51" s="10" customFormat="1" ht="22.5" customHeight="1">
      <c r="B494" s="171"/>
      <c r="C494" s="172"/>
      <c r="D494" s="172"/>
      <c r="E494" s="173" t="s">
        <v>5</v>
      </c>
      <c r="F494" s="289" t="s">
        <v>219</v>
      </c>
      <c r="G494" s="290"/>
      <c r="H494" s="290"/>
      <c r="I494" s="290"/>
      <c r="J494" s="172"/>
      <c r="K494" s="174" t="s">
        <v>5</v>
      </c>
      <c r="L494" s="172"/>
      <c r="M494" s="172"/>
      <c r="N494" s="172"/>
      <c r="O494" s="172"/>
      <c r="P494" s="172"/>
      <c r="Q494" s="172"/>
      <c r="R494" s="175"/>
      <c r="T494" s="176"/>
      <c r="U494" s="172"/>
      <c r="V494" s="172"/>
      <c r="W494" s="172"/>
      <c r="X494" s="172"/>
      <c r="Y494" s="172"/>
      <c r="Z494" s="172"/>
      <c r="AA494" s="177"/>
      <c r="AT494" s="178" t="s">
        <v>169</v>
      </c>
      <c r="AU494" s="178" t="s">
        <v>110</v>
      </c>
      <c r="AV494" s="10" t="s">
        <v>88</v>
      </c>
      <c r="AW494" s="10" t="s">
        <v>37</v>
      </c>
      <c r="AX494" s="10" t="s">
        <v>80</v>
      </c>
      <c r="AY494" s="178" t="s">
        <v>162</v>
      </c>
    </row>
    <row r="495" spans="2:51" s="11" customFormat="1" ht="22.5" customHeight="1">
      <c r="B495" s="179"/>
      <c r="C495" s="180"/>
      <c r="D495" s="180"/>
      <c r="E495" s="181" t="s">
        <v>5</v>
      </c>
      <c r="F495" s="281" t="s">
        <v>253</v>
      </c>
      <c r="G495" s="282"/>
      <c r="H495" s="282"/>
      <c r="I495" s="282"/>
      <c r="J495" s="180"/>
      <c r="K495" s="182">
        <v>20.616</v>
      </c>
      <c r="L495" s="180"/>
      <c r="M495" s="180"/>
      <c r="N495" s="180"/>
      <c r="O495" s="180"/>
      <c r="P495" s="180"/>
      <c r="Q495" s="180"/>
      <c r="R495" s="183"/>
      <c r="T495" s="184"/>
      <c r="U495" s="180"/>
      <c r="V495" s="180"/>
      <c r="W495" s="180"/>
      <c r="X495" s="180"/>
      <c r="Y495" s="180"/>
      <c r="Z495" s="180"/>
      <c r="AA495" s="185"/>
      <c r="AT495" s="186" t="s">
        <v>169</v>
      </c>
      <c r="AU495" s="186" t="s">
        <v>110</v>
      </c>
      <c r="AV495" s="11" t="s">
        <v>110</v>
      </c>
      <c r="AW495" s="11" t="s">
        <v>37</v>
      </c>
      <c r="AX495" s="11" t="s">
        <v>80</v>
      </c>
      <c r="AY495" s="186" t="s">
        <v>162</v>
      </c>
    </row>
    <row r="496" spans="2:51" s="10" customFormat="1" ht="22.5" customHeight="1">
      <c r="B496" s="171"/>
      <c r="C496" s="172"/>
      <c r="D496" s="172"/>
      <c r="E496" s="173" t="s">
        <v>5</v>
      </c>
      <c r="F496" s="289" t="s">
        <v>222</v>
      </c>
      <c r="G496" s="290"/>
      <c r="H496" s="290"/>
      <c r="I496" s="290"/>
      <c r="J496" s="172"/>
      <c r="K496" s="174" t="s">
        <v>5</v>
      </c>
      <c r="L496" s="172"/>
      <c r="M496" s="172"/>
      <c r="N496" s="172"/>
      <c r="O496" s="172"/>
      <c r="P496" s="172"/>
      <c r="Q496" s="172"/>
      <c r="R496" s="175"/>
      <c r="T496" s="176"/>
      <c r="U496" s="172"/>
      <c r="V496" s="172"/>
      <c r="W496" s="172"/>
      <c r="X496" s="172"/>
      <c r="Y496" s="172"/>
      <c r="Z496" s="172"/>
      <c r="AA496" s="177"/>
      <c r="AT496" s="178" t="s">
        <v>169</v>
      </c>
      <c r="AU496" s="178" t="s">
        <v>110</v>
      </c>
      <c r="AV496" s="10" t="s">
        <v>88</v>
      </c>
      <c r="AW496" s="10" t="s">
        <v>37</v>
      </c>
      <c r="AX496" s="10" t="s">
        <v>80</v>
      </c>
      <c r="AY496" s="178" t="s">
        <v>162</v>
      </c>
    </row>
    <row r="497" spans="2:51" s="11" customFormat="1" ht="22.5" customHeight="1">
      <c r="B497" s="179"/>
      <c r="C497" s="180"/>
      <c r="D497" s="180"/>
      <c r="E497" s="181" t="s">
        <v>5</v>
      </c>
      <c r="F497" s="281" t="s">
        <v>253</v>
      </c>
      <c r="G497" s="282"/>
      <c r="H497" s="282"/>
      <c r="I497" s="282"/>
      <c r="J497" s="180"/>
      <c r="K497" s="182">
        <v>20.616</v>
      </c>
      <c r="L497" s="180"/>
      <c r="M497" s="180"/>
      <c r="N497" s="180"/>
      <c r="O497" s="180"/>
      <c r="P497" s="180"/>
      <c r="Q497" s="180"/>
      <c r="R497" s="183"/>
      <c r="T497" s="184"/>
      <c r="U497" s="180"/>
      <c r="V497" s="180"/>
      <c r="W497" s="180"/>
      <c r="X497" s="180"/>
      <c r="Y497" s="180"/>
      <c r="Z497" s="180"/>
      <c r="AA497" s="185"/>
      <c r="AT497" s="186" t="s">
        <v>169</v>
      </c>
      <c r="AU497" s="186" t="s">
        <v>110</v>
      </c>
      <c r="AV497" s="11" t="s">
        <v>110</v>
      </c>
      <c r="AW497" s="11" t="s">
        <v>37</v>
      </c>
      <c r="AX497" s="11" t="s">
        <v>80</v>
      </c>
      <c r="AY497" s="186" t="s">
        <v>162</v>
      </c>
    </row>
    <row r="498" spans="2:51" s="10" customFormat="1" ht="22.5" customHeight="1">
      <c r="B498" s="171"/>
      <c r="C498" s="172"/>
      <c r="D498" s="172"/>
      <c r="E498" s="173" t="s">
        <v>5</v>
      </c>
      <c r="F498" s="289" t="s">
        <v>224</v>
      </c>
      <c r="G498" s="290"/>
      <c r="H498" s="290"/>
      <c r="I498" s="290"/>
      <c r="J498" s="172"/>
      <c r="K498" s="174" t="s">
        <v>5</v>
      </c>
      <c r="L498" s="172"/>
      <c r="M498" s="172"/>
      <c r="N498" s="172"/>
      <c r="O498" s="172"/>
      <c r="P498" s="172"/>
      <c r="Q498" s="172"/>
      <c r="R498" s="175"/>
      <c r="T498" s="176"/>
      <c r="U498" s="172"/>
      <c r="V498" s="172"/>
      <c r="W498" s="172"/>
      <c r="X498" s="172"/>
      <c r="Y498" s="172"/>
      <c r="Z498" s="172"/>
      <c r="AA498" s="177"/>
      <c r="AT498" s="178" t="s">
        <v>169</v>
      </c>
      <c r="AU498" s="178" t="s">
        <v>110</v>
      </c>
      <c r="AV498" s="10" t="s">
        <v>88</v>
      </c>
      <c r="AW498" s="10" t="s">
        <v>37</v>
      </c>
      <c r="AX498" s="10" t="s">
        <v>80</v>
      </c>
      <c r="AY498" s="178" t="s">
        <v>162</v>
      </c>
    </row>
    <row r="499" spans="2:51" s="11" customFormat="1" ht="22.5" customHeight="1">
      <c r="B499" s="179"/>
      <c r="C499" s="180"/>
      <c r="D499" s="180"/>
      <c r="E499" s="181" t="s">
        <v>5</v>
      </c>
      <c r="F499" s="281" t="s">
        <v>254</v>
      </c>
      <c r="G499" s="282"/>
      <c r="H499" s="282"/>
      <c r="I499" s="282"/>
      <c r="J499" s="180"/>
      <c r="K499" s="182">
        <v>20.816</v>
      </c>
      <c r="L499" s="180"/>
      <c r="M499" s="180"/>
      <c r="N499" s="180"/>
      <c r="O499" s="180"/>
      <c r="P499" s="180"/>
      <c r="Q499" s="180"/>
      <c r="R499" s="183"/>
      <c r="T499" s="184"/>
      <c r="U499" s="180"/>
      <c r="V499" s="180"/>
      <c r="W499" s="180"/>
      <c r="X499" s="180"/>
      <c r="Y499" s="180"/>
      <c r="Z499" s="180"/>
      <c r="AA499" s="185"/>
      <c r="AT499" s="186" t="s">
        <v>169</v>
      </c>
      <c r="AU499" s="186" t="s">
        <v>110</v>
      </c>
      <c r="AV499" s="11" t="s">
        <v>110</v>
      </c>
      <c r="AW499" s="11" t="s">
        <v>37</v>
      </c>
      <c r="AX499" s="11" t="s">
        <v>80</v>
      </c>
      <c r="AY499" s="186" t="s">
        <v>162</v>
      </c>
    </row>
    <row r="500" spans="2:51" s="12" customFormat="1" ht="22.5" customHeight="1">
      <c r="B500" s="187"/>
      <c r="C500" s="188"/>
      <c r="D500" s="188"/>
      <c r="E500" s="189" t="s">
        <v>5</v>
      </c>
      <c r="F500" s="283" t="s">
        <v>171</v>
      </c>
      <c r="G500" s="284"/>
      <c r="H500" s="284"/>
      <c r="I500" s="284"/>
      <c r="J500" s="188"/>
      <c r="K500" s="190">
        <v>321.257</v>
      </c>
      <c r="L500" s="188"/>
      <c r="M500" s="188"/>
      <c r="N500" s="188"/>
      <c r="O500" s="188"/>
      <c r="P500" s="188"/>
      <c r="Q500" s="188"/>
      <c r="R500" s="191"/>
      <c r="T500" s="192"/>
      <c r="U500" s="188"/>
      <c r="V500" s="188"/>
      <c r="W500" s="188"/>
      <c r="X500" s="188"/>
      <c r="Y500" s="188"/>
      <c r="Z500" s="188"/>
      <c r="AA500" s="193"/>
      <c r="AT500" s="194" t="s">
        <v>169</v>
      </c>
      <c r="AU500" s="194" t="s">
        <v>110</v>
      </c>
      <c r="AV500" s="12" t="s">
        <v>141</v>
      </c>
      <c r="AW500" s="12" t="s">
        <v>37</v>
      </c>
      <c r="AX500" s="12" t="s">
        <v>88</v>
      </c>
      <c r="AY500" s="194" t="s">
        <v>162</v>
      </c>
    </row>
    <row r="501" spans="2:65" s="1" customFormat="1" ht="31.5" customHeight="1">
      <c r="B501" s="135"/>
      <c r="C501" s="164" t="s">
        <v>411</v>
      </c>
      <c r="D501" s="164" t="s">
        <v>163</v>
      </c>
      <c r="E501" s="165" t="s">
        <v>412</v>
      </c>
      <c r="F501" s="276" t="s">
        <v>413</v>
      </c>
      <c r="G501" s="276"/>
      <c r="H501" s="276"/>
      <c r="I501" s="276"/>
      <c r="J501" s="166" t="s">
        <v>166</v>
      </c>
      <c r="K501" s="167">
        <v>321.257</v>
      </c>
      <c r="L501" s="277">
        <v>0</v>
      </c>
      <c r="M501" s="277"/>
      <c r="N501" s="278">
        <f>ROUND(L501*K501,2)</f>
        <v>0</v>
      </c>
      <c r="O501" s="278"/>
      <c r="P501" s="278"/>
      <c r="Q501" s="278"/>
      <c r="R501" s="138"/>
      <c r="T501" s="168" t="s">
        <v>5</v>
      </c>
      <c r="U501" s="47" t="s">
        <v>48</v>
      </c>
      <c r="V501" s="39"/>
      <c r="W501" s="169">
        <f>V501*K501</f>
        <v>0</v>
      </c>
      <c r="X501" s="169">
        <v>0</v>
      </c>
      <c r="Y501" s="169">
        <f>X501*K501</f>
        <v>0</v>
      </c>
      <c r="Z501" s="169">
        <v>0.008</v>
      </c>
      <c r="AA501" s="170">
        <f>Z501*K501</f>
        <v>2.570056</v>
      </c>
      <c r="AR501" s="21" t="s">
        <v>287</v>
      </c>
      <c r="AT501" s="21" t="s">
        <v>163</v>
      </c>
      <c r="AU501" s="21" t="s">
        <v>110</v>
      </c>
      <c r="AY501" s="21" t="s">
        <v>162</v>
      </c>
      <c r="BE501" s="109">
        <f>IF(U501="základní",N501,0)</f>
        <v>0</v>
      </c>
      <c r="BF501" s="109">
        <f>IF(U501="snížená",N501,0)</f>
        <v>0</v>
      </c>
      <c r="BG501" s="109">
        <f>IF(U501="zákl. přenesená",N501,0)</f>
        <v>0</v>
      </c>
      <c r="BH501" s="109">
        <f>IF(U501="sníž. přenesená",N501,0)</f>
        <v>0</v>
      </c>
      <c r="BI501" s="109">
        <f>IF(U501="nulová",N501,0)</f>
        <v>0</v>
      </c>
      <c r="BJ501" s="21" t="s">
        <v>141</v>
      </c>
      <c r="BK501" s="109">
        <f>ROUND(L501*K501,2)</f>
        <v>0</v>
      </c>
      <c r="BL501" s="21" t="s">
        <v>287</v>
      </c>
      <c r="BM501" s="21" t="s">
        <v>414</v>
      </c>
    </row>
    <row r="502" spans="2:51" s="10" customFormat="1" ht="22.5" customHeight="1">
      <c r="B502" s="171"/>
      <c r="C502" s="172"/>
      <c r="D502" s="172"/>
      <c r="E502" s="173" t="s">
        <v>5</v>
      </c>
      <c r="F502" s="279" t="s">
        <v>195</v>
      </c>
      <c r="G502" s="280"/>
      <c r="H502" s="280"/>
      <c r="I502" s="280"/>
      <c r="J502" s="172"/>
      <c r="K502" s="174" t="s">
        <v>5</v>
      </c>
      <c r="L502" s="172"/>
      <c r="M502" s="172"/>
      <c r="N502" s="172"/>
      <c r="O502" s="172"/>
      <c r="P502" s="172"/>
      <c r="Q502" s="172"/>
      <c r="R502" s="175"/>
      <c r="T502" s="176"/>
      <c r="U502" s="172"/>
      <c r="V502" s="172"/>
      <c r="W502" s="172"/>
      <c r="X502" s="172"/>
      <c r="Y502" s="172"/>
      <c r="Z502" s="172"/>
      <c r="AA502" s="177"/>
      <c r="AT502" s="178" t="s">
        <v>169</v>
      </c>
      <c r="AU502" s="178" t="s">
        <v>110</v>
      </c>
      <c r="AV502" s="10" t="s">
        <v>88</v>
      </c>
      <c r="AW502" s="10" t="s">
        <v>37</v>
      </c>
      <c r="AX502" s="10" t="s">
        <v>80</v>
      </c>
      <c r="AY502" s="178" t="s">
        <v>162</v>
      </c>
    </row>
    <row r="503" spans="2:51" s="11" customFormat="1" ht="31.5" customHeight="1">
      <c r="B503" s="179"/>
      <c r="C503" s="180"/>
      <c r="D503" s="180"/>
      <c r="E503" s="181" t="s">
        <v>5</v>
      </c>
      <c r="F503" s="281" t="s">
        <v>250</v>
      </c>
      <c r="G503" s="282"/>
      <c r="H503" s="282"/>
      <c r="I503" s="282"/>
      <c r="J503" s="180"/>
      <c r="K503" s="182">
        <v>147.561</v>
      </c>
      <c r="L503" s="180"/>
      <c r="M503" s="180"/>
      <c r="N503" s="180"/>
      <c r="O503" s="180"/>
      <c r="P503" s="180"/>
      <c r="Q503" s="180"/>
      <c r="R503" s="183"/>
      <c r="T503" s="184"/>
      <c r="U503" s="180"/>
      <c r="V503" s="180"/>
      <c r="W503" s="180"/>
      <c r="X503" s="180"/>
      <c r="Y503" s="180"/>
      <c r="Z503" s="180"/>
      <c r="AA503" s="185"/>
      <c r="AT503" s="186" t="s">
        <v>169</v>
      </c>
      <c r="AU503" s="186" t="s">
        <v>110</v>
      </c>
      <c r="AV503" s="11" t="s">
        <v>110</v>
      </c>
      <c r="AW503" s="11" t="s">
        <v>37</v>
      </c>
      <c r="AX503" s="11" t="s">
        <v>80</v>
      </c>
      <c r="AY503" s="186" t="s">
        <v>162</v>
      </c>
    </row>
    <row r="504" spans="2:51" s="10" customFormat="1" ht="22.5" customHeight="1">
      <c r="B504" s="171"/>
      <c r="C504" s="172"/>
      <c r="D504" s="172"/>
      <c r="E504" s="173" t="s">
        <v>5</v>
      </c>
      <c r="F504" s="289" t="s">
        <v>202</v>
      </c>
      <c r="G504" s="290"/>
      <c r="H504" s="290"/>
      <c r="I504" s="290"/>
      <c r="J504" s="172"/>
      <c r="K504" s="174" t="s">
        <v>5</v>
      </c>
      <c r="L504" s="172"/>
      <c r="M504" s="172"/>
      <c r="N504" s="172"/>
      <c r="O504" s="172"/>
      <c r="P504" s="172"/>
      <c r="Q504" s="172"/>
      <c r="R504" s="175"/>
      <c r="T504" s="176"/>
      <c r="U504" s="172"/>
      <c r="V504" s="172"/>
      <c r="W504" s="172"/>
      <c r="X504" s="172"/>
      <c r="Y504" s="172"/>
      <c r="Z504" s="172"/>
      <c r="AA504" s="177"/>
      <c r="AT504" s="178" t="s">
        <v>169</v>
      </c>
      <c r="AU504" s="178" t="s">
        <v>110</v>
      </c>
      <c r="AV504" s="10" t="s">
        <v>88</v>
      </c>
      <c r="AW504" s="10" t="s">
        <v>37</v>
      </c>
      <c r="AX504" s="10" t="s">
        <v>80</v>
      </c>
      <c r="AY504" s="178" t="s">
        <v>162</v>
      </c>
    </row>
    <row r="505" spans="2:51" s="11" customFormat="1" ht="22.5" customHeight="1">
      <c r="B505" s="179"/>
      <c r="C505" s="180"/>
      <c r="D505" s="180"/>
      <c r="E505" s="181" t="s">
        <v>5</v>
      </c>
      <c r="F505" s="281" t="s">
        <v>251</v>
      </c>
      <c r="G505" s="282"/>
      <c r="H505" s="282"/>
      <c r="I505" s="282"/>
      <c r="J505" s="180"/>
      <c r="K505" s="182">
        <v>90.368</v>
      </c>
      <c r="L505" s="180"/>
      <c r="M505" s="180"/>
      <c r="N505" s="180"/>
      <c r="O505" s="180"/>
      <c r="P505" s="180"/>
      <c r="Q505" s="180"/>
      <c r="R505" s="183"/>
      <c r="T505" s="184"/>
      <c r="U505" s="180"/>
      <c r="V505" s="180"/>
      <c r="W505" s="180"/>
      <c r="X505" s="180"/>
      <c r="Y505" s="180"/>
      <c r="Z505" s="180"/>
      <c r="AA505" s="185"/>
      <c r="AT505" s="186" t="s">
        <v>169</v>
      </c>
      <c r="AU505" s="186" t="s">
        <v>110</v>
      </c>
      <c r="AV505" s="11" t="s">
        <v>110</v>
      </c>
      <c r="AW505" s="11" t="s">
        <v>37</v>
      </c>
      <c r="AX505" s="11" t="s">
        <v>80</v>
      </c>
      <c r="AY505" s="186" t="s">
        <v>162</v>
      </c>
    </row>
    <row r="506" spans="2:51" s="10" customFormat="1" ht="22.5" customHeight="1">
      <c r="B506" s="171"/>
      <c r="C506" s="172"/>
      <c r="D506" s="172"/>
      <c r="E506" s="173" t="s">
        <v>5</v>
      </c>
      <c r="F506" s="289" t="s">
        <v>213</v>
      </c>
      <c r="G506" s="290"/>
      <c r="H506" s="290"/>
      <c r="I506" s="290"/>
      <c r="J506" s="172"/>
      <c r="K506" s="174" t="s">
        <v>5</v>
      </c>
      <c r="L506" s="172"/>
      <c r="M506" s="172"/>
      <c r="N506" s="172"/>
      <c r="O506" s="172"/>
      <c r="P506" s="172"/>
      <c r="Q506" s="172"/>
      <c r="R506" s="175"/>
      <c r="T506" s="176"/>
      <c r="U506" s="172"/>
      <c r="V506" s="172"/>
      <c r="W506" s="172"/>
      <c r="X506" s="172"/>
      <c r="Y506" s="172"/>
      <c r="Z506" s="172"/>
      <c r="AA506" s="177"/>
      <c r="AT506" s="178" t="s">
        <v>169</v>
      </c>
      <c r="AU506" s="178" t="s">
        <v>110</v>
      </c>
      <c r="AV506" s="10" t="s">
        <v>88</v>
      </c>
      <c r="AW506" s="10" t="s">
        <v>37</v>
      </c>
      <c r="AX506" s="10" t="s">
        <v>80</v>
      </c>
      <c r="AY506" s="178" t="s">
        <v>162</v>
      </c>
    </row>
    <row r="507" spans="2:51" s="11" customFormat="1" ht="22.5" customHeight="1">
      <c r="B507" s="179"/>
      <c r="C507" s="180"/>
      <c r="D507" s="180"/>
      <c r="E507" s="181" t="s">
        <v>5</v>
      </c>
      <c r="F507" s="281" t="s">
        <v>252</v>
      </c>
      <c r="G507" s="282"/>
      <c r="H507" s="282"/>
      <c r="I507" s="282"/>
      <c r="J507" s="180"/>
      <c r="K507" s="182">
        <v>21.28</v>
      </c>
      <c r="L507" s="180"/>
      <c r="M507" s="180"/>
      <c r="N507" s="180"/>
      <c r="O507" s="180"/>
      <c r="P507" s="180"/>
      <c r="Q507" s="180"/>
      <c r="R507" s="183"/>
      <c r="T507" s="184"/>
      <c r="U507" s="180"/>
      <c r="V507" s="180"/>
      <c r="W507" s="180"/>
      <c r="X507" s="180"/>
      <c r="Y507" s="180"/>
      <c r="Z507" s="180"/>
      <c r="AA507" s="185"/>
      <c r="AT507" s="186" t="s">
        <v>169</v>
      </c>
      <c r="AU507" s="186" t="s">
        <v>110</v>
      </c>
      <c r="AV507" s="11" t="s">
        <v>110</v>
      </c>
      <c r="AW507" s="11" t="s">
        <v>37</v>
      </c>
      <c r="AX507" s="11" t="s">
        <v>80</v>
      </c>
      <c r="AY507" s="186" t="s">
        <v>162</v>
      </c>
    </row>
    <row r="508" spans="2:51" s="10" customFormat="1" ht="22.5" customHeight="1">
      <c r="B508" s="171"/>
      <c r="C508" s="172"/>
      <c r="D508" s="172"/>
      <c r="E508" s="173" t="s">
        <v>5</v>
      </c>
      <c r="F508" s="289" t="s">
        <v>219</v>
      </c>
      <c r="G508" s="290"/>
      <c r="H508" s="290"/>
      <c r="I508" s="290"/>
      <c r="J508" s="172"/>
      <c r="K508" s="174" t="s">
        <v>5</v>
      </c>
      <c r="L508" s="172"/>
      <c r="M508" s="172"/>
      <c r="N508" s="172"/>
      <c r="O508" s="172"/>
      <c r="P508" s="172"/>
      <c r="Q508" s="172"/>
      <c r="R508" s="175"/>
      <c r="T508" s="176"/>
      <c r="U508" s="172"/>
      <c r="V508" s="172"/>
      <c r="W508" s="172"/>
      <c r="X508" s="172"/>
      <c r="Y508" s="172"/>
      <c r="Z508" s="172"/>
      <c r="AA508" s="177"/>
      <c r="AT508" s="178" t="s">
        <v>169</v>
      </c>
      <c r="AU508" s="178" t="s">
        <v>110</v>
      </c>
      <c r="AV508" s="10" t="s">
        <v>88</v>
      </c>
      <c r="AW508" s="10" t="s">
        <v>37</v>
      </c>
      <c r="AX508" s="10" t="s">
        <v>80</v>
      </c>
      <c r="AY508" s="178" t="s">
        <v>162</v>
      </c>
    </row>
    <row r="509" spans="2:51" s="11" customFormat="1" ht="22.5" customHeight="1">
      <c r="B509" s="179"/>
      <c r="C509" s="180"/>
      <c r="D509" s="180"/>
      <c r="E509" s="181" t="s">
        <v>5</v>
      </c>
      <c r="F509" s="281" t="s">
        <v>253</v>
      </c>
      <c r="G509" s="282"/>
      <c r="H509" s="282"/>
      <c r="I509" s="282"/>
      <c r="J509" s="180"/>
      <c r="K509" s="182">
        <v>20.616</v>
      </c>
      <c r="L509" s="180"/>
      <c r="M509" s="180"/>
      <c r="N509" s="180"/>
      <c r="O509" s="180"/>
      <c r="P509" s="180"/>
      <c r="Q509" s="180"/>
      <c r="R509" s="183"/>
      <c r="T509" s="184"/>
      <c r="U509" s="180"/>
      <c r="V509" s="180"/>
      <c r="W509" s="180"/>
      <c r="X509" s="180"/>
      <c r="Y509" s="180"/>
      <c r="Z509" s="180"/>
      <c r="AA509" s="185"/>
      <c r="AT509" s="186" t="s">
        <v>169</v>
      </c>
      <c r="AU509" s="186" t="s">
        <v>110</v>
      </c>
      <c r="AV509" s="11" t="s">
        <v>110</v>
      </c>
      <c r="AW509" s="11" t="s">
        <v>37</v>
      </c>
      <c r="AX509" s="11" t="s">
        <v>80</v>
      </c>
      <c r="AY509" s="186" t="s">
        <v>162</v>
      </c>
    </row>
    <row r="510" spans="2:51" s="10" customFormat="1" ht="22.5" customHeight="1">
      <c r="B510" s="171"/>
      <c r="C510" s="172"/>
      <c r="D510" s="172"/>
      <c r="E510" s="173" t="s">
        <v>5</v>
      </c>
      <c r="F510" s="289" t="s">
        <v>222</v>
      </c>
      <c r="G510" s="290"/>
      <c r="H510" s="290"/>
      <c r="I510" s="290"/>
      <c r="J510" s="172"/>
      <c r="K510" s="174" t="s">
        <v>5</v>
      </c>
      <c r="L510" s="172"/>
      <c r="M510" s="172"/>
      <c r="N510" s="172"/>
      <c r="O510" s="172"/>
      <c r="P510" s="172"/>
      <c r="Q510" s="172"/>
      <c r="R510" s="175"/>
      <c r="T510" s="176"/>
      <c r="U510" s="172"/>
      <c r="V510" s="172"/>
      <c r="W510" s="172"/>
      <c r="X510" s="172"/>
      <c r="Y510" s="172"/>
      <c r="Z510" s="172"/>
      <c r="AA510" s="177"/>
      <c r="AT510" s="178" t="s">
        <v>169</v>
      </c>
      <c r="AU510" s="178" t="s">
        <v>110</v>
      </c>
      <c r="AV510" s="10" t="s">
        <v>88</v>
      </c>
      <c r="AW510" s="10" t="s">
        <v>37</v>
      </c>
      <c r="AX510" s="10" t="s">
        <v>80</v>
      </c>
      <c r="AY510" s="178" t="s">
        <v>162</v>
      </c>
    </row>
    <row r="511" spans="2:51" s="11" customFormat="1" ht="22.5" customHeight="1">
      <c r="B511" s="179"/>
      <c r="C511" s="180"/>
      <c r="D511" s="180"/>
      <c r="E511" s="181" t="s">
        <v>5</v>
      </c>
      <c r="F511" s="281" t="s">
        <v>253</v>
      </c>
      <c r="G511" s="282"/>
      <c r="H511" s="282"/>
      <c r="I511" s="282"/>
      <c r="J511" s="180"/>
      <c r="K511" s="182">
        <v>20.616</v>
      </c>
      <c r="L511" s="180"/>
      <c r="M511" s="180"/>
      <c r="N511" s="180"/>
      <c r="O511" s="180"/>
      <c r="P511" s="180"/>
      <c r="Q511" s="180"/>
      <c r="R511" s="183"/>
      <c r="T511" s="184"/>
      <c r="U511" s="180"/>
      <c r="V511" s="180"/>
      <c r="W511" s="180"/>
      <c r="X511" s="180"/>
      <c r="Y511" s="180"/>
      <c r="Z511" s="180"/>
      <c r="AA511" s="185"/>
      <c r="AT511" s="186" t="s">
        <v>169</v>
      </c>
      <c r="AU511" s="186" t="s">
        <v>110</v>
      </c>
      <c r="AV511" s="11" t="s">
        <v>110</v>
      </c>
      <c r="AW511" s="11" t="s">
        <v>37</v>
      </c>
      <c r="AX511" s="11" t="s">
        <v>80</v>
      </c>
      <c r="AY511" s="186" t="s">
        <v>162</v>
      </c>
    </row>
    <row r="512" spans="2:51" s="10" customFormat="1" ht="22.5" customHeight="1">
      <c r="B512" s="171"/>
      <c r="C512" s="172"/>
      <c r="D512" s="172"/>
      <c r="E512" s="173" t="s">
        <v>5</v>
      </c>
      <c r="F512" s="289" t="s">
        <v>224</v>
      </c>
      <c r="G512" s="290"/>
      <c r="H512" s="290"/>
      <c r="I512" s="290"/>
      <c r="J512" s="172"/>
      <c r="K512" s="174" t="s">
        <v>5</v>
      </c>
      <c r="L512" s="172"/>
      <c r="M512" s="172"/>
      <c r="N512" s="172"/>
      <c r="O512" s="172"/>
      <c r="P512" s="172"/>
      <c r="Q512" s="172"/>
      <c r="R512" s="175"/>
      <c r="T512" s="176"/>
      <c r="U512" s="172"/>
      <c r="V512" s="172"/>
      <c r="W512" s="172"/>
      <c r="X512" s="172"/>
      <c r="Y512" s="172"/>
      <c r="Z512" s="172"/>
      <c r="AA512" s="177"/>
      <c r="AT512" s="178" t="s">
        <v>169</v>
      </c>
      <c r="AU512" s="178" t="s">
        <v>110</v>
      </c>
      <c r="AV512" s="10" t="s">
        <v>88</v>
      </c>
      <c r="AW512" s="10" t="s">
        <v>37</v>
      </c>
      <c r="AX512" s="10" t="s">
        <v>80</v>
      </c>
      <c r="AY512" s="178" t="s">
        <v>162</v>
      </c>
    </row>
    <row r="513" spans="2:51" s="11" customFormat="1" ht="22.5" customHeight="1">
      <c r="B513" s="179"/>
      <c r="C513" s="180"/>
      <c r="D513" s="180"/>
      <c r="E513" s="181" t="s">
        <v>5</v>
      </c>
      <c r="F513" s="281" t="s">
        <v>254</v>
      </c>
      <c r="G513" s="282"/>
      <c r="H513" s="282"/>
      <c r="I513" s="282"/>
      <c r="J513" s="180"/>
      <c r="K513" s="182">
        <v>20.816</v>
      </c>
      <c r="L513" s="180"/>
      <c r="M513" s="180"/>
      <c r="N513" s="180"/>
      <c r="O513" s="180"/>
      <c r="P513" s="180"/>
      <c r="Q513" s="180"/>
      <c r="R513" s="183"/>
      <c r="T513" s="184"/>
      <c r="U513" s="180"/>
      <c r="V513" s="180"/>
      <c r="W513" s="180"/>
      <c r="X513" s="180"/>
      <c r="Y513" s="180"/>
      <c r="Z513" s="180"/>
      <c r="AA513" s="185"/>
      <c r="AT513" s="186" t="s">
        <v>169</v>
      </c>
      <c r="AU513" s="186" t="s">
        <v>110</v>
      </c>
      <c r="AV513" s="11" t="s">
        <v>110</v>
      </c>
      <c r="AW513" s="11" t="s">
        <v>37</v>
      </c>
      <c r="AX513" s="11" t="s">
        <v>80</v>
      </c>
      <c r="AY513" s="186" t="s">
        <v>162</v>
      </c>
    </row>
    <row r="514" spans="2:51" s="12" customFormat="1" ht="22.5" customHeight="1">
      <c r="B514" s="187"/>
      <c r="C514" s="188"/>
      <c r="D514" s="188"/>
      <c r="E514" s="189" t="s">
        <v>5</v>
      </c>
      <c r="F514" s="283" t="s">
        <v>171</v>
      </c>
      <c r="G514" s="284"/>
      <c r="H514" s="284"/>
      <c r="I514" s="284"/>
      <c r="J514" s="188"/>
      <c r="K514" s="190">
        <v>321.257</v>
      </c>
      <c r="L514" s="188"/>
      <c r="M514" s="188"/>
      <c r="N514" s="188"/>
      <c r="O514" s="188"/>
      <c r="P514" s="188"/>
      <c r="Q514" s="188"/>
      <c r="R514" s="191"/>
      <c r="T514" s="192"/>
      <c r="U514" s="188"/>
      <c r="V514" s="188"/>
      <c r="W514" s="188"/>
      <c r="X514" s="188"/>
      <c r="Y514" s="188"/>
      <c r="Z514" s="188"/>
      <c r="AA514" s="193"/>
      <c r="AT514" s="194" t="s">
        <v>169</v>
      </c>
      <c r="AU514" s="194" t="s">
        <v>110</v>
      </c>
      <c r="AV514" s="12" t="s">
        <v>141</v>
      </c>
      <c r="AW514" s="12" t="s">
        <v>37</v>
      </c>
      <c r="AX514" s="12" t="s">
        <v>88</v>
      </c>
      <c r="AY514" s="194" t="s">
        <v>162</v>
      </c>
    </row>
    <row r="515" spans="2:65" s="1" customFormat="1" ht="31.5" customHeight="1">
      <c r="B515" s="135"/>
      <c r="C515" s="164" t="s">
        <v>415</v>
      </c>
      <c r="D515" s="164" t="s">
        <v>163</v>
      </c>
      <c r="E515" s="165" t="s">
        <v>416</v>
      </c>
      <c r="F515" s="276" t="s">
        <v>417</v>
      </c>
      <c r="G515" s="276"/>
      <c r="H515" s="276"/>
      <c r="I515" s="276"/>
      <c r="J515" s="166" t="s">
        <v>166</v>
      </c>
      <c r="K515" s="167">
        <v>88.528</v>
      </c>
      <c r="L515" s="277">
        <v>0</v>
      </c>
      <c r="M515" s="277"/>
      <c r="N515" s="278">
        <f>ROUND(L515*K515,2)</f>
        <v>0</v>
      </c>
      <c r="O515" s="278"/>
      <c r="P515" s="278"/>
      <c r="Q515" s="278"/>
      <c r="R515" s="138"/>
      <c r="T515" s="168" t="s">
        <v>5</v>
      </c>
      <c r="U515" s="47" t="s">
        <v>48</v>
      </c>
      <c r="V515" s="39"/>
      <c r="W515" s="169">
        <f>V515*K515</f>
        <v>0</v>
      </c>
      <c r="X515" s="169">
        <v>0</v>
      </c>
      <c r="Y515" s="169">
        <f>X515*K515</f>
        <v>0</v>
      </c>
      <c r="Z515" s="169">
        <v>0</v>
      </c>
      <c r="AA515" s="170">
        <f>Z515*K515</f>
        <v>0</v>
      </c>
      <c r="AR515" s="21" t="s">
        <v>287</v>
      </c>
      <c r="AT515" s="21" t="s">
        <v>163</v>
      </c>
      <c r="AU515" s="21" t="s">
        <v>110</v>
      </c>
      <c r="AY515" s="21" t="s">
        <v>162</v>
      </c>
      <c r="BE515" s="109">
        <f>IF(U515="základní",N515,0)</f>
        <v>0</v>
      </c>
      <c r="BF515" s="109">
        <f>IF(U515="snížená",N515,0)</f>
        <v>0</v>
      </c>
      <c r="BG515" s="109">
        <f>IF(U515="zákl. přenesená",N515,0)</f>
        <v>0</v>
      </c>
      <c r="BH515" s="109">
        <f>IF(U515="sníž. přenesená",N515,0)</f>
        <v>0</v>
      </c>
      <c r="BI515" s="109">
        <f>IF(U515="nulová",N515,0)</f>
        <v>0</v>
      </c>
      <c r="BJ515" s="21" t="s">
        <v>141</v>
      </c>
      <c r="BK515" s="109">
        <f>ROUND(L515*K515,2)</f>
        <v>0</v>
      </c>
      <c r="BL515" s="21" t="s">
        <v>287</v>
      </c>
      <c r="BM515" s="21" t="s">
        <v>418</v>
      </c>
    </row>
    <row r="516" spans="2:51" s="10" customFormat="1" ht="22.5" customHeight="1">
      <c r="B516" s="171"/>
      <c r="C516" s="172"/>
      <c r="D516" s="172"/>
      <c r="E516" s="173" t="s">
        <v>5</v>
      </c>
      <c r="F516" s="279" t="s">
        <v>213</v>
      </c>
      <c r="G516" s="280"/>
      <c r="H516" s="280"/>
      <c r="I516" s="280"/>
      <c r="J516" s="172"/>
      <c r="K516" s="174" t="s">
        <v>5</v>
      </c>
      <c r="L516" s="172"/>
      <c r="M516" s="172"/>
      <c r="N516" s="172"/>
      <c r="O516" s="172"/>
      <c r="P516" s="172"/>
      <c r="Q516" s="172"/>
      <c r="R516" s="175"/>
      <c r="T516" s="176"/>
      <c r="U516" s="172"/>
      <c r="V516" s="172"/>
      <c r="W516" s="172"/>
      <c r="X516" s="172"/>
      <c r="Y516" s="172"/>
      <c r="Z516" s="172"/>
      <c r="AA516" s="177"/>
      <c r="AT516" s="178" t="s">
        <v>169</v>
      </c>
      <c r="AU516" s="178" t="s">
        <v>110</v>
      </c>
      <c r="AV516" s="10" t="s">
        <v>88</v>
      </c>
      <c r="AW516" s="10" t="s">
        <v>37</v>
      </c>
      <c r="AX516" s="10" t="s">
        <v>80</v>
      </c>
      <c r="AY516" s="178" t="s">
        <v>162</v>
      </c>
    </row>
    <row r="517" spans="2:51" s="11" customFormat="1" ht="22.5" customHeight="1">
      <c r="B517" s="179"/>
      <c r="C517" s="180"/>
      <c r="D517" s="180"/>
      <c r="E517" s="181" t="s">
        <v>5</v>
      </c>
      <c r="F517" s="281" t="s">
        <v>419</v>
      </c>
      <c r="G517" s="282"/>
      <c r="H517" s="282"/>
      <c r="I517" s="282"/>
      <c r="J517" s="180"/>
      <c r="K517" s="182">
        <v>26.65</v>
      </c>
      <c r="L517" s="180"/>
      <c r="M517" s="180"/>
      <c r="N517" s="180"/>
      <c r="O517" s="180"/>
      <c r="P517" s="180"/>
      <c r="Q517" s="180"/>
      <c r="R517" s="183"/>
      <c r="T517" s="184"/>
      <c r="U517" s="180"/>
      <c r="V517" s="180"/>
      <c r="W517" s="180"/>
      <c r="X517" s="180"/>
      <c r="Y517" s="180"/>
      <c r="Z517" s="180"/>
      <c r="AA517" s="185"/>
      <c r="AT517" s="186" t="s">
        <v>169</v>
      </c>
      <c r="AU517" s="186" t="s">
        <v>110</v>
      </c>
      <c r="AV517" s="11" t="s">
        <v>110</v>
      </c>
      <c r="AW517" s="11" t="s">
        <v>37</v>
      </c>
      <c r="AX517" s="11" t="s">
        <v>80</v>
      </c>
      <c r="AY517" s="186" t="s">
        <v>162</v>
      </c>
    </row>
    <row r="518" spans="2:51" s="13" customFormat="1" ht="22.5" customHeight="1">
      <c r="B518" s="195"/>
      <c r="C518" s="196"/>
      <c r="D518" s="196"/>
      <c r="E518" s="197" t="s">
        <v>5</v>
      </c>
      <c r="F518" s="287" t="s">
        <v>201</v>
      </c>
      <c r="G518" s="288"/>
      <c r="H518" s="288"/>
      <c r="I518" s="288"/>
      <c r="J518" s="196"/>
      <c r="K518" s="198">
        <v>26.65</v>
      </c>
      <c r="L518" s="196"/>
      <c r="M518" s="196"/>
      <c r="N518" s="196"/>
      <c r="O518" s="196"/>
      <c r="P518" s="196"/>
      <c r="Q518" s="196"/>
      <c r="R518" s="199"/>
      <c r="T518" s="200"/>
      <c r="U518" s="196"/>
      <c r="V518" s="196"/>
      <c r="W518" s="196"/>
      <c r="X518" s="196"/>
      <c r="Y518" s="196"/>
      <c r="Z518" s="196"/>
      <c r="AA518" s="201"/>
      <c r="AT518" s="202" t="s">
        <v>169</v>
      </c>
      <c r="AU518" s="202" t="s">
        <v>110</v>
      </c>
      <c r="AV518" s="13" t="s">
        <v>176</v>
      </c>
      <c r="AW518" s="13" t="s">
        <v>37</v>
      </c>
      <c r="AX518" s="13" t="s">
        <v>80</v>
      </c>
      <c r="AY518" s="202" t="s">
        <v>162</v>
      </c>
    </row>
    <row r="519" spans="2:51" s="10" customFormat="1" ht="22.5" customHeight="1">
      <c r="B519" s="171"/>
      <c r="C519" s="172"/>
      <c r="D519" s="172"/>
      <c r="E519" s="173" t="s">
        <v>5</v>
      </c>
      <c r="F519" s="289" t="s">
        <v>219</v>
      </c>
      <c r="G519" s="290"/>
      <c r="H519" s="290"/>
      <c r="I519" s="290"/>
      <c r="J519" s="172"/>
      <c r="K519" s="174" t="s">
        <v>5</v>
      </c>
      <c r="L519" s="172"/>
      <c r="M519" s="172"/>
      <c r="N519" s="172"/>
      <c r="O519" s="172"/>
      <c r="P519" s="172"/>
      <c r="Q519" s="172"/>
      <c r="R519" s="175"/>
      <c r="T519" s="176"/>
      <c r="U519" s="172"/>
      <c r="V519" s="172"/>
      <c r="W519" s="172"/>
      <c r="X519" s="172"/>
      <c r="Y519" s="172"/>
      <c r="Z519" s="172"/>
      <c r="AA519" s="177"/>
      <c r="AT519" s="178" t="s">
        <v>169</v>
      </c>
      <c r="AU519" s="178" t="s">
        <v>110</v>
      </c>
      <c r="AV519" s="10" t="s">
        <v>88</v>
      </c>
      <c r="AW519" s="10" t="s">
        <v>37</v>
      </c>
      <c r="AX519" s="10" t="s">
        <v>80</v>
      </c>
      <c r="AY519" s="178" t="s">
        <v>162</v>
      </c>
    </row>
    <row r="520" spans="2:51" s="11" customFormat="1" ht="22.5" customHeight="1">
      <c r="B520" s="179"/>
      <c r="C520" s="180"/>
      <c r="D520" s="180"/>
      <c r="E520" s="181" t="s">
        <v>5</v>
      </c>
      <c r="F520" s="281" t="s">
        <v>420</v>
      </c>
      <c r="G520" s="282"/>
      <c r="H520" s="282"/>
      <c r="I520" s="282"/>
      <c r="J520" s="180"/>
      <c r="K520" s="182">
        <v>25.799</v>
      </c>
      <c r="L520" s="180"/>
      <c r="M520" s="180"/>
      <c r="N520" s="180"/>
      <c r="O520" s="180"/>
      <c r="P520" s="180"/>
      <c r="Q520" s="180"/>
      <c r="R520" s="183"/>
      <c r="T520" s="184"/>
      <c r="U520" s="180"/>
      <c r="V520" s="180"/>
      <c r="W520" s="180"/>
      <c r="X520" s="180"/>
      <c r="Y520" s="180"/>
      <c r="Z520" s="180"/>
      <c r="AA520" s="185"/>
      <c r="AT520" s="186" t="s">
        <v>169</v>
      </c>
      <c r="AU520" s="186" t="s">
        <v>110</v>
      </c>
      <c r="AV520" s="11" t="s">
        <v>110</v>
      </c>
      <c r="AW520" s="11" t="s">
        <v>37</v>
      </c>
      <c r="AX520" s="11" t="s">
        <v>80</v>
      </c>
      <c r="AY520" s="186" t="s">
        <v>162</v>
      </c>
    </row>
    <row r="521" spans="2:51" s="13" customFormat="1" ht="22.5" customHeight="1">
      <c r="B521" s="195"/>
      <c r="C521" s="196"/>
      <c r="D521" s="196"/>
      <c r="E521" s="197" t="s">
        <v>5</v>
      </c>
      <c r="F521" s="287" t="s">
        <v>201</v>
      </c>
      <c r="G521" s="288"/>
      <c r="H521" s="288"/>
      <c r="I521" s="288"/>
      <c r="J521" s="196"/>
      <c r="K521" s="198">
        <v>25.799</v>
      </c>
      <c r="L521" s="196"/>
      <c r="M521" s="196"/>
      <c r="N521" s="196"/>
      <c r="O521" s="196"/>
      <c r="P521" s="196"/>
      <c r="Q521" s="196"/>
      <c r="R521" s="199"/>
      <c r="T521" s="200"/>
      <c r="U521" s="196"/>
      <c r="V521" s="196"/>
      <c r="W521" s="196"/>
      <c r="X521" s="196"/>
      <c r="Y521" s="196"/>
      <c r="Z521" s="196"/>
      <c r="AA521" s="201"/>
      <c r="AT521" s="202" t="s">
        <v>169</v>
      </c>
      <c r="AU521" s="202" t="s">
        <v>110</v>
      </c>
      <c r="AV521" s="13" t="s">
        <v>176</v>
      </c>
      <c r="AW521" s="13" t="s">
        <v>37</v>
      </c>
      <c r="AX521" s="13" t="s">
        <v>80</v>
      </c>
      <c r="AY521" s="202" t="s">
        <v>162</v>
      </c>
    </row>
    <row r="522" spans="2:51" s="10" customFormat="1" ht="22.5" customHeight="1">
      <c r="B522" s="171"/>
      <c r="C522" s="172"/>
      <c r="D522" s="172"/>
      <c r="E522" s="173" t="s">
        <v>5</v>
      </c>
      <c r="F522" s="289" t="s">
        <v>222</v>
      </c>
      <c r="G522" s="290"/>
      <c r="H522" s="290"/>
      <c r="I522" s="290"/>
      <c r="J522" s="172"/>
      <c r="K522" s="174" t="s">
        <v>5</v>
      </c>
      <c r="L522" s="172"/>
      <c r="M522" s="172"/>
      <c r="N522" s="172"/>
      <c r="O522" s="172"/>
      <c r="P522" s="172"/>
      <c r="Q522" s="172"/>
      <c r="R522" s="175"/>
      <c r="T522" s="176"/>
      <c r="U522" s="172"/>
      <c r="V522" s="172"/>
      <c r="W522" s="172"/>
      <c r="X522" s="172"/>
      <c r="Y522" s="172"/>
      <c r="Z522" s="172"/>
      <c r="AA522" s="177"/>
      <c r="AT522" s="178" t="s">
        <v>169</v>
      </c>
      <c r="AU522" s="178" t="s">
        <v>110</v>
      </c>
      <c r="AV522" s="10" t="s">
        <v>88</v>
      </c>
      <c r="AW522" s="10" t="s">
        <v>37</v>
      </c>
      <c r="AX522" s="10" t="s">
        <v>80</v>
      </c>
      <c r="AY522" s="178" t="s">
        <v>162</v>
      </c>
    </row>
    <row r="523" spans="2:51" s="11" customFormat="1" ht="22.5" customHeight="1">
      <c r="B523" s="179"/>
      <c r="C523" s="180"/>
      <c r="D523" s="180"/>
      <c r="E523" s="181" t="s">
        <v>5</v>
      </c>
      <c r="F523" s="281" t="s">
        <v>420</v>
      </c>
      <c r="G523" s="282"/>
      <c r="H523" s="282"/>
      <c r="I523" s="282"/>
      <c r="J523" s="180"/>
      <c r="K523" s="182">
        <v>25.799</v>
      </c>
      <c r="L523" s="180"/>
      <c r="M523" s="180"/>
      <c r="N523" s="180"/>
      <c r="O523" s="180"/>
      <c r="P523" s="180"/>
      <c r="Q523" s="180"/>
      <c r="R523" s="183"/>
      <c r="T523" s="184"/>
      <c r="U523" s="180"/>
      <c r="V523" s="180"/>
      <c r="W523" s="180"/>
      <c r="X523" s="180"/>
      <c r="Y523" s="180"/>
      <c r="Z523" s="180"/>
      <c r="AA523" s="185"/>
      <c r="AT523" s="186" t="s">
        <v>169</v>
      </c>
      <c r="AU523" s="186" t="s">
        <v>110</v>
      </c>
      <c r="AV523" s="11" t="s">
        <v>110</v>
      </c>
      <c r="AW523" s="11" t="s">
        <v>37</v>
      </c>
      <c r="AX523" s="11" t="s">
        <v>80</v>
      </c>
      <c r="AY523" s="186" t="s">
        <v>162</v>
      </c>
    </row>
    <row r="524" spans="2:51" s="13" customFormat="1" ht="22.5" customHeight="1">
      <c r="B524" s="195"/>
      <c r="C524" s="196"/>
      <c r="D524" s="196"/>
      <c r="E524" s="197" t="s">
        <v>5</v>
      </c>
      <c r="F524" s="287" t="s">
        <v>201</v>
      </c>
      <c r="G524" s="288"/>
      <c r="H524" s="288"/>
      <c r="I524" s="288"/>
      <c r="J524" s="196"/>
      <c r="K524" s="198">
        <v>25.799</v>
      </c>
      <c r="L524" s="196"/>
      <c r="M524" s="196"/>
      <c r="N524" s="196"/>
      <c r="O524" s="196"/>
      <c r="P524" s="196"/>
      <c r="Q524" s="196"/>
      <c r="R524" s="199"/>
      <c r="T524" s="200"/>
      <c r="U524" s="196"/>
      <c r="V524" s="196"/>
      <c r="W524" s="196"/>
      <c r="X524" s="196"/>
      <c r="Y524" s="196"/>
      <c r="Z524" s="196"/>
      <c r="AA524" s="201"/>
      <c r="AT524" s="202" t="s">
        <v>169</v>
      </c>
      <c r="AU524" s="202" t="s">
        <v>110</v>
      </c>
      <c r="AV524" s="13" t="s">
        <v>176</v>
      </c>
      <c r="AW524" s="13" t="s">
        <v>37</v>
      </c>
      <c r="AX524" s="13" t="s">
        <v>80</v>
      </c>
      <c r="AY524" s="202" t="s">
        <v>162</v>
      </c>
    </row>
    <row r="525" spans="2:51" s="10" customFormat="1" ht="22.5" customHeight="1">
      <c r="B525" s="171"/>
      <c r="C525" s="172"/>
      <c r="D525" s="172"/>
      <c r="E525" s="173" t="s">
        <v>5</v>
      </c>
      <c r="F525" s="289" t="s">
        <v>421</v>
      </c>
      <c r="G525" s="290"/>
      <c r="H525" s="290"/>
      <c r="I525" s="290"/>
      <c r="J525" s="172"/>
      <c r="K525" s="174" t="s">
        <v>5</v>
      </c>
      <c r="L525" s="172"/>
      <c r="M525" s="172"/>
      <c r="N525" s="172"/>
      <c r="O525" s="172"/>
      <c r="P525" s="172"/>
      <c r="Q525" s="172"/>
      <c r="R525" s="175"/>
      <c r="T525" s="176"/>
      <c r="U525" s="172"/>
      <c r="V525" s="172"/>
      <c r="W525" s="172"/>
      <c r="X525" s="172"/>
      <c r="Y525" s="172"/>
      <c r="Z525" s="172"/>
      <c r="AA525" s="177"/>
      <c r="AT525" s="178" t="s">
        <v>169</v>
      </c>
      <c r="AU525" s="178" t="s">
        <v>110</v>
      </c>
      <c r="AV525" s="10" t="s">
        <v>88</v>
      </c>
      <c r="AW525" s="10" t="s">
        <v>37</v>
      </c>
      <c r="AX525" s="10" t="s">
        <v>80</v>
      </c>
      <c r="AY525" s="178" t="s">
        <v>162</v>
      </c>
    </row>
    <row r="526" spans="2:51" s="11" customFormat="1" ht="22.5" customHeight="1">
      <c r="B526" s="179"/>
      <c r="C526" s="180"/>
      <c r="D526" s="180"/>
      <c r="E526" s="181" t="s">
        <v>5</v>
      </c>
      <c r="F526" s="281" t="s">
        <v>422</v>
      </c>
      <c r="G526" s="282"/>
      <c r="H526" s="282"/>
      <c r="I526" s="282"/>
      <c r="J526" s="180"/>
      <c r="K526" s="182">
        <v>10.28</v>
      </c>
      <c r="L526" s="180"/>
      <c r="M526" s="180"/>
      <c r="N526" s="180"/>
      <c r="O526" s="180"/>
      <c r="P526" s="180"/>
      <c r="Q526" s="180"/>
      <c r="R526" s="183"/>
      <c r="T526" s="184"/>
      <c r="U526" s="180"/>
      <c r="V526" s="180"/>
      <c r="W526" s="180"/>
      <c r="X526" s="180"/>
      <c r="Y526" s="180"/>
      <c r="Z526" s="180"/>
      <c r="AA526" s="185"/>
      <c r="AT526" s="186" t="s">
        <v>169</v>
      </c>
      <c r="AU526" s="186" t="s">
        <v>110</v>
      </c>
      <c r="AV526" s="11" t="s">
        <v>110</v>
      </c>
      <c r="AW526" s="11" t="s">
        <v>37</v>
      </c>
      <c r="AX526" s="11" t="s">
        <v>80</v>
      </c>
      <c r="AY526" s="186" t="s">
        <v>162</v>
      </c>
    </row>
    <row r="527" spans="2:51" s="12" customFormat="1" ht="22.5" customHeight="1">
      <c r="B527" s="187"/>
      <c r="C527" s="188"/>
      <c r="D527" s="188"/>
      <c r="E527" s="189" t="s">
        <v>5</v>
      </c>
      <c r="F527" s="283" t="s">
        <v>171</v>
      </c>
      <c r="G527" s="284"/>
      <c r="H527" s="284"/>
      <c r="I527" s="284"/>
      <c r="J527" s="188"/>
      <c r="K527" s="190">
        <v>88.528</v>
      </c>
      <c r="L527" s="188"/>
      <c r="M527" s="188"/>
      <c r="N527" s="188"/>
      <c r="O527" s="188"/>
      <c r="P527" s="188"/>
      <c r="Q527" s="188"/>
      <c r="R527" s="191"/>
      <c r="T527" s="192"/>
      <c r="U527" s="188"/>
      <c r="V527" s="188"/>
      <c r="W527" s="188"/>
      <c r="X527" s="188"/>
      <c r="Y527" s="188"/>
      <c r="Z527" s="188"/>
      <c r="AA527" s="193"/>
      <c r="AT527" s="194" t="s">
        <v>169</v>
      </c>
      <c r="AU527" s="194" t="s">
        <v>110</v>
      </c>
      <c r="AV527" s="12" t="s">
        <v>141</v>
      </c>
      <c r="AW527" s="12" t="s">
        <v>37</v>
      </c>
      <c r="AX527" s="12" t="s">
        <v>88</v>
      </c>
      <c r="AY527" s="194" t="s">
        <v>162</v>
      </c>
    </row>
    <row r="528" spans="2:65" s="1" customFormat="1" ht="31.5" customHeight="1">
      <c r="B528" s="135"/>
      <c r="C528" s="203" t="s">
        <v>423</v>
      </c>
      <c r="D528" s="203" t="s">
        <v>270</v>
      </c>
      <c r="E528" s="204" t="s">
        <v>424</v>
      </c>
      <c r="F528" s="291" t="s">
        <v>425</v>
      </c>
      <c r="G528" s="291"/>
      <c r="H528" s="291"/>
      <c r="I528" s="291"/>
      <c r="J528" s="205" t="s">
        <v>166</v>
      </c>
      <c r="K528" s="206">
        <v>101.807</v>
      </c>
      <c r="L528" s="292">
        <v>0</v>
      </c>
      <c r="M528" s="292"/>
      <c r="N528" s="293">
        <f>ROUND(L528*K528,2)</f>
        <v>0</v>
      </c>
      <c r="O528" s="278"/>
      <c r="P528" s="278"/>
      <c r="Q528" s="278"/>
      <c r="R528" s="138"/>
      <c r="T528" s="168" t="s">
        <v>5</v>
      </c>
      <c r="U528" s="47" t="s">
        <v>48</v>
      </c>
      <c r="V528" s="39"/>
      <c r="W528" s="169">
        <f>V528*K528</f>
        <v>0</v>
      </c>
      <c r="X528" s="169">
        <v>0.01652</v>
      </c>
      <c r="Y528" s="169">
        <f>X528*K528</f>
        <v>1.68185164</v>
      </c>
      <c r="Z528" s="169">
        <v>0</v>
      </c>
      <c r="AA528" s="170">
        <f>Z528*K528</f>
        <v>0</v>
      </c>
      <c r="AR528" s="21" t="s">
        <v>364</v>
      </c>
      <c r="AT528" s="21" t="s">
        <v>270</v>
      </c>
      <c r="AU528" s="21" t="s">
        <v>110</v>
      </c>
      <c r="AY528" s="21" t="s">
        <v>162</v>
      </c>
      <c r="BE528" s="109">
        <f>IF(U528="základní",N528,0)</f>
        <v>0</v>
      </c>
      <c r="BF528" s="109">
        <f>IF(U528="snížená",N528,0)</f>
        <v>0</v>
      </c>
      <c r="BG528" s="109">
        <f>IF(U528="zákl. přenesená",N528,0)</f>
        <v>0</v>
      </c>
      <c r="BH528" s="109">
        <f>IF(U528="sníž. přenesená",N528,0)</f>
        <v>0</v>
      </c>
      <c r="BI528" s="109">
        <f>IF(U528="nulová",N528,0)</f>
        <v>0</v>
      </c>
      <c r="BJ528" s="21" t="s">
        <v>141</v>
      </c>
      <c r="BK528" s="109">
        <f>ROUND(L528*K528,2)</f>
        <v>0</v>
      </c>
      <c r="BL528" s="21" t="s">
        <v>287</v>
      </c>
      <c r="BM528" s="21" t="s">
        <v>426</v>
      </c>
    </row>
    <row r="529" spans="2:65" s="1" customFormat="1" ht="22.5" customHeight="1">
      <c r="B529" s="135"/>
      <c r="C529" s="164" t="s">
        <v>427</v>
      </c>
      <c r="D529" s="164" t="s">
        <v>163</v>
      </c>
      <c r="E529" s="165" t="s">
        <v>428</v>
      </c>
      <c r="F529" s="276" t="s">
        <v>429</v>
      </c>
      <c r="G529" s="276"/>
      <c r="H529" s="276"/>
      <c r="I529" s="276"/>
      <c r="J529" s="166" t="s">
        <v>179</v>
      </c>
      <c r="K529" s="167">
        <v>144</v>
      </c>
      <c r="L529" s="277">
        <v>0</v>
      </c>
      <c r="M529" s="277"/>
      <c r="N529" s="278">
        <f>ROUND(L529*K529,2)</f>
        <v>0</v>
      </c>
      <c r="O529" s="278"/>
      <c r="P529" s="278"/>
      <c r="Q529" s="278"/>
      <c r="R529" s="138"/>
      <c r="T529" s="168" t="s">
        <v>5</v>
      </c>
      <c r="U529" s="47" t="s">
        <v>48</v>
      </c>
      <c r="V529" s="39"/>
      <c r="W529" s="169">
        <f>V529*K529</f>
        <v>0</v>
      </c>
      <c r="X529" s="169">
        <v>0</v>
      </c>
      <c r="Y529" s="169">
        <f>X529*K529</f>
        <v>0</v>
      </c>
      <c r="Z529" s="169">
        <v>0</v>
      </c>
      <c r="AA529" s="170">
        <f>Z529*K529</f>
        <v>0</v>
      </c>
      <c r="AR529" s="21" t="s">
        <v>287</v>
      </c>
      <c r="AT529" s="21" t="s">
        <v>163</v>
      </c>
      <c r="AU529" s="21" t="s">
        <v>110</v>
      </c>
      <c r="AY529" s="21" t="s">
        <v>162</v>
      </c>
      <c r="BE529" s="109">
        <f>IF(U529="základní",N529,0)</f>
        <v>0</v>
      </c>
      <c r="BF529" s="109">
        <f>IF(U529="snížená",N529,0)</f>
        <v>0</v>
      </c>
      <c r="BG529" s="109">
        <f>IF(U529="zákl. přenesená",N529,0)</f>
        <v>0</v>
      </c>
      <c r="BH529" s="109">
        <f>IF(U529="sníž. přenesená",N529,0)</f>
        <v>0</v>
      </c>
      <c r="BI529" s="109">
        <f>IF(U529="nulová",N529,0)</f>
        <v>0</v>
      </c>
      <c r="BJ529" s="21" t="s">
        <v>141</v>
      </c>
      <c r="BK529" s="109">
        <f>ROUND(L529*K529,2)</f>
        <v>0</v>
      </c>
      <c r="BL529" s="21" t="s">
        <v>287</v>
      </c>
      <c r="BM529" s="21" t="s">
        <v>430</v>
      </c>
    </row>
    <row r="530" spans="2:51" s="11" customFormat="1" ht="22.5" customHeight="1">
      <c r="B530" s="179"/>
      <c r="C530" s="180"/>
      <c r="D530" s="180"/>
      <c r="E530" s="181" t="s">
        <v>5</v>
      </c>
      <c r="F530" s="285" t="s">
        <v>431</v>
      </c>
      <c r="G530" s="286"/>
      <c r="H530" s="286"/>
      <c r="I530" s="286"/>
      <c r="J530" s="180"/>
      <c r="K530" s="182">
        <v>144</v>
      </c>
      <c r="L530" s="180"/>
      <c r="M530" s="180"/>
      <c r="N530" s="180"/>
      <c r="O530" s="180"/>
      <c r="P530" s="180"/>
      <c r="Q530" s="180"/>
      <c r="R530" s="183"/>
      <c r="T530" s="184"/>
      <c r="U530" s="180"/>
      <c r="V530" s="180"/>
      <c r="W530" s="180"/>
      <c r="X530" s="180"/>
      <c r="Y530" s="180"/>
      <c r="Z530" s="180"/>
      <c r="AA530" s="185"/>
      <c r="AT530" s="186" t="s">
        <v>169</v>
      </c>
      <c r="AU530" s="186" t="s">
        <v>110</v>
      </c>
      <c r="AV530" s="11" t="s">
        <v>110</v>
      </c>
      <c r="AW530" s="11" t="s">
        <v>37</v>
      </c>
      <c r="AX530" s="11" t="s">
        <v>80</v>
      </c>
      <c r="AY530" s="186" t="s">
        <v>162</v>
      </c>
    </row>
    <row r="531" spans="2:51" s="12" customFormat="1" ht="22.5" customHeight="1">
      <c r="B531" s="187"/>
      <c r="C531" s="188"/>
      <c r="D531" s="188"/>
      <c r="E531" s="189" t="s">
        <v>5</v>
      </c>
      <c r="F531" s="283" t="s">
        <v>171</v>
      </c>
      <c r="G531" s="284"/>
      <c r="H531" s="284"/>
      <c r="I531" s="284"/>
      <c r="J531" s="188"/>
      <c r="K531" s="190">
        <v>144</v>
      </c>
      <c r="L531" s="188"/>
      <c r="M531" s="188"/>
      <c r="N531" s="188"/>
      <c r="O531" s="188"/>
      <c r="P531" s="188"/>
      <c r="Q531" s="188"/>
      <c r="R531" s="191"/>
      <c r="T531" s="192"/>
      <c r="U531" s="188"/>
      <c r="V531" s="188"/>
      <c r="W531" s="188"/>
      <c r="X531" s="188"/>
      <c r="Y531" s="188"/>
      <c r="Z531" s="188"/>
      <c r="AA531" s="193"/>
      <c r="AT531" s="194" t="s">
        <v>169</v>
      </c>
      <c r="AU531" s="194" t="s">
        <v>110</v>
      </c>
      <c r="AV531" s="12" t="s">
        <v>141</v>
      </c>
      <c r="AW531" s="12" t="s">
        <v>37</v>
      </c>
      <c r="AX531" s="12" t="s">
        <v>88</v>
      </c>
      <c r="AY531" s="194" t="s">
        <v>162</v>
      </c>
    </row>
    <row r="532" spans="2:65" s="1" customFormat="1" ht="22.5" customHeight="1">
      <c r="B532" s="135"/>
      <c r="C532" s="203" t="s">
        <v>432</v>
      </c>
      <c r="D532" s="203" t="s">
        <v>270</v>
      </c>
      <c r="E532" s="204" t="s">
        <v>433</v>
      </c>
      <c r="F532" s="291" t="s">
        <v>434</v>
      </c>
      <c r="G532" s="291"/>
      <c r="H532" s="291"/>
      <c r="I532" s="291"/>
      <c r="J532" s="205" t="s">
        <v>435</v>
      </c>
      <c r="K532" s="206">
        <v>0.421</v>
      </c>
      <c r="L532" s="292">
        <v>0</v>
      </c>
      <c r="M532" s="292"/>
      <c r="N532" s="293">
        <f>ROUND(L532*K532,2)</f>
        <v>0</v>
      </c>
      <c r="O532" s="278"/>
      <c r="P532" s="278"/>
      <c r="Q532" s="278"/>
      <c r="R532" s="138"/>
      <c r="T532" s="168" t="s">
        <v>5</v>
      </c>
      <c r="U532" s="47" t="s">
        <v>48</v>
      </c>
      <c r="V532" s="39"/>
      <c r="W532" s="169">
        <f>V532*K532</f>
        <v>0</v>
      </c>
      <c r="X532" s="169">
        <v>0.55</v>
      </c>
      <c r="Y532" s="169">
        <f>X532*K532</f>
        <v>0.23155</v>
      </c>
      <c r="Z532" s="169">
        <v>0</v>
      </c>
      <c r="AA532" s="170">
        <f>Z532*K532</f>
        <v>0</v>
      </c>
      <c r="AR532" s="21" t="s">
        <v>364</v>
      </c>
      <c r="AT532" s="21" t="s">
        <v>270</v>
      </c>
      <c r="AU532" s="21" t="s">
        <v>110</v>
      </c>
      <c r="AY532" s="21" t="s">
        <v>162</v>
      </c>
      <c r="BE532" s="109">
        <f>IF(U532="základní",N532,0)</f>
        <v>0</v>
      </c>
      <c r="BF532" s="109">
        <f>IF(U532="snížená",N532,0)</f>
        <v>0</v>
      </c>
      <c r="BG532" s="109">
        <f>IF(U532="zákl. přenesená",N532,0)</f>
        <v>0</v>
      </c>
      <c r="BH532" s="109">
        <f>IF(U532="sníž. přenesená",N532,0)</f>
        <v>0</v>
      </c>
      <c r="BI532" s="109">
        <f>IF(U532="nulová",N532,0)</f>
        <v>0</v>
      </c>
      <c r="BJ532" s="21" t="s">
        <v>141</v>
      </c>
      <c r="BK532" s="109">
        <f>ROUND(L532*K532,2)</f>
        <v>0</v>
      </c>
      <c r="BL532" s="21" t="s">
        <v>287</v>
      </c>
      <c r="BM532" s="21" t="s">
        <v>436</v>
      </c>
    </row>
    <row r="533" spans="2:65" s="1" customFormat="1" ht="31.5" customHeight="1">
      <c r="B533" s="135"/>
      <c r="C533" s="164" t="s">
        <v>437</v>
      </c>
      <c r="D533" s="164" t="s">
        <v>163</v>
      </c>
      <c r="E533" s="165" t="s">
        <v>438</v>
      </c>
      <c r="F533" s="276" t="s">
        <v>439</v>
      </c>
      <c r="G533" s="276"/>
      <c r="H533" s="276"/>
      <c r="I533" s="276"/>
      <c r="J533" s="166" t="s">
        <v>241</v>
      </c>
      <c r="K533" s="167">
        <v>8</v>
      </c>
      <c r="L533" s="277">
        <v>0</v>
      </c>
      <c r="M533" s="277"/>
      <c r="N533" s="278">
        <f>ROUND(L533*K533,2)</f>
        <v>0</v>
      </c>
      <c r="O533" s="278"/>
      <c r="P533" s="278"/>
      <c r="Q533" s="278"/>
      <c r="R533" s="138"/>
      <c r="T533" s="168" t="s">
        <v>5</v>
      </c>
      <c r="U533" s="47" t="s">
        <v>48</v>
      </c>
      <c r="V533" s="39"/>
      <c r="W533" s="169">
        <f>V533*K533</f>
        <v>0</v>
      </c>
      <c r="X533" s="169">
        <v>0</v>
      </c>
      <c r="Y533" s="169">
        <f>X533*K533</f>
        <v>0</v>
      </c>
      <c r="Z533" s="169">
        <v>0.005</v>
      </c>
      <c r="AA533" s="170">
        <f>Z533*K533</f>
        <v>0.04</v>
      </c>
      <c r="AR533" s="21" t="s">
        <v>287</v>
      </c>
      <c r="AT533" s="21" t="s">
        <v>163</v>
      </c>
      <c r="AU533" s="21" t="s">
        <v>110</v>
      </c>
      <c r="AY533" s="21" t="s">
        <v>162</v>
      </c>
      <c r="BE533" s="109">
        <f>IF(U533="základní",N533,0)</f>
        <v>0</v>
      </c>
      <c r="BF533" s="109">
        <f>IF(U533="snížená",N533,0)</f>
        <v>0</v>
      </c>
      <c r="BG533" s="109">
        <f>IF(U533="zákl. přenesená",N533,0)</f>
        <v>0</v>
      </c>
      <c r="BH533" s="109">
        <f>IF(U533="sníž. přenesená",N533,0)</f>
        <v>0</v>
      </c>
      <c r="BI533" s="109">
        <f>IF(U533="nulová",N533,0)</f>
        <v>0</v>
      </c>
      <c r="BJ533" s="21" t="s">
        <v>141</v>
      </c>
      <c r="BK533" s="109">
        <f>ROUND(L533*K533,2)</f>
        <v>0</v>
      </c>
      <c r="BL533" s="21" t="s">
        <v>287</v>
      </c>
      <c r="BM533" s="21" t="s">
        <v>440</v>
      </c>
    </row>
    <row r="534" spans="2:51" s="11" customFormat="1" ht="22.5" customHeight="1">
      <c r="B534" s="179"/>
      <c r="C534" s="180"/>
      <c r="D534" s="180"/>
      <c r="E534" s="181" t="s">
        <v>5</v>
      </c>
      <c r="F534" s="285" t="s">
        <v>232</v>
      </c>
      <c r="G534" s="286"/>
      <c r="H534" s="286"/>
      <c r="I534" s="286"/>
      <c r="J534" s="180"/>
      <c r="K534" s="182">
        <v>8</v>
      </c>
      <c r="L534" s="180"/>
      <c r="M534" s="180"/>
      <c r="N534" s="180"/>
      <c r="O534" s="180"/>
      <c r="P534" s="180"/>
      <c r="Q534" s="180"/>
      <c r="R534" s="183"/>
      <c r="T534" s="184"/>
      <c r="U534" s="180"/>
      <c r="V534" s="180"/>
      <c r="W534" s="180"/>
      <c r="X534" s="180"/>
      <c r="Y534" s="180"/>
      <c r="Z534" s="180"/>
      <c r="AA534" s="185"/>
      <c r="AT534" s="186" t="s">
        <v>169</v>
      </c>
      <c r="AU534" s="186" t="s">
        <v>110</v>
      </c>
      <c r="AV534" s="11" t="s">
        <v>110</v>
      </c>
      <c r="AW534" s="11" t="s">
        <v>37</v>
      </c>
      <c r="AX534" s="11" t="s">
        <v>80</v>
      </c>
      <c r="AY534" s="186" t="s">
        <v>162</v>
      </c>
    </row>
    <row r="535" spans="2:51" s="12" customFormat="1" ht="22.5" customHeight="1">
      <c r="B535" s="187"/>
      <c r="C535" s="188"/>
      <c r="D535" s="188"/>
      <c r="E535" s="189" t="s">
        <v>5</v>
      </c>
      <c r="F535" s="283" t="s">
        <v>171</v>
      </c>
      <c r="G535" s="284"/>
      <c r="H535" s="284"/>
      <c r="I535" s="284"/>
      <c r="J535" s="188"/>
      <c r="K535" s="190">
        <v>8</v>
      </c>
      <c r="L535" s="188"/>
      <c r="M535" s="188"/>
      <c r="N535" s="188"/>
      <c r="O535" s="188"/>
      <c r="P535" s="188"/>
      <c r="Q535" s="188"/>
      <c r="R535" s="191"/>
      <c r="T535" s="192"/>
      <c r="U535" s="188"/>
      <c r="V535" s="188"/>
      <c r="W535" s="188"/>
      <c r="X535" s="188"/>
      <c r="Y535" s="188"/>
      <c r="Z535" s="188"/>
      <c r="AA535" s="193"/>
      <c r="AT535" s="194" t="s">
        <v>169</v>
      </c>
      <c r="AU535" s="194" t="s">
        <v>110</v>
      </c>
      <c r="AV535" s="12" t="s">
        <v>141</v>
      </c>
      <c r="AW535" s="12" t="s">
        <v>37</v>
      </c>
      <c r="AX535" s="12" t="s">
        <v>88</v>
      </c>
      <c r="AY535" s="194" t="s">
        <v>162</v>
      </c>
    </row>
    <row r="536" spans="2:65" s="1" customFormat="1" ht="22.5" customHeight="1">
      <c r="B536" s="135"/>
      <c r="C536" s="164" t="s">
        <v>441</v>
      </c>
      <c r="D536" s="164" t="s">
        <v>163</v>
      </c>
      <c r="E536" s="165" t="s">
        <v>442</v>
      </c>
      <c r="F536" s="276" t="s">
        <v>443</v>
      </c>
      <c r="G536" s="276"/>
      <c r="H536" s="276"/>
      <c r="I536" s="276"/>
      <c r="J536" s="166" t="s">
        <v>179</v>
      </c>
      <c r="K536" s="167">
        <v>86.1</v>
      </c>
      <c r="L536" s="277">
        <v>0</v>
      </c>
      <c r="M536" s="277"/>
      <c r="N536" s="278">
        <f>ROUND(L536*K536,2)</f>
        <v>0</v>
      </c>
      <c r="O536" s="278"/>
      <c r="P536" s="278"/>
      <c r="Q536" s="278"/>
      <c r="R536" s="138"/>
      <c r="T536" s="168" t="s">
        <v>5</v>
      </c>
      <c r="U536" s="47" t="s">
        <v>48</v>
      </c>
      <c r="V536" s="39"/>
      <c r="W536" s="169">
        <f>V536*K536</f>
        <v>0</v>
      </c>
      <c r="X536" s="169">
        <v>0</v>
      </c>
      <c r="Y536" s="169">
        <f>X536*K536</f>
        <v>0</v>
      </c>
      <c r="Z536" s="169">
        <v>0</v>
      </c>
      <c r="AA536" s="170">
        <f>Z536*K536</f>
        <v>0</v>
      </c>
      <c r="AR536" s="21" t="s">
        <v>287</v>
      </c>
      <c r="AT536" s="21" t="s">
        <v>163</v>
      </c>
      <c r="AU536" s="21" t="s">
        <v>110</v>
      </c>
      <c r="AY536" s="21" t="s">
        <v>162</v>
      </c>
      <c r="BE536" s="109">
        <f>IF(U536="základní",N536,0)</f>
        <v>0</v>
      </c>
      <c r="BF536" s="109">
        <f>IF(U536="snížená",N536,0)</f>
        <v>0</v>
      </c>
      <c r="BG536" s="109">
        <f>IF(U536="zákl. přenesená",N536,0)</f>
        <v>0</v>
      </c>
      <c r="BH536" s="109">
        <f>IF(U536="sníž. přenesená",N536,0)</f>
        <v>0</v>
      </c>
      <c r="BI536" s="109">
        <f>IF(U536="nulová",N536,0)</f>
        <v>0</v>
      </c>
      <c r="BJ536" s="21" t="s">
        <v>141</v>
      </c>
      <c r="BK536" s="109">
        <f>ROUND(L536*K536,2)</f>
        <v>0</v>
      </c>
      <c r="BL536" s="21" t="s">
        <v>287</v>
      </c>
      <c r="BM536" s="21" t="s">
        <v>444</v>
      </c>
    </row>
    <row r="537" spans="2:51" s="11" customFormat="1" ht="22.5" customHeight="1">
      <c r="B537" s="179"/>
      <c r="C537" s="180"/>
      <c r="D537" s="180"/>
      <c r="E537" s="181" t="s">
        <v>5</v>
      </c>
      <c r="F537" s="285" t="s">
        <v>445</v>
      </c>
      <c r="G537" s="286"/>
      <c r="H537" s="286"/>
      <c r="I537" s="286"/>
      <c r="J537" s="180"/>
      <c r="K537" s="182">
        <v>86.1</v>
      </c>
      <c r="L537" s="180"/>
      <c r="M537" s="180"/>
      <c r="N537" s="180"/>
      <c r="O537" s="180"/>
      <c r="P537" s="180"/>
      <c r="Q537" s="180"/>
      <c r="R537" s="183"/>
      <c r="T537" s="184"/>
      <c r="U537" s="180"/>
      <c r="V537" s="180"/>
      <c r="W537" s="180"/>
      <c r="X537" s="180"/>
      <c r="Y537" s="180"/>
      <c r="Z537" s="180"/>
      <c r="AA537" s="185"/>
      <c r="AT537" s="186" t="s">
        <v>169</v>
      </c>
      <c r="AU537" s="186" t="s">
        <v>110</v>
      </c>
      <c r="AV537" s="11" t="s">
        <v>110</v>
      </c>
      <c r="AW537" s="11" t="s">
        <v>37</v>
      </c>
      <c r="AX537" s="11" t="s">
        <v>80</v>
      </c>
      <c r="AY537" s="186" t="s">
        <v>162</v>
      </c>
    </row>
    <row r="538" spans="2:51" s="12" customFormat="1" ht="22.5" customHeight="1">
      <c r="B538" s="187"/>
      <c r="C538" s="188"/>
      <c r="D538" s="188"/>
      <c r="E538" s="189" t="s">
        <v>5</v>
      </c>
      <c r="F538" s="283" t="s">
        <v>171</v>
      </c>
      <c r="G538" s="284"/>
      <c r="H538" s="284"/>
      <c r="I538" s="284"/>
      <c r="J538" s="188"/>
      <c r="K538" s="190">
        <v>86.1</v>
      </c>
      <c r="L538" s="188"/>
      <c r="M538" s="188"/>
      <c r="N538" s="188"/>
      <c r="O538" s="188"/>
      <c r="P538" s="188"/>
      <c r="Q538" s="188"/>
      <c r="R538" s="191"/>
      <c r="T538" s="192"/>
      <c r="U538" s="188"/>
      <c r="V538" s="188"/>
      <c r="W538" s="188"/>
      <c r="X538" s="188"/>
      <c r="Y538" s="188"/>
      <c r="Z538" s="188"/>
      <c r="AA538" s="193"/>
      <c r="AT538" s="194" t="s">
        <v>169</v>
      </c>
      <c r="AU538" s="194" t="s">
        <v>110</v>
      </c>
      <c r="AV538" s="12" t="s">
        <v>141</v>
      </c>
      <c r="AW538" s="12" t="s">
        <v>37</v>
      </c>
      <c r="AX538" s="12" t="s">
        <v>88</v>
      </c>
      <c r="AY538" s="194" t="s">
        <v>162</v>
      </c>
    </row>
    <row r="539" spans="2:65" s="1" customFormat="1" ht="31.5" customHeight="1">
      <c r="B539" s="135"/>
      <c r="C539" s="164" t="s">
        <v>446</v>
      </c>
      <c r="D539" s="164" t="s">
        <v>163</v>
      </c>
      <c r="E539" s="165" t="s">
        <v>447</v>
      </c>
      <c r="F539" s="276" t="s">
        <v>448</v>
      </c>
      <c r="G539" s="276"/>
      <c r="H539" s="276"/>
      <c r="I539" s="276"/>
      <c r="J539" s="166" t="s">
        <v>241</v>
      </c>
      <c r="K539" s="167">
        <v>10</v>
      </c>
      <c r="L539" s="277">
        <v>0</v>
      </c>
      <c r="M539" s="277"/>
      <c r="N539" s="278">
        <f>ROUND(L539*K539,2)</f>
        <v>0</v>
      </c>
      <c r="O539" s="278"/>
      <c r="P539" s="278"/>
      <c r="Q539" s="278"/>
      <c r="R539" s="138"/>
      <c r="T539" s="168" t="s">
        <v>5</v>
      </c>
      <c r="U539" s="47" t="s">
        <v>48</v>
      </c>
      <c r="V539" s="39"/>
      <c r="W539" s="169">
        <f>V539*K539</f>
        <v>0</v>
      </c>
      <c r="X539" s="169">
        <v>0</v>
      </c>
      <c r="Y539" s="169">
        <f>X539*K539</f>
        <v>0</v>
      </c>
      <c r="Z539" s="169">
        <v>0</v>
      </c>
      <c r="AA539" s="170">
        <f>Z539*K539</f>
        <v>0</v>
      </c>
      <c r="AR539" s="21" t="s">
        <v>287</v>
      </c>
      <c r="AT539" s="21" t="s">
        <v>163</v>
      </c>
      <c r="AU539" s="21" t="s">
        <v>110</v>
      </c>
      <c r="AY539" s="21" t="s">
        <v>162</v>
      </c>
      <c r="BE539" s="109">
        <f>IF(U539="základní",N539,0)</f>
        <v>0</v>
      </c>
      <c r="BF539" s="109">
        <f>IF(U539="snížená",N539,0)</f>
        <v>0</v>
      </c>
      <c r="BG539" s="109">
        <f>IF(U539="zákl. přenesená",N539,0)</f>
        <v>0</v>
      </c>
      <c r="BH539" s="109">
        <f>IF(U539="sníž. přenesená",N539,0)</f>
        <v>0</v>
      </c>
      <c r="BI539" s="109">
        <f>IF(U539="nulová",N539,0)</f>
        <v>0</v>
      </c>
      <c r="BJ539" s="21" t="s">
        <v>141</v>
      </c>
      <c r="BK539" s="109">
        <f>ROUND(L539*K539,2)</f>
        <v>0</v>
      </c>
      <c r="BL539" s="21" t="s">
        <v>287</v>
      </c>
      <c r="BM539" s="21" t="s">
        <v>449</v>
      </c>
    </row>
    <row r="540" spans="2:51" s="11" customFormat="1" ht="22.5" customHeight="1">
      <c r="B540" s="179"/>
      <c r="C540" s="180"/>
      <c r="D540" s="180"/>
      <c r="E540" s="181" t="s">
        <v>5</v>
      </c>
      <c r="F540" s="285" t="s">
        <v>450</v>
      </c>
      <c r="G540" s="286"/>
      <c r="H540" s="286"/>
      <c r="I540" s="286"/>
      <c r="J540" s="180"/>
      <c r="K540" s="182">
        <v>10</v>
      </c>
      <c r="L540" s="180"/>
      <c r="M540" s="180"/>
      <c r="N540" s="180"/>
      <c r="O540" s="180"/>
      <c r="P540" s="180"/>
      <c r="Q540" s="180"/>
      <c r="R540" s="183"/>
      <c r="T540" s="184"/>
      <c r="U540" s="180"/>
      <c r="V540" s="180"/>
      <c r="W540" s="180"/>
      <c r="X540" s="180"/>
      <c r="Y540" s="180"/>
      <c r="Z540" s="180"/>
      <c r="AA540" s="185"/>
      <c r="AT540" s="186" t="s">
        <v>169</v>
      </c>
      <c r="AU540" s="186" t="s">
        <v>110</v>
      </c>
      <c r="AV540" s="11" t="s">
        <v>110</v>
      </c>
      <c r="AW540" s="11" t="s">
        <v>37</v>
      </c>
      <c r="AX540" s="11" t="s">
        <v>80</v>
      </c>
      <c r="AY540" s="186" t="s">
        <v>162</v>
      </c>
    </row>
    <row r="541" spans="2:51" s="12" customFormat="1" ht="22.5" customHeight="1">
      <c r="B541" s="187"/>
      <c r="C541" s="188"/>
      <c r="D541" s="188"/>
      <c r="E541" s="189" t="s">
        <v>5</v>
      </c>
      <c r="F541" s="283" t="s">
        <v>171</v>
      </c>
      <c r="G541" s="284"/>
      <c r="H541" s="284"/>
      <c r="I541" s="284"/>
      <c r="J541" s="188"/>
      <c r="K541" s="190">
        <v>10</v>
      </c>
      <c r="L541" s="188"/>
      <c r="M541" s="188"/>
      <c r="N541" s="188"/>
      <c r="O541" s="188"/>
      <c r="P541" s="188"/>
      <c r="Q541" s="188"/>
      <c r="R541" s="191"/>
      <c r="T541" s="192"/>
      <c r="U541" s="188"/>
      <c r="V541" s="188"/>
      <c r="W541" s="188"/>
      <c r="X541" s="188"/>
      <c r="Y541" s="188"/>
      <c r="Z541" s="188"/>
      <c r="AA541" s="193"/>
      <c r="AT541" s="194" t="s">
        <v>169</v>
      </c>
      <c r="AU541" s="194" t="s">
        <v>110</v>
      </c>
      <c r="AV541" s="12" t="s">
        <v>141</v>
      </c>
      <c r="AW541" s="12" t="s">
        <v>37</v>
      </c>
      <c r="AX541" s="12" t="s">
        <v>88</v>
      </c>
      <c r="AY541" s="194" t="s">
        <v>162</v>
      </c>
    </row>
    <row r="542" spans="2:65" s="1" customFormat="1" ht="31.5" customHeight="1">
      <c r="B542" s="135"/>
      <c r="C542" s="203" t="s">
        <v>451</v>
      </c>
      <c r="D542" s="203" t="s">
        <v>270</v>
      </c>
      <c r="E542" s="204" t="s">
        <v>452</v>
      </c>
      <c r="F542" s="291" t="s">
        <v>453</v>
      </c>
      <c r="G542" s="291"/>
      <c r="H542" s="291"/>
      <c r="I542" s="291"/>
      <c r="J542" s="205" t="s">
        <v>241</v>
      </c>
      <c r="K542" s="206">
        <v>10</v>
      </c>
      <c r="L542" s="292">
        <v>0</v>
      </c>
      <c r="M542" s="292"/>
      <c r="N542" s="293">
        <f>ROUND(L542*K542,2)</f>
        <v>0</v>
      </c>
      <c r="O542" s="278"/>
      <c r="P542" s="278"/>
      <c r="Q542" s="278"/>
      <c r="R542" s="138"/>
      <c r="T542" s="168" t="s">
        <v>5</v>
      </c>
      <c r="U542" s="47" t="s">
        <v>48</v>
      </c>
      <c r="V542" s="39"/>
      <c r="W542" s="169">
        <f>V542*K542</f>
        <v>0</v>
      </c>
      <c r="X542" s="169">
        <v>0.016</v>
      </c>
      <c r="Y542" s="169">
        <f>X542*K542</f>
        <v>0.16</v>
      </c>
      <c r="Z542" s="169">
        <v>0</v>
      </c>
      <c r="AA542" s="170">
        <f>Z542*K542</f>
        <v>0</v>
      </c>
      <c r="AR542" s="21" t="s">
        <v>364</v>
      </c>
      <c r="AT542" s="21" t="s">
        <v>270</v>
      </c>
      <c r="AU542" s="21" t="s">
        <v>110</v>
      </c>
      <c r="AY542" s="21" t="s">
        <v>162</v>
      </c>
      <c r="BE542" s="109">
        <f>IF(U542="základní",N542,0)</f>
        <v>0</v>
      </c>
      <c r="BF542" s="109">
        <f>IF(U542="snížená",N542,0)</f>
        <v>0</v>
      </c>
      <c r="BG542" s="109">
        <f>IF(U542="zákl. přenesená",N542,0)</f>
        <v>0</v>
      </c>
      <c r="BH542" s="109">
        <f>IF(U542="sníž. přenesená",N542,0)</f>
        <v>0</v>
      </c>
      <c r="BI542" s="109">
        <f>IF(U542="nulová",N542,0)</f>
        <v>0</v>
      </c>
      <c r="BJ542" s="21" t="s">
        <v>141</v>
      </c>
      <c r="BK542" s="109">
        <f>ROUND(L542*K542,2)</f>
        <v>0</v>
      </c>
      <c r="BL542" s="21" t="s">
        <v>287</v>
      </c>
      <c r="BM542" s="21" t="s">
        <v>454</v>
      </c>
    </row>
    <row r="543" spans="2:65" s="1" customFormat="1" ht="22.5" customHeight="1">
      <c r="B543" s="135"/>
      <c r="C543" s="164" t="s">
        <v>455</v>
      </c>
      <c r="D543" s="164" t="s">
        <v>163</v>
      </c>
      <c r="E543" s="165" t="s">
        <v>456</v>
      </c>
      <c r="F543" s="276" t="s">
        <v>457</v>
      </c>
      <c r="G543" s="276"/>
      <c r="H543" s="276"/>
      <c r="I543" s="276"/>
      <c r="J543" s="166" t="s">
        <v>241</v>
      </c>
      <c r="K543" s="167">
        <v>10</v>
      </c>
      <c r="L543" s="277">
        <v>0</v>
      </c>
      <c r="M543" s="277"/>
      <c r="N543" s="278">
        <f>ROUND(L543*K543,2)</f>
        <v>0</v>
      </c>
      <c r="O543" s="278"/>
      <c r="P543" s="278"/>
      <c r="Q543" s="278"/>
      <c r="R543" s="138"/>
      <c r="T543" s="168" t="s">
        <v>5</v>
      </c>
      <c r="U543" s="47" t="s">
        <v>48</v>
      </c>
      <c r="V543" s="39"/>
      <c r="W543" s="169">
        <f>V543*K543</f>
        <v>0</v>
      </c>
      <c r="X543" s="169">
        <v>0</v>
      </c>
      <c r="Y543" s="169">
        <f>X543*K543</f>
        <v>0</v>
      </c>
      <c r="Z543" s="169">
        <v>0</v>
      </c>
      <c r="AA543" s="170">
        <f>Z543*K543</f>
        <v>0</v>
      </c>
      <c r="AR543" s="21" t="s">
        <v>287</v>
      </c>
      <c r="AT543" s="21" t="s">
        <v>163</v>
      </c>
      <c r="AU543" s="21" t="s">
        <v>110</v>
      </c>
      <c r="AY543" s="21" t="s">
        <v>162</v>
      </c>
      <c r="BE543" s="109">
        <f>IF(U543="základní",N543,0)</f>
        <v>0</v>
      </c>
      <c r="BF543" s="109">
        <f>IF(U543="snížená",N543,0)</f>
        <v>0</v>
      </c>
      <c r="BG543" s="109">
        <f>IF(U543="zákl. přenesená",N543,0)</f>
        <v>0</v>
      </c>
      <c r="BH543" s="109">
        <f>IF(U543="sníž. přenesená",N543,0)</f>
        <v>0</v>
      </c>
      <c r="BI543" s="109">
        <f>IF(U543="nulová",N543,0)</f>
        <v>0</v>
      </c>
      <c r="BJ543" s="21" t="s">
        <v>141</v>
      </c>
      <c r="BK543" s="109">
        <f>ROUND(L543*K543,2)</f>
        <v>0</v>
      </c>
      <c r="BL543" s="21" t="s">
        <v>287</v>
      </c>
      <c r="BM543" s="21" t="s">
        <v>458</v>
      </c>
    </row>
    <row r="544" spans="2:51" s="11" customFormat="1" ht="22.5" customHeight="1">
      <c r="B544" s="179"/>
      <c r="C544" s="180"/>
      <c r="D544" s="180"/>
      <c r="E544" s="181" t="s">
        <v>5</v>
      </c>
      <c r="F544" s="285" t="s">
        <v>450</v>
      </c>
      <c r="G544" s="286"/>
      <c r="H544" s="286"/>
      <c r="I544" s="286"/>
      <c r="J544" s="180"/>
      <c r="K544" s="182">
        <v>10</v>
      </c>
      <c r="L544" s="180"/>
      <c r="M544" s="180"/>
      <c r="N544" s="180"/>
      <c r="O544" s="180"/>
      <c r="P544" s="180"/>
      <c r="Q544" s="180"/>
      <c r="R544" s="183"/>
      <c r="T544" s="184"/>
      <c r="U544" s="180"/>
      <c r="V544" s="180"/>
      <c r="W544" s="180"/>
      <c r="X544" s="180"/>
      <c r="Y544" s="180"/>
      <c r="Z544" s="180"/>
      <c r="AA544" s="185"/>
      <c r="AT544" s="186" t="s">
        <v>169</v>
      </c>
      <c r="AU544" s="186" t="s">
        <v>110</v>
      </c>
      <c r="AV544" s="11" t="s">
        <v>110</v>
      </c>
      <c r="AW544" s="11" t="s">
        <v>37</v>
      </c>
      <c r="AX544" s="11" t="s">
        <v>80</v>
      </c>
      <c r="AY544" s="186" t="s">
        <v>162</v>
      </c>
    </row>
    <row r="545" spans="2:51" s="12" customFormat="1" ht="22.5" customHeight="1">
      <c r="B545" s="187"/>
      <c r="C545" s="188"/>
      <c r="D545" s="188"/>
      <c r="E545" s="189" t="s">
        <v>5</v>
      </c>
      <c r="F545" s="283" t="s">
        <v>171</v>
      </c>
      <c r="G545" s="284"/>
      <c r="H545" s="284"/>
      <c r="I545" s="284"/>
      <c r="J545" s="188"/>
      <c r="K545" s="190">
        <v>10</v>
      </c>
      <c r="L545" s="188"/>
      <c r="M545" s="188"/>
      <c r="N545" s="188"/>
      <c r="O545" s="188"/>
      <c r="P545" s="188"/>
      <c r="Q545" s="188"/>
      <c r="R545" s="191"/>
      <c r="T545" s="192"/>
      <c r="U545" s="188"/>
      <c r="V545" s="188"/>
      <c r="W545" s="188"/>
      <c r="X545" s="188"/>
      <c r="Y545" s="188"/>
      <c r="Z545" s="188"/>
      <c r="AA545" s="193"/>
      <c r="AT545" s="194" t="s">
        <v>169</v>
      </c>
      <c r="AU545" s="194" t="s">
        <v>110</v>
      </c>
      <c r="AV545" s="12" t="s">
        <v>141</v>
      </c>
      <c r="AW545" s="12" t="s">
        <v>37</v>
      </c>
      <c r="AX545" s="12" t="s">
        <v>88</v>
      </c>
      <c r="AY545" s="194" t="s">
        <v>162</v>
      </c>
    </row>
    <row r="546" spans="2:65" s="1" customFormat="1" ht="31.5" customHeight="1">
      <c r="B546" s="135"/>
      <c r="C546" s="203" t="s">
        <v>459</v>
      </c>
      <c r="D546" s="203" t="s">
        <v>270</v>
      </c>
      <c r="E546" s="204" t="s">
        <v>460</v>
      </c>
      <c r="F546" s="291" t="s">
        <v>461</v>
      </c>
      <c r="G546" s="291"/>
      <c r="H546" s="291"/>
      <c r="I546" s="291"/>
      <c r="J546" s="205" t="s">
        <v>241</v>
      </c>
      <c r="K546" s="206">
        <v>10</v>
      </c>
      <c r="L546" s="292">
        <v>0</v>
      </c>
      <c r="M546" s="292"/>
      <c r="N546" s="293">
        <f>ROUND(L546*K546,2)</f>
        <v>0</v>
      </c>
      <c r="O546" s="278"/>
      <c r="P546" s="278"/>
      <c r="Q546" s="278"/>
      <c r="R546" s="138"/>
      <c r="T546" s="168" t="s">
        <v>5</v>
      </c>
      <c r="U546" s="47" t="s">
        <v>48</v>
      </c>
      <c r="V546" s="39"/>
      <c r="W546" s="169">
        <f>V546*K546</f>
        <v>0</v>
      </c>
      <c r="X546" s="169">
        <v>0.00068</v>
      </c>
      <c r="Y546" s="169">
        <f>X546*K546</f>
        <v>0.0068000000000000005</v>
      </c>
      <c r="Z546" s="169">
        <v>0</v>
      </c>
      <c r="AA546" s="170">
        <f>Z546*K546</f>
        <v>0</v>
      </c>
      <c r="AR546" s="21" t="s">
        <v>364</v>
      </c>
      <c r="AT546" s="21" t="s">
        <v>270</v>
      </c>
      <c r="AU546" s="21" t="s">
        <v>110</v>
      </c>
      <c r="AY546" s="21" t="s">
        <v>162</v>
      </c>
      <c r="BE546" s="109">
        <f>IF(U546="základní",N546,0)</f>
        <v>0</v>
      </c>
      <c r="BF546" s="109">
        <f>IF(U546="snížená",N546,0)</f>
        <v>0</v>
      </c>
      <c r="BG546" s="109">
        <f>IF(U546="zákl. přenesená",N546,0)</f>
        <v>0</v>
      </c>
      <c r="BH546" s="109">
        <f>IF(U546="sníž. přenesená",N546,0)</f>
        <v>0</v>
      </c>
      <c r="BI546" s="109">
        <f>IF(U546="nulová",N546,0)</f>
        <v>0</v>
      </c>
      <c r="BJ546" s="21" t="s">
        <v>141</v>
      </c>
      <c r="BK546" s="109">
        <f>ROUND(L546*K546,2)</f>
        <v>0</v>
      </c>
      <c r="BL546" s="21" t="s">
        <v>287</v>
      </c>
      <c r="BM546" s="21" t="s">
        <v>462</v>
      </c>
    </row>
    <row r="547" spans="2:65" s="1" customFormat="1" ht="31.5" customHeight="1">
      <c r="B547" s="135"/>
      <c r="C547" s="203" t="s">
        <v>463</v>
      </c>
      <c r="D547" s="203" t="s">
        <v>270</v>
      </c>
      <c r="E547" s="204" t="s">
        <v>464</v>
      </c>
      <c r="F547" s="291" t="s">
        <v>465</v>
      </c>
      <c r="G547" s="291"/>
      <c r="H547" s="291"/>
      <c r="I547" s="291"/>
      <c r="J547" s="205" t="s">
        <v>241</v>
      </c>
      <c r="K547" s="206">
        <v>10</v>
      </c>
      <c r="L547" s="292">
        <v>0</v>
      </c>
      <c r="M547" s="292"/>
      <c r="N547" s="293">
        <f>ROUND(L547*K547,2)</f>
        <v>0</v>
      </c>
      <c r="O547" s="278"/>
      <c r="P547" s="278"/>
      <c r="Q547" s="278"/>
      <c r="R547" s="138"/>
      <c r="T547" s="168" t="s">
        <v>5</v>
      </c>
      <c r="U547" s="47" t="s">
        <v>48</v>
      </c>
      <c r="V547" s="39"/>
      <c r="W547" s="169">
        <f>V547*K547</f>
        <v>0</v>
      </c>
      <c r="X547" s="169">
        <v>0.0012</v>
      </c>
      <c r="Y547" s="169">
        <f>X547*K547</f>
        <v>0.011999999999999999</v>
      </c>
      <c r="Z547" s="169">
        <v>0</v>
      </c>
      <c r="AA547" s="170">
        <f>Z547*K547</f>
        <v>0</v>
      </c>
      <c r="AR547" s="21" t="s">
        <v>364</v>
      </c>
      <c r="AT547" s="21" t="s">
        <v>270</v>
      </c>
      <c r="AU547" s="21" t="s">
        <v>110</v>
      </c>
      <c r="AY547" s="21" t="s">
        <v>162</v>
      </c>
      <c r="BE547" s="109">
        <f>IF(U547="základní",N547,0)</f>
        <v>0</v>
      </c>
      <c r="BF547" s="109">
        <f>IF(U547="snížená",N547,0)</f>
        <v>0</v>
      </c>
      <c r="BG547" s="109">
        <f>IF(U547="zákl. přenesená",N547,0)</f>
        <v>0</v>
      </c>
      <c r="BH547" s="109">
        <f>IF(U547="sníž. přenesená",N547,0)</f>
        <v>0</v>
      </c>
      <c r="BI547" s="109">
        <f>IF(U547="nulová",N547,0)</f>
        <v>0</v>
      </c>
      <c r="BJ547" s="21" t="s">
        <v>141</v>
      </c>
      <c r="BK547" s="109">
        <f>ROUND(L547*K547,2)</f>
        <v>0</v>
      </c>
      <c r="BL547" s="21" t="s">
        <v>287</v>
      </c>
      <c r="BM547" s="21" t="s">
        <v>466</v>
      </c>
    </row>
    <row r="548" spans="2:65" s="1" customFormat="1" ht="31.5" customHeight="1">
      <c r="B548" s="135"/>
      <c r="C548" s="164" t="s">
        <v>467</v>
      </c>
      <c r="D548" s="164" t="s">
        <v>163</v>
      </c>
      <c r="E548" s="165" t="s">
        <v>468</v>
      </c>
      <c r="F548" s="276" t="s">
        <v>469</v>
      </c>
      <c r="G548" s="276"/>
      <c r="H548" s="276"/>
      <c r="I548" s="276"/>
      <c r="J548" s="166" t="s">
        <v>241</v>
      </c>
      <c r="K548" s="167">
        <v>12</v>
      </c>
      <c r="L548" s="277">
        <v>0</v>
      </c>
      <c r="M548" s="277"/>
      <c r="N548" s="278">
        <f>ROUND(L548*K548,2)</f>
        <v>0</v>
      </c>
      <c r="O548" s="278"/>
      <c r="P548" s="278"/>
      <c r="Q548" s="278"/>
      <c r="R548" s="138"/>
      <c r="T548" s="168" t="s">
        <v>5</v>
      </c>
      <c r="U548" s="47" t="s">
        <v>48</v>
      </c>
      <c r="V548" s="39"/>
      <c r="W548" s="169">
        <f>V548*K548</f>
        <v>0</v>
      </c>
      <c r="X548" s="169">
        <v>0</v>
      </c>
      <c r="Y548" s="169">
        <f>X548*K548</f>
        <v>0</v>
      </c>
      <c r="Z548" s="169">
        <v>0.0018</v>
      </c>
      <c r="AA548" s="170">
        <f>Z548*K548</f>
        <v>0.0216</v>
      </c>
      <c r="AR548" s="21" t="s">
        <v>287</v>
      </c>
      <c r="AT548" s="21" t="s">
        <v>163</v>
      </c>
      <c r="AU548" s="21" t="s">
        <v>110</v>
      </c>
      <c r="AY548" s="21" t="s">
        <v>162</v>
      </c>
      <c r="BE548" s="109">
        <f>IF(U548="základní",N548,0)</f>
        <v>0</v>
      </c>
      <c r="BF548" s="109">
        <f>IF(U548="snížená",N548,0)</f>
        <v>0</v>
      </c>
      <c r="BG548" s="109">
        <f>IF(U548="zákl. přenesená",N548,0)</f>
        <v>0</v>
      </c>
      <c r="BH548" s="109">
        <f>IF(U548="sníž. přenesená",N548,0)</f>
        <v>0</v>
      </c>
      <c r="BI548" s="109">
        <f>IF(U548="nulová",N548,0)</f>
        <v>0</v>
      </c>
      <c r="BJ548" s="21" t="s">
        <v>141</v>
      </c>
      <c r="BK548" s="109">
        <f>ROUND(L548*K548,2)</f>
        <v>0</v>
      </c>
      <c r="BL548" s="21" t="s">
        <v>287</v>
      </c>
      <c r="BM548" s="21" t="s">
        <v>470</v>
      </c>
    </row>
    <row r="549" spans="2:51" s="11" customFormat="1" ht="22.5" customHeight="1">
      <c r="B549" s="179"/>
      <c r="C549" s="180"/>
      <c r="D549" s="180"/>
      <c r="E549" s="181" t="s">
        <v>5</v>
      </c>
      <c r="F549" s="285" t="s">
        <v>471</v>
      </c>
      <c r="G549" s="286"/>
      <c r="H549" s="286"/>
      <c r="I549" s="286"/>
      <c r="J549" s="180"/>
      <c r="K549" s="182">
        <v>12</v>
      </c>
      <c r="L549" s="180"/>
      <c r="M549" s="180"/>
      <c r="N549" s="180"/>
      <c r="O549" s="180"/>
      <c r="P549" s="180"/>
      <c r="Q549" s="180"/>
      <c r="R549" s="183"/>
      <c r="T549" s="184"/>
      <c r="U549" s="180"/>
      <c r="V549" s="180"/>
      <c r="W549" s="180"/>
      <c r="X549" s="180"/>
      <c r="Y549" s="180"/>
      <c r="Z549" s="180"/>
      <c r="AA549" s="185"/>
      <c r="AT549" s="186" t="s">
        <v>169</v>
      </c>
      <c r="AU549" s="186" t="s">
        <v>110</v>
      </c>
      <c r="AV549" s="11" t="s">
        <v>110</v>
      </c>
      <c r="AW549" s="11" t="s">
        <v>37</v>
      </c>
      <c r="AX549" s="11" t="s">
        <v>80</v>
      </c>
      <c r="AY549" s="186" t="s">
        <v>162</v>
      </c>
    </row>
    <row r="550" spans="2:51" s="12" customFormat="1" ht="22.5" customHeight="1">
      <c r="B550" s="187"/>
      <c r="C550" s="188"/>
      <c r="D550" s="188"/>
      <c r="E550" s="189" t="s">
        <v>5</v>
      </c>
      <c r="F550" s="283" t="s">
        <v>171</v>
      </c>
      <c r="G550" s="284"/>
      <c r="H550" s="284"/>
      <c r="I550" s="284"/>
      <c r="J550" s="188"/>
      <c r="K550" s="190">
        <v>12</v>
      </c>
      <c r="L550" s="188"/>
      <c r="M550" s="188"/>
      <c r="N550" s="188"/>
      <c r="O550" s="188"/>
      <c r="P550" s="188"/>
      <c r="Q550" s="188"/>
      <c r="R550" s="191"/>
      <c r="T550" s="192"/>
      <c r="U550" s="188"/>
      <c r="V550" s="188"/>
      <c r="W550" s="188"/>
      <c r="X550" s="188"/>
      <c r="Y550" s="188"/>
      <c r="Z550" s="188"/>
      <c r="AA550" s="193"/>
      <c r="AT550" s="194" t="s">
        <v>169</v>
      </c>
      <c r="AU550" s="194" t="s">
        <v>110</v>
      </c>
      <c r="AV550" s="12" t="s">
        <v>141</v>
      </c>
      <c r="AW550" s="12" t="s">
        <v>37</v>
      </c>
      <c r="AX550" s="12" t="s">
        <v>88</v>
      </c>
      <c r="AY550" s="194" t="s">
        <v>162</v>
      </c>
    </row>
    <row r="551" spans="2:65" s="1" customFormat="1" ht="31.5" customHeight="1">
      <c r="B551" s="135"/>
      <c r="C551" s="203" t="s">
        <v>472</v>
      </c>
      <c r="D551" s="203" t="s">
        <v>270</v>
      </c>
      <c r="E551" s="204" t="s">
        <v>473</v>
      </c>
      <c r="F551" s="291" t="s">
        <v>474</v>
      </c>
      <c r="G551" s="291"/>
      <c r="H551" s="291"/>
      <c r="I551" s="291"/>
      <c r="J551" s="205" t="s">
        <v>241</v>
      </c>
      <c r="K551" s="206">
        <v>10</v>
      </c>
      <c r="L551" s="292">
        <v>0</v>
      </c>
      <c r="M551" s="292"/>
      <c r="N551" s="293">
        <f>ROUND(L551*K551,2)</f>
        <v>0</v>
      </c>
      <c r="O551" s="278"/>
      <c r="P551" s="278"/>
      <c r="Q551" s="278"/>
      <c r="R551" s="138"/>
      <c r="T551" s="168" t="s">
        <v>5</v>
      </c>
      <c r="U551" s="47" t="s">
        <v>48</v>
      </c>
      <c r="V551" s="39"/>
      <c r="W551" s="169">
        <f>V551*K551</f>
        <v>0</v>
      </c>
      <c r="X551" s="169">
        <v>0.016</v>
      </c>
      <c r="Y551" s="169">
        <f>X551*K551</f>
        <v>0.16</v>
      </c>
      <c r="Z551" s="169">
        <v>0</v>
      </c>
      <c r="AA551" s="170">
        <f>Z551*K551</f>
        <v>0</v>
      </c>
      <c r="AR551" s="21" t="s">
        <v>364</v>
      </c>
      <c r="AT551" s="21" t="s">
        <v>270</v>
      </c>
      <c r="AU551" s="21" t="s">
        <v>110</v>
      </c>
      <c r="AY551" s="21" t="s">
        <v>162</v>
      </c>
      <c r="BE551" s="109">
        <f>IF(U551="základní",N551,0)</f>
        <v>0</v>
      </c>
      <c r="BF551" s="109">
        <f>IF(U551="snížená",N551,0)</f>
        <v>0</v>
      </c>
      <c r="BG551" s="109">
        <f>IF(U551="zákl. přenesená",N551,0)</f>
        <v>0</v>
      </c>
      <c r="BH551" s="109">
        <f>IF(U551="sníž. přenesená",N551,0)</f>
        <v>0</v>
      </c>
      <c r="BI551" s="109">
        <f>IF(U551="nulová",N551,0)</f>
        <v>0</v>
      </c>
      <c r="BJ551" s="21" t="s">
        <v>141</v>
      </c>
      <c r="BK551" s="109">
        <f>ROUND(L551*K551,2)</f>
        <v>0</v>
      </c>
      <c r="BL551" s="21" t="s">
        <v>287</v>
      </c>
      <c r="BM551" s="21" t="s">
        <v>475</v>
      </c>
    </row>
    <row r="552" spans="2:65" s="1" customFormat="1" ht="31.5" customHeight="1">
      <c r="B552" s="135"/>
      <c r="C552" s="164" t="s">
        <v>476</v>
      </c>
      <c r="D552" s="164" t="s">
        <v>163</v>
      </c>
      <c r="E552" s="165" t="s">
        <v>477</v>
      </c>
      <c r="F552" s="276" t="s">
        <v>478</v>
      </c>
      <c r="G552" s="276"/>
      <c r="H552" s="276"/>
      <c r="I552" s="276"/>
      <c r="J552" s="166" t="s">
        <v>241</v>
      </c>
      <c r="K552" s="167">
        <v>10</v>
      </c>
      <c r="L552" s="277">
        <v>0</v>
      </c>
      <c r="M552" s="277"/>
      <c r="N552" s="278">
        <f>ROUND(L552*K552,2)</f>
        <v>0</v>
      </c>
      <c r="O552" s="278"/>
      <c r="P552" s="278"/>
      <c r="Q552" s="278"/>
      <c r="R552" s="138"/>
      <c r="T552" s="168" t="s">
        <v>5</v>
      </c>
      <c r="U552" s="47" t="s">
        <v>48</v>
      </c>
      <c r="V552" s="39"/>
      <c r="W552" s="169">
        <f>V552*K552</f>
        <v>0</v>
      </c>
      <c r="X552" s="169">
        <v>0.00046</v>
      </c>
      <c r="Y552" s="169">
        <f>X552*K552</f>
        <v>0.0046</v>
      </c>
      <c r="Z552" s="169">
        <v>0</v>
      </c>
      <c r="AA552" s="170">
        <f>Z552*K552</f>
        <v>0</v>
      </c>
      <c r="AR552" s="21" t="s">
        <v>287</v>
      </c>
      <c r="AT552" s="21" t="s">
        <v>163</v>
      </c>
      <c r="AU552" s="21" t="s">
        <v>110</v>
      </c>
      <c r="AY552" s="21" t="s">
        <v>162</v>
      </c>
      <c r="BE552" s="109">
        <f>IF(U552="základní",N552,0)</f>
        <v>0</v>
      </c>
      <c r="BF552" s="109">
        <f>IF(U552="snížená",N552,0)</f>
        <v>0</v>
      </c>
      <c r="BG552" s="109">
        <f>IF(U552="zákl. přenesená",N552,0)</f>
        <v>0</v>
      </c>
      <c r="BH552" s="109">
        <f>IF(U552="sníž. přenesená",N552,0)</f>
        <v>0</v>
      </c>
      <c r="BI552" s="109">
        <f>IF(U552="nulová",N552,0)</f>
        <v>0</v>
      </c>
      <c r="BJ552" s="21" t="s">
        <v>141</v>
      </c>
      <c r="BK552" s="109">
        <f>ROUND(L552*K552,2)</f>
        <v>0</v>
      </c>
      <c r="BL552" s="21" t="s">
        <v>287</v>
      </c>
      <c r="BM552" s="21" t="s">
        <v>479</v>
      </c>
    </row>
    <row r="553" spans="2:51" s="11" customFormat="1" ht="22.5" customHeight="1">
      <c r="B553" s="179"/>
      <c r="C553" s="180"/>
      <c r="D553" s="180"/>
      <c r="E553" s="181" t="s">
        <v>5</v>
      </c>
      <c r="F553" s="285" t="s">
        <v>450</v>
      </c>
      <c r="G553" s="286"/>
      <c r="H553" s="286"/>
      <c r="I553" s="286"/>
      <c r="J553" s="180"/>
      <c r="K553" s="182">
        <v>10</v>
      </c>
      <c r="L553" s="180"/>
      <c r="M553" s="180"/>
      <c r="N553" s="180"/>
      <c r="O553" s="180"/>
      <c r="P553" s="180"/>
      <c r="Q553" s="180"/>
      <c r="R553" s="183"/>
      <c r="T553" s="184"/>
      <c r="U553" s="180"/>
      <c r="V553" s="180"/>
      <c r="W553" s="180"/>
      <c r="X553" s="180"/>
      <c r="Y553" s="180"/>
      <c r="Z553" s="180"/>
      <c r="AA553" s="185"/>
      <c r="AT553" s="186" t="s">
        <v>169</v>
      </c>
      <c r="AU553" s="186" t="s">
        <v>110</v>
      </c>
      <c r="AV553" s="11" t="s">
        <v>110</v>
      </c>
      <c r="AW553" s="11" t="s">
        <v>37</v>
      </c>
      <c r="AX553" s="11" t="s">
        <v>80</v>
      </c>
      <c r="AY553" s="186" t="s">
        <v>162</v>
      </c>
    </row>
    <row r="554" spans="2:51" s="12" customFormat="1" ht="22.5" customHeight="1">
      <c r="B554" s="187"/>
      <c r="C554" s="188"/>
      <c r="D554" s="188"/>
      <c r="E554" s="189" t="s">
        <v>5</v>
      </c>
      <c r="F554" s="283" t="s">
        <v>171</v>
      </c>
      <c r="G554" s="284"/>
      <c r="H554" s="284"/>
      <c r="I554" s="284"/>
      <c r="J554" s="188"/>
      <c r="K554" s="190">
        <v>10</v>
      </c>
      <c r="L554" s="188"/>
      <c r="M554" s="188"/>
      <c r="N554" s="188"/>
      <c r="O554" s="188"/>
      <c r="P554" s="188"/>
      <c r="Q554" s="188"/>
      <c r="R554" s="191"/>
      <c r="T554" s="192"/>
      <c r="U554" s="188"/>
      <c r="V554" s="188"/>
      <c r="W554" s="188"/>
      <c r="X554" s="188"/>
      <c r="Y554" s="188"/>
      <c r="Z554" s="188"/>
      <c r="AA554" s="193"/>
      <c r="AT554" s="194" t="s">
        <v>169</v>
      </c>
      <c r="AU554" s="194" t="s">
        <v>110</v>
      </c>
      <c r="AV554" s="12" t="s">
        <v>141</v>
      </c>
      <c r="AW554" s="12" t="s">
        <v>37</v>
      </c>
      <c r="AX554" s="12" t="s">
        <v>88</v>
      </c>
      <c r="AY554" s="194" t="s">
        <v>162</v>
      </c>
    </row>
    <row r="555" spans="2:65" s="1" customFormat="1" ht="31.5" customHeight="1">
      <c r="B555" s="135"/>
      <c r="C555" s="164" t="s">
        <v>480</v>
      </c>
      <c r="D555" s="164" t="s">
        <v>163</v>
      </c>
      <c r="E555" s="165" t="s">
        <v>481</v>
      </c>
      <c r="F555" s="276" t="s">
        <v>482</v>
      </c>
      <c r="G555" s="276"/>
      <c r="H555" s="276"/>
      <c r="I555" s="276"/>
      <c r="J555" s="166" t="s">
        <v>241</v>
      </c>
      <c r="K555" s="167">
        <v>12</v>
      </c>
      <c r="L555" s="277">
        <v>0</v>
      </c>
      <c r="M555" s="277"/>
      <c r="N555" s="278">
        <f>ROUND(L555*K555,2)</f>
        <v>0</v>
      </c>
      <c r="O555" s="278"/>
      <c r="P555" s="278"/>
      <c r="Q555" s="278"/>
      <c r="R555" s="138"/>
      <c r="T555" s="168" t="s">
        <v>5</v>
      </c>
      <c r="U555" s="47" t="s">
        <v>48</v>
      </c>
      <c r="V555" s="39"/>
      <c r="W555" s="169">
        <f>V555*K555</f>
        <v>0</v>
      </c>
      <c r="X555" s="169">
        <v>0</v>
      </c>
      <c r="Y555" s="169">
        <f>X555*K555</f>
        <v>0</v>
      </c>
      <c r="Z555" s="169">
        <v>0.024</v>
      </c>
      <c r="AA555" s="170">
        <f>Z555*K555</f>
        <v>0.28800000000000003</v>
      </c>
      <c r="AR555" s="21" t="s">
        <v>287</v>
      </c>
      <c r="AT555" s="21" t="s">
        <v>163</v>
      </c>
      <c r="AU555" s="21" t="s">
        <v>110</v>
      </c>
      <c r="AY555" s="21" t="s">
        <v>162</v>
      </c>
      <c r="BE555" s="109">
        <f>IF(U555="základní",N555,0)</f>
        <v>0</v>
      </c>
      <c r="BF555" s="109">
        <f>IF(U555="snížená",N555,0)</f>
        <v>0</v>
      </c>
      <c r="BG555" s="109">
        <f>IF(U555="zákl. přenesená",N555,0)</f>
        <v>0</v>
      </c>
      <c r="BH555" s="109">
        <f>IF(U555="sníž. přenesená",N555,0)</f>
        <v>0</v>
      </c>
      <c r="BI555" s="109">
        <f>IF(U555="nulová",N555,0)</f>
        <v>0</v>
      </c>
      <c r="BJ555" s="21" t="s">
        <v>141</v>
      </c>
      <c r="BK555" s="109">
        <f>ROUND(L555*K555,2)</f>
        <v>0</v>
      </c>
      <c r="BL555" s="21" t="s">
        <v>287</v>
      </c>
      <c r="BM555" s="21" t="s">
        <v>483</v>
      </c>
    </row>
    <row r="556" spans="2:51" s="11" customFormat="1" ht="22.5" customHeight="1">
      <c r="B556" s="179"/>
      <c r="C556" s="180"/>
      <c r="D556" s="180"/>
      <c r="E556" s="181" t="s">
        <v>5</v>
      </c>
      <c r="F556" s="285" t="s">
        <v>471</v>
      </c>
      <c r="G556" s="286"/>
      <c r="H556" s="286"/>
      <c r="I556" s="286"/>
      <c r="J556" s="180"/>
      <c r="K556" s="182">
        <v>12</v>
      </c>
      <c r="L556" s="180"/>
      <c r="M556" s="180"/>
      <c r="N556" s="180"/>
      <c r="O556" s="180"/>
      <c r="P556" s="180"/>
      <c r="Q556" s="180"/>
      <c r="R556" s="183"/>
      <c r="T556" s="184"/>
      <c r="U556" s="180"/>
      <c r="V556" s="180"/>
      <c r="W556" s="180"/>
      <c r="X556" s="180"/>
      <c r="Y556" s="180"/>
      <c r="Z556" s="180"/>
      <c r="AA556" s="185"/>
      <c r="AT556" s="186" t="s">
        <v>169</v>
      </c>
      <c r="AU556" s="186" t="s">
        <v>110</v>
      </c>
      <c r="AV556" s="11" t="s">
        <v>110</v>
      </c>
      <c r="AW556" s="11" t="s">
        <v>37</v>
      </c>
      <c r="AX556" s="11" t="s">
        <v>80</v>
      </c>
      <c r="AY556" s="186" t="s">
        <v>162</v>
      </c>
    </row>
    <row r="557" spans="2:51" s="12" customFormat="1" ht="22.5" customHeight="1">
      <c r="B557" s="187"/>
      <c r="C557" s="188"/>
      <c r="D557" s="188"/>
      <c r="E557" s="189" t="s">
        <v>5</v>
      </c>
      <c r="F557" s="283" t="s">
        <v>171</v>
      </c>
      <c r="G557" s="284"/>
      <c r="H557" s="284"/>
      <c r="I557" s="284"/>
      <c r="J557" s="188"/>
      <c r="K557" s="190">
        <v>12</v>
      </c>
      <c r="L557" s="188"/>
      <c r="M557" s="188"/>
      <c r="N557" s="188"/>
      <c r="O557" s="188"/>
      <c r="P557" s="188"/>
      <c r="Q557" s="188"/>
      <c r="R557" s="191"/>
      <c r="T557" s="192"/>
      <c r="U557" s="188"/>
      <c r="V557" s="188"/>
      <c r="W557" s="188"/>
      <c r="X557" s="188"/>
      <c r="Y557" s="188"/>
      <c r="Z557" s="188"/>
      <c r="AA557" s="193"/>
      <c r="AT557" s="194" t="s">
        <v>169</v>
      </c>
      <c r="AU557" s="194" t="s">
        <v>110</v>
      </c>
      <c r="AV557" s="12" t="s">
        <v>141</v>
      </c>
      <c r="AW557" s="12" t="s">
        <v>37</v>
      </c>
      <c r="AX557" s="12" t="s">
        <v>88</v>
      </c>
      <c r="AY557" s="194" t="s">
        <v>162</v>
      </c>
    </row>
    <row r="558" spans="2:65" s="1" customFormat="1" ht="31.5" customHeight="1">
      <c r="B558" s="135"/>
      <c r="C558" s="164" t="s">
        <v>484</v>
      </c>
      <c r="D558" s="164" t="s">
        <v>163</v>
      </c>
      <c r="E558" s="165" t="s">
        <v>485</v>
      </c>
      <c r="F558" s="276" t="s">
        <v>486</v>
      </c>
      <c r="G558" s="276"/>
      <c r="H558" s="276"/>
      <c r="I558" s="276"/>
      <c r="J558" s="166" t="s">
        <v>241</v>
      </c>
      <c r="K558" s="167">
        <v>8</v>
      </c>
      <c r="L558" s="277">
        <v>0</v>
      </c>
      <c r="M558" s="277"/>
      <c r="N558" s="278">
        <f>ROUND(L558*K558,2)</f>
        <v>0</v>
      </c>
      <c r="O558" s="278"/>
      <c r="P558" s="278"/>
      <c r="Q558" s="278"/>
      <c r="R558" s="138"/>
      <c r="T558" s="168" t="s">
        <v>5</v>
      </c>
      <c r="U558" s="47" t="s">
        <v>48</v>
      </c>
      <c r="V558" s="39"/>
      <c r="W558" s="169">
        <f>V558*K558</f>
        <v>0</v>
      </c>
      <c r="X558" s="169">
        <v>0</v>
      </c>
      <c r="Y558" s="169">
        <f>X558*K558</f>
        <v>0</v>
      </c>
      <c r="Z558" s="169">
        <v>0</v>
      </c>
      <c r="AA558" s="170">
        <f>Z558*K558</f>
        <v>0</v>
      </c>
      <c r="AR558" s="21" t="s">
        <v>287</v>
      </c>
      <c r="AT558" s="21" t="s">
        <v>163</v>
      </c>
      <c r="AU558" s="21" t="s">
        <v>110</v>
      </c>
      <c r="AY558" s="21" t="s">
        <v>162</v>
      </c>
      <c r="BE558" s="109">
        <f>IF(U558="základní",N558,0)</f>
        <v>0</v>
      </c>
      <c r="BF558" s="109">
        <f>IF(U558="snížená",N558,0)</f>
        <v>0</v>
      </c>
      <c r="BG558" s="109">
        <f>IF(U558="zákl. přenesená",N558,0)</f>
        <v>0</v>
      </c>
      <c r="BH558" s="109">
        <f>IF(U558="sníž. přenesená",N558,0)</f>
        <v>0</v>
      </c>
      <c r="BI558" s="109">
        <f>IF(U558="nulová",N558,0)</f>
        <v>0</v>
      </c>
      <c r="BJ558" s="21" t="s">
        <v>141</v>
      </c>
      <c r="BK558" s="109">
        <f>ROUND(L558*K558,2)</f>
        <v>0</v>
      </c>
      <c r="BL558" s="21" t="s">
        <v>287</v>
      </c>
      <c r="BM558" s="21" t="s">
        <v>487</v>
      </c>
    </row>
    <row r="559" spans="2:51" s="11" customFormat="1" ht="22.5" customHeight="1">
      <c r="B559" s="179"/>
      <c r="C559" s="180"/>
      <c r="D559" s="180"/>
      <c r="E559" s="181" t="s">
        <v>5</v>
      </c>
      <c r="F559" s="285" t="s">
        <v>232</v>
      </c>
      <c r="G559" s="286"/>
      <c r="H559" s="286"/>
      <c r="I559" s="286"/>
      <c r="J559" s="180"/>
      <c r="K559" s="182">
        <v>8</v>
      </c>
      <c r="L559" s="180"/>
      <c r="M559" s="180"/>
      <c r="N559" s="180"/>
      <c r="O559" s="180"/>
      <c r="P559" s="180"/>
      <c r="Q559" s="180"/>
      <c r="R559" s="183"/>
      <c r="T559" s="184"/>
      <c r="U559" s="180"/>
      <c r="V559" s="180"/>
      <c r="W559" s="180"/>
      <c r="X559" s="180"/>
      <c r="Y559" s="180"/>
      <c r="Z559" s="180"/>
      <c r="AA559" s="185"/>
      <c r="AT559" s="186" t="s">
        <v>169</v>
      </c>
      <c r="AU559" s="186" t="s">
        <v>110</v>
      </c>
      <c r="AV559" s="11" t="s">
        <v>110</v>
      </c>
      <c r="AW559" s="11" t="s">
        <v>37</v>
      </c>
      <c r="AX559" s="11" t="s">
        <v>80</v>
      </c>
      <c r="AY559" s="186" t="s">
        <v>162</v>
      </c>
    </row>
    <row r="560" spans="2:51" s="12" customFormat="1" ht="22.5" customHeight="1">
      <c r="B560" s="187"/>
      <c r="C560" s="188"/>
      <c r="D560" s="188"/>
      <c r="E560" s="189" t="s">
        <v>5</v>
      </c>
      <c r="F560" s="283" t="s">
        <v>171</v>
      </c>
      <c r="G560" s="284"/>
      <c r="H560" s="284"/>
      <c r="I560" s="284"/>
      <c r="J560" s="188"/>
      <c r="K560" s="190">
        <v>8</v>
      </c>
      <c r="L560" s="188"/>
      <c r="M560" s="188"/>
      <c r="N560" s="188"/>
      <c r="O560" s="188"/>
      <c r="P560" s="188"/>
      <c r="Q560" s="188"/>
      <c r="R560" s="191"/>
      <c r="T560" s="192"/>
      <c r="U560" s="188"/>
      <c r="V560" s="188"/>
      <c r="W560" s="188"/>
      <c r="X560" s="188"/>
      <c r="Y560" s="188"/>
      <c r="Z560" s="188"/>
      <c r="AA560" s="193"/>
      <c r="AT560" s="194" t="s">
        <v>169</v>
      </c>
      <c r="AU560" s="194" t="s">
        <v>110</v>
      </c>
      <c r="AV560" s="12" t="s">
        <v>141</v>
      </c>
      <c r="AW560" s="12" t="s">
        <v>37</v>
      </c>
      <c r="AX560" s="12" t="s">
        <v>88</v>
      </c>
      <c r="AY560" s="194" t="s">
        <v>162</v>
      </c>
    </row>
    <row r="561" spans="2:65" s="1" customFormat="1" ht="22.5" customHeight="1">
      <c r="B561" s="135"/>
      <c r="C561" s="203" t="s">
        <v>488</v>
      </c>
      <c r="D561" s="203" t="s">
        <v>270</v>
      </c>
      <c r="E561" s="204" t="s">
        <v>489</v>
      </c>
      <c r="F561" s="291" t="s">
        <v>490</v>
      </c>
      <c r="G561" s="291"/>
      <c r="H561" s="291"/>
      <c r="I561" s="291"/>
      <c r="J561" s="205" t="s">
        <v>179</v>
      </c>
      <c r="K561" s="206">
        <v>25.45</v>
      </c>
      <c r="L561" s="292">
        <v>0</v>
      </c>
      <c r="M561" s="292"/>
      <c r="N561" s="293">
        <f>ROUND(L561*K561,2)</f>
        <v>0</v>
      </c>
      <c r="O561" s="278"/>
      <c r="P561" s="278"/>
      <c r="Q561" s="278"/>
      <c r="R561" s="138"/>
      <c r="T561" s="168" t="s">
        <v>5</v>
      </c>
      <c r="U561" s="47" t="s">
        <v>48</v>
      </c>
      <c r="V561" s="39"/>
      <c r="W561" s="169">
        <f>V561*K561</f>
        <v>0</v>
      </c>
      <c r="X561" s="169">
        <v>0.007</v>
      </c>
      <c r="Y561" s="169">
        <f>X561*K561</f>
        <v>0.17815</v>
      </c>
      <c r="Z561" s="169">
        <v>0</v>
      </c>
      <c r="AA561" s="170">
        <f>Z561*K561</f>
        <v>0</v>
      </c>
      <c r="AR561" s="21" t="s">
        <v>364</v>
      </c>
      <c r="AT561" s="21" t="s">
        <v>270</v>
      </c>
      <c r="AU561" s="21" t="s">
        <v>110</v>
      </c>
      <c r="AY561" s="21" t="s">
        <v>162</v>
      </c>
      <c r="BE561" s="109">
        <f>IF(U561="základní",N561,0)</f>
        <v>0</v>
      </c>
      <c r="BF561" s="109">
        <f>IF(U561="snížená",N561,0)</f>
        <v>0</v>
      </c>
      <c r="BG561" s="109">
        <f>IF(U561="zákl. přenesená",N561,0)</f>
        <v>0</v>
      </c>
      <c r="BH561" s="109">
        <f>IF(U561="sníž. přenesená",N561,0)</f>
        <v>0</v>
      </c>
      <c r="BI561" s="109">
        <f>IF(U561="nulová",N561,0)</f>
        <v>0</v>
      </c>
      <c r="BJ561" s="21" t="s">
        <v>141</v>
      </c>
      <c r="BK561" s="109">
        <f>ROUND(L561*K561,2)</f>
        <v>0</v>
      </c>
      <c r="BL561" s="21" t="s">
        <v>287</v>
      </c>
      <c r="BM561" s="21" t="s">
        <v>491</v>
      </c>
    </row>
    <row r="562" spans="2:51" s="10" customFormat="1" ht="22.5" customHeight="1">
      <c r="B562" s="171"/>
      <c r="C562" s="172"/>
      <c r="D562" s="172"/>
      <c r="E562" s="173" t="s">
        <v>5</v>
      </c>
      <c r="F562" s="279" t="s">
        <v>492</v>
      </c>
      <c r="G562" s="280"/>
      <c r="H562" s="280"/>
      <c r="I562" s="280"/>
      <c r="J562" s="172"/>
      <c r="K562" s="174" t="s">
        <v>5</v>
      </c>
      <c r="L562" s="172"/>
      <c r="M562" s="172"/>
      <c r="N562" s="172"/>
      <c r="O562" s="172"/>
      <c r="P562" s="172"/>
      <c r="Q562" s="172"/>
      <c r="R562" s="175"/>
      <c r="T562" s="176"/>
      <c r="U562" s="172"/>
      <c r="V562" s="172"/>
      <c r="W562" s="172"/>
      <c r="X562" s="172"/>
      <c r="Y562" s="172"/>
      <c r="Z562" s="172"/>
      <c r="AA562" s="177"/>
      <c r="AT562" s="178" t="s">
        <v>169</v>
      </c>
      <c r="AU562" s="178" t="s">
        <v>110</v>
      </c>
      <c r="AV562" s="10" t="s">
        <v>88</v>
      </c>
      <c r="AW562" s="10" t="s">
        <v>37</v>
      </c>
      <c r="AX562" s="10" t="s">
        <v>80</v>
      </c>
      <c r="AY562" s="178" t="s">
        <v>162</v>
      </c>
    </row>
    <row r="563" spans="2:51" s="11" customFormat="1" ht="22.5" customHeight="1">
      <c r="B563" s="179"/>
      <c r="C563" s="180"/>
      <c r="D563" s="180"/>
      <c r="E563" s="181" t="s">
        <v>5</v>
      </c>
      <c r="F563" s="281" t="s">
        <v>493</v>
      </c>
      <c r="G563" s="282"/>
      <c r="H563" s="282"/>
      <c r="I563" s="282"/>
      <c r="J563" s="180"/>
      <c r="K563" s="182">
        <v>25.45</v>
      </c>
      <c r="L563" s="180"/>
      <c r="M563" s="180"/>
      <c r="N563" s="180"/>
      <c r="O563" s="180"/>
      <c r="P563" s="180"/>
      <c r="Q563" s="180"/>
      <c r="R563" s="183"/>
      <c r="T563" s="184"/>
      <c r="U563" s="180"/>
      <c r="V563" s="180"/>
      <c r="W563" s="180"/>
      <c r="X563" s="180"/>
      <c r="Y563" s="180"/>
      <c r="Z563" s="180"/>
      <c r="AA563" s="185"/>
      <c r="AT563" s="186" t="s">
        <v>169</v>
      </c>
      <c r="AU563" s="186" t="s">
        <v>110</v>
      </c>
      <c r="AV563" s="11" t="s">
        <v>110</v>
      </c>
      <c r="AW563" s="11" t="s">
        <v>37</v>
      </c>
      <c r="AX563" s="11" t="s">
        <v>80</v>
      </c>
      <c r="AY563" s="186" t="s">
        <v>162</v>
      </c>
    </row>
    <row r="564" spans="2:51" s="12" customFormat="1" ht="22.5" customHeight="1">
      <c r="B564" s="187"/>
      <c r="C564" s="188"/>
      <c r="D564" s="188"/>
      <c r="E564" s="189" t="s">
        <v>5</v>
      </c>
      <c r="F564" s="283" t="s">
        <v>171</v>
      </c>
      <c r="G564" s="284"/>
      <c r="H564" s="284"/>
      <c r="I564" s="284"/>
      <c r="J564" s="188"/>
      <c r="K564" s="190">
        <v>25.45</v>
      </c>
      <c r="L564" s="188"/>
      <c r="M564" s="188"/>
      <c r="N564" s="188"/>
      <c r="O564" s="188"/>
      <c r="P564" s="188"/>
      <c r="Q564" s="188"/>
      <c r="R564" s="191"/>
      <c r="T564" s="192"/>
      <c r="U564" s="188"/>
      <c r="V564" s="188"/>
      <c r="W564" s="188"/>
      <c r="X564" s="188"/>
      <c r="Y564" s="188"/>
      <c r="Z564" s="188"/>
      <c r="AA564" s="193"/>
      <c r="AT564" s="194" t="s">
        <v>169</v>
      </c>
      <c r="AU564" s="194" t="s">
        <v>110</v>
      </c>
      <c r="AV564" s="12" t="s">
        <v>141</v>
      </c>
      <c r="AW564" s="12" t="s">
        <v>37</v>
      </c>
      <c r="AX564" s="12" t="s">
        <v>88</v>
      </c>
      <c r="AY564" s="194" t="s">
        <v>162</v>
      </c>
    </row>
    <row r="565" spans="2:65" s="1" customFormat="1" ht="31.5" customHeight="1">
      <c r="B565" s="135"/>
      <c r="C565" s="164" t="s">
        <v>494</v>
      </c>
      <c r="D565" s="164" t="s">
        <v>163</v>
      </c>
      <c r="E565" s="165" t="s">
        <v>495</v>
      </c>
      <c r="F565" s="276" t="s">
        <v>496</v>
      </c>
      <c r="G565" s="276"/>
      <c r="H565" s="276"/>
      <c r="I565" s="276"/>
      <c r="J565" s="166" t="s">
        <v>241</v>
      </c>
      <c r="K565" s="167">
        <v>5</v>
      </c>
      <c r="L565" s="277">
        <v>0</v>
      </c>
      <c r="M565" s="277"/>
      <c r="N565" s="278">
        <f>ROUND(L565*K565,2)</f>
        <v>0</v>
      </c>
      <c r="O565" s="278"/>
      <c r="P565" s="278"/>
      <c r="Q565" s="278"/>
      <c r="R565" s="138"/>
      <c r="T565" s="168" t="s">
        <v>5</v>
      </c>
      <c r="U565" s="47" t="s">
        <v>48</v>
      </c>
      <c r="V565" s="39"/>
      <c r="W565" s="169">
        <f>V565*K565</f>
        <v>0</v>
      </c>
      <c r="X565" s="169">
        <v>0</v>
      </c>
      <c r="Y565" s="169">
        <f>X565*K565</f>
        <v>0</v>
      </c>
      <c r="Z565" s="169">
        <v>0</v>
      </c>
      <c r="AA565" s="170">
        <f>Z565*K565</f>
        <v>0</v>
      </c>
      <c r="AR565" s="21" t="s">
        <v>287</v>
      </c>
      <c r="AT565" s="21" t="s">
        <v>163</v>
      </c>
      <c r="AU565" s="21" t="s">
        <v>110</v>
      </c>
      <c r="AY565" s="21" t="s">
        <v>162</v>
      </c>
      <c r="BE565" s="109">
        <f>IF(U565="základní",N565,0)</f>
        <v>0</v>
      </c>
      <c r="BF565" s="109">
        <f>IF(U565="snížená",N565,0)</f>
        <v>0</v>
      </c>
      <c r="BG565" s="109">
        <f>IF(U565="zákl. přenesená",N565,0)</f>
        <v>0</v>
      </c>
      <c r="BH565" s="109">
        <f>IF(U565="sníž. přenesená",N565,0)</f>
        <v>0</v>
      </c>
      <c r="BI565" s="109">
        <f>IF(U565="nulová",N565,0)</f>
        <v>0</v>
      </c>
      <c r="BJ565" s="21" t="s">
        <v>141</v>
      </c>
      <c r="BK565" s="109">
        <f>ROUND(L565*K565,2)</f>
        <v>0</v>
      </c>
      <c r="BL565" s="21" t="s">
        <v>287</v>
      </c>
      <c r="BM565" s="21" t="s">
        <v>497</v>
      </c>
    </row>
    <row r="566" spans="2:51" s="11" customFormat="1" ht="22.5" customHeight="1">
      <c r="B566" s="179"/>
      <c r="C566" s="180"/>
      <c r="D566" s="180"/>
      <c r="E566" s="181" t="s">
        <v>5</v>
      </c>
      <c r="F566" s="285" t="s">
        <v>187</v>
      </c>
      <c r="G566" s="286"/>
      <c r="H566" s="286"/>
      <c r="I566" s="286"/>
      <c r="J566" s="180"/>
      <c r="K566" s="182">
        <v>5</v>
      </c>
      <c r="L566" s="180"/>
      <c r="M566" s="180"/>
      <c r="N566" s="180"/>
      <c r="O566" s="180"/>
      <c r="P566" s="180"/>
      <c r="Q566" s="180"/>
      <c r="R566" s="183"/>
      <c r="T566" s="184"/>
      <c r="U566" s="180"/>
      <c r="V566" s="180"/>
      <c r="W566" s="180"/>
      <c r="X566" s="180"/>
      <c r="Y566" s="180"/>
      <c r="Z566" s="180"/>
      <c r="AA566" s="185"/>
      <c r="AT566" s="186" t="s">
        <v>169</v>
      </c>
      <c r="AU566" s="186" t="s">
        <v>110</v>
      </c>
      <c r="AV566" s="11" t="s">
        <v>110</v>
      </c>
      <c r="AW566" s="11" t="s">
        <v>37</v>
      </c>
      <c r="AX566" s="11" t="s">
        <v>80</v>
      </c>
      <c r="AY566" s="186" t="s">
        <v>162</v>
      </c>
    </row>
    <row r="567" spans="2:51" s="12" customFormat="1" ht="22.5" customHeight="1">
      <c r="B567" s="187"/>
      <c r="C567" s="188"/>
      <c r="D567" s="188"/>
      <c r="E567" s="189" t="s">
        <v>5</v>
      </c>
      <c r="F567" s="283" t="s">
        <v>171</v>
      </c>
      <c r="G567" s="284"/>
      <c r="H567" s="284"/>
      <c r="I567" s="284"/>
      <c r="J567" s="188"/>
      <c r="K567" s="190">
        <v>5</v>
      </c>
      <c r="L567" s="188"/>
      <c r="M567" s="188"/>
      <c r="N567" s="188"/>
      <c r="O567" s="188"/>
      <c r="P567" s="188"/>
      <c r="Q567" s="188"/>
      <c r="R567" s="191"/>
      <c r="T567" s="192"/>
      <c r="U567" s="188"/>
      <c r="V567" s="188"/>
      <c r="W567" s="188"/>
      <c r="X567" s="188"/>
      <c r="Y567" s="188"/>
      <c r="Z567" s="188"/>
      <c r="AA567" s="193"/>
      <c r="AT567" s="194" t="s">
        <v>169</v>
      </c>
      <c r="AU567" s="194" t="s">
        <v>110</v>
      </c>
      <c r="AV567" s="12" t="s">
        <v>141</v>
      </c>
      <c r="AW567" s="12" t="s">
        <v>37</v>
      </c>
      <c r="AX567" s="12" t="s">
        <v>88</v>
      </c>
      <c r="AY567" s="194" t="s">
        <v>162</v>
      </c>
    </row>
    <row r="568" spans="2:65" s="1" customFormat="1" ht="31.5" customHeight="1">
      <c r="B568" s="135"/>
      <c r="C568" s="203" t="s">
        <v>498</v>
      </c>
      <c r="D568" s="203" t="s">
        <v>270</v>
      </c>
      <c r="E568" s="204" t="s">
        <v>499</v>
      </c>
      <c r="F568" s="291" t="s">
        <v>500</v>
      </c>
      <c r="G568" s="291"/>
      <c r="H568" s="291"/>
      <c r="I568" s="291"/>
      <c r="J568" s="205" t="s">
        <v>241</v>
      </c>
      <c r="K568" s="206">
        <v>5</v>
      </c>
      <c r="L568" s="292">
        <v>0</v>
      </c>
      <c r="M568" s="292"/>
      <c r="N568" s="293">
        <f>ROUND(L568*K568,2)</f>
        <v>0</v>
      </c>
      <c r="O568" s="278"/>
      <c r="P568" s="278"/>
      <c r="Q568" s="278"/>
      <c r="R568" s="138"/>
      <c r="T568" s="168" t="s">
        <v>5</v>
      </c>
      <c r="U568" s="47" t="s">
        <v>48</v>
      </c>
      <c r="V568" s="39"/>
      <c r="W568" s="169">
        <f>V568*K568</f>
        <v>0</v>
      </c>
      <c r="X568" s="169">
        <v>0.00123</v>
      </c>
      <c r="Y568" s="169">
        <f>X568*K568</f>
        <v>0.00615</v>
      </c>
      <c r="Z568" s="169">
        <v>0</v>
      </c>
      <c r="AA568" s="170">
        <f>Z568*K568</f>
        <v>0</v>
      </c>
      <c r="AR568" s="21" t="s">
        <v>364</v>
      </c>
      <c r="AT568" s="21" t="s">
        <v>270</v>
      </c>
      <c r="AU568" s="21" t="s">
        <v>110</v>
      </c>
      <c r="AY568" s="21" t="s">
        <v>162</v>
      </c>
      <c r="BE568" s="109">
        <f>IF(U568="základní",N568,0)</f>
        <v>0</v>
      </c>
      <c r="BF568" s="109">
        <f>IF(U568="snížená",N568,0)</f>
        <v>0</v>
      </c>
      <c r="BG568" s="109">
        <f>IF(U568="zákl. přenesená",N568,0)</f>
        <v>0</v>
      </c>
      <c r="BH568" s="109">
        <f>IF(U568="sníž. přenesená",N568,0)</f>
        <v>0</v>
      </c>
      <c r="BI568" s="109">
        <f>IF(U568="nulová",N568,0)</f>
        <v>0</v>
      </c>
      <c r="BJ568" s="21" t="s">
        <v>141</v>
      </c>
      <c r="BK568" s="109">
        <f>ROUND(L568*K568,2)</f>
        <v>0</v>
      </c>
      <c r="BL568" s="21" t="s">
        <v>287</v>
      </c>
      <c r="BM568" s="21" t="s">
        <v>501</v>
      </c>
    </row>
    <row r="569" spans="2:65" s="1" customFormat="1" ht="31.5" customHeight="1">
      <c r="B569" s="135"/>
      <c r="C569" s="164" t="s">
        <v>502</v>
      </c>
      <c r="D569" s="164" t="s">
        <v>163</v>
      </c>
      <c r="E569" s="165" t="s">
        <v>503</v>
      </c>
      <c r="F569" s="276" t="s">
        <v>504</v>
      </c>
      <c r="G569" s="276"/>
      <c r="H569" s="276"/>
      <c r="I569" s="276"/>
      <c r="J569" s="166" t="s">
        <v>241</v>
      </c>
      <c r="K569" s="167">
        <v>10</v>
      </c>
      <c r="L569" s="277">
        <v>0</v>
      </c>
      <c r="M569" s="277"/>
      <c r="N569" s="278">
        <f>ROUND(L569*K569,2)</f>
        <v>0</v>
      </c>
      <c r="O569" s="278"/>
      <c r="P569" s="278"/>
      <c r="Q569" s="278"/>
      <c r="R569" s="138"/>
      <c r="T569" s="168" t="s">
        <v>5</v>
      </c>
      <c r="U569" s="47" t="s">
        <v>48</v>
      </c>
      <c r="V569" s="39"/>
      <c r="W569" s="169">
        <f>V569*K569</f>
        <v>0</v>
      </c>
      <c r="X569" s="169">
        <v>0</v>
      </c>
      <c r="Y569" s="169">
        <f>X569*K569</f>
        <v>0</v>
      </c>
      <c r="Z569" s="169">
        <v>0</v>
      </c>
      <c r="AA569" s="170">
        <f>Z569*K569</f>
        <v>0</v>
      </c>
      <c r="AR569" s="21" t="s">
        <v>287</v>
      </c>
      <c r="AT569" s="21" t="s">
        <v>163</v>
      </c>
      <c r="AU569" s="21" t="s">
        <v>110</v>
      </c>
      <c r="AY569" s="21" t="s">
        <v>162</v>
      </c>
      <c r="BE569" s="109">
        <f>IF(U569="základní",N569,0)</f>
        <v>0</v>
      </c>
      <c r="BF569" s="109">
        <f>IF(U569="snížená",N569,0)</f>
        <v>0</v>
      </c>
      <c r="BG569" s="109">
        <f>IF(U569="zákl. přenesená",N569,0)</f>
        <v>0</v>
      </c>
      <c r="BH569" s="109">
        <f>IF(U569="sníž. přenesená",N569,0)</f>
        <v>0</v>
      </c>
      <c r="BI569" s="109">
        <f>IF(U569="nulová",N569,0)</f>
        <v>0</v>
      </c>
      <c r="BJ569" s="21" t="s">
        <v>141</v>
      </c>
      <c r="BK569" s="109">
        <f>ROUND(L569*K569,2)</f>
        <v>0</v>
      </c>
      <c r="BL569" s="21" t="s">
        <v>287</v>
      </c>
      <c r="BM569" s="21" t="s">
        <v>505</v>
      </c>
    </row>
    <row r="570" spans="2:51" s="11" customFormat="1" ht="22.5" customHeight="1">
      <c r="B570" s="179"/>
      <c r="C570" s="180"/>
      <c r="D570" s="180"/>
      <c r="E570" s="181" t="s">
        <v>5</v>
      </c>
      <c r="F570" s="285" t="s">
        <v>450</v>
      </c>
      <c r="G570" s="286"/>
      <c r="H570" s="286"/>
      <c r="I570" s="286"/>
      <c r="J570" s="180"/>
      <c r="K570" s="182">
        <v>10</v>
      </c>
      <c r="L570" s="180"/>
      <c r="M570" s="180"/>
      <c r="N570" s="180"/>
      <c r="O570" s="180"/>
      <c r="P570" s="180"/>
      <c r="Q570" s="180"/>
      <c r="R570" s="183"/>
      <c r="T570" s="184"/>
      <c r="U570" s="180"/>
      <c r="V570" s="180"/>
      <c r="W570" s="180"/>
      <c r="X570" s="180"/>
      <c r="Y570" s="180"/>
      <c r="Z570" s="180"/>
      <c r="AA570" s="185"/>
      <c r="AT570" s="186" t="s">
        <v>169</v>
      </c>
      <c r="AU570" s="186" t="s">
        <v>110</v>
      </c>
      <c r="AV570" s="11" t="s">
        <v>110</v>
      </c>
      <c r="AW570" s="11" t="s">
        <v>37</v>
      </c>
      <c r="AX570" s="11" t="s">
        <v>80</v>
      </c>
      <c r="AY570" s="186" t="s">
        <v>162</v>
      </c>
    </row>
    <row r="571" spans="2:51" s="12" customFormat="1" ht="22.5" customHeight="1">
      <c r="B571" s="187"/>
      <c r="C571" s="188"/>
      <c r="D571" s="188"/>
      <c r="E571" s="189" t="s">
        <v>5</v>
      </c>
      <c r="F571" s="283" t="s">
        <v>171</v>
      </c>
      <c r="G571" s="284"/>
      <c r="H571" s="284"/>
      <c r="I571" s="284"/>
      <c r="J571" s="188"/>
      <c r="K571" s="190">
        <v>10</v>
      </c>
      <c r="L571" s="188"/>
      <c r="M571" s="188"/>
      <c r="N571" s="188"/>
      <c r="O571" s="188"/>
      <c r="P571" s="188"/>
      <c r="Q571" s="188"/>
      <c r="R571" s="191"/>
      <c r="T571" s="192"/>
      <c r="U571" s="188"/>
      <c r="V571" s="188"/>
      <c r="W571" s="188"/>
      <c r="X571" s="188"/>
      <c r="Y571" s="188"/>
      <c r="Z571" s="188"/>
      <c r="AA571" s="193"/>
      <c r="AT571" s="194" t="s">
        <v>169</v>
      </c>
      <c r="AU571" s="194" t="s">
        <v>110</v>
      </c>
      <c r="AV571" s="12" t="s">
        <v>141</v>
      </c>
      <c r="AW571" s="12" t="s">
        <v>37</v>
      </c>
      <c r="AX571" s="12" t="s">
        <v>88</v>
      </c>
      <c r="AY571" s="194" t="s">
        <v>162</v>
      </c>
    </row>
    <row r="572" spans="2:65" s="1" customFormat="1" ht="31.5" customHeight="1">
      <c r="B572" s="135"/>
      <c r="C572" s="203" t="s">
        <v>506</v>
      </c>
      <c r="D572" s="203" t="s">
        <v>270</v>
      </c>
      <c r="E572" s="204" t="s">
        <v>507</v>
      </c>
      <c r="F572" s="291" t="s">
        <v>508</v>
      </c>
      <c r="G572" s="291"/>
      <c r="H572" s="291"/>
      <c r="I572" s="291"/>
      <c r="J572" s="205" t="s">
        <v>241</v>
      </c>
      <c r="K572" s="206">
        <v>10</v>
      </c>
      <c r="L572" s="292">
        <v>0</v>
      </c>
      <c r="M572" s="292"/>
      <c r="N572" s="293">
        <f>ROUND(L572*K572,2)</f>
        <v>0</v>
      </c>
      <c r="O572" s="278"/>
      <c r="P572" s="278"/>
      <c r="Q572" s="278"/>
      <c r="R572" s="138"/>
      <c r="T572" s="168" t="s">
        <v>5</v>
      </c>
      <c r="U572" s="47" t="s">
        <v>48</v>
      </c>
      <c r="V572" s="39"/>
      <c r="W572" s="169">
        <f>V572*K572</f>
        <v>0</v>
      </c>
      <c r="X572" s="169">
        <v>0.00185</v>
      </c>
      <c r="Y572" s="169">
        <f>X572*K572</f>
        <v>0.018500000000000003</v>
      </c>
      <c r="Z572" s="169">
        <v>0</v>
      </c>
      <c r="AA572" s="170">
        <f>Z572*K572</f>
        <v>0</v>
      </c>
      <c r="AR572" s="21" t="s">
        <v>364</v>
      </c>
      <c r="AT572" s="21" t="s">
        <v>270</v>
      </c>
      <c r="AU572" s="21" t="s">
        <v>110</v>
      </c>
      <c r="AY572" s="21" t="s">
        <v>162</v>
      </c>
      <c r="BE572" s="109">
        <f>IF(U572="základní",N572,0)</f>
        <v>0</v>
      </c>
      <c r="BF572" s="109">
        <f>IF(U572="snížená",N572,0)</f>
        <v>0</v>
      </c>
      <c r="BG572" s="109">
        <f>IF(U572="zákl. přenesená",N572,0)</f>
        <v>0</v>
      </c>
      <c r="BH572" s="109">
        <f>IF(U572="sníž. přenesená",N572,0)</f>
        <v>0</v>
      </c>
      <c r="BI572" s="109">
        <f>IF(U572="nulová",N572,0)</f>
        <v>0</v>
      </c>
      <c r="BJ572" s="21" t="s">
        <v>141</v>
      </c>
      <c r="BK572" s="109">
        <f>ROUND(L572*K572,2)</f>
        <v>0</v>
      </c>
      <c r="BL572" s="21" t="s">
        <v>287</v>
      </c>
      <c r="BM572" s="21" t="s">
        <v>509</v>
      </c>
    </row>
    <row r="573" spans="2:65" s="1" customFormat="1" ht="31.5" customHeight="1">
      <c r="B573" s="135"/>
      <c r="C573" s="164" t="s">
        <v>510</v>
      </c>
      <c r="D573" s="164" t="s">
        <v>163</v>
      </c>
      <c r="E573" s="165" t="s">
        <v>511</v>
      </c>
      <c r="F573" s="276" t="s">
        <v>512</v>
      </c>
      <c r="G573" s="276"/>
      <c r="H573" s="276"/>
      <c r="I573" s="276"/>
      <c r="J573" s="166" t="s">
        <v>241</v>
      </c>
      <c r="K573" s="167">
        <v>15</v>
      </c>
      <c r="L573" s="277">
        <v>0</v>
      </c>
      <c r="M573" s="277"/>
      <c r="N573" s="278">
        <f>ROUND(L573*K573,2)</f>
        <v>0</v>
      </c>
      <c r="O573" s="278"/>
      <c r="P573" s="278"/>
      <c r="Q573" s="278"/>
      <c r="R573" s="138"/>
      <c r="T573" s="168" t="s">
        <v>5</v>
      </c>
      <c r="U573" s="47" t="s">
        <v>48</v>
      </c>
      <c r="V573" s="39"/>
      <c r="W573" s="169">
        <f>V573*K573</f>
        <v>0</v>
      </c>
      <c r="X573" s="169">
        <v>0</v>
      </c>
      <c r="Y573" s="169">
        <f>X573*K573</f>
        <v>0</v>
      </c>
      <c r="Z573" s="169">
        <v>0</v>
      </c>
      <c r="AA573" s="170">
        <f>Z573*K573</f>
        <v>0</v>
      </c>
      <c r="AR573" s="21" t="s">
        <v>287</v>
      </c>
      <c r="AT573" s="21" t="s">
        <v>163</v>
      </c>
      <c r="AU573" s="21" t="s">
        <v>110</v>
      </c>
      <c r="AY573" s="21" t="s">
        <v>162</v>
      </c>
      <c r="BE573" s="109">
        <f>IF(U573="základní",N573,0)</f>
        <v>0</v>
      </c>
      <c r="BF573" s="109">
        <f>IF(U573="snížená",N573,0)</f>
        <v>0</v>
      </c>
      <c r="BG573" s="109">
        <f>IF(U573="zákl. přenesená",N573,0)</f>
        <v>0</v>
      </c>
      <c r="BH573" s="109">
        <f>IF(U573="sníž. přenesená",N573,0)</f>
        <v>0</v>
      </c>
      <c r="BI573" s="109">
        <f>IF(U573="nulová",N573,0)</f>
        <v>0</v>
      </c>
      <c r="BJ573" s="21" t="s">
        <v>141</v>
      </c>
      <c r="BK573" s="109">
        <f>ROUND(L573*K573,2)</f>
        <v>0</v>
      </c>
      <c r="BL573" s="21" t="s">
        <v>287</v>
      </c>
      <c r="BM573" s="21" t="s">
        <v>513</v>
      </c>
    </row>
    <row r="574" spans="2:51" s="11" customFormat="1" ht="22.5" customHeight="1">
      <c r="B574" s="179"/>
      <c r="C574" s="180"/>
      <c r="D574" s="180"/>
      <c r="E574" s="181" t="s">
        <v>5</v>
      </c>
      <c r="F574" s="285" t="s">
        <v>514</v>
      </c>
      <c r="G574" s="286"/>
      <c r="H574" s="286"/>
      <c r="I574" s="286"/>
      <c r="J574" s="180"/>
      <c r="K574" s="182">
        <v>15</v>
      </c>
      <c r="L574" s="180"/>
      <c r="M574" s="180"/>
      <c r="N574" s="180"/>
      <c r="O574" s="180"/>
      <c r="P574" s="180"/>
      <c r="Q574" s="180"/>
      <c r="R574" s="183"/>
      <c r="T574" s="184"/>
      <c r="U574" s="180"/>
      <c r="V574" s="180"/>
      <c r="W574" s="180"/>
      <c r="X574" s="180"/>
      <c r="Y574" s="180"/>
      <c r="Z574" s="180"/>
      <c r="AA574" s="185"/>
      <c r="AT574" s="186" t="s">
        <v>169</v>
      </c>
      <c r="AU574" s="186" t="s">
        <v>110</v>
      </c>
      <c r="AV574" s="11" t="s">
        <v>110</v>
      </c>
      <c r="AW574" s="11" t="s">
        <v>37</v>
      </c>
      <c r="AX574" s="11" t="s">
        <v>80</v>
      </c>
      <c r="AY574" s="186" t="s">
        <v>162</v>
      </c>
    </row>
    <row r="575" spans="2:51" s="12" customFormat="1" ht="22.5" customHeight="1">
      <c r="B575" s="187"/>
      <c r="C575" s="188"/>
      <c r="D575" s="188"/>
      <c r="E575" s="189" t="s">
        <v>5</v>
      </c>
      <c r="F575" s="283" t="s">
        <v>171</v>
      </c>
      <c r="G575" s="284"/>
      <c r="H575" s="284"/>
      <c r="I575" s="284"/>
      <c r="J575" s="188"/>
      <c r="K575" s="190">
        <v>15</v>
      </c>
      <c r="L575" s="188"/>
      <c r="M575" s="188"/>
      <c r="N575" s="188"/>
      <c r="O575" s="188"/>
      <c r="P575" s="188"/>
      <c r="Q575" s="188"/>
      <c r="R575" s="191"/>
      <c r="T575" s="192"/>
      <c r="U575" s="188"/>
      <c r="V575" s="188"/>
      <c r="W575" s="188"/>
      <c r="X575" s="188"/>
      <c r="Y575" s="188"/>
      <c r="Z575" s="188"/>
      <c r="AA575" s="193"/>
      <c r="AT575" s="194" t="s">
        <v>169</v>
      </c>
      <c r="AU575" s="194" t="s">
        <v>110</v>
      </c>
      <c r="AV575" s="12" t="s">
        <v>141</v>
      </c>
      <c r="AW575" s="12" t="s">
        <v>37</v>
      </c>
      <c r="AX575" s="12" t="s">
        <v>88</v>
      </c>
      <c r="AY575" s="194" t="s">
        <v>162</v>
      </c>
    </row>
    <row r="576" spans="2:65" s="1" customFormat="1" ht="22.5" customHeight="1">
      <c r="B576" s="135"/>
      <c r="C576" s="203" t="s">
        <v>515</v>
      </c>
      <c r="D576" s="203" t="s">
        <v>270</v>
      </c>
      <c r="E576" s="204" t="s">
        <v>516</v>
      </c>
      <c r="F576" s="291" t="s">
        <v>517</v>
      </c>
      <c r="G576" s="291"/>
      <c r="H576" s="291"/>
      <c r="I576" s="291"/>
      <c r="J576" s="205" t="s">
        <v>5</v>
      </c>
      <c r="K576" s="206">
        <v>15</v>
      </c>
      <c r="L576" s="292">
        <v>0</v>
      </c>
      <c r="M576" s="292"/>
      <c r="N576" s="293">
        <f>ROUND(L576*K576,2)</f>
        <v>0</v>
      </c>
      <c r="O576" s="278"/>
      <c r="P576" s="278"/>
      <c r="Q576" s="278"/>
      <c r="R576" s="138"/>
      <c r="T576" s="168" t="s">
        <v>5</v>
      </c>
      <c r="U576" s="47" t="s">
        <v>48</v>
      </c>
      <c r="V576" s="39"/>
      <c r="W576" s="169">
        <f>V576*K576</f>
        <v>0</v>
      </c>
      <c r="X576" s="169">
        <v>0</v>
      </c>
      <c r="Y576" s="169">
        <f>X576*K576</f>
        <v>0</v>
      </c>
      <c r="Z576" s="169">
        <v>0</v>
      </c>
      <c r="AA576" s="170">
        <f>Z576*K576</f>
        <v>0</v>
      </c>
      <c r="AR576" s="21" t="s">
        <v>364</v>
      </c>
      <c r="AT576" s="21" t="s">
        <v>270</v>
      </c>
      <c r="AU576" s="21" t="s">
        <v>110</v>
      </c>
      <c r="AY576" s="21" t="s">
        <v>162</v>
      </c>
      <c r="BE576" s="109">
        <f>IF(U576="základní",N576,0)</f>
        <v>0</v>
      </c>
      <c r="BF576" s="109">
        <f>IF(U576="snížená",N576,0)</f>
        <v>0</v>
      </c>
      <c r="BG576" s="109">
        <f>IF(U576="zákl. přenesená",N576,0)</f>
        <v>0</v>
      </c>
      <c r="BH576" s="109">
        <f>IF(U576="sníž. přenesená",N576,0)</f>
        <v>0</v>
      </c>
      <c r="BI576" s="109">
        <f>IF(U576="nulová",N576,0)</f>
        <v>0</v>
      </c>
      <c r="BJ576" s="21" t="s">
        <v>141</v>
      </c>
      <c r="BK576" s="109">
        <f>ROUND(L576*K576,2)</f>
        <v>0</v>
      </c>
      <c r="BL576" s="21" t="s">
        <v>287</v>
      </c>
      <c r="BM576" s="21" t="s">
        <v>518</v>
      </c>
    </row>
    <row r="577" spans="2:65" s="1" customFormat="1" ht="22.5" customHeight="1">
      <c r="B577" s="135"/>
      <c r="C577" s="164" t="s">
        <v>519</v>
      </c>
      <c r="D577" s="164" t="s">
        <v>163</v>
      </c>
      <c r="E577" s="165" t="s">
        <v>520</v>
      </c>
      <c r="F577" s="276" t="s">
        <v>521</v>
      </c>
      <c r="G577" s="276"/>
      <c r="H577" s="276"/>
      <c r="I577" s="276"/>
      <c r="J577" s="166" t="s">
        <v>241</v>
      </c>
      <c r="K577" s="167">
        <v>90</v>
      </c>
      <c r="L577" s="277">
        <v>0</v>
      </c>
      <c r="M577" s="277"/>
      <c r="N577" s="278">
        <f>ROUND(L577*K577,2)</f>
        <v>0</v>
      </c>
      <c r="O577" s="278"/>
      <c r="P577" s="278"/>
      <c r="Q577" s="278"/>
      <c r="R577" s="138"/>
      <c r="T577" s="168" t="s">
        <v>5</v>
      </c>
      <c r="U577" s="47" t="s">
        <v>48</v>
      </c>
      <c r="V577" s="39"/>
      <c r="W577" s="169">
        <f>V577*K577</f>
        <v>0</v>
      </c>
      <c r="X577" s="169">
        <v>0</v>
      </c>
      <c r="Y577" s="169">
        <f>X577*K577</f>
        <v>0</v>
      </c>
      <c r="Z577" s="169">
        <v>0</v>
      </c>
      <c r="AA577" s="170">
        <f>Z577*K577</f>
        <v>0</v>
      </c>
      <c r="AR577" s="21" t="s">
        <v>287</v>
      </c>
      <c r="AT577" s="21" t="s">
        <v>163</v>
      </c>
      <c r="AU577" s="21" t="s">
        <v>110</v>
      </c>
      <c r="AY577" s="21" t="s">
        <v>162</v>
      </c>
      <c r="BE577" s="109">
        <f>IF(U577="základní",N577,0)</f>
        <v>0</v>
      </c>
      <c r="BF577" s="109">
        <f>IF(U577="snížená",N577,0)</f>
        <v>0</v>
      </c>
      <c r="BG577" s="109">
        <f>IF(U577="zákl. přenesená",N577,0)</f>
        <v>0</v>
      </c>
      <c r="BH577" s="109">
        <f>IF(U577="sníž. přenesená",N577,0)</f>
        <v>0</v>
      </c>
      <c r="BI577" s="109">
        <f>IF(U577="nulová",N577,0)</f>
        <v>0</v>
      </c>
      <c r="BJ577" s="21" t="s">
        <v>141</v>
      </c>
      <c r="BK577" s="109">
        <f>ROUND(L577*K577,2)</f>
        <v>0</v>
      </c>
      <c r="BL577" s="21" t="s">
        <v>287</v>
      </c>
      <c r="BM577" s="21" t="s">
        <v>522</v>
      </c>
    </row>
    <row r="578" spans="2:51" s="11" customFormat="1" ht="22.5" customHeight="1">
      <c r="B578" s="179"/>
      <c r="C578" s="180"/>
      <c r="D578" s="180"/>
      <c r="E578" s="181" t="s">
        <v>5</v>
      </c>
      <c r="F578" s="285" t="s">
        <v>523</v>
      </c>
      <c r="G578" s="286"/>
      <c r="H578" s="286"/>
      <c r="I578" s="286"/>
      <c r="J578" s="180"/>
      <c r="K578" s="182">
        <v>90</v>
      </c>
      <c r="L578" s="180"/>
      <c r="M578" s="180"/>
      <c r="N578" s="180"/>
      <c r="O578" s="180"/>
      <c r="P578" s="180"/>
      <c r="Q578" s="180"/>
      <c r="R578" s="183"/>
      <c r="T578" s="184"/>
      <c r="U578" s="180"/>
      <c r="V578" s="180"/>
      <c r="W578" s="180"/>
      <c r="X578" s="180"/>
      <c r="Y578" s="180"/>
      <c r="Z578" s="180"/>
      <c r="AA578" s="185"/>
      <c r="AT578" s="186" t="s">
        <v>169</v>
      </c>
      <c r="AU578" s="186" t="s">
        <v>110</v>
      </c>
      <c r="AV578" s="11" t="s">
        <v>110</v>
      </c>
      <c r="AW578" s="11" t="s">
        <v>37</v>
      </c>
      <c r="AX578" s="11" t="s">
        <v>80</v>
      </c>
      <c r="AY578" s="186" t="s">
        <v>162</v>
      </c>
    </row>
    <row r="579" spans="2:51" s="12" customFormat="1" ht="22.5" customHeight="1">
      <c r="B579" s="187"/>
      <c r="C579" s="188"/>
      <c r="D579" s="188"/>
      <c r="E579" s="189" t="s">
        <v>5</v>
      </c>
      <c r="F579" s="283" t="s">
        <v>171</v>
      </c>
      <c r="G579" s="284"/>
      <c r="H579" s="284"/>
      <c r="I579" s="284"/>
      <c r="J579" s="188"/>
      <c r="K579" s="190">
        <v>90</v>
      </c>
      <c r="L579" s="188"/>
      <c r="M579" s="188"/>
      <c r="N579" s="188"/>
      <c r="O579" s="188"/>
      <c r="P579" s="188"/>
      <c r="Q579" s="188"/>
      <c r="R579" s="191"/>
      <c r="T579" s="192"/>
      <c r="U579" s="188"/>
      <c r="V579" s="188"/>
      <c r="W579" s="188"/>
      <c r="X579" s="188"/>
      <c r="Y579" s="188"/>
      <c r="Z579" s="188"/>
      <c r="AA579" s="193"/>
      <c r="AT579" s="194" t="s">
        <v>169</v>
      </c>
      <c r="AU579" s="194" t="s">
        <v>110</v>
      </c>
      <c r="AV579" s="12" t="s">
        <v>141</v>
      </c>
      <c r="AW579" s="12" t="s">
        <v>37</v>
      </c>
      <c r="AX579" s="12" t="s">
        <v>88</v>
      </c>
      <c r="AY579" s="194" t="s">
        <v>162</v>
      </c>
    </row>
    <row r="580" spans="2:65" s="1" customFormat="1" ht="31.5" customHeight="1">
      <c r="B580" s="135"/>
      <c r="C580" s="203" t="s">
        <v>524</v>
      </c>
      <c r="D580" s="203" t="s">
        <v>270</v>
      </c>
      <c r="E580" s="204" t="s">
        <v>525</v>
      </c>
      <c r="F580" s="291" t="s">
        <v>526</v>
      </c>
      <c r="G580" s="291"/>
      <c r="H580" s="291"/>
      <c r="I580" s="291"/>
      <c r="J580" s="205" t="s">
        <v>527</v>
      </c>
      <c r="K580" s="206">
        <v>90</v>
      </c>
      <c r="L580" s="292">
        <v>0</v>
      </c>
      <c r="M580" s="292"/>
      <c r="N580" s="293">
        <f>ROUND(L580*K580,2)</f>
        <v>0</v>
      </c>
      <c r="O580" s="278"/>
      <c r="P580" s="278"/>
      <c r="Q580" s="278"/>
      <c r="R580" s="138"/>
      <c r="T580" s="168" t="s">
        <v>5</v>
      </c>
      <c r="U580" s="47" t="s">
        <v>48</v>
      </c>
      <c r="V580" s="39"/>
      <c r="W580" s="169">
        <f>V580*K580</f>
        <v>0</v>
      </c>
      <c r="X580" s="169">
        <v>0</v>
      </c>
      <c r="Y580" s="169">
        <f>X580*K580</f>
        <v>0</v>
      </c>
      <c r="Z580" s="169">
        <v>0</v>
      </c>
      <c r="AA580" s="170">
        <f>Z580*K580</f>
        <v>0</v>
      </c>
      <c r="AR580" s="21" t="s">
        <v>364</v>
      </c>
      <c r="AT580" s="21" t="s">
        <v>270</v>
      </c>
      <c r="AU580" s="21" t="s">
        <v>110</v>
      </c>
      <c r="AY580" s="21" t="s">
        <v>162</v>
      </c>
      <c r="BE580" s="109">
        <f>IF(U580="základní",N580,0)</f>
        <v>0</v>
      </c>
      <c r="BF580" s="109">
        <f>IF(U580="snížená",N580,0)</f>
        <v>0</v>
      </c>
      <c r="BG580" s="109">
        <f>IF(U580="zákl. přenesená",N580,0)</f>
        <v>0</v>
      </c>
      <c r="BH580" s="109">
        <f>IF(U580="sníž. přenesená",N580,0)</f>
        <v>0</v>
      </c>
      <c r="BI580" s="109">
        <f>IF(U580="nulová",N580,0)</f>
        <v>0</v>
      </c>
      <c r="BJ580" s="21" t="s">
        <v>141</v>
      </c>
      <c r="BK580" s="109">
        <f>ROUND(L580*K580,2)</f>
        <v>0</v>
      </c>
      <c r="BL580" s="21" t="s">
        <v>287</v>
      </c>
      <c r="BM580" s="21" t="s">
        <v>528</v>
      </c>
    </row>
    <row r="581" spans="2:51" s="11" customFormat="1" ht="22.5" customHeight="1">
      <c r="B581" s="179"/>
      <c r="C581" s="180"/>
      <c r="D581" s="180"/>
      <c r="E581" s="181" t="s">
        <v>5</v>
      </c>
      <c r="F581" s="285" t="s">
        <v>523</v>
      </c>
      <c r="G581" s="286"/>
      <c r="H581" s="286"/>
      <c r="I581" s="286"/>
      <c r="J581" s="180"/>
      <c r="K581" s="182">
        <v>90</v>
      </c>
      <c r="L581" s="180"/>
      <c r="M581" s="180"/>
      <c r="N581" s="180"/>
      <c r="O581" s="180"/>
      <c r="P581" s="180"/>
      <c r="Q581" s="180"/>
      <c r="R581" s="183"/>
      <c r="T581" s="184"/>
      <c r="U581" s="180"/>
      <c r="V581" s="180"/>
      <c r="W581" s="180"/>
      <c r="X581" s="180"/>
      <c r="Y581" s="180"/>
      <c r="Z581" s="180"/>
      <c r="AA581" s="185"/>
      <c r="AT581" s="186" t="s">
        <v>169</v>
      </c>
      <c r="AU581" s="186" t="s">
        <v>110</v>
      </c>
      <c r="AV581" s="11" t="s">
        <v>110</v>
      </c>
      <c r="AW581" s="11" t="s">
        <v>37</v>
      </c>
      <c r="AX581" s="11" t="s">
        <v>80</v>
      </c>
      <c r="AY581" s="186" t="s">
        <v>162</v>
      </c>
    </row>
    <row r="582" spans="2:51" s="12" customFormat="1" ht="22.5" customHeight="1">
      <c r="B582" s="187"/>
      <c r="C582" s="188"/>
      <c r="D582" s="188"/>
      <c r="E582" s="189" t="s">
        <v>5</v>
      </c>
      <c r="F582" s="283" t="s">
        <v>171</v>
      </c>
      <c r="G582" s="284"/>
      <c r="H582" s="284"/>
      <c r="I582" s="284"/>
      <c r="J582" s="188"/>
      <c r="K582" s="190">
        <v>90</v>
      </c>
      <c r="L582" s="188"/>
      <c r="M582" s="188"/>
      <c r="N582" s="188"/>
      <c r="O582" s="188"/>
      <c r="P582" s="188"/>
      <c r="Q582" s="188"/>
      <c r="R582" s="191"/>
      <c r="T582" s="192"/>
      <c r="U582" s="188"/>
      <c r="V582" s="188"/>
      <c r="W582" s="188"/>
      <c r="X582" s="188"/>
      <c r="Y582" s="188"/>
      <c r="Z582" s="188"/>
      <c r="AA582" s="193"/>
      <c r="AT582" s="194" t="s">
        <v>169</v>
      </c>
      <c r="AU582" s="194" t="s">
        <v>110</v>
      </c>
      <c r="AV582" s="12" t="s">
        <v>141</v>
      </c>
      <c r="AW582" s="12" t="s">
        <v>37</v>
      </c>
      <c r="AX582" s="12" t="s">
        <v>88</v>
      </c>
      <c r="AY582" s="194" t="s">
        <v>162</v>
      </c>
    </row>
    <row r="583" spans="2:65" s="1" customFormat="1" ht="31.5" customHeight="1">
      <c r="B583" s="135"/>
      <c r="C583" s="164" t="s">
        <v>529</v>
      </c>
      <c r="D583" s="164" t="s">
        <v>163</v>
      </c>
      <c r="E583" s="165" t="s">
        <v>530</v>
      </c>
      <c r="F583" s="276" t="s">
        <v>531</v>
      </c>
      <c r="G583" s="276"/>
      <c r="H583" s="276"/>
      <c r="I583" s="276"/>
      <c r="J583" s="166" t="s">
        <v>328</v>
      </c>
      <c r="K583" s="167">
        <v>2.46</v>
      </c>
      <c r="L583" s="277">
        <v>0</v>
      </c>
      <c r="M583" s="277"/>
      <c r="N583" s="278">
        <f>ROUND(L583*K583,2)</f>
        <v>0</v>
      </c>
      <c r="O583" s="278"/>
      <c r="P583" s="278"/>
      <c r="Q583" s="278"/>
      <c r="R583" s="138"/>
      <c r="T583" s="168" t="s">
        <v>5</v>
      </c>
      <c r="U583" s="47" t="s">
        <v>48</v>
      </c>
      <c r="V583" s="39"/>
      <c r="W583" s="169">
        <f>V583*K583</f>
        <v>0</v>
      </c>
      <c r="X583" s="169">
        <v>0</v>
      </c>
      <c r="Y583" s="169">
        <f>X583*K583</f>
        <v>0</v>
      </c>
      <c r="Z583" s="169">
        <v>0</v>
      </c>
      <c r="AA583" s="170">
        <f>Z583*K583</f>
        <v>0</v>
      </c>
      <c r="AR583" s="21" t="s">
        <v>287</v>
      </c>
      <c r="AT583" s="21" t="s">
        <v>163</v>
      </c>
      <c r="AU583" s="21" t="s">
        <v>110</v>
      </c>
      <c r="AY583" s="21" t="s">
        <v>162</v>
      </c>
      <c r="BE583" s="109">
        <f>IF(U583="základní",N583,0)</f>
        <v>0</v>
      </c>
      <c r="BF583" s="109">
        <f>IF(U583="snížená",N583,0)</f>
        <v>0</v>
      </c>
      <c r="BG583" s="109">
        <f>IF(U583="zákl. přenesená",N583,0)</f>
        <v>0</v>
      </c>
      <c r="BH583" s="109">
        <f>IF(U583="sníž. přenesená",N583,0)</f>
        <v>0</v>
      </c>
      <c r="BI583" s="109">
        <f>IF(U583="nulová",N583,0)</f>
        <v>0</v>
      </c>
      <c r="BJ583" s="21" t="s">
        <v>141</v>
      </c>
      <c r="BK583" s="109">
        <f>ROUND(L583*K583,2)</f>
        <v>0</v>
      </c>
      <c r="BL583" s="21" t="s">
        <v>287</v>
      </c>
      <c r="BM583" s="21" t="s">
        <v>532</v>
      </c>
    </row>
    <row r="584" spans="2:63" s="9" customFormat="1" ht="29.85" customHeight="1">
      <c r="B584" s="153"/>
      <c r="C584" s="154"/>
      <c r="D584" s="163" t="s">
        <v>133</v>
      </c>
      <c r="E584" s="163"/>
      <c r="F584" s="163"/>
      <c r="G584" s="163"/>
      <c r="H584" s="163"/>
      <c r="I584" s="163"/>
      <c r="J584" s="163"/>
      <c r="K584" s="163"/>
      <c r="L584" s="163"/>
      <c r="M584" s="163"/>
      <c r="N584" s="301">
        <f>BK584</f>
        <v>0</v>
      </c>
      <c r="O584" s="302"/>
      <c r="P584" s="302"/>
      <c r="Q584" s="302"/>
      <c r="R584" s="156"/>
      <c r="T584" s="157"/>
      <c r="U584" s="154"/>
      <c r="V584" s="154"/>
      <c r="W584" s="158">
        <f>SUM(W585:W587)</f>
        <v>0</v>
      </c>
      <c r="X584" s="154"/>
      <c r="Y584" s="158">
        <f>SUM(Y585:Y587)</f>
        <v>0</v>
      </c>
      <c r="Z584" s="154"/>
      <c r="AA584" s="159">
        <f>SUM(AA585:AA587)</f>
        <v>0</v>
      </c>
      <c r="AR584" s="160" t="s">
        <v>110</v>
      </c>
      <c r="AT584" s="161" t="s">
        <v>79</v>
      </c>
      <c r="AU584" s="161" t="s">
        <v>88</v>
      </c>
      <c r="AY584" s="160" t="s">
        <v>162</v>
      </c>
      <c r="BK584" s="162">
        <f>SUM(BK585:BK587)</f>
        <v>0</v>
      </c>
    </row>
    <row r="585" spans="2:65" s="1" customFormat="1" ht="31.5" customHeight="1">
      <c r="B585" s="135"/>
      <c r="C585" s="164" t="s">
        <v>533</v>
      </c>
      <c r="D585" s="164" t="s">
        <v>163</v>
      </c>
      <c r="E585" s="165" t="s">
        <v>534</v>
      </c>
      <c r="F585" s="276" t="s">
        <v>535</v>
      </c>
      <c r="G585" s="276"/>
      <c r="H585" s="276"/>
      <c r="I585" s="276"/>
      <c r="J585" s="166" t="s">
        <v>536</v>
      </c>
      <c r="K585" s="167">
        <v>92.52</v>
      </c>
      <c r="L585" s="277">
        <v>0</v>
      </c>
      <c r="M585" s="277"/>
      <c r="N585" s="278">
        <f>ROUND(L585*K585,2)</f>
        <v>0</v>
      </c>
      <c r="O585" s="278"/>
      <c r="P585" s="278"/>
      <c r="Q585" s="278"/>
      <c r="R585" s="138"/>
      <c r="T585" s="168" t="s">
        <v>5</v>
      </c>
      <c r="U585" s="47" t="s">
        <v>48</v>
      </c>
      <c r="V585" s="39"/>
      <c r="W585" s="169">
        <f>V585*K585</f>
        <v>0</v>
      </c>
      <c r="X585" s="169">
        <v>0</v>
      </c>
      <c r="Y585" s="169">
        <f>X585*K585</f>
        <v>0</v>
      </c>
      <c r="Z585" s="169">
        <v>0</v>
      </c>
      <c r="AA585" s="170">
        <f>Z585*K585</f>
        <v>0</v>
      </c>
      <c r="AR585" s="21" t="s">
        <v>287</v>
      </c>
      <c r="AT585" s="21" t="s">
        <v>163</v>
      </c>
      <c r="AU585" s="21" t="s">
        <v>110</v>
      </c>
      <c r="AY585" s="21" t="s">
        <v>162</v>
      </c>
      <c r="BE585" s="109">
        <f>IF(U585="základní",N585,0)</f>
        <v>0</v>
      </c>
      <c r="BF585" s="109">
        <f>IF(U585="snížená",N585,0)</f>
        <v>0</v>
      </c>
      <c r="BG585" s="109">
        <f>IF(U585="zákl. přenesená",N585,0)</f>
        <v>0</v>
      </c>
      <c r="BH585" s="109">
        <f>IF(U585="sníž. přenesená",N585,0)</f>
        <v>0</v>
      </c>
      <c r="BI585" s="109">
        <f>IF(U585="nulová",N585,0)</f>
        <v>0</v>
      </c>
      <c r="BJ585" s="21" t="s">
        <v>141</v>
      </c>
      <c r="BK585" s="109">
        <f>ROUND(L585*K585,2)</f>
        <v>0</v>
      </c>
      <c r="BL585" s="21" t="s">
        <v>287</v>
      </c>
      <c r="BM585" s="21" t="s">
        <v>537</v>
      </c>
    </row>
    <row r="586" spans="2:51" s="11" customFormat="1" ht="22.5" customHeight="1">
      <c r="B586" s="179"/>
      <c r="C586" s="180"/>
      <c r="D586" s="180"/>
      <c r="E586" s="181" t="s">
        <v>5</v>
      </c>
      <c r="F586" s="285" t="s">
        <v>538</v>
      </c>
      <c r="G586" s="286"/>
      <c r="H586" s="286"/>
      <c r="I586" s="286"/>
      <c r="J586" s="180"/>
      <c r="K586" s="182">
        <v>92.52</v>
      </c>
      <c r="L586" s="180"/>
      <c r="M586" s="180"/>
      <c r="N586" s="180"/>
      <c r="O586" s="180"/>
      <c r="P586" s="180"/>
      <c r="Q586" s="180"/>
      <c r="R586" s="183"/>
      <c r="T586" s="184"/>
      <c r="U586" s="180"/>
      <c r="V586" s="180"/>
      <c r="W586" s="180"/>
      <c r="X586" s="180"/>
      <c r="Y586" s="180"/>
      <c r="Z586" s="180"/>
      <c r="AA586" s="185"/>
      <c r="AT586" s="186" t="s">
        <v>169</v>
      </c>
      <c r="AU586" s="186" t="s">
        <v>110</v>
      </c>
      <c r="AV586" s="11" t="s">
        <v>110</v>
      </c>
      <c r="AW586" s="11" t="s">
        <v>37</v>
      </c>
      <c r="AX586" s="11" t="s">
        <v>80</v>
      </c>
      <c r="AY586" s="186" t="s">
        <v>162</v>
      </c>
    </row>
    <row r="587" spans="2:51" s="12" customFormat="1" ht="22.5" customHeight="1">
      <c r="B587" s="187"/>
      <c r="C587" s="188"/>
      <c r="D587" s="188"/>
      <c r="E587" s="189" t="s">
        <v>5</v>
      </c>
      <c r="F587" s="283" t="s">
        <v>171</v>
      </c>
      <c r="G587" s="284"/>
      <c r="H587" s="284"/>
      <c r="I587" s="284"/>
      <c r="J587" s="188"/>
      <c r="K587" s="190">
        <v>92.52</v>
      </c>
      <c r="L587" s="188"/>
      <c r="M587" s="188"/>
      <c r="N587" s="188"/>
      <c r="O587" s="188"/>
      <c r="P587" s="188"/>
      <c r="Q587" s="188"/>
      <c r="R587" s="191"/>
      <c r="T587" s="192"/>
      <c r="U587" s="188"/>
      <c r="V587" s="188"/>
      <c r="W587" s="188"/>
      <c r="X587" s="188"/>
      <c r="Y587" s="188"/>
      <c r="Z587" s="188"/>
      <c r="AA587" s="193"/>
      <c r="AT587" s="194" t="s">
        <v>169</v>
      </c>
      <c r="AU587" s="194" t="s">
        <v>110</v>
      </c>
      <c r="AV587" s="12" t="s">
        <v>141</v>
      </c>
      <c r="AW587" s="12" t="s">
        <v>37</v>
      </c>
      <c r="AX587" s="12" t="s">
        <v>88</v>
      </c>
      <c r="AY587" s="194" t="s">
        <v>162</v>
      </c>
    </row>
    <row r="588" spans="2:63" s="9" customFormat="1" ht="29.85" customHeight="1">
      <c r="B588" s="153"/>
      <c r="C588" s="154"/>
      <c r="D588" s="163" t="s">
        <v>134</v>
      </c>
      <c r="E588" s="163"/>
      <c r="F588" s="163"/>
      <c r="G588" s="163"/>
      <c r="H588" s="163"/>
      <c r="I588" s="163"/>
      <c r="J588" s="163"/>
      <c r="K588" s="163"/>
      <c r="L588" s="163"/>
      <c r="M588" s="163"/>
      <c r="N588" s="297">
        <f>BK588</f>
        <v>0</v>
      </c>
      <c r="O588" s="298"/>
      <c r="P588" s="298"/>
      <c r="Q588" s="298"/>
      <c r="R588" s="156"/>
      <c r="T588" s="157"/>
      <c r="U588" s="154"/>
      <c r="V588" s="154"/>
      <c r="W588" s="158">
        <f>SUM(W589:W637)</f>
        <v>0</v>
      </c>
      <c r="X588" s="154"/>
      <c r="Y588" s="158">
        <f>SUM(Y589:Y637)</f>
        <v>7.5067886999999995</v>
      </c>
      <c r="Z588" s="154"/>
      <c r="AA588" s="159">
        <f>SUM(AA589:AA637)</f>
        <v>1.6973692000000002</v>
      </c>
      <c r="AR588" s="160" t="s">
        <v>110</v>
      </c>
      <c r="AT588" s="161" t="s">
        <v>79</v>
      </c>
      <c r="AU588" s="161" t="s">
        <v>88</v>
      </c>
      <c r="AY588" s="160" t="s">
        <v>162</v>
      </c>
      <c r="BK588" s="162">
        <f>SUM(BK589:BK637)</f>
        <v>0</v>
      </c>
    </row>
    <row r="589" spans="2:65" s="1" customFormat="1" ht="31.5" customHeight="1">
      <c r="B589" s="135"/>
      <c r="C589" s="164" t="s">
        <v>539</v>
      </c>
      <c r="D589" s="164" t="s">
        <v>163</v>
      </c>
      <c r="E589" s="165" t="s">
        <v>540</v>
      </c>
      <c r="F589" s="276" t="s">
        <v>541</v>
      </c>
      <c r="G589" s="276"/>
      <c r="H589" s="276"/>
      <c r="I589" s="276"/>
      <c r="J589" s="166" t="s">
        <v>179</v>
      </c>
      <c r="K589" s="167">
        <v>144.58</v>
      </c>
      <c r="L589" s="277">
        <v>0</v>
      </c>
      <c r="M589" s="277"/>
      <c r="N589" s="278">
        <f>ROUND(L589*K589,2)</f>
        <v>0</v>
      </c>
      <c r="O589" s="278"/>
      <c r="P589" s="278"/>
      <c r="Q589" s="278"/>
      <c r="R589" s="138"/>
      <c r="T589" s="168" t="s">
        <v>5</v>
      </c>
      <c r="U589" s="47" t="s">
        <v>48</v>
      </c>
      <c r="V589" s="39"/>
      <c r="W589" s="169">
        <f>V589*K589</f>
        <v>0</v>
      </c>
      <c r="X589" s="169">
        <v>0</v>
      </c>
      <c r="Y589" s="169">
        <f>X589*K589</f>
        <v>0</v>
      </c>
      <c r="Z589" s="169">
        <v>0.01174</v>
      </c>
      <c r="AA589" s="170">
        <f>Z589*K589</f>
        <v>1.6973692000000002</v>
      </c>
      <c r="AR589" s="21" t="s">
        <v>287</v>
      </c>
      <c r="AT589" s="21" t="s">
        <v>163</v>
      </c>
      <c r="AU589" s="21" t="s">
        <v>110</v>
      </c>
      <c r="AY589" s="21" t="s">
        <v>162</v>
      </c>
      <c r="BE589" s="109">
        <f>IF(U589="základní",N589,0)</f>
        <v>0</v>
      </c>
      <c r="BF589" s="109">
        <f>IF(U589="snížená",N589,0)</f>
        <v>0</v>
      </c>
      <c r="BG589" s="109">
        <f>IF(U589="zákl. přenesená",N589,0)</f>
        <v>0</v>
      </c>
      <c r="BH589" s="109">
        <f>IF(U589="sníž. přenesená",N589,0)</f>
        <v>0</v>
      </c>
      <c r="BI589" s="109">
        <f>IF(U589="nulová",N589,0)</f>
        <v>0</v>
      </c>
      <c r="BJ589" s="21" t="s">
        <v>141</v>
      </c>
      <c r="BK589" s="109">
        <f>ROUND(L589*K589,2)</f>
        <v>0</v>
      </c>
      <c r="BL589" s="21" t="s">
        <v>287</v>
      </c>
      <c r="BM589" s="21" t="s">
        <v>542</v>
      </c>
    </row>
    <row r="590" spans="2:51" s="10" customFormat="1" ht="22.5" customHeight="1">
      <c r="B590" s="171"/>
      <c r="C590" s="172"/>
      <c r="D590" s="172"/>
      <c r="E590" s="173" t="s">
        <v>5</v>
      </c>
      <c r="F590" s="279" t="s">
        <v>195</v>
      </c>
      <c r="G590" s="280"/>
      <c r="H590" s="280"/>
      <c r="I590" s="280"/>
      <c r="J590" s="172"/>
      <c r="K590" s="174" t="s">
        <v>5</v>
      </c>
      <c r="L590" s="172"/>
      <c r="M590" s="172"/>
      <c r="N590" s="172"/>
      <c r="O590" s="172"/>
      <c r="P590" s="172"/>
      <c r="Q590" s="172"/>
      <c r="R590" s="175"/>
      <c r="T590" s="176"/>
      <c r="U590" s="172"/>
      <c r="V590" s="172"/>
      <c r="W590" s="172"/>
      <c r="X590" s="172"/>
      <c r="Y590" s="172"/>
      <c r="Z590" s="172"/>
      <c r="AA590" s="177"/>
      <c r="AT590" s="178" t="s">
        <v>169</v>
      </c>
      <c r="AU590" s="178" t="s">
        <v>110</v>
      </c>
      <c r="AV590" s="10" t="s">
        <v>88</v>
      </c>
      <c r="AW590" s="10" t="s">
        <v>37</v>
      </c>
      <c r="AX590" s="10" t="s">
        <v>80</v>
      </c>
      <c r="AY590" s="178" t="s">
        <v>162</v>
      </c>
    </row>
    <row r="591" spans="2:51" s="11" customFormat="1" ht="22.5" customHeight="1">
      <c r="B591" s="179"/>
      <c r="C591" s="180"/>
      <c r="D591" s="180"/>
      <c r="E591" s="181" t="s">
        <v>5</v>
      </c>
      <c r="F591" s="281" t="s">
        <v>543</v>
      </c>
      <c r="G591" s="282"/>
      <c r="H591" s="282"/>
      <c r="I591" s="282"/>
      <c r="J591" s="180"/>
      <c r="K591" s="182">
        <v>88.1</v>
      </c>
      <c r="L591" s="180"/>
      <c r="M591" s="180"/>
      <c r="N591" s="180"/>
      <c r="O591" s="180"/>
      <c r="P591" s="180"/>
      <c r="Q591" s="180"/>
      <c r="R591" s="183"/>
      <c r="T591" s="184"/>
      <c r="U591" s="180"/>
      <c r="V591" s="180"/>
      <c r="W591" s="180"/>
      <c r="X591" s="180"/>
      <c r="Y591" s="180"/>
      <c r="Z591" s="180"/>
      <c r="AA591" s="185"/>
      <c r="AT591" s="186" t="s">
        <v>169</v>
      </c>
      <c r="AU591" s="186" t="s">
        <v>110</v>
      </c>
      <c r="AV591" s="11" t="s">
        <v>110</v>
      </c>
      <c r="AW591" s="11" t="s">
        <v>37</v>
      </c>
      <c r="AX591" s="11" t="s">
        <v>80</v>
      </c>
      <c r="AY591" s="186" t="s">
        <v>162</v>
      </c>
    </row>
    <row r="592" spans="2:51" s="10" customFormat="1" ht="22.5" customHeight="1">
      <c r="B592" s="171"/>
      <c r="C592" s="172"/>
      <c r="D592" s="172"/>
      <c r="E592" s="173" t="s">
        <v>5</v>
      </c>
      <c r="F592" s="289" t="s">
        <v>202</v>
      </c>
      <c r="G592" s="290"/>
      <c r="H592" s="290"/>
      <c r="I592" s="290"/>
      <c r="J592" s="172"/>
      <c r="K592" s="174" t="s">
        <v>5</v>
      </c>
      <c r="L592" s="172"/>
      <c r="M592" s="172"/>
      <c r="N592" s="172"/>
      <c r="O592" s="172"/>
      <c r="P592" s="172"/>
      <c r="Q592" s="172"/>
      <c r="R592" s="175"/>
      <c r="T592" s="176"/>
      <c r="U592" s="172"/>
      <c r="V592" s="172"/>
      <c r="W592" s="172"/>
      <c r="X592" s="172"/>
      <c r="Y592" s="172"/>
      <c r="Z592" s="172"/>
      <c r="AA592" s="177"/>
      <c r="AT592" s="178" t="s">
        <v>169</v>
      </c>
      <c r="AU592" s="178" t="s">
        <v>110</v>
      </c>
      <c r="AV592" s="10" t="s">
        <v>88</v>
      </c>
      <c r="AW592" s="10" t="s">
        <v>37</v>
      </c>
      <c r="AX592" s="10" t="s">
        <v>80</v>
      </c>
      <c r="AY592" s="178" t="s">
        <v>162</v>
      </c>
    </row>
    <row r="593" spans="2:51" s="11" customFormat="1" ht="22.5" customHeight="1">
      <c r="B593" s="179"/>
      <c r="C593" s="180"/>
      <c r="D593" s="180"/>
      <c r="E593" s="181" t="s">
        <v>5</v>
      </c>
      <c r="F593" s="281" t="s">
        <v>544</v>
      </c>
      <c r="G593" s="282"/>
      <c r="H593" s="282"/>
      <c r="I593" s="282"/>
      <c r="J593" s="180"/>
      <c r="K593" s="182">
        <v>56.48</v>
      </c>
      <c r="L593" s="180"/>
      <c r="M593" s="180"/>
      <c r="N593" s="180"/>
      <c r="O593" s="180"/>
      <c r="P593" s="180"/>
      <c r="Q593" s="180"/>
      <c r="R593" s="183"/>
      <c r="T593" s="184"/>
      <c r="U593" s="180"/>
      <c r="V593" s="180"/>
      <c r="W593" s="180"/>
      <c r="X593" s="180"/>
      <c r="Y593" s="180"/>
      <c r="Z593" s="180"/>
      <c r="AA593" s="185"/>
      <c r="AT593" s="186" t="s">
        <v>169</v>
      </c>
      <c r="AU593" s="186" t="s">
        <v>110</v>
      </c>
      <c r="AV593" s="11" t="s">
        <v>110</v>
      </c>
      <c r="AW593" s="11" t="s">
        <v>37</v>
      </c>
      <c r="AX593" s="11" t="s">
        <v>80</v>
      </c>
      <c r="AY593" s="186" t="s">
        <v>162</v>
      </c>
    </row>
    <row r="594" spans="2:51" s="12" customFormat="1" ht="22.5" customHeight="1">
      <c r="B594" s="187"/>
      <c r="C594" s="188"/>
      <c r="D594" s="188"/>
      <c r="E594" s="189" t="s">
        <v>5</v>
      </c>
      <c r="F594" s="283" t="s">
        <v>171</v>
      </c>
      <c r="G594" s="284"/>
      <c r="H594" s="284"/>
      <c r="I594" s="284"/>
      <c r="J594" s="188"/>
      <c r="K594" s="190">
        <v>144.58</v>
      </c>
      <c r="L594" s="188"/>
      <c r="M594" s="188"/>
      <c r="N594" s="188"/>
      <c r="O594" s="188"/>
      <c r="P594" s="188"/>
      <c r="Q594" s="188"/>
      <c r="R594" s="191"/>
      <c r="T594" s="192"/>
      <c r="U594" s="188"/>
      <c r="V594" s="188"/>
      <c r="W594" s="188"/>
      <c r="X594" s="188"/>
      <c r="Y594" s="188"/>
      <c r="Z594" s="188"/>
      <c r="AA594" s="193"/>
      <c r="AT594" s="194" t="s">
        <v>169</v>
      </c>
      <c r="AU594" s="194" t="s">
        <v>110</v>
      </c>
      <c r="AV594" s="12" t="s">
        <v>141</v>
      </c>
      <c r="AW594" s="12" t="s">
        <v>37</v>
      </c>
      <c r="AX594" s="12" t="s">
        <v>88</v>
      </c>
      <c r="AY594" s="194" t="s">
        <v>162</v>
      </c>
    </row>
    <row r="595" spans="2:65" s="1" customFormat="1" ht="31.5" customHeight="1">
      <c r="B595" s="135"/>
      <c r="C595" s="164" t="s">
        <v>545</v>
      </c>
      <c r="D595" s="164" t="s">
        <v>163</v>
      </c>
      <c r="E595" s="165" t="s">
        <v>546</v>
      </c>
      <c r="F595" s="276" t="s">
        <v>547</v>
      </c>
      <c r="G595" s="276"/>
      <c r="H595" s="276"/>
      <c r="I595" s="276"/>
      <c r="J595" s="166" t="s">
        <v>179</v>
      </c>
      <c r="K595" s="167">
        <v>18.86</v>
      </c>
      <c r="L595" s="277">
        <v>0</v>
      </c>
      <c r="M595" s="277"/>
      <c r="N595" s="278">
        <f>ROUND(L595*K595,2)</f>
        <v>0</v>
      </c>
      <c r="O595" s="278"/>
      <c r="P595" s="278"/>
      <c r="Q595" s="278"/>
      <c r="R595" s="138"/>
      <c r="T595" s="168" t="s">
        <v>5</v>
      </c>
      <c r="U595" s="47" t="s">
        <v>48</v>
      </c>
      <c r="V595" s="39"/>
      <c r="W595" s="169">
        <f>V595*K595</f>
        <v>0</v>
      </c>
      <c r="X595" s="169">
        <v>0.00046</v>
      </c>
      <c r="Y595" s="169">
        <f>X595*K595</f>
        <v>0.0086756</v>
      </c>
      <c r="Z595" s="169">
        <v>0</v>
      </c>
      <c r="AA595" s="170">
        <f>Z595*K595</f>
        <v>0</v>
      </c>
      <c r="AR595" s="21" t="s">
        <v>287</v>
      </c>
      <c r="AT595" s="21" t="s">
        <v>163</v>
      </c>
      <c r="AU595" s="21" t="s">
        <v>110</v>
      </c>
      <c r="AY595" s="21" t="s">
        <v>162</v>
      </c>
      <c r="BE595" s="109">
        <f>IF(U595="základní",N595,0)</f>
        <v>0</v>
      </c>
      <c r="BF595" s="109">
        <f>IF(U595="snížená",N595,0)</f>
        <v>0</v>
      </c>
      <c r="BG595" s="109">
        <f>IF(U595="zákl. přenesená",N595,0)</f>
        <v>0</v>
      </c>
      <c r="BH595" s="109">
        <f>IF(U595="sníž. přenesená",N595,0)</f>
        <v>0</v>
      </c>
      <c r="BI595" s="109">
        <f>IF(U595="nulová",N595,0)</f>
        <v>0</v>
      </c>
      <c r="BJ595" s="21" t="s">
        <v>141</v>
      </c>
      <c r="BK595" s="109">
        <f>ROUND(L595*K595,2)</f>
        <v>0</v>
      </c>
      <c r="BL595" s="21" t="s">
        <v>287</v>
      </c>
      <c r="BM595" s="21" t="s">
        <v>548</v>
      </c>
    </row>
    <row r="596" spans="2:51" s="10" customFormat="1" ht="22.5" customHeight="1">
      <c r="B596" s="171"/>
      <c r="C596" s="172"/>
      <c r="D596" s="172"/>
      <c r="E596" s="173" t="s">
        <v>5</v>
      </c>
      <c r="F596" s="279" t="s">
        <v>224</v>
      </c>
      <c r="G596" s="280"/>
      <c r="H596" s="280"/>
      <c r="I596" s="280"/>
      <c r="J596" s="172"/>
      <c r="K596" s="174" t="s">
        <v>5</v>
      </c>
      <c r="L596" s="172"/>
      <c r="M596" s="172"/>
      <c r="N596" s="172"/>
      <c r="O596" s="172"/>
      <c r="P596" s="172"/>
      <c r="Q596" s="172"/>
      <c r="R596" s="175"/>
      <c r="T596" s="176"/>
      <c r="U596" s="172"/>
      <c r="V596" s="172"/>
      <c r="W596" s="172"/>
      <c r="X596" s="172"/>
      <c r="Y596" s="172"/>
      <c r="Z596" s="172"/>
      <c r="AA596" s="177"/>
      <c r="AT596" s="178" t="s">
        <v>169</v>
      </c>
      <c r="AU596" s="178" t="s">
        <v>110</v>
      </c>
      <c r="AV596" s="10" t="s">
        <v>88</v>
      </c>
      <c r="AW596" s="10" t="s">
        <v>37</v>
      </c>
      <c r="AX596" s="10" t="s">
        <v>80</v>
      </c>
      <c r="AY596" s="178" t="s">
        <v>162</v>
      </c>
    </row>
    <row r="597" spans="2:51" s="11" customFormat="1" ht="22.5" customHeight="1">
      <c r="B597" s="179"/>
      <c r="C597" s="180"/>
      <c r="D597" s="180"/>
      <c r="E597" s="181" t="s">
        <v>5</v>
      </c>
      <c r="F597" s="281" t="s">
        <v>549</v>
      </c>
      <c r="G597" s="282"/>
      <c r="H597" s="282"/>
      <c r="I597" s="282"/>
      <c r="J597" s="180"/>
      <c r="K597" s="182">
        <v>18.86</v>
      </c>
      <c r="L597" s="180"/>
      <c r="M597" s="180"/>
      <c r="N597" s="180"/>
      <c r="O597" s="180"/>
      <c r="P597" s="180"/>
      <c r="Q597" s="180"/>
      <c r="R597" s="183"/>
      <c r="T597" s="184"/>
      <c r="U597" s="180"/>
      <c r="V597" s="180"/>
      <c r="W597" s="180"/>
      <c r="X597" s="180"/>
      <c r="Y597" s="180"/>
      <c r="Z597" s="180"/>
      <c r="AA597" s="185"/>
      <c r="AT597" s="186" t="s">
        <v>169</v>
      </c>
      <c r="AU597" s="186" t="s">
        <v>110</v>
      </c>
      <c r="AV597" s="11" t="s">
        <v>110</v>
      </c>
      <c r="AW597" s="11" t="s">
        <v>37</v>
      </c>
      <c r="AX597" s="11" t="s">
        <v>80</v>
      </c>
      <c r="AY597" s="186" t="s">
        <v>162</v>
      </c>
    </row>
    <row r="598" spans="2:51" s="12" customFormat="1" ht="22.5" customHeight="1">
      <c r="B598" s="187"/>
      <c r="C598" s="188"/>
      <c r="D598" s="188"/>
      <c r="E598" s="189" t="s">
        <v>5</v>
      </c>
      <c r="F598" s="283" t="s">
        <v>171</v>
      </c>
      <c r="G598" s="284"/>
      <c r="H598" s="284"/>
      <c r="I598" s="284"/>
      <c r="J598" s="188"/>
      <c r="K598" s="190">
        <v>18.86</v>
      </c>
      <c r="L598" s="188"/>
      <c r="M598" s="188"/>
      <c r="N598" s="188"/>
      <c r="O598" s="188"/>
      <c r="P598" s="188"/>
      <c r="Q598" s="188"/>
      <c r="R598" s="191"/>
      <c r="T598" s="192"/>
      <c r="U598" s="188"/>
      <c r="V598" s="188"/>
      <c r="W598" s="188"/>
      <c r="X598" s="188"/>
      <c r="Y598" s="188"/>
      <c r="Z598" s="188"/>
      <c r="AA598" s="193"/>
      <c r="AT598" s="194" t="s">
        <v>169</v>
      </c>
      <c r="AU598" s="194" t="s">
        <v>110</v>
      </c>
      <c r="AV598" s="12" t="s">
        <v>141</v>
      </c>
      <c r="AW598" s="12" t="s">
        <v>37</v>
      </c>
      <c r="AX598" s="12" t="s">
        <v>88</v>
      </c>
      <c r="AY598" s="194" t="s">
        <v>162</v>
      </c>
    </row>
    <row r="599" spans="2:65" s="1" customFormat="1" ht="31.5" customHeight="1">
      <c r="B599" s="135"/>
      <c r="C599" s="203" t="s">
        <v>550</v>
      </c>
      <c r="D599" s="203" t="s">
        <v>270</v>
      </c>
      <c r="E599" s="204" t="s">
        <v>551</v>
      </c>
      <c r="F599" s="291" t="s">
        <v>552</v>
      </c>
      <c r="G599" s="291"/>
      <c r="H599" s="291"/>
      <c r="I599" s="291"/>
      <c r="J599" s="205" t="s">
        <v>241</v>
      </c>
      <c r="K599" s="206">
        <v>69.154</v>
      </c>
      <c r="L599" s="292">
        <v>0</v>
      </c>
      <c r="M599" s="292"/>
      <c r="N599" s="293">
        <f>ROUND(L599*K599,2)</f>
        <v>0</v>
      </c>
      <c r="O599" s="278"/>
      <c r="P599" s="278"/>
      <c r="Q599" s="278"/>
      <c r="R599" s="138"/>
      <c r="T599" s="168" t="s">
        <v>5</v>
      </c>
      <c r="U599" s="47" t="s">
        <v>48</v>
      </c>
      <c r="V599" s="39"/>
      <c r="W599" s="169">
        <f>V599*K599</f>
        <v>0</v>
      </c>
      <c r="X599" s="169">
        <v>0.00045</v>
      </c>
      <c r="Y599" s="169">
        <f>X599*K599</f>
        <v>0.0311193</v>
      </c>
      <c r="Z599" s="169">
        <v>0</v>
      </c>
      <c r="AA599" s="170">
        <f>Z599*K599</f>
        <v>0</v>
      </c>
      <c r="AR599" s="21" t="s">
        <v>364</v>
      </c>
      <c r="AT599" s="21" t="s">
        <v>270</v>
      </c>
      <c r="AU599" s="21" t="s">
        <v>110</v>
      </c>
      <c r="AY599" s="21" t="s">
        <v>162</v>
      </c>
      <c r="BE599" s="109">
        <f>IF(U599="základní",N599,0)</f>
        <v>0</v>
      </c>
      <c r="BF599" s="109">
        <f>IF(U599="snížená",N599,0)</f>
        <v>0</v>
      </c>
      <c r="BG599" s="109">
        <f>IF(U599="zákl. přenesená",N599,0)</f>
        <v>0</v>
      </c>
      <c r="BH599" s="109">
        <f>IF(U599="sníž. přenesená",N599,0)</f>
        <v>0</v>
      </c>
      <c r="BI599" s="109">
        <f>IF(U599="nulová",N599,0)</f>
        <v>0</v>
      </c>
      <c r="BJ599" s="21" t="s">
        <v>141</v>
      </c>
      <c r="BK599" s="109">
        <f>ROUND(L599*K599,2)</f>
        <v>0</v>
      </c>
      <c r="BL599" s="21" t="s">
        <v>287</v>
      </c>
      <c r="BM599" s="21" t="s">
        <v>553</v>
      </c>
    </row>
    <row r="600" spans="2:51" s="10" customFormat="1" ht="22.5" customHeight="1">
      <c r="B600" s="171"/>
      <c r="C600" s="172"/>
      <c r="D600" s="172"/>
      <c r="E600" s="173" t="s">
        <v>5</v>
      </c>
      <c r="F600" s="279" t="s">
        <v>224</v>
      </c>
      <c r="G600" s="280"/>
      <c r="H600" s="280"/>
      <c r="I600" s="280"/>
      <c r="J600" s="172"/>
      <c r="K600" s="174" t="s">
        <v>5</v>
      </c>
      <c r="L600" s="172"/>
      <c r="M600" s="172"/>
      <c r="N600" s="172"/>
      <c r="O600" s="172"/>
      <c r="P600" s="172"/>
      <c r="Q600" s="172"/>
      <c r="R600" s="175"/>
      <c r="T600" s="176"/>
      <c r="U600" s="172"/>
      <c r="V600" s="172"/>
      <c r="W600" s="172"/>
      <c r="X600" s="172"/>
      <c r="Y600" s="172"/>
      <c r="Z600" s="172"/>
      <c r="AA600" s="177"/>
      <c r="AT600" s="178" t="s">
        <v>169</v>
      </c>
      <c r="AU600" s="178" t="s">
        <v>110</v>
      </c>
      <c r="AV600" s="10" t="s">
        <v>88</v>
      </c>
      <c r="AW600" s="10" t="s">
        <v>37</v>
      </c>
      <c r="AX600" s="10" t="s">
        <v>80</v>
      </c>
      <c r="AY600" s="178" t="s">
        <v>162</v>
      </c>
    </row>
    <row r="601" spans="2:51" s="11" customFormat="1" ht="22.5" customHeight="1">
      <c r="B601" s="179"/>
      <c r="C601" s="180"/>
      <c r="D601" s="180"/>
      <c r="E601" s="181" t="s">
        <v>5</v>
      </c>
      <c r="F601" s="281" t="s">
        <v>554</v>
      </c>
      <c r="G601" s="282"/>
      <c r="H601" s="282"/>
      <c r="I601" s="282"/>
      <c r="J601" s="180"/>
      <c r="K601" s="182">
        <v>62.867</v>
      </c>
      <c r="L601" s="180"/>
      <c r="M601" s="180"/>
      <c r="N601" s="180"/>
      <c r="O601" s="180"/>
      <c r="P601" s="180"/>
      <c r="Q601" s="180"/>
      <c r="R601" s="183"/>
      <c r="T601" s="184"/>
      <c r="U601" s="180"/>
      <c r="V601" s="180"/>
      <c r="W601" s="180"/>
      <c r="X601" s="180"/>
      <c r="Y601" s="180"/>
      <c r="Z601" s="180"/>
      <c r="AA601" s="185"/>
      <c r="AT601" s="186" t="s">
        <v>169</v>
      </c>
      <c r="AU601" s="186" t="s">
        <v>110</v>
      </c>
      <c r="AV601" s="11" t="s">
        <v>110</v>
      </c>
      <c r="AW601" s="11" t="s">
        <v>37</v>
      </c>
      <c r="AX601" s="11" t="s">
        <v>80</v>
      </c>
      <c r="AY601" s="186" t="s">
        <v>162</v>
      </c>
    </row>
    <row r="602" spans="2:51" s="12" customFormat="1" ht="22.5" customHeight="1">
      <c r="B602" s="187"/>
      <c r="C602" s="188"/>
      <c r="D602" s="188"/>
      <c r="E602" s="189" t="s">
        <v>5</v>
      </c>
      <c r="F602" s="283" t="s">
        <v>171</v>
      </c>
      <c r="G602" s="284"/>
      <c r="H602" s="284"/>
      <c r="I602" s="284"/>
      <c r="J602" s="188"/>
      <c r="K602" s="190">
        <v>62.867</v>
      </c>
      <c r="L602" s="188"/>
      <c r="M602" s="188"/>
      <c r="N602" s="188"/>
      <c r="O602" s="188"/>
      <c r="P602" s="188"/>
      <c r="Q602" s="188"/>
      <c r="R602" s="191"/>
      <c r="T602" s="192"/>
      <c r="U602" s="188"/>
      <c r="V602" s="188"/>
      <c r="W602" s="188"/>
      <c r="X602" s="188"/>
      <c r="Y602" s="188"/>
      <c r="Z602" s="188"/>
      <c r="AA602" s="193"/>
      <c r="AT602" s="194" t="s">
        <v>169</v>
      </c>
      <c r="AU602" s="194" t="s">
        <v>110</v>
      </c>
      <c r="AV602" s="12" t="s">
        <v>141</v>
      </c>
      <c r="AW602" s="12" t="s">
        <v>37</v>
      </c>
      <c r="AX602" s="12" t="s">
        <v>88</v>
      </c>
      <c r="AY602" s="194" t="s">
        <v>162</v>
      </c>
    </row>
    <row r="603" spans="2:65" s="1" customFormat="1" ht="31.5" customHeight="1">
      <c r="B603" s="135"/>
      <c r="C603" s="164" t="s">
        <v>555</v>
      </c>
      <c r="D603" s="164" t="s">
        <v>163</v>
      </c>
      <c r="E603" s="165" t="s">
        <v>556</v>
      </c>
      <c r="F603" s="276" t="s">
        <v>557</v>
      </c>
      <c r="G603" s="276"/>
      <c r="H603" s="276"/>
      <c r="I603" s="276"/>
      <c r="J603" s="166" t="s">
        <v>179</v>
      </c>
      <c r="K603" s="167">
        <v>138.84</v>
      </c>
      <c r="L603" s="277">
        <v>0</v>
      </c>
      <c r="M603" s="277"/>
      <c r="N603" s="278">
        <f>ROUND(L603*K603,2)</f>
        <v>0</v>
      </c>
      <c r="O603" s="278"/>
      <c r="P603" s="278"/>
      <c r="Q603" s="278"/>
      <c r="R603" s="138"/>
      <c r="T603" s="168" t="s">
        <v>5</v>
      </c>
      <c r="U603" s="47" t="s">
        <v>48</v>
      </c>
      <c r="V603" s="39"/>
      <c r="W603" s="169">
        <f>V603*K603</f>
        <v>0</v>
      </c>
      <c r="X603" s="169">
        <v>0.00062</v>
      </c>
      <c r="Y603" s="169">
        <f>X603*K603</f>
        <v>0.0860808</v>
      </c>
      <c r="Z603" s="169">
        <v>0</v>
      </c>
      <c r="AA603" s="170">
        <f>Z603*K603</f>
        <v>0</v>
      </c>
      <c r="AR603" s="21" t="s">
        <v>287</v>
      </c>
      <c r="AT603" s="21" t="s">
        <v>163</v>
      </c>
      <c r="AU603" s="21" t="s">
        <v>110</v>
      </c>
      <c r="AY603" s="21" t="s">
        <v>162</v>
      </c>
      <c r="BE603" s="109">
        <f>IF(U603="základní",N603,0)</f>
        <v>0</v>
      </c>
      <c r="BF603" s="109">
        <f>IF(U603="snížená",N603,0)</f>
        <v>0</v>
      </c>
      <c r="BG603" s="109">
        <f>IF(U603="zákl. přenesená",N603,0)</f>
        <v>0</v>
      </c>
      <c r="BH603" s="109">
        <f>IF(U603="sníž. přenesená",N603,0)</f>
        <v>0</v>
      </c>
      <c r="BI603" s="109">
        <f>IF(U603="nulová",N603,0)</f>
        <v>0</v>
      </c>
      <c r="BJ603" s="21" t="s">
        <v>141</v>
      </c>
      <c r="BK603" s="109">
        <f>ROUND(L603*K603,2)</f>
        <v>0</v>
      </c>
      <c r="BL603" s="21" t="s">
        <v>287</v>
      </c>
      <c r="BM603" s="21" t="s">
        <v>558</v>
      </c>
    </row>
    <row r="604" spans="2:51" s="10" customFormat="1" ht="22.5" customHeight="1">
      <c r="B604" s="171"/>
      <c r="C604" s="172"/>
      <c r="D604" s="172"/>
      <c r="E604" s="173" t="s">
        <v>5</v>
      </c>
      <c r="F604" s="279" t="s">
        <v>559</v>
      </c>
      <c r="G604" s="280"/>
      <c r="H604" s="280"/>
      <c r="I604" s="280"/>
      <c r="J604" s="172"/>
      <c r="K604" s="174" t="s">
        <v>5</v>
      </c>
      <c r="L604" s="172"/>
      <c r="M604" s="172"/>
      <c r="N604" s="172"/>
      <c r="O604" s="172"/>
      <c r="P604" s="172"/>
      <c r="Q604" s="172"/>
      <c r="R604" s="175"/>
      <c r="T604" s="176"/>
      <c r="U604" s="172"/>
      <c r="V604" s="172"/>
      <c r="W604" s="172"/>
      <c r="X604" s="172"/>
      <c r="Y604" s="172"/>
      <c r="Z604" s="172"/>
      <c r="AA604" s="177"/>
      <c r="AT604" s="178" t="s">
        <v>169</v>
      </c>
      <c r="AU604" s="178" t="s">
        <v>110</v>
      </c>
      <c r="AV604" s="10" t="s">
        <v>88</v>
      </c>
      <c r="AW604" s="10" t="s">
        <v>37</v>
      </c>
      <c r="AX604" s="10" t="s">
        <v>80</v>
      </c>
      <c r="AY604" s="178" t="s">
        <v>162</v>
      </c>
    </row>
    <row r="605" spans="2:51" s="11" customFormat="1" ht="22.5" customHeight="1">
      <c r="B605" s="179"/>
      <c r="C605" s="180"/>
      <c r="D605" s="180"/>
      <c r="E605" s="181" t="s">
        <v>5</v>
      </c>
      <c r="F605" s="281" t="s">
        <v>560</v>
      </c>
      <c r="G605" s="282"/>
      <c r="H605" s="282"/>
      <c r="I605" s="282"/>
      <c r="J605" s="180"/>
      <c r="K605" s="182">
        <v>87.16</v>
      </c>
      <c r="L605" s="180"/>
      <c r="M605" s="180"/>
      <c r="N605" s="180"/>
      <c r="O605" s="180"/>
      <c r="P605" s="180"/>
      <c r="Q605" s="180"/>
      <c r="R605" s="183"/>
      <c r="T605" s="184"/>
      <c r="U605" s="180"/>
      <c r="V605" s="180"/>
      <c r="W605" s="180"/>
      <c r="X605" s="180"/>
      <c r="Y605" s="180"/>
      <c r="Z605" s="180"/>
      <c r="AA605" s="185"/>
      <c r="AT605" s="186" t="s">
        <v>169</v>
      </c>
      <c r="AU605" s="186" t="s">
        <v>110</v>
      </c>
      <c r="AV605" s="11" t="s">
        <v>110</v>
      </c>
      <c r="AW605" s="11" t="s">
        <v>37</v>
      </c>
      <c r="AX605" s="11" t="s">
        <v>80</v>
      </c>
      <c r="AY605" s="186" t="s">
        <v>162</v>
      </c>
    </row>
    <row r="606" spans="2:51" s="11" customFormat="1" ht="22.5" customHeight="1">
      <c r="B606" s="179"/>
      <c r="C606" s="180"/>
      <c r="D606" s="180"/>
      <c r="E606" s="181" t="s">
        <v>5</v>
      </c>
      <c r="F606" s="281" t="s">
        <v>561</v>
      </c>
      <c r="G606" s="282"/>
      <c r="H606" s="282"/>
      <c r="I606" s="282"/>
      <c r="J606" s="180"/>
      <c r="K606" s="182">
        <v>51.68</v>
      </c>
      <c r="L606" s="180"/>
      <c r="M606" s="180"/>
      <c r="N606" s="180"/>
      <c r="O606" s="180"/>
      <c r="P606" s="180"/>
      <c r="Q606" s="180"/>
      <c r="R606" s="183"/>
      <c r="T606" s="184"/>
      <c r="U606" s="180"/>
      <c r="V606" s="180"/>
      <c r="W606" s="180"/>
      <c r="X606" s="180"/>
      <c r="Y606" s="180"/>
      <c r="Z606" s="180"/>
      <c r="AA606" s="185"/>
      <c r="AT606" s="186" t="s">
        <v>169</v>
      </c>
      <c r="AU606" s="186" t="s">
        <v>110</v>
      </c>
      <c r="AV606" s="11" t="s">
        <v>110</v>
      </c>
      <c r="AW606" s="11" t="s">
        <v>37</v>
      </c>
      <c r="AX606" s="11" t="s">
        <v>80</v>
      </c>
      <c r="AY606" s="186" t="s">
        <v>162</v>
      </c>
    </row>
    <row r="607" spans="2:51" s="12" customFormat="1" ht="22.5" customHeight="1">
      <c r="B607" s="187"/>
      <c r="C607" s="188"/>
      <c r="D607" s="188"/>
      <c r="E607" s="189" t="s">
        <v>5</v>
      </c>
      <c r="F607" s="283" t="s">
        <v>171</v>
      </c>
      <c r="G607" s="284"/>
      <c r="H607" s="284"/>
      <c r="I607" s="284"/>
      <c r="J607" s="188"/>
      <c r="K607" s="190">
        <v>138.84</v>
      </c>
      <c r="L607" s="188"/>
      <c r="M607" s="188"/>
      <c r="N607" s="188"/>
      <c r="O607" s="188"/>
      <c r="P607" s="188"/>
      <c r="Q607" s="188"/>
      <c r="R607" s="191"/>
      <c r="T607" s="192"/>
      <c r="U607" s="188"/>
      <c r="V607" s="188"/>
      <c r="W607" s="188"/>
      <c r="X607" s="188"/>
      <c r="Y607" s="188"/>
      <c r="Z607" s="188"/>
      <c r="AA607" s="193"/>
      <c r="AT607" s="194" t="s">
        <v>169</v>
      </c>
      <c r="AU607" s="194" t="s">
        <v>110</v>
      </c>
      <c r="AV607" s="12" t="s">
        <v>141</v>
      </c>
      <c r="AW607" s="12" t="s">
        <v>37</v>
      </c>
      <c r="AX607" s="12" t="s">
        <v>88</v>
      </c>
      <c r="AY607" s="194" t="s">
        <v>162</v>
      </c>
    </row>
    <row r="608" spans="2:65" s="1" customFormat="1" ht="31.5" customHeight="1">
      <c r="B608" s="135"/>
      <c r="C608" s="164" t="s">
        <v>562</v>
      </c>
      <c r="D608" s="164" t="s">
        <v>163</v>
      </c>
      <c r="E608" s="165" t="s">
        <v>563</v>
      </c>
      <c r="F608" s="276" t="s">
        <v>564</v>
      </c>
      <c r="G608" s="276"/>
      <c r="H608" s="276"/>
      <c r="I608" s="276"/>
      <c r="J608" s="166" t="s">
        <v>166</v>
      </c>
      <c r="K608" s="167">
        <v>18.99</v>
      </c>
      <c r="L608" s="277">
        <v>0</v>
      </c>
      <c r="M608" s="277"/>
      <c r="N608" s="278">
        <f>ROUND(L608*K608,2)</f>
        <v>0</v>
      </c>
      <c r="O608" s="278"/>
      <c r="P608" s="278"/>
      <c r="Q608" s="278"/>
      <c r="R608" s="138"/>
      <c r="T608" s="168" t="s">
        <v>5</v>
      </c>
      <c r="U608" s="47" t="s">
        <v>48</v>
      </c>
      <c r="V608" s="39"/>
      <c r="W608" s="169">
        <f>V608*K608</f>
        <v>0</v>
      </c>
      <c r="X608" s="169">
        <v>0.00367</v>
      </c>
      <c r="Y608" s="169">
        <f>X608*K608</f>
        <v>0.0696933</v>
      </c>
      <c r="Z608" s="169">
        <v>0</v>
      </c>
      <c r="AA608" s="170">
        <f>Z608*K608</f>
        <v>0</v>
      </c>
      <c r="AR608" s="21" t="s">
        <v>287</v>
      </c>
      <c r="AT608" s="21" t="s">
        <v>163</v>
      </c>
      <c r="AU608" s="21" t="s">
        <v>110</v>
      </c>
      <c r="AY608" s="21" t="s">
        <v>162</v>
      </c>
      <c r="BE608" s="109">
        <f>IF(U608="základní",N608,0)</f>
        <v>0</v>
      </c>
      <c r="BF608" s="109">
        <f>IF(U608="snížená",N608,0)</f>
        <v>0</v>
      </c>
      <c r="BG608" s="109">
        <f>IF(U608="zákl. přenesená",N608,0)</f>
        <v>0</v>
      </c>
      <c r="BH608" s="109">
        <f>IF(U608="sníž. přenesená",N608,0)</f>
        <v>0</v>
      </c>
      <c r="BI608" s="109">
        <f>IF(U608="nulová",N608,0)</f>
        <v>0</v>
      </c>
      <c r="BJ608" s="21" t="s">
        <v>141</v>
      </c>
      <c r="BK608" s="109">
        <f>ROUND(L608*K608,2)</f>
        <v>0</v>
      </c>
      <c r="BL608" s="21" t="s">
        <v>287</v>
      </c>
      <c r="BM608" s="21" t="s">
        <v>565</v>
      </c>
    </row>
    <row r="609" spans="2:51" s="10" customFormat="1" ht="22.5" customHeight="1">
      <c r="B609" s="171"/>
      <c r="C609" s="172"/>
      <c r="D609" s="172"/>
      <c r="E609" s="173" t="s">
        <v>5</v>
      </c>
      <c r="F609" s="279" t="s">
        <v>224</v>
      </c>
      <c r="G609" s="280"/>
      <c r="H609" s="280"/>
      <c r="I609" s="280"/>
      <c r="J609" s="172"/>
      <c r="K609" s="174" t="s">
        <v>5</v>
      </c>
      <c r="L609" s="172"/>
      <c r="M609" s="172"/>
      <c r="N609" s="172"/>
      <c r="O609" s="172"/>
      <c r="P609" s="172"/>
      <c r="Q609" s="172"/>
      <c r="R609" s="175"/>
      <c r="T609" s="176"/>
      <c r="U609" s="172"/>
      <c r="V609" s="172"/>
      <c r="W609" s="172"/>
      <c r="X609" s="172"/>
      <c r="Y609" s="172"/>
      <c r="Z609" s="172"/>
      <c r="AA609" s="177"/>
      <c r="AT609" s="178" t="s">
        <v>169</v>
      </c>
      <c r="AU609" s="178" t="s">
        <v>110</v>
      </c>
      <c r="AV609" s="10" t="s">
        <v>88</v>
      </c>
      <c r="AW609" s="10" t="s">
        <v>37</v>
      </c>
      <c r="AX609" s="10" t="s">
        <v>80</v>
      </c>
      <c r="AY609" s="178" t="s">
        <v>162</v>
      </c>
    </row>
    <row r="610" spans="2:51" s="11" customFormat="1" ht="22.5" customHeight="1">
      <c r="B610" s="179"/>
      <c r="C610" s="180"/>
      <c r="D610" s="180"/>
      <c r="E610" s="181" t="s">
        <v>5</v>
      </c>
      <c r="F610" s="281" t="s">
        <v>566</v>
      </c>
      <c r="G610" s="282"/>
      <c r="H610" s="282"/>
      <c r="I610" s="282"/>
      <c r="J610" s="180"/>
      <c r="K610" s="182">
        <v>18.99</v>
      </c>
      <c r="L610" s="180"/>
      <c r="M610" s="180"/>
      <c r="N610" s="180"/>
      <c r="O610" s="180"/>
      <c r="P610" s="180"/>
      <c r="Q610" s="180"/>
      <c r="R610" s="183"/>
      <c r="T610" s="184"/>
      <c r="U610" s="180"/>
      <c r="V610" s="180"/>
      <c r="W610" s="180"/>
      <c r="X610" s="180"/>
      <c r="Y610" s="180"/>
      <c r="Z610" s="180"/>
      <c r="AA610" s="185"/>
      <c r="AT610" s="186" t="s">
        <v>169</v>
      </c>
      <c r="AU610" s="186" t="s">
        <v>110</v>
      </c>
      <c r="AV610" s="11" t="s">
        <v>110</v>
      </c>
      <c r="AW610" s="11" t="s">
        <v>37</v>
      </c>
      <c r="AX610" s="11" t="s">
        <v>80</v>
      </c>
      <c r="AY610" s="186" t="s">
        <v>162</v>
      </c>
    </row>
    <row r="611" spans="2:51" s="12" customFormat="1" ht="22.5" customHeight="1">
      <c r="B611" s="187"/>
      <c r="C611" s="188"/>
      <c r="D611" s="188"/>
      <c r="E611" s="189" t="s">
        <v>5</v>
      </c>
      <c r="F611" s="283" t="s">
        <v>171</v>
      </c>
      <c r="G611" s="284"/>
      <c r="H611" s="284"/>
      <c r="I611" s="284"/>
      <c r="J611" s="188"/>
      <c r="K611" s="190">
        <v>18.99</v>
      </c>
      <c r="L611" s="188"/>
      <c r="M611" s="188"/>
      <c r="N611" s="188"/>
      <c r="O611" s="188"/>
      <c r="P611" s="188"/>
      <c r="Q611" s="188"/>
      <c r="R611" s="191"/>
      <c r="T611" s="192"/>
      <c r="U611" s="188"/>
      <c r="V611" s="188"/>
      <c r="W611" s="188"/>
      <c r="X611" s="188"/>
      <c r="Y611" s="188"/>
      <c r="Z611" s="188"/>
      <c r="AA611" s="193"/>
      <c r="AT611" s="194" t="s">
        <v>169</v>
      </c>
      <c r="AU611" s="194" t="s">
        <v>110</v>
      </c>
      <c r="AV611" s="12" t="s">
        <v>141</v>
      </c>
      <c r="AW611" s="12" t="s">
        <v>37</v>
      </c>
      <c r="AX611" s="12" t="s">
        <v>88</v>
      </c>
      <c r="AY611" s="194" t="s">
        <v>162</v>
      </c>
    </row>
    <row r="612" spans="2:65" s="1" customFormat="1" ht="31.5" customHeight="1">
      <c r="B612" s="135"/>
      <c r="C612" s="203" t="s">
        <v>567</v>
      </c>
      <c r="D612" s="203" t="s">
        <v>270</v>
      </c>
      <c r="E612" s="204" t="s">
        <v>568</v>
      </c>
      <c r="F612" s="291" t="s">
        <v>569</v>
      </c>
      <c r="G612" s="291"/>
      <c r="H612" s="291"/>
      <c r="I612" s="291"/>
      <c r="J612" s="205" t="s">
        <v>166</v>
      </c>
      <c r="K612" s="206">
        <v>20.889</v>
      </c>
      <c r="L612" s="292">
        <v>0</v>
      </c>
      <c r="M612" s="292"/>
      <c r="N612" s="293">
        <f>ROUND(L612*K612,2)</f>
        <v>0</v>
      </c>
      <c r="O612" s="278"/>
      <c r="P612" s="278"/>
      <c r="Q612" s="278"/>
      <c r="R612" s="138"/>
      <c r="T612" s="168" t="s">
        <v>5</v>
      </c>
      <c r="U612" s="47" t="s">
        <v>48</v>
      </c>
      <c r="V612" s="39"/>
      <c r="W612" s="169">
        <f>V612*K612</f>
        <v>0</v>
      </c>
      <c r="X612" s="169">
        <v>0.0192</v>
      </c>
      <c r="Y612" s="169">
        <f>X612*K612</f>
        <v>0.40106879999999995</v>
      </c>
      <c r="Z612" s="169">
        <v>0</v>
      </c>
      <c r="AA612" s="170">
        <f>Z612*K612</f>
        <v>0</v>
      </c>
      <c r="AR612" s="21" t="s">
        <v>364</v>
      </c>
      <c r="AT612" s="21" t="s">
        <v>270</v>
      </c>
      <c r="AU612" s="21" t="s">
        <v>110</v>
      </c>
      <c r="AY612" s="21" t="s">
        <v>162</v>
      </c>
      <c r="BE612" s="109">
        <f>IF(U612="základní",N612,0)</f>
        <v>0</v>
      </c>
      <c r="BF612" s="109">
        <f>IF(U612="snížená",N612,0)</f>
        <v>0</v>
      </c>
      <c r="BG612" s="109">
        <f>IF(U612="zákl. přenesená",N612,0)</f>
        <v>0</v>
      </c>
      <c r="BH612" s="109">
        <f>IF(U612="sníž. přenesená",N612,0)</f>
        <v>0</v>
      </c>
      <c r="BI612" s="109">
        <f>IF(U612="nulová",N612,0)</f>
        <v>0</v>
      </c>
      <c r="BJ612" s="21" t="s">
        <v>141</v>
      </c>
      <c r="BK612" s="109">
        <f>ROUND(L612*K612,2)</f>
        <v>0</v>
      </c>
      <c r="BL612" s="21" t="s">
        <v>287</v>
      </c>
      <c r="BM612" s="21" t="s">
        <v>570</v>
      </c>
    </row>
    <row r="613" spans="2:65" s="1" customFormat="1" ht="31.5" customHeight="1">
      <c r="B613" s="135"/>
      <c r="C613" s="164" t="s">
        <v>571</v>
      </c>
      <c r="D613" s="164" t="s">
        <v>163</v>
      </c>
      <c r="E613" s="165" t="s">
        <v>572</v>
      </c>
      <c r="F613" s="276" t="s">
        <v>573</v>
      </c>
      <c r="G613" s="276"/>
      <c r="H613" s="276"/>
      <c r="I613" s="276"/>
      <c r="J613" s="166" t="s">
        <v>166</v>
      </c>
      <c r="K613" s="167">
        <v>185.16</v>
      </c>
      <c r="L613" s="277">
        <v>0</v>
      </c>
      <c r="M613" s="277"/>
      <c r="N613" s="278">
        <f>ROUND(L613*K613,2)</f>
        <v>0</v>
      </c>
      <c r="O613" s="278"/>
      <c r="P613" s="278"/>
      <c r="Q613" s="278"/>
      <c r="R613" s="138"/>
      <c r="T613" s="168" t="s">
        <v>5</v>
      </c>
      <c r="U613" s="47" t="s">
        <v>48</v>
      </c>
      <c r="V613" s="39"/>
      <c r="W613" s="169">
        <f>V613*K613</f>
        <v>0</v>
      </c>
      <c r="X613" s="169">
        <v>0.009</v>
      </c>
      <c r="Y613" s="169">
        <f>X613*K613</f>
        <v>1.66644</v>
      </c>
      <c r="Z613" s="169">
        <v>0</v>
      </c>
      <c r="AA613" s="170">
        <f>Z613*K613</f>
        <v>0</v>
      </c>
      <c r="AR613" s="21" t="s">
        <v>287</v>
      </c>
      <c r="AT613" s="21" t="s">
        <v>163</v>
      </c>
      <c r="AU613" s="21" t="s">
        <v>110</v>
      </c>
      <c r="AY613" s="21" t="s">
        <v>162</v>
      </c>
      <c r="BE613" s="109">
        <f>IF(U613="základní",N613,0)</f>
        <v>0</v>
      </c>
      <c r="BF613" s="109">
        <f>IF(U613="snížená",N613,0)</f>
        <v>0</v>
      </c>
      <c r="BG613" s="109">
        <f>IF(U613="zákl. přenesená",N613,0)</f>
        <v>0</v>
      </c>
      <c r="BH613" s="109">
        <f>IF(U613="sníž. přenesená",N613,0)</f>
        <v>0</v>
      </c>
      <c r="BI613" s="109">
        <f>IF(U613="nulová",N613,0)</f>
        <v>0</v>
      </c>
      <c r="BJ613" s="21" t="s">
        <v>141</v>
      </c>
      <c r="BK613" s="109">
        <f>ROUND(L613*K613,2)</f>
        <v>0</v>
      </c>
      <c r="BL613" s="21" t="s">
        <v>287</v>
      </c>
      <c r="BM613" s="21" t="s">
        <v>574</v>
      </c>
    </row>
    <row r="614" spans="2:51" s="10" customFormat="1" ht="22.5" customHeight="1">
      <c r="B614" s="171"/>
      <c r="C614" s="172"/>
      <c r="D614" s="172"/>
      <c r="E614" s="173" t="s">
        <v>5</v>
      </c>
      <c r="F614" s="279" t="s">
        <v>259</v>
      </c>
      <c r="G614" s="280"/>
      <c r="H614" s="280"/>
      <c r="I614" s="280"/>
      <c r="J614" s="172"/>
      <c r="K614" s="174" t="s">
        <v>5</v>
      </c>
      <c r="L614" s="172"/>
      <c r="M614" s="172"/>
      <c r="N614" s="172"/>
      <c r="O614" s="172"/>
      <c r="P614" s="172"/>
      <c r="Q614" s="172"/>
      <c r="R614" s="175"/>
      <c r="T614" s="176"/>
      <c r="U614" s="172"/>
      <c r="V614" s="172"/>
      <c r="W614" s="172"/>
      <c r="X614" s="172"/>
      <c r="Y614" s="172"/>
      <c r="Z614" s="172"/>
      <c r="AA614" s="177"/>
      <c r="AT614" s="178" t="s">
        <v>169</v>
      </c>
      <c r="AU614" s="178" t="s">
        <v>110</v>
      </c>
      <c r="AV614" s="10" t="s">
        <v>88</v>
      </c>
      <c r="AW614" s="10" t="s">
        <v>37</v>
      </c>
      <c r="AX614" s="10" t="s">
        <v>80</v>
      </c>
      <c r="AY614" s="178" t="s">
        <v>162</v>
      </c>
    </row>
    <row r="615" spans="2:51" s="11" customFormat="1" ht="22.5" customHeight="1">
      <c r="B615" s="179"/>
      <c r="C615" s="180"/>
      <c r="D615" s="180"/>
      <c r="E615" s="181" t="s">
        <v>5</v>
      </c>
      <c r="F615" s="281" t="s">
        <v>278</v>
      </c>
      <c r="G615" s="282"/>
      <c r="H615" s="282"/>
      <c r="I615" s="282"/>
      <c r="J615" s="180"/>
      <c r="K615" s="182">
        <v>185.16</v>
      </c>
      <c r="L615" s="180"/>
      <c r="M615" s="180"/>
      <c r="N615" s="180"/>
      <c r="O615" s="180"/>
      <c r="P615" s="180"/>
      <c r="Q615" s="180"/>
      <c r="R615" s="183"/>
      <c r="T615" s="184"/>
      <c r="U615" s="180"/>
      <c r="V615" s="180"/>
      <c r="W615" s="180"/>
      <c r="X615" s="180"/>
      <c r="Y615" s="180"/>
      <c r="Z615" s="180"/>
      <c r="AA615" s="185"/>
      <c r="AT615" s="186" t="s">
        <v>169</v>
      </c>
      <c r="AU615" s="186" t="s">
        <v>110</v>
      </c>
      <c r="AV615" s="11" t="s">
        <v>110</v>
      </c>
      <c r="AW615" s="11" t="s">
        <v>37</v>
      </c>
      <c r="AX615" s="11" t="s">
        <v>80</v>
      </c>
      <c r="AY615" s="186" t="s">
        <v>162</v>
      </c>
    </row>
    <row r="616" spans="2:51" s="12" customFormat="1" ht="22.5" customHeight="1">
      <c r="B616" s="187"/>
      <c r="C616" s="188"/>
      <c r="D616" s="188"/>
      <c r="E616" s="189" t="s">
        <v>5</v>
      </c>
      <c r="F616" s="283" t="s">
        <v>171</v>
      </c>
      <c r="G616" s="284"/>
      <c r="H616" s="284"/>
      <c r="I616" s="284"/>
      <c r="J616" s="188"/>
      <c r="K616" s="190">
        <v>185.16</v>
      </c>
      <c r="L616" s="188"/>
      <c r="M616" s="188"/>
      <c r="N616" s="188"/>
      <c r="O616" s="188"/>
      <c r="P616" s="188"/>
      <c r="Q616" s="188"/>
      <c r="R616" s="191"/>
      <c r="T616" s="192"/>
      <c r="U616" s="188"/>
      <c r="V616" s="188"/>
      <c r="W616" s="188"/>
      <c r="X616" s="188"/>
      <c r="Y616" s="188"/>
      <c r="Z616" s="188"/>
      <c r="AA616" s="193"/>
      <c r="AT616" s="194" t="s">
        <v>169</v>
      </c>
      <c r="AU616" s="194" t="s">
        <v>110</v>
      </c>
      <c r="AV616" s="12" t="s">
        <v>141</v>
      </c>
      <c r="AW616" s="12" t="s">
        <v>37</v>
      </c>
      <c r="AX616" s="12" t="s">
        <v>88</v>
      </c>
      <c r="AY616" s="194" t="s">
        <v>162</v>
      </c>
    </row>
    <row r="617" spans="2:65" s="1" customFormat="1" ht="31.5" customHeight="1">
      <c r="B617" s="135"/>
      <c r="C617" s="203" t="s">
        <v>575</v>
      </c>
      <c r="D617" s="203" t="s">
        <v>270</v>
      </c>
      <c r="E617" s="204" t="s">
        <v>576</v>
      </c>
      <c r="F617" s="291" t="s">
        <v>577</v>
      </c>
      <c r="G617" s="291"/>
      <c r="H617" s="291"/>
      <c r="I617" s="291"/>
      <c r="J617" s="205" t="s">
        <v>166</v>
      </c>
      <c r="K617" s="206">
        <v>212.934</v>
      </c>
      <c r="L617" s="292">
        <v>0</v>
      </c>
      <c r="M617" s="292"/>
      <c r="N617" s="293">
        <f>ROUND(L617*K617,2)</f>
        <v>0</v>
      </c>
      <c r="O617" s="278"/>
      <c r="P617" s="278"/>
      <c r="Q617" s="278"/>
      <c r="R617" s="138"/>
      <c r="T617" s="168" t="s">
        <v>5</v>
      </c>
      <c r="U617" s="47" t="s">
        <v>48</v>
      </c>
      <c r="V617" s="39"/>
      <c r="W617" s="169">
        <f>V617*K617</f>
        <v>0</v>
      </c>
      <c r="X617" s="169">
        <v>0.0227</v>
      </c>
      <c r="Y617" s="169">
        <f>X617*K617</f>
        <v>4.8336018</v>
      </c>
      <c r="Z617" s="169">
        <v>0</v>
      </c>
      <c r="AA617" s="170">
        <f>Z617*K617</f>
        <v>0</v>
      </c>
      <c r="AR617" s="21" t="s">
        <v>364</v>
      </c>
      <c r="AT617" s="21" t="s">
        <v>270</v>
      </c>
      <c r="AU617" s="21" t="s">
        <v>110</v>
      </c>
      <c r="AY617" s="21" t="s">
        <v>162</v>
      </c>
      <c r="BE617" s="109">
        <f>IF(U617="základní",N617,0)</f>
        <v>0</v>
      </c>
      <c r="BF617" s="109">
        <f>IF(U617="snížená",N617,0)</f>
        <v>0</v>
      </c>
      <c r="BG617" s="109">
        <f>IF(U617="zákl. přenesená",N617,0)</f>
        <v>0</v>
      </c>
      <c r="BH617" s="109">
        <f>IF(U617="sníž. přenesená",N617,0)</f>
        <v>0</v>
      </c>
      <c r="BI617" s="109">
        <f>IF(U617="nulová",N617,0)</f>
        <v>0</v>
      </c>
      <c r="BJ617" s="21" t="s">
        <v>141</v>
      </c>
      <c r="BK617" s="109">
        <f>ROUND(L617*K617,2)</f>
        <v>0</v>
      </c>
      <c r="BL617" s="21" t="s">
        <v>287</v>
      </c>
      <c r="BM617" s="21" t="s">
        <v>578</v>
      </c>
    </row>
    <row r="618" spans="2:65" s="1" customFormat="1" ht="31.5" customHeight="1">
      <c r="B618" s="135"/>
      <c r="C618" s="203" t="s">
        <v>579</v>
      </c>
      <c r="D618" s="203" t="s">
        <v>270</v>
      </c>
      <c r="E618" s="204" t="s">
        <v>580</v>
      </c>
      <c r="F618" s="291" t="s">
        <v>581</v>
      </c>
      <c r="G618" s="291"/>
      <c r="H618" s="291"/>
      <c r="I618" s="291"/>
      <c r="J618" s="205" t="s">
        <v>241</v>
      </c>
      <c r="K618" s="206">
        <v>339.386</v>
      </c>
      <c r="L618" s="292">
        <v>0</v>
      </c>
      <c r="M618" s="292"/>
      <c r="N618" s="293">
        <f>ROUND(L618*K618,2)</f>
        <v>0</v>
      </c>
      <c r="O618" s="278"/>
      <c r="P618" s="278"/>
      <c r="Q618" s="278"/>
      <c r="R618" s="138"/>
      <c r="T618" s="168" t="s">
        <v>5</v>
      </c>
      <c r="U618" s="47" t="s">
        <v>48</v>
      </c>
      <c r="V618" s="39"/>
      <c r="W618" s="169">
        <f>V618*K618</f>
        <v>0</v>
      </c>
      <c r="X618" s="169">
        <v>0.00065</v>
      </c>
      <c r="Y618" s="169">
        <f>X618*K618</f>
        <v>0.22060090000000002</v>
      </c>
      <c r="Z618" s="169">
        <v>0</v>
      </c>
      <c r="AA618" s="170">
        <f>Z618*K618</f>
        <v>0</v>
      </c>
      <c r="AR618" s="21" t="s">
        <v>364</v>
      </c>
      <c r="AT618" s="21" t="s">
        <v>270</v>
      </c>
      <c r="AU618" s="21" t="s">
        <v>110</v>
      </c>
      <c r="AY618" s="21" t="s">
        <v>162</v>
      </c>
      <c r="BE618" s="109">
        <f>IF(U618="základní",N618,0)</f>
        <v>0</v>
      </c>
      <c r="BF618" s="109">
        <f>IF(U618="snížená",N618,0)</f>
        <v>0</v>
      </c>
      <c r="BG618" s="109">
        <f>IF(U618="zákl. přenesená",N618,0)</f>
        <v>0</v>
      </c>
      <c r="BH618" s="109">
        <f>IF(U618="sníž. přenesená",N618,0)</f>
        <v>0</v>
      </c>
      <c r="BI618" s="109">
        <f>IF(U618="nulová",N618,0)</f>
        <v>0</v>
      </c>
      <c r="BJ618" s="21" t="s">
        <v>141</v>
      </c>
      <c r="BK618" s="109">
        <f>ROUND(L618*K618,2)</f>
        <v>0</v>
      </c>
      <c r="BL618" s="21" t="s">
        <v>287</v>
      </c>
      <c r="BM618" s="21" t="s">
        <v>582</v>
      </c>
    </row>
    <row r="619" spans="2:51" s="10" customFormat="1" ht="22.5" customHeight="1">
      <c r="B619" s="171"/>
      <c r="C619" s="172"/>
      <c r="D619" s="172"/>
      <c r="E619" s="173" t="s">
        <v>5</v>
      </c>
      <c r="F619" s="279" t="s">
        <v>259</v>
      </c>
      <c r="G619" s="280"/>
      <c r="H619" s="280"/>
      <c r="I619" s="280"/>
      <c r="J619" s="172"/>
      <c r="K619" s="174" t="s">
        <v>5</v>
      </c>
      <c r="L619" s="172"/>
      <c r="M619" s="172"/>
      <c r="N619" s="172"/>
      <c r="O619" s="172"/>
      <c r="P619" s="172"/>
      <c r="Q619" s="172"/>
      <c r="R619" s="175"/>
      <c r="T619" s="176"/>
      <c r="U619" s="172"/>
      <c r="V619" s="172"/>
      <c r="W619" s="172"/>
      <c r="X619" s="172"/>
      <c r="Y619" s="172"/>
      <c r="Z619" s="172"/>
      <c r="AA619" s="177"/>
      <c r="AT619" s="178" t="s">
        <v>169</v>
      </c>
      <c r="AU619" s="178" t="s">
        <v>110</v>
      </c>
      <c r="AV619" s="10" t="s">
        <v>88</v>
      </c>
      <c r="AW619" s="10" t="s">
        <v>37</v>
      </c>
      <c r="AX619" s="10" t="s">
        <v>80</v>
      </c>
      <c r="AY619" s="178" t="s">
        <v>162</v>
      </c>
    </row>
    <row r="620" spans="2:51" s="11" customFormat="1" ht="22.5" customHeight="1">
      <c r="B620" s="179"/>
      <c r="C620" s="180"/>
      <c r="D620" s="180"/>
      <c r="E620" s="181" t="s">
        <v>5</v>
      </c>
      <c r="F620" s="281" t="s">
        <v>583</v>
      </c>
      <c r="G620" s="282"/>
      <c r="H620" s="282"/>
      <c r="I620" s="282"/>
      <c r="J620" s="180"/>
      <c r="K620" s="182">
        <v>308.533</v>
      </c>
      <c r="L620" s="180"/>
      <c r="M620" s="180"/>
      <c r="N620" s="180"/>
      <c r="O620" s="180"/>
      <c r="P620" s="180"/>
      <c r="Q620" s="180"/>
      <c r="R620" s="183"/>
      <c r="T620" s="184"/>
      <c r="U620" s="180"/>
      <c r="V620" s="180"/>
      <c r="W620" s="180"/>
      <c r="X620" s="180"/>
      <c r="Y620" s="180"/>
      <c r="Z620" s="180"/>
      <c r="AA620" s="185"/>
      <c r="AT620" s="186" t="s">
        <v>169</v>
      </c>
      <c r="AU620" s="186" t="s">
        <v>110</v>
      </c>
      <c r="AV620" s="11" t="s">
        <v>110</v>
      </c>
      <c r="AW620" s="11" t="s">
        <v>37</v>
      </c>
      <c r="AX620" s="11" t="s">
        <v>80</v>
      </c>
      <c r="AY620" s="186" t="s">
        <v>162</v>
      </c>
    </row>
    <row r="621" spans="2:51" s="12" customFormat="1" ht="22.5" customHeight="1">
      <c r="B621" s="187"/>
      <c r="C621" s="188"/>
      <c r="D621" s="188"/>
      <c r="E621" s="189" t="s">
        <v>5</v>
      </c>
      <c r="F621" s="283" t="s">
        <v>171</v>
      </c>
      <c r="G621" s="284"/>
      <c r="H621" s="284"/>
      <c r="I621" s="284"/>
      <c r="J621" s="188"/>
      <c r="K621" s="190">
        <v>308.533</v>
      </c>
      <c r="L621" s="188"/>
      <c r="M621" s="188"/>
      <c r="N621" s="188"/>
      <c r="O621" s="188"/>
      <c r="P621" s="188"/>
      <c r="Q621" s="188"/>
      <c r="R621" s="191"/>
      <c r="T621" s="192"/>
      <c r="U621" s="188"/>
      <c r="V621" s="188"/>
      <c r="W621" s="188"/>
      <c r="X621" s="188"/>
      <c r="Y621" s="188"/>
      <c r="Z621" s="188"/>
      <c r="AA621" s="193"/>
      <c r="AT621" s="194" t="s">
        <v>169</v>
      </c>
      <c r="AU621" s="194" t="s">
        <v>110</v>
      </c>
      <c r="AV621" s="12" t="s">
        <v>141</v>
      </c>
      <c r="AW621" s="12" t="s">
        <v>37</v>
      </c>
      <c r="AX621" s="12" t="s">
        <v>88</v>
      </c>
      <c r="AY621" s="194" t="s">
        <v>162</v>
      </c>
    </row>
    <row r="622" spans="2:65" s="1" customFormat="1" ht="22.5" customHeight="1">
      <c r="B622" s="135"/>
      <c r="C622" s="164" t="s">
        <v>584</v>
      </c>
      <c r="D622" s="164" t="s">
        <v>163</v>
      </c>
      <c r="E622" s="165" t="s">
        <v>585</v>
      </c>
      <c r="F622" s="276" t="s">
        <v>586</v>
      </c>
      <c r="G622" s="276"/>
      <c r="H622" s="276"/>
      <c r="I622" s="276"/>
      <c r="J622" s="166" t="s">
        <v>166</v>
      </c>
      <c r="K622" s="167">
        <v>204.15</v>
      </c>
      <c r="L622" s="277">
        <v>0</v>
      </c>
      <c r="M622" s="277"/>
      <c r="N622" s="278">
        <f>ROUND(L622*K622,2)</f>
        <v>0</v>
      </c>
      <c r="O622" s="278"/>
      <c r="P622" s="278"/>
      <c r="Q622" s="278"/>
      <c r="R622" s="138"/>
      <c r="T622" s="168" t="s">
        <v>5</v>
      </c>
      <c r="U622" s="47" t="s">
        <v>48</v>
      </c>
      <c r="V622" s="39"/>
      <c r="W622" s="169">
        <f>V622*K622</f>
        <v>0</v>
      </c>
      <c r="X622" s="169">
        <v>0.0003</v>
      </c>
      <c r="Y622" s="169">
        <f>X622*K622</f>
        <v>0.061244999999999994</v>
      </c>
      <c r="Z622" s="169">
        <v>0</v>
      </c>
      <c r="AA622" s="170">
        <f>Z622*K622</f>
        <v>0</v>
      </c>
      <c r="AR622" s="21" t="s">
        <v>287</v>
      </c>
      <c r="AT622" s="21" t="s">
        <v>163</v>
      </c>
      <c r="AU622" s="21" t="s">
        <v>110</v>
      </c>
      <c r="AY622" s="21" t="s">
        <v>162</v>
      </c>
      <c r="BE622" s="109">
        <f>IF(U622="základní",N622,0)</f>
        <v>0</v>
      </c>
      <c r="BF622" s="109">
        <f>IF(U622="snížená",N622,0)</f>
        <v>0</v>
      </c>
      <c r="BG622" s="109">
        <f>IF(U622="zákl. přenesená",N622,0)</f>
        <v>0</v>
      </c>
      <c r="BH622" s="109">
        <f>IF(U622="sníž. přenesená",N622,0)</f>
        <v>0</v>
      </c>
      <c r="BI622" s="109">
        <f>IF(U622="nulová",N622,0)</f>
        <v>0</v>
      </c>
      <c r="BJ622" s="21" t="s">
        <v>141</v>
      </c>
      <c r="BK622" s="109">
        <f>ROUND(L622*K622,2)</f>
        <v>0</v>
      </c>
      <c r="BL622" s="21" t="s">
        <v>287</v>
      </c>
      <c r="BM622" s="21" t="s">
        <v>587</v>
      </c>
    </row>
    <row r="623" spans="2:51" s="10" customFormat="1" ht="22.5" customHeight="1">
      <c r="B623" s="171"/>
      <c r="C623" s="172"/>
      <c r="D623" s="172"/>
      <c r="E623" s="173" t="s">
        <v>5</v>
      </c>
      <c r="F623" s="279" t="s">
        <v>588</v>
      </c>
      <c r="G623" s="280"/>
      <c r="H623" s="280"/>
      <c r="I623" s="280"/>
      <c r="J623" s="172"/>
      <c r="K623" s="174" t="s">
        <v>5</v>
      </c>
      <c r="L623" s="172"/>
      <c r="M623" s="172"/>
      <c r="N623" s="172"/>
      <c r="O623" s="172"/>
      <c r="P623" s="172"/>
      <c r="Q623" s="172"/>
      <c r="R623" s="175"/>
      <c r="T623" s="176"/>
      <c r="U623" s="172"/>
      <c r="V623" s="172"/>
      <c r="W623" s="172"/>
      <c r="X623" s="172"/>
      <c r="Y623" s="172"/>
      <c r="Z623" s="172"/>
      <c r="AA623" s="177"/>
      <c r="AT623" s="178" t="s">
        <v>169</v>
      </c>
      <c r="AU623" s="178" t="s">
        <v>110</v>
      </c>
      <c r="AV623" s="10" t="s">
        <v>88</v>
      </c>
      <c r="AW623" s="10" t="s">
        <v>37</v>
      </c>
      <c r="AX623" s="10" t="s">
        <v>80</v>
      </c>
      <c r="AY623" s="178" t="s">
        <v>162</v>
      </c>
    </row>
    <row r="624" spans="2:51" s="11" customFormat="1" ht="22.5" customHeight="1">
      <c r="B624" s="179"/>
      <c r="C624" s="180"/>
      <c r="D624" s="180"/>
      <c r="E624" s="181" t="s">
        <v>5</v>
      </c>
      <c r="F624" s="281" t="s">
        <v>589</v>
      </c>
      <c r="G624" s="282"/>
      <c r="H624" s="282"/>
      <c r="I624" s="282"/>
      <c r="J624" s="180"/>
      <c r="K624" s="182">
        <v>204.15</v>
      </c>
      <c r="L624" s="180"/>
      <c r="M624" s="180"/>
      <c r="N624" s="180"/>
      <c r="O624" s="180"/>
      <c r="P624" s="180"/>
      <c r="Q624" s="180"/>
      <c r="R624" s="183"/>
      <c r="T624" s="184"/>
      <c r="U624" s="180"/>
      <c r="V624" s="180"/>
      <c r="W624" s="180"/>
      <c r="X624" s="180"/>
      <c r="Y624" s="180"/>
      <c r="Z624" s="180"/>
      <c r="AA624" s="185"/>
      <c r="AT624" s="186" t="s">
        <v>169</v>
      </c>
      <c r="AU624" s="186" t="s">
        <v>110</v>
      </c>
      <c r="AV624" s="11" t="s">
        <v>110</v>
      </c>
      <c r="AW624" s="11" t="s">
        <v>37</v>
      </c>
      <c r="AX624" s="11" t="s">
        <v>80</v>
      </c>
      <c r="AY624" s="186" t="s">
        <v>162</v>
      </c>
    </row>
    <row r="625" spans="2:51" s="12" customFormat="1" ht="22.5" customHeight="1">
      <c r="B625" s="187"/>
      <c r="C625" s="188"/>
      <c r="D625" s="188"/>
      <c r="E625" s="189" t="s">
        <v>5</v>
      </c>
      <c r="F625" s="283" t="s">
        <v>171</v>
      </c>
      <c r="G625" s="284"/>
      <c r="H625" s="284"/>
      <c r="I625" s="284"/>
      <c r="J625" s="188"/>
      <c r="K625" s="190">
        <v>204.15</v>
      </c>
      <c r="L625" s="188"/>
      <c r="M625" s="188"/>
      <c r="N625" s="188"/>
      <c r="O625" s="188"/>
      <c r="P625" s="188"/>
      <c r="Q625" s="188"/>
      <c r="R625" s="191"/>
      <c r="T625" s="192"/>
      <c r="U625" s="188"/>
      <c r="V625" s="188"/>
      <c r="W625" s="188"/>
      <c r="X625" s="188"/>
      <c r="Y625" s="188"/>
      <c r="Z625" s="188"/>
      <c r="AA625" s="193"/>
      <c r="AT625" s="194" t="s">
        <v>169</v>
      </c>
      <c r="AU625" s="194" t="s">
        <v>110</v>
      </c>
      <c r="AV625" s="12" t="s">
        <v>141</v>
      </c>
      <c r="AW625" s="12" t="s">
        <v>37</v>
      </c>
      <c r="AX625" s="12" t="s">
        <v>88</v>
      </c>
      <c r="AY625" s="194" t="s">
        <v>162</v>
      </c>
    </row>
    <row r="626" spans="2:65" s="1" customFormat="1" ht="22.5" customHeight="1">
      <c r="B626" s="135"/>
      <c r="C626" s="164" t="s">
        <v>590</v>
      </c>
      <c r="D626" s="164" t="s">
        <v>163</v>
      </c>
      <c r="E626" s="165" t="s">
        <v>591</v>
      </c>
      <c r="F626" s="276" t="s">
        <v>592</v>
      </c>
      <c r="G626" s="276"/>
      <c r="H626" s="276"/>
      <c r="I626" s="276"/>
      <c r="J626" s="166" t="s">
        <v>179</v>
      </c>
      <c r="K626" s="167">
        <v>158.8</v>
      </c>
      <c r="L626" s="277">
        <v>0</v>
      </c>
      <c r="M626" s="277"/>
      <c r="N626" s="278">
        <f>ROUND(L626*K626,2)</f>
        <v>0</v>
      </c>
      <c r="O626" s="278"/>
      <c r="P626" s="278"/>
      <c r="Q626" s="278"/>
      <c r="R626" s="138"/>
      <c r="T626" s="168" t="s">
        <v>5</v>
      </c>
      <c r="U626" s="47" t="s">
        <v>48</v>
      </c>
      <c r="V626" s="39"/>
      <c r="W626" s="169">
        <f>V626*K626</f>
        <v>0</v>
      </c>
      <c r="X626" s="169">
        <v>3E-05</v>
      </c>
      <c r="Y626" s="169">
        <f>X626*K626</f>
        <v>0.004764000000000001</v>
      </c>
      <c r="Z626" s="169">
        <v>0</v>
      </c>
      <c r="AA626" s="170">
        <f>Z626*K626</f>
        <v>0</v>
      </c>
      <c r="AR626" s="21" t="s">
        <v>287</v>
      </c>
      <c r="AT626" s="21" t="s">
        <v>163</v>
      </c>
      <c r="AU626" s="21" t="s">
        <v>110</v>
      </c>
      <c r="AY626" s="21" t="s">
        <v>162</v>
      </c>
      <c r="BE626" s="109">
        <f>IF(U626="základní",N626,0)</f>
        <v>0</v>
      </c>
      <c r="BF626" s="109">
        <f>IF(U626="snížená",N626,0)</f>
        <v>0</v>
      </c>
      <c r="BG626" s="109">
        <f>IF(U626="zákl. přenesená",N626,0)</f>
        <v>0</v>
      </c>
      <c r="BH626" s="109">
        <f>IF(U626="sníž. přenesená",N626,0)</f>
        <v>0</v>
      </c>
      <c r="BI626" s="109">
        <f>IF(U626="nulová",N626,0)</f>
        <v>0</v>
      </c>
      <c r="BJ626" s="21" t="s">
        <v>141</v>
      </c>
      <c r="BK626" s="109">
        <f>ROUND(L626*K626,2)</f>
        <v>0</v>
      </c>
      <c r="BL626" s="21" t="s">
        <v>287</v>
      </c>
      <c r="BM626" s="21" t="s">
        <v>593</v>
      </c>
    </row>
    <row r="627" spans="2:51" s="10" customFormat="1" ht="22.5" customHeight="1">
      <c r="B627" s="171"/>
      <c r="C627" s="172"/>
      <c r="D627" s="172"/>
      <c r="E627" s="173" t="s">
        <v>5</v>
      </c>
      <c r="F627" s="279" t="s">
        <v>594</v>
      </c>
      <c r="G627" s="280"/>
      <c r="H627" s="280"/>
      <c r="I627" s="280"/>
      <c r="J627" s="172"/>
      <c r="K627" s="174" t="s">
        <v>5</v>
      </c>
      <c r="L627" s="172"/>
      <c r="M627" s="172"/>
      <c r="N627" s="172"/>
      <c r="O627" s="172"/>
      <c r="P627" s="172"/>
      <c r="Q627" s="172"/>
      <c r="R627" s="175"/>
      <c r="T627" s="176"/>
      <c r="U627" s="172"/>
      <c r="V627" s="172"/>
      <c r="W627" s="172"/>
      <c r="X627" s="172"/>
      <c r="Y627" s="172"/>
      <c r="Z627" s="172"/>
      <c r="AA627" s="177"/>
      <c r="AT627" s="178" t="s">
        <v>169</v>
      </c>
      <c r="AU627" s="178" t="s">
        <v>110</v>
      </c>
      <c r="AV627" s="10" t="s">
        <v>88</v>
      </c>
      <c r="AW627" s="10" t="s">
        <v>37</v>
      </c>
      <c r="AX627" s="10" t="s">
        <v>80</v>
      </c>
      <c r="AY627" s="178" t="s">
        <v>162</v>
      </c>
    </row>
    <row r="628" spans="2:51" s="11" customFormat="1" ht="22.5" customHeight="1">
      <c r="B628" s="179"/>
      <c r="C628" s="180"/>
      <c r="D628" s="180"/>
      <c r="E628" s="181" t="s">
        <v>5</v>
      </c>
      <c r="F628" s="281" t="s">
        <v>595</v>
      </c>
      <c r="G628" s="282"/>
      <c r="H628" s="282"/>
      <c r="I628" s="282"/>
      <c r="J628" s="180"/>
      <c r="K628" s="182">
        <v>88.21</v>
      </c>
      <c r="L628" s="180"/>
      <c r="M628" s="180"/>
      <c r="N628" s="180"/>
      <c r="O628" s="180"/>
      <c r="P628" s="180"/>
      <c r="Q628" s="180"/>
      <c r="R628" s="183"/>
      <c r="T628" s="184"/>
      <c r="U628" s="180"/>
      <c r="V628" s="180"/>
      <c r="W628" s="180"/>
      <c r="X628" s="180"/>
      <c r="Y628" s="180"/>
      <c r="Z628" s="180"/>
      <c r="AA628" s="185"/>
      <c r="AT628" s="186" t="s">
        <v>169</v>
      </c>
      <c r="AU628" s="186" t="s">
        <v>110</v>
      </c>
      <c r="AV628" s="11" t="s">
        <v>110</v>
      </c>
      <c r="AW628" s="11" t="s">
        <v>37</v>
      </c>
      <c r="AX628" s="11" t="s">
        <v>80</v>
      </c>
      <c r="AY628" s="186" t="s">
        <v>162</v>
      </c>
    </row>
    <row r="629" spans="2:51" s="11" customFormat="1" ht="22.5" customHeight="1">
      <c r="B629" s="179"/>
      <c r="C629" s="180"/>
      <c r="D629" s="180"/>
      <c r="E629" s="181" t="s">
        <v>5</v>
      </c>
      <c r="F629" s="281" t="s">
        <v>596</v>
      </c>
      <c r="G629" s="282"/>
      <c r="H629" s="282"/>
      <c r="I629" s="282"/>
      <c r="J629" s="180"/>
      <c r="K629" s="182">
        <v>50.13</v>
      </c>
      <c r="L629" s="180"/>
      <c r="M629" s="180"/>
      <c r="N629" s="180"/>
      <c r="O629" s="180"/>
      <c r="P629" s="180"/>
      <c r="Q629" s="180"/>
      <c r="R629" s="183"/>
      <c r="T629" s="184"/>
      <c r="U629" s="180"/>
      <c r="V629" s="180"/>
      <c r="W629" s="180"/>
      <c r="X629" s="180"/>
      <c r="Y629" s="180"/>
      <c r="Z629" s="180"/>
      <c r="AA629" s="185"/>
      <c r="AT629" s="186" t="s">
        <v>169</v>
      </c>
      <c r="AU629" s="186" t="s">
        <v>110</v>
      </c>
      <c r="AV629" s="11" t="s">
        <v>110</v>
      </c>
      <c r="AW629" s="11" t="s">
        <v>37</v>
      </c>
      <c r="AX629" s="11" t="s">
        <v>80</v>
      </c>
      <c r="AY629" s="186" t="s">
        <v>162</v>
      </c>
    </row>
    <row r="630" spans="2:51" s="11" customFormat="1" ht="22.5" customHeight="1">
      <c r="B630" s="179"/>
      <c r="C630" s="180"/>
      <c r="D630" s="180"/>
      <c r="E630" s="181" t="s">
        <v>5</v>
      </c>
      <c r="F630" s="281" t="s">
        <v>597</v>
      </c>
      <c r="G630" s="282"/>
      <c r="H630" s="282"/>
      <c r="I630" s="282"/>
      <c r="J630" s="180"/>
      <c r="K630" s="182">
        <v>20.46</v>
      </c>
      <c r="L630" s="180"/>
      <c r="M630" s="180"/>
      <c r="N630" s="180"/>
      <c r="O630" s="180"/>
      <c r="P630" s="180"/>
      <c r="Q630" s="180"/>
      <c r="R630" s="183"/>
      <c r="T630" s="184"/>
      <c r="U630" s="180"/>
      <c r="V630" s="180"/>
      <c r="W630" s="180"/>
      <c r="X630" s="180"/>
      <c r="Y630" s="180"/>
      <c r="Z630" s="180"/>
      <c r="AA630" s="185"/>
      <c r="AT630" s="186" t="s">
        <v>169</v>
      </c>
      <c r="AU630" s="186" t="s">
        <v>110</v>
      </c>
      <c r="AV630" s="11" t="s">
        <v>110</v>
      </c>
      <c r="AW630" s="11" t="s">
        <v>37</v>
      </c>
      <c r="AX630" s="11" t="s">
        <v>80</v>
      </c>
      <c r="AY630" s="186" t="s">
        <v>162</v>
      </c>
    </row>
    <row r="631" spans="2:51" s="12" customFormat="1" ht="22.5" customHeight="1">
      <c r="B631" s="187"/>
      <c r="C631" s="188"/>
      <c r="D631" s="188"/>
      <c r="E631" s="189" t="s">
        <v>5</v>
      </c>
      <c r="F631" s="283" t="s">
        <v>171</v>
      </c>
      <c r="G631" s="284"/>
      <c r="H631" s="284"/>
      <c r="I631" s="284"/>
      <c r="J631" s="188"/>
      <c r="K631" s="190">
        <v>158.8</v>
      </c>
      <c r="L631" s="188"/>
      <c r="M631" s="188"/>
      <c r="N631" s="188"/>
      <c r="O631" s="188"/>
      <c r="P631" s="188"/>
      <c r="Q631" s="188"/>
      <c r="R631" s="191"/>
      <c r="T631" s="192"/>
      <c r="U631" s="188"/>
      <c r="V631" s="188"/>
      <c r="W631" s="188"/>
      <c r="X631" s="188"/>
      <c r="Y631" s="188"/>
      <c r="Z631" s="188"/>
      <c r="AA631" s="193"/>
      <c r="AT631" s="194" t="s">
        <v>169</v>
      </c>
      <c r="AU631" s="194" t="s">
        <v>110</v>
      </c>
      <c r="AV631" s="12" t="s">
        <v>141</v>
      </c>
      <c r="AW631" s="12" t="s">
        <v>37</v>
      </c>
      <c r="AX631" s="12" t="s">
        <v>88</v>
      </c>
      <c r="AY631" s="194" t="s">
        <v>162</v>
      </c>
    </row>
    <row r="632" spans="2:65" s="1" customFormat="1" ht="31.5" customHeight="1">
      <c r="B632" s="135"/>
      <c r="C632" s="164" t="s">
        <v>598</v>
      </c>
      <c r="D632" s="164" t="s">
        <v>163</v>
      </c>
      <c r="E632" s="165" t="s">
        <v>599</v>
      </c>
      <c r="F632" s="276" t="s">
        <v>600</v>
      </c>
      <c r="G632" s="276"/>
      <c r="H632" s="276"/>
      <c r="I632" s="276"/>
      <c r="J632" s="166" t="s">
        <v>179</v>
      </c>
      <c r="K632" s="167">
        <v>6.8</v>
      </c>
      <c r="L632" s="277">
        <v>0</v>
      </c>
      <c r="M632" s="277"/>
      <c r="N632" s="278">
        <f>ROUND(L632*K632,2)</f>
        <v>0</v>
      </c>
      <c r="O632" s="278"/>
      <c r="P632" s="278"/>
      <c r="Q632" s="278"/>
      <c r="R632" s="138"/>
      <c r="T632" s="168" t="s">
        <v>5</v>
      </c>
      <c r="U632" s="47" t="s">
        <v>48</v>
      </c>
      <c r="V632" s="39"/>
      <c r="W632" s="169">
        <f>V632*K632</f>
        <v>0</v>
      </c>
      <c r="X632" s="169">
        <v>0</v>
      </c>
      <c r="Y632" s="169">
        <f>X632*K632</f>
        <v>0</v>
      </c>
      <c r="Z632" s="169">
        <v>0</v>
      </c>
      <c r="AA632" s="170">
        <f>Z632*K632</f>
        <v>0</v>
      </c>
      <c r="AR632" s="21" t="s">
        <v>287</v>
      </c>
      <c r="AT632" s="21" t="s">
        <v>163</v>
      </c>
      <c r="AU632" s="21" t="s">
        <v>110</v>
      </c>
      <c r="AY632" s="21" t="s">
        <v>162</v>
      </c>
      <c r="BE632" s="109">
        <f>IF(U632="základní",N632,0)</f>
        <v>0</v>
      </c>
      <c r="BF632" s="109">
        <f>IF(U632="snížená",N632,0)</f>
        <v>0</v>
      </c>
      <c r="BG632" s="109">
        <f>IF(U632="zákl. přenesená",N632,0)</f>
        <v>0</v>
      </c>
      <c r="BH632" s="109">
        <f>IF(U632="sníž. přenesená",N632,0)</f>
        <v>0</v>
      </c>
      <c r="BI632" s="109">
        <f>IF(U632="nulová",N632,0)</f>
        <v>0</v>
      </c>
      <c r="BJ632" s="21" t="s">
        <v>141</v>
      </c>
      <c r="BK632" s="109">
        <f>ROUND(L632*K632,2)</f>
        <v>0</v>
      </c>
      <c r="BL632" s="21" t="s">
        <v>287</v>
      </c>
      <c r="BM632" s="21" t="s">
        <v>601</v>
      </c>
    </row>
    <row r="633" spans="2:51" s="11" customFormat="1" ht="22.5" customHeight="1">
      <c r="B633" s="179"/>
      <c r="C633" s="180"/>
      <c r="D633" s="180"/>
      <c r="E633" s="181" t="s">
        <v>5</v>
      </c>
      <c r="F633" s="285" t="s">
        <v>602</v>
      </c>
      <c r="G633" s="286"/>
      <c r="H633" s="286"/>
      <c r="I633" s="286"/>
      <c r="J633" s="180"/>
      <c r="K633" s="182">
        <v>6.8</v>
      </c>
      <c r="L633" s="180"/>
      <c r="M633" s="180"/>
      <c r="N633" s="180"/>
      <c r="O633" s="180"/>
      <c r="P633" s="180"/>
      <c r="Q633" s="180"/>
      <c r="R633" s="183"/>
      <c r="T633" s="184"/>
      <c r="U633" s="180"/>
      <c r="V633" s="180"/>
      <c r="W633" s="180"/>
      <c r="X633" s="180"/>
      <c r="Y633" s="180"/>
      <c r="Z633" s="180"/>
      <c r="AA633" s="185"/>
      <c r="AT633" s="186" t="s">
        <v>169</v>
      </c>
      <c r="AU633" s="186" t="s">
        <v>110</v>
      </c>
      <c r="AV633" s="11" t="s">
        <v>110</v>
      </c>
      <c r="AW633" s="11" t="s">
        <v>37</v>
      </c>
      <c r="AX633" s="11" t="s">
        <v>80</v>
      </c>
      <c r="AY633" s="186" t="s">
        <v>162</v>
      </c>
    </row>
    <row r="634" spans="2:51" s="12" customFormat="1" ht="22.5" customHeight="1">
      <c r="B634" s="187"/>
      <c r="C634" s="188"/>
      <c r="D634" s="188"/>
      <c r="E634" s="189" t="s">
        <v>5</v>
      </c>
      <c r="F634" s="283" t="s">
        <v>171</v>
      </c>
      <c r="G634" s="284"/>
      <c r="H634" s="284"/>
      <c r="I634" s="284"/>
      <c r="J634" s="188"/>
      <c r="K634" s="190">
        <v>6.8</v>
      </c>
      <c r="L634" s="188"/>
      <c r="M634" s="188"/>
      <c r="N634" s="188"/>
      <c r="O634" s="188"/>
      <c r="P634" s="188"/>
      <c r="Q634" s="188"/>
      <c r="R634" s="191"/>
      <c r="T634" s="192"/>
      <c r="U634" s="188"/>
      <c r="V634" s="188"/>
      <c r="W634" s="188"/>
      <c r="X634" s="188"/>
      <c r="Y634" s="188"/>
      <c r="Z634" s="188"/>
      <c r="AA634" s="193"/>
      <c r="AT634" s="194" t="s">
        <v>169</v>
      </c>
      <c r="AU634" s="194" t="s">
        <v>110</v>
      </c>
      <c r="AV634" s="12" t="s">
        <v>141</v>
      </c>
      <c r="AW634" s="12" t="s">
        <v>37</v>
      </c>
      <c r="AX634" s="12" t="s">
        <v>88</v>
      </c>
      <c r="AY634" s="194" t="s">
        <v>162</v>
      </c>
    </row>
    <row r="635" spans="2:65" s="1" customFormat="1" ht="22.5" customHeight="1">
      <c r="B635" s="135"/>
      <c r="C635" s="203" t="s">
        <v>603</v>
      </c>
      <c r="D635" s="203" t="s">
        <v>270</v>
      </c>
      <c r="E635" s="204" t="s">
        <v>604</v>
      </c>
      <c r="F635" s="291" t="s">
        <v>605</v>
      </c>
      <c r="G635" s="291"/>
      <c r="H635" s="291"/>
      <c r="I635" s="291"/>
      <c r="J635" s="205" t="s">
        <v>179</v>
      </c>
      <c r="K635" s="206">
        <v>7.48</v>
      </c>
      <c r="L635" s="292">
        <v>0</v>
      </c>
      <c r="M635" s="292"/>
      <c r="N635" s="293">
        <f>ROUND(L635*K635,2)</f>
        <v>0</v>
      </c>
      <c r="O635" s="278"/>
      <c r="P635" s="278"/>
      <c r="Q635" s="278"/>
      <c r="R635" s="138"/>
      <c r="T635" s="168" t="s">
        <v>5</v>
      </c>
      <c r="U635" s="47" t="s">
        <v>48</v>
      </c>
      <c r="V635" s="39"/>
      <c r="W635" s="169">
        <f>V635*K635</f>
        <v>0</v>
      </c>
      <c r="X635" s="169">
        <v>4E-05</v>
      </c>
      <c r="Y635" s="169">
        <f>X635*K635</f>
        <v>0.00029920000000000006</v>
      </c>
      <c r="Z635" s="169">
        <v>0</v>
      </c>
      <c r="AA635" s="170">
        <f>Z635*K635</f>
        <v>0</v>
      </c>
      <c r="AR635" s="21" t="s">
        <v>364</v>
      </c>
      <c r="AT635" s="21" t="s">
        <v>270</v>
      </c>
      <c r="AU635" s="21" t="s">
        <v>110</v>
      </c>
      <c r="AY635" s="21" t="s">
        <v>162</v>
      </c>
      <c r="BE635" s="109">
        <f>IF(U635="základní",N635,0)</f>
        <v>0</v>
      </c>
      <c r="BF635" s="109">
        <f>IF(U635="snížená",N635,0)</f>
        <v>0</v>
      </c>
      <c r="BG635" s="109">
        <f>IF(U635="zákl. přenesená",N635,0)</f>
        <v>0</v>
      </c>
      <c r="BH635" s="109">
        <f>IF(U635="sníž. přenesená",N635,0)</f>
        <v>0</v>
      </c>
      <c r="BI635" s="109">
        <f>IF(U635="nulová",N635,0)</f>
        <v>0</v>
      </c>
      <c r="BJ635" s="21" t="s">
        <v>141</v>
      </c>
      <c r="BK635" s="109">
        <f>ROUND(L635*K635,2)</f>
        <v>0</v>
      </c>
      <c r="BL635" s="21" t="s">
        <v>287</v>
      </c>
      <c r="BM635" s="21" t="s">
        <v>606</v>
      </c>
    </row>
    <row r="636" spans="2:65" s="1" customFormat="1" ht="31.5" customHeight="1">
      <c r="B636" s="135"/>
      <c r="C636" s="164" t="s">
        <v>607</v>
      </c>
      <c r="D636" s="164" t="s">
        <v>163</v>
      </c>
      <c r="E636" s="165" t="s">
        <v>608</v>
      </c>
      <c r="F636" s="276" t="s">
        <v>609</v>
      </c>
      <c r="G636" s="276"/>
      <c r="H636" s="276"/>
      <c r="I636" s="276"/>
      <c r="J636" s="166" t="s">
        <v>166</v>
      </c>
      <c r="K636" s="167">
        <v>16</v>
      </c>
      <c r="L636" s="277">
        <v>0</v>
      </c>
      <c r="M636" s="277"/>
      <c r="N636" s="278">
        <f>ROUND(L636*K636,2)</f>
        <v>0</v>
      </c>
      <c r="O636" s="278"/>
      <c r="P636" s="278"/>
      <c r="Q636" s="278"/>
      <c r="R636" s="138"/>
      <c r="T636" s="168" t="s">
        <v>5</v>
      </c>
      <c r="U636" s="47" t="s">
        <v>48</v>
      </c>
      <c r="V636" s="39"/>
      <c r="W636" s="169">
        <f>V636*K636</f>
        <v>0</v>
      </c>
      <c r="X636" s="169">
        <v>0.0077</v>
      </c>
      <c r="Y636" s="169">
        <f>X636*K636</f>
        <v>0.1232</v>
      </c>
      <c r="Z636" s="169">
        <v>0</v>
      </c>
      <c r="AA636" s="170">
        <f>Z636*K636</f>
        <v>0</v>
      </c>
      <c r="AR636" s="21" t="s">
        <v>287</v>
      </c>
      <c r="AT636" s="21" t="s">
        <v>163</v>
      </c>
      <c r="AU636" s="21" t="s">
        <v>110</v>
      </c>
      <c r="AY636" s="21" t="s">
        <v>162</v>
      </c>
      <c r="BE636" s="109">
        <f>IF(U636="základní",N636,0)</f>
        <v>0</v>
      </c>
      <c r="BF636" s="109">
        <f>IF(U636="snížená",N636,0)</f>
        <v>0</v>
      </c>
      <c r="BG636" s="109">
        <f>IF(U636="zákl. přenesená",N636,0)</f>
        <v>0</v>
      </c>
      <c r="BH636" s="109">
        <f>IF(U636="sníž. přenesená",N636,0)</f>
        <v>0</v>
      </c>
      <c r="BI636" s="109">
        <f>IF(U636="nulová",N636,0)</f>
        <v>0</v>
      </c>
      <c r="BJ636" s="21" t="s">
        <v>141</v>
      </c>
      <c r="BK636" s="109">
        <f>ROUND(L636*K636,2)</f>
        <v>0</v>
      </c>
      <c r="BL636" s="21" t="s">
        <v>287</v>
      </c>
      <c r="BM636" s="21" t="s">
        <v>610</v>
      </c>
    </row>
    <row r="637" spans="2:65" s="1" customFormat="1" ht="31.5" customHeight="1">
      <c r="B637" s="135"/>
      <c r="C637" s="164" t="s">
        <v>611</v>
      </c>
      <c r="D637" s="164" t="s">
        <v>163</v>
      </c>
      <c r="E637" s="165" t="s">
        <v>612</v>
      </c>
      <c r="F637" s="276" t="s">
        <v>613</v>
      </c>
      <c r="G637" s="276"/>
      <c r="H637" s="276"/>
      <c r="I637" s="276"/>
      <c r="J637" s="166" t="s">
        <v>328</v>
      </c>
      <c r="K637" s="167">
        <v>7.507</v>
      </c>
      <c r="L637" s="277">
        <v>0</v>
      </c>
      <c r="M637" s="277"/>
      <c r="N637" s="278">
        <f>ROUND(L637*K637,2)</f>
        <v>0</v>
      </c>
      <c r="O637" s="278"/>
      <c r="P637" s="278"/>
      <c r="Q637" s="278"/>
      <c r="R637" s="138"/>
      <c r="T637" s="168" t="s">
        <v>5</v>
      </c>
      <c r="U637" s="47" t="s">
        <v>48</v>
      </c>
      <c r="V637" s="39"/>
      <c r="W637" s="169">
        <f>V637*K637</f>
        <v>0</v>
      </c>
      <c r="X637" s="169">
        <v>0</v>
      </c>
      <c r="Y637" s="169">
        <f>X637*K637</f>
        <v>0</v>
      </c>
      <c r="Z637" s="169">
        <v>0</v>
      </c>
      <c r="AA637" s="170">
        <f>Z637*K637</f>
        <v>0</v>
      </c>
      <c r="AR637" s="21" t="s">
        <v>287</v>
      </c>
      <c r="AT637" s="21" t="s">
        <v>163</v>
      </c>
      <c r="AU637" s="21" t="s">
        <v>110</v>
      </c>
      <c r="AY637" s="21" t="s">
        <v>162</v>
      </c>
      <c r="BE637" s="109">
        <f>IF(U637="základní",N637,0)</f>
        <v>0</v>
      </c>
      <c r="BF637" s="109">
        <f>IF(U637="snížená",N637,0)</f>
        <v>0</v>
      </c>
      <c r="BG637" s="109">
        <f>IF(U637="zákl. přenesená",N637,0)</f>
        <v>0</v>
      </c>
      <c r="BH637" s="109">
        <f>IF(U637="sníž. přenesená",N637,0)</f>
        <v>0</v>
      </c>
      <c r="BI637" s="109">
        <f>IF(U637="nulová",N637,0)</f>
        <v>0</v>
      </c>
      <c r="BJ637" s="21" t="s">
        <v>141</v>
      </c>
      <c r="BK637" s="109">
        <f>ROUND(L637*K637,2)</f>
        <v>0</v>
      </c>
      <c r="BL637" s="21" t="s">
        <v>287</v>
      </c>
      <c r="BM637" s="21" t="s">
        <v>614</v>
      </c>
    </row>
    <row r="638" spans="2:63" s="9" customFormat="1" ht="29.85" customHeight="1">
      <c r="B638" s="153"/>
      <c r="C638" s="154"/>
      <c r="D638" s="163" t="s">
        <v>135</v>
      </c>
      <c r="E638" s="163"/>
      <c r="F638" s="163"/>
      <c r="G638" s="163"/>
      <c r="H638" s="163"/>
      <c r="I638" s="163"/>
      <c r="J638" s="163"/>
      <c r="K638" s="163"/>
      <c r="L638" s="163"/>
      <c r="M638" s="163"/>
      <c r="N638" s="301">
        <f>BK638</f>
        <v>0</v>
      </c>
      <c r="O638" s="302"/>
      <c r="P638" s="302"/>
      <c r="Q638" s="302"/>
      <c r="R638" s="156"/>
      <c r="T638" s="157"/>
      <c r="U638" s="154"/>
      <c r="V638" s="154"/>
      <c r="W638" s="158">
        <f>SUM(W639:W699)</f>
        <v>0</v>
      </c>
      <c r="X638" s="154"/>
      <c r="Y638" s="158">
        <f>SUM(Y639:Y699)</f>
        <v>1.78837099</v>
      </c>
      <c r="Z638" s="154"/>
      <c r="AA638" s="159">
        <f>SUM(AA639:AA699)</f>
        <v>0.430563</v>
      </c>
      <c r="AR638" s="160" t="s">
        <v>110</v>
      </c>
      <c r="AT638" s="161" t="s">
        <v>79</v>
      </c>
      <c r="AU638" s="161" t="s">
        <v>88</v>
      </c>
      <c r="AY638" s="160" t="s">
        <v>162</v>
      </c>
      <c r="BK638" s="162">
        <f>SUM(BK639:BK699)</f>
        <v>0</v>
      </c>
    </row>
    <row r="639" spans="2:65" s="1" customFormat="1" ht="31.5" customHeight="1">
      <c r="B639" s="135"/>
      <c r="C639" s="164" t="s">
        <v>615</v>
      </c>
      <c r="D639" s="164" t="s">
        <v>163</v>
      </c>
      <c r="E639" s="165" t="s">
        <v>616</v>
      </c>
      <c r="F639" s="276" t="s">
        <v>617</v>
      </c>
      <c r="G639" s="276"/>
      <c r="H639" s="276"/>
      <c r="I639" s="276"/>
      <c r="J639" s="166" t="s">
        <v>166</v>
      </c>
      <c r="K639" s="167">
        <v>112.77</v>
      </c>
      <c r="L639" s="277">
        <v>0</v>
      </c>
      <c r="M639" s="277"/>
      <c r="N639" s="278">
        <f>ROUND(L639*K639,2)</f>
        <v>0</v>
      </c>
      <c r="O639" s="278"/>
      <c r="P639" s="278"/>
      <c r="Q639" s="278"/>
      <c r="R639" s="138"/>
      <c r="T639" s="168" t="s">
        <v>5</v>
      </c>
      <c r="U639" s="47" t="s">
        <v>48</v>
      </c>
      <c r="V639" s="39"/>
      <c r="W639" s="169">
        <f>V639*K639</f>
        <v>0</v>
      </c>
      <c r="X639" s="169">
        <v>0</v>
      </c>
      <c r="Y639" s="169">
        <f>X639*K639</f>
        <v>0</v>
      </c>
      <c r="Z639" s="169">
        <v>0</v>
      </c>
      <c r="AA639" s="170">
        <f>Z639*K639</f>
        <v>0</v>
      </c>
      <c r="AR639" s="21" t="s">
        <v>287</v>
      </c>
      <c r="AT639" s="21" t="s">
        <v>163</v>
      </c>
      <c r="AU639" s="21" t="s">
        <v>110</v>
      </c>
      <c r="AY639" s="21" t="s">
        <v>162</v>
      </c>
      <c r="BE639" s="109">
        <f>IF(U639="základní",N639,0)</f>
        <v>0</v>
      </c>
      <c r="BF639" s="109">
        <f>IF(U639="snížená",N639,0)</f>
        <v>0</v>
      </c>
      <c r="BG639" s="109">
        <f>IF(U639="zákl. přenesená",N639,0)</f>
        <v>0</v>
      </c>
      <c r="BH639" s="109">
        <f>IF(U639="sníž. přenesená",N639,0)</f>
        <v>0</v>
      </c>
      <c r="BI639" s="109">
        <f>IF(U639="nulová",N639,0)</f>
        <v>0</v>
      </c>
      <c r="BJ639" s="21" t="s">
        <v>141</v>
      </c>
      <c r="BK639" s="109">
        <f>ROUND(L639*K639,2)</f>
        <v>0</v>
      </c>
      <c r="BL639" s="21" t="s">
        <v>287</v>
      </c>
      <c r="BM639" s="21" t="s">
        <v>618</v>
      </c>
    </row>
    <row r="640" spans="2:51" s="10" customFormat="1" ht="22.5" customHeight="1">
      <c r="B640" s="171"/>
      <c r="C640" s="172"/>
      <c r="D640" s="172"/>
      <c r="E640" s="173" t="s">
        <v>5</v>
      </c>
      <c r="F640" s="279" t="s">
        <v>619</v>
      </c>
      <c r="G640" s="280"/>
      <c r="H640" s="280"/>
      <c r="I640" s="280"/>
      <c r="J640" s="172"/>
      <c r="K640" s="174" t="s">
        <v>5</v>
      </c>
      <c r="L640" s="172"/>
      <c r="M640" s="172"/>
      <c r="N640" s="172"/>
      <c r="O640" s="172"/>
      <c r="P640" s="172"/>
      <c r="Q640" s="172"/>
      <c r="R640" s="175"/>
      <c r="T640" s="176"/>
      <c r="U640" s="172"/>
      <c r="V640" s="172"/>
      <c r="W640" s="172"/>
      <c r="X640" s="172"/>
      <c r="Y640" s="172"/>
      <c r="Z640" s="172"/>
      <c r="AA640" s="177"/>
      <c r="AT640" s="178" t="s">
        <v>169</v>
      </c>
      <c r="AU640" s="178" t="s">
        <v>110</v>
      </c>
      <c r="AV640" s="10" t="s">
        <v>88</v>
      </c>
      <c r="AW640" s="10" t="s">
        <v>37</v>
      </c>
      <c r="AX640" s="10" t="s">
        <v>80</v>
      </c>
      <c r="AY640" s="178" t="s">
        <v>162</v>
      </c>
    </row>
    <row r="641" spans="2:51" s="11" customFormat="1" ht="22.5" customHeight="1">
      <c r="B641" s="179"/>
      <c r="C641" s="180"/>
      <c r="D641" s="180"/>
      <c r="E641" s="181" t="s">
        <v>5</v>
      </c>
      <c r="F641" s="281" t="s">
        <v>620</v>
      </c>
      <c r="G641" s="282"/>
      <c r="H641" s="282"/>
      <c r="I641" s="282"/>
      <c r="J641" s="180"/>
      <c r="K641" s="182">
        <v>112.77</v>
      </c>
      <c r="L641" s="180"/>
      <c r="M641" s="180"/>
      <c r="N641" s="180"/>
      <c r="O641" s="180"/>
      <c r="P641" s="180"/>
      <c r="Q641" s="180"/>
      <c r="R641" s="183"/>
      <c r="T641" s="184"/>
      <c r="U641" s="180"/>
      <c r="V641" s="180"/>
      <c r="W641" s="180"/>
      <c r="X641" s="180"/>
      <c r="Y641" s="180"/>
      <c r="Z641" s="180"/>
      <c r="AA641" s="185"/>
      <c r="AT641" s="186" t="s">
        <v>169</v>
      </c>
      <c r="AU641" s="186" t="s">
        <v>110</v>
      </c>
      <c r="AV641" s="11" t="s">
        <v>110</v>
      </c>
      <c r="AW641" s="11" t="s">
        <v>37</v>
      </c>
      <c r="AX641" s="11" t="s">
        <v>80</v>
      </c>
      <c r="AY641" s="186" t="s">
        <v>162</v>
      </c>
    </row>
    <row r="642" spans="2:51" s="12" customFormat="1" ht="22.5" customHeight="1">
      <c r="B642" s="187"/>
      <c r="C642" s="188"/>
      <c r="D642" s="188"/>
      <c r="E642" s="189" t="s">
        <v>5</v>
      </c>
      <c r="F642" s="283" t="s">
        <v>171</v>
      </c>
      <c r="G642" s="284"/>
      <c r="H642" s="284"/>
      <c r="I642" s="284"/>
      <c r="J642" s="188"/>
      <c r="K642" s="190">
        <v>112.77</v>
      </c>
      <c r="L642" s="188"/>
      <c r="M642" s="188"/>
      <c r="N642" s="188"/>
      <c r="O642" s="188"/>
      <c r="P642" s="188"/>
      <c r="Q642" s="188"/>
      <c r="R642" s="191"/>
      <c r="T642" s="192"/>
      <c r="U642" s="188"/>
      <c r="V642" s="188"/>
      <c r="W642" s="188"/>
      <c r="X642" s="188"/>
      <c r="Y642" s="188"/>
      <c r="Z642" s="188"/>
      <c r="AA642" s="193"/>
      <c r="AT642" s="194" t="s">
        <v>169</v>
      </c>
      <c r="AU642" s="194" t="s">
        <v>110</v>
      </c>
      <c r="AV642" s="12" t="s">
        <v>141</v>
      </c>
      <c r="AW642" s="12" t="s">
        <v>37</v>
      </c>
      <c r="AX642" s="12" t="s">
        <v>88</v>
      </c>
      <c r="AY642" s="194" t="s">
        <v>162</v>
      </c>
    </row>
    <row r="643" spans="2:65" s="1" customFormat="1" ht="22.5" customHeight="1">
      <c r="B643" s="135"/>
      <c r="C643" s="164" t="s">
        <v>621</v>
      </c>
      <c r="D643" s="164" t="s">
        <v>163</v>
      </c>
      <c r="E643" s="165" t="s">
        <v>622</v>
      </c>
      <c r="F643" s="276" t="s">
        <v>623</v>
      </c>
      <c r="G643" s="276"/>
      <c r="H643" s="276"/>
      <c r="I643" s="276"/>
      <c r="J643" s="166" t="s">
        <v>166</v>
      </c>
      <c r="K643" s="167">
        <v>112.77</v>
      </c>
      <c r="L643" s="277">
        <v>0</v>
      </c>
      <c r="M643" s="277"/>
      <c r="N643" s="278">
        <f>ROUND(L643*K643,2)</f>
        <v>0</v>
      </c>
      <c r="O643" s="278"/>
      <c r="P643" s="278"/>
      <c r="Q643" s="278"/>
      <c r="R643" s="138"/>
      <c r="T643" s="168" t="s">
        <v>5</v>
      </c>
      <c r="U643" s="47" t="s">
        <v>48</v>
      </c>
      <c r="V643" s="39"/>
      <c r="W643" s="169">
        <f>V643*K643</f>
        <v>0</v>
      </c>
      <c r="X643" s="169">
        <v>0</v>
      </c>
      <c r="Y643" s="169">
        <f>X643*K643</f>
        <v>0</v>
      </c>
      <c r="Z643" s="169">
        <v>0</v>
      </c>
      <c r="AA643" s="170">
        <f>Z643*K643</f>
        <v>0</v>
      </c>
      <c r="AR643" s="21" t="s">
        <v>287</v>
      </c>
      <c r="AT643" s="21" t="s">
        <v>163</v>
      </c>
      <c r="AU643" s="21" t="s">
        <v>110</v>
      </c>
      <c r="AY643" s="21" t="s">
        <v>162</v>
      </c>
      <c r="BE643" s="109">
        <f>IF(U643="základní",N643,0)</f>
        <v>0</v>
      </c>
      <c r="BF643" s="109">
        <f>IF(U643="snížená",N643,0)</f>
        <v>0</v>
      </c>
      <c r="BG643" s="109">
        <f>IF(U643="zákl. přenesená",N643,0)</f>
        <v>0</v>
      </c>
      <c r="BH643" s="109">
        <f>IF(U643="sníž. přenesená",N643,0)</f>
        <v>0</v>
      </c>
      <c r="BI643" s="109">
        <f>IF(U643="nulová",N643,0)</f>
        <v>0</v>
      </c>
      <c r="BJ643" s="21" t="s">
        <v>141</v>
      </c>
      <c r="BK643" s="109">
        <f>ROUND(L643*K643,2)</f>
        <v>0</v>
      </c>
      <c r="BL643" s="21" t="s">
        <v>287</v>
      </c>
      <c r="BM643" s="21" t="s">
        <v>624</v>
      </c>
    </row>
    <row r="644" spans="2:51" s="10" customFormat="1" ht="22.5" customHeight="1">
      <c r="B644" s="171"/>
      <c r="C644" s="172"/>
      <c r="D644" s="172"/>
      <c r="E644" s="173" t="s">
        <v>5</v>
      </c>
      <c r="F644" s="279" t="s">
        <v>619</v>
      </c>
      <c r="G644" s="280"/>
      <c r="H644" s="280"/>
      <c r="I644" s="280"/>
      <c r="J644" s="172"/>
      <c r="K644" s="174" t="s">
        <v>5</v>
      </c>
      <c r="L644" s="172"/>
      <c r="M644" s="172"/>
      <c r="N644" s="172"/>
      <c r="O644" s="172"/>
      <c r="P644" s="172"/>
      <c r="Q644" s="172"/>
      <c r="R644" s="175"/>
      <c r="T644" s="176"/>
      <c r="U644" s="172"/>
      <c r="V644" s="172"/>
      <c r="W644" s="172"/>
      <c r="X644" s="172"/>
      <c r="Y644" s="172"/>
      <c r="Z644" s="172"/>
      <c r="AA644" s="177"/>
      <c r="AT644" s="178" t="s">
        <v>169</v>
      </c>
      <c r="AU644" s="178" t="s">
        <v>110</v>
      </c>
      <c r="AV644" s="10" t="s">
        <v>88</v>
      </c>
      <c r="AW644" s="10" t="s">
        <v>37</v>
      </c>
      <c r="AX644" s="10" t="s">
        <v>80</v>
      </c>
      <c r="AY644" s="178" t="s">
        <v>162</v>
      </c>
    </row>
    <row r="645" spans="2:51" s="11" customFormat="1" ht="22.5" customHeight="1">
      <c r="B645" s="179"/>
      <c r="C645" s="180"/>
      <c r="D645" s="180"/>
      <c r="E645" s="181" t="s">
        <v>5</v>
      </c>
      <c r="F645" s="281" t="s">
        <v>620</v>
      </c>
      <c r="G645" s="282"/>
      <c r="H645" s="282"/>
      <c r="I645" s="282"/>
      <c r="J645" s="180"/>
      <c r="K645" s="182">
        <v>112.77</v>
      </c>
      <c r="L645" s="180"/>
      <c r="M645" s="180"/>
      <c r="N645" s="180"/>
      <c r="O645" s="180"/>
      <c r="P645" s="180"/>
      <c r="Q645" s="180"/>
      <c r="R645" s="183"/>
      <c r="T645" s="184"/>
      <c r="U645" s="180"/>
      <c r="V645" s="180"/>
      <c r="W645" s="180"/>
      <c r="X645" s="180"/>
      <c r="Y645" s="180"/>
      <c r="Z645" s="180"/>
      <c r="AA645" s="185"/>
      <c r="AT645" s="186" t="s">
        <v>169</v>
      </c>
      <c r="AU645" s="186" t="s">
        <v>110</v>
      </c>
      <c r="AV645" s="11" t="s">
        <v>110</v>
      </c>
      <c r="AW645" s="11" t="s">
        <v>37</v>
      </c>
      <c r="AX645" s="11" t="s">
        <v>80</v>
      </c>
      <c r="AY645" s="186" t="s">
        <v>162</v>
      </c>
    </row>
    <row r="646" spans="2:51" s="12" customFormat="1" ht="22.5" customHeight="1">
      <c r="B646" s="187"/>
      <c r="C646" s="188"/>
      <c r="D646" s="188"/>
      <c r="E646" s="189" t="s">
        <v>5</v>
      </c>
      <c r="F646" s="283" t="s">
        <v>171</v>
      </c>
      <c r="G646" s="284"/>
      <c r="H646" s="284"/>
      <c r="I646" s="284"/>
      <c r="J646" s="188"/>
      <c r="K646" s="190">
        <v>112.77</v>
      </c>
      <c r="L646" s="188"/>
      <c r="M646" s="188"/>
      <c r="N646" s="188"/>
      <c r="O646" s="188"/>
      <c r="P646" s="188"/>
      <c r="Q646" s="188"/>
      <c r="R646" s="191"/>
      <c r="T646" s="192"/>
      <c r="U646" s="188"/>
      <c r="V646" s="188"/>
      <c r="W646" s="188"/>
      <c r="X646" s="188"/>
      <c r="Y646" s="188"/>
      <c r="Z646" s="188"/>
      <c r="AA646" s="193"/>
      <c r="AT646" s="194" t="s">
        <v>169</v>
      </c>
      <c r="AU646" s="194" t="s">
        <v>110</v>
      </c>
      <c r="AV646" s="12" t="s">
        <v>141</v>
      </c>
      <c r="AW646" s="12" t="s">
        <v>37</v>
      </c>
      <c r="AX646" s="12" t="s">
        <v>88</v>
      </c>
      <c r="AY646" s="194" t="s">
        <v>162</v>
      </c>
    </row>
    <row r="647" spans="2:65" s="1" customFormat="1" ht="31.5" customHeight="1">
      <c r="B647" s="135"/>
      <c r="C647" s="164" t="s">
        <v>625</v>
      </c>
      <c r="D647" s="164" t="s">
        <v>163</v>
      </c>
      <c r="E647" s="165" t="s">
        <v>626</v>
      </c>
      <c r="F647" s="276" t="s">
        <v>627</v>
      </c>
      <c r="G647" s="276"/>
      <c r="H647" s="276"/>
      <c r="I647" s="276"/>
      <c r="J647" s="166" t="s">
        <v>166</v>
      </c>
      <c r="K647" s="167">
        <v>112.77</v>
      </c>
      <c r="L647" s="277">
        <v>0</v>
      </c>
      <c r="M647" s="277"/>
      <c r="N647" s="278">
        <f>ROUND(L647*K647,2)</f>
        <v>0</v>
      </c>
      <c r="O647" s="278"/>
      <c r="P647" s="278"/>
      <c r="Q647" s="278"/>
      <c r="R647" s="138"/>
      <c r="T647" s="168" t="s">
        <v>5</v>
      </c>
      <c r="U647" s="47" t="s">
        <v>48</v>
      </c>
      <c r="V647" s="39"/>
      <c r="W647" s="169">
        <f>V647*K647</f>
        <v>0</v>
      </c>
      <c r="X647" s="169">
        <v>3E-05</v>
      </c>
      <c r="Y647" s="169">
        <f>X647*K647</f>
        <v>0.0033831</v>
      </c>
      <c r="Z647" s="169">
        <v>0</v>
      </c>
      <c r="AA647" s="170">
        <f>Z647*K647</f>
        <v>0</v>
      </c>
      <c r="AR647" s="21" t="s">
        <v>287</v>
      </c>
      <c r="AT647" s="21" t="s">
        <v>163</v>
      </c>
      <c r="AU647" s="21" t="s">
        <v>110</v>
      </c>
      <c r="AY647" s="21" t="s">
        <v>162</v>
      </c>
      <c r="BE647" s="109">
        <f>IF(U647="základní",N647,0)</f>
        <v>0</v>
      </c>
      <c r="BF647" s="109">
        <f>IF(U647="snížená",N647,0)</f>
        <v>0</v>
      </c>
      <c r="BG647" s="109">
        <f>IF(U647="zákl. přenesená",N647,0)</f>
        <v>0</v>
      </c>
      <c r="BH647" s="109">
        <f>IF(U647="sníž. přenesená",N647,0)</f>
        <v>0</v>
      </c>
      <c r="BI647" s="109">
        <f>IF(U647="nulová",N647,0)</f>
        <v>0</v>
      </c>
      <c r="BJ647" s="21" t="s">
        <v>141</v>
      </c>
      <c r="BK647" s="109">
        <f>ROUND(L647*K647,2)</f>
        <v>0</v>
      </c>
      <c r="BL647" s="21" t="s">
        <v>287</v>
      </c>
      <c r="BM647" s="21" t="s">
        <v>628</v>
      </c>
    </row>
    <row r="648" spans="2:51" s="10" customFormat="1" ht="22.5" customHeight="1">
      <c r="B648" s="171"/>
      <c r="C648" s="172"/>
      <c r="D648" s="172"/>
      <c r="E648" s="173" t="s">
        <v>5</v>
      </c>
      <c r="F648" s="279" t="s">
        <v>619</v>
      </c>
      <c r="G648" s="280"/>
      <c r="H648" s="280"/>
      <c r="I648" s="280"/>
      <c r="J648" s="172"/>
      <c r="K648" s="174" t="s">
        <v>5</v>
      </c>
      <c r="L648" s="172"/>
      <c r="M648" s="172"/>
      <c r="N648" s="172"/>
      <c r="O648" s="172"/>
      <c r="P648" s="172"/>
      <c r="Q648" s="172"/>
      <c r="R648" s="175"/>
      <c r="T648" s="176"/>
      <c r="U648" s="172"/>
      <c r="V648" s="172"/>
      <c r="W648" s="172"/>
      <c r="X648" s="172"/>
      <c r="Y648" s="172"/>
      <c r="Z648" s="172"/>
      <c r="AA648" s="177"/>
      <c r="AT648" s="178" t="s">
        <v>169</v>
      </c>
      <c r="AU648" s="178" t="s">
        <v>110</v>
      </c>
      <c r="AV648" s="10" t="s">
        <v>88</v>
      </c>
      <c r="AW648" s="10" t="s">
        <v>37</v>
      </c>
      <c r="AX648" s="10" t="s">
        <v>80</v>
      </c>
      <c r="AY648" s="178" t="s">
        <v>162</v>
      </c>
    </row>
    <row r="649" spans="2:51" s="11" customFormat="1" ht="22.5" customHeight="1">
      <c r="B649" s="179"/>
      <c r="C649" s="180"/>
      <c r="D649" s="180"/>
      <c r="E649" s="181" t="s">
        <v>5</v>
      </c>
      <c r="F649" s="281" t="s">
        <v>620</v>
      </c>
      <c r="G649" s="282"/>
      <c r="H649" s="282"/>
      <c r="I649" s="282"/>
      <c r="J649" s="180"/>
      <c r="K649" s="182">
        <v>112.77</v>
      </c>
      <c r="L649" s="180"/>
      <c r="M649" s="180"/>
      <c r="N649" s="180"/>
      <c r="O649" s="180"/>
      <c r="P649" s="180"/>
      <c r="Q649" s="180"/>
      <c r="R649" s="183"/>
      <c r="T649" s="184"/>
      <c r="U649" s="180"/>
      <c r="V649" s="180"/>
      <c r="W649" s="180"/>
      <c r="X649" s="180"/>
      <c r="Y649" s="180"/>
      <c r="Z649" s="180"/>
      <c r="AA649" s="185"/>
      <c r="AT649" s="186" t="s">
        <v>169</v>
      </c>
      <c r="AU649" s="186" t="s">
        <v>110</v>
      </c>
      <c r="AV649" s="11" t="s">
        <v>110</v>
      </c>
      <c r="AW649" s="11" t="s">
        <v>37</v>
      </c>
      <c r="AX649" s="11" t="s">
        <v>80</v>
      </c>
      <c r="AY649" s="186" t="s">
        <v>162</v>
      </c>
    </row>
    <row r="650" spans="2:51" s="12" customFormat="1" ht="22.5" customHeight="1">
      <c r="B650" s="187"/>
      <c r="C650" s="188"/>
      <c r="D650" s="188"/>
      <c r="E650" s="189" t="s">
        <v>5</v>
      </c>
      <c r="F650" s="283" t="s">
        <v>171</v>
      </c>
      <c r="G650" s="284"/>
      <c r="H650" s="284"/>
      <c r="I650" s="284"/>
      <c r="J650" s="188"/>
      <c r="K650" s="190">
        <v>112.77</v>
      </c>
      <c r="L650" s="188"/>
      <c r="M650" s="188"/>
      <c r="N650" s="188"/>
      <c r="O650" s="188"/>
      <c r="P650" s="188"/>
      <c r="Q650" s="188"/>
      <c r="R650" s="191"/>
      <c r="T650" s="192"/>
      <c r="U650" s="188"/>
      <c r="V650" s="188"/>
      <c r="W650" s="188"/>
      <c r="X650" s="188"/>
      <c r="Y650" s="188"/>
      <c r="Z650" s="188"/>
      <c r="AA650" s="193"/>
      <c r="AT650" s="194" t="s">
        <v>169</v>
      </c>
      <c r="AU650" s="194" t="s">
        <v>110</v>
      </c>
      <c r="AV650" s="12" t="s">
        <v>141</v>
      </c>
      <c r="AW650" s="12" t="s">
        <v>37</v>
      </c>
      <c r="AX650" s="12" t="s">
        <v>88</v>
      </c>
      <c r="AY650" s="194" t="s">
        <v>162</v>
      </c>
    </row>
    <row r="651" spans="2:65" s="1" customFormat="1" ht="31.5" customHeight="1">
      <c r="B651" s="135"/>
      <c r="C651" s="164" t="s">
        <v>629</v>
      </c>
      <c r="D651" s="164" t="s">
        <v>163</v>
      </c>
      <c r="E651" s="165" t="s">
        <v>630</v>
      </c>
      <c r="F651" s="276" t="s">
        <v>631</v>
      </c>
      <c r="G651" s="276"/>
      <c r="H651" s="276"/>
      <c r="I651" s="276"/>
      <c r="J651" s="166" t="s">
        <v>166</v>
      </c>
      <c r="K651" s="167">
        <v>112.77</v>
      </c>
      <c r="L651" s="277">
        <v>0</v>
      </c>
      <c r="M651" s="277"/>
      <c r="N651" s="278">
        <f>ROUND(L651*K651,2)</f>
        <v>0</v>
      </c>
      <c r="O651" s="278"/>
      <c r="P651" s="278"/>
      <c r="Q651" s="278"/>
      <c r="R651" s="138"/>
      <c r="T651" s="168" t="s">
        <v>5</v>
      </c>
      <c r="U651" s="47" t="s">
        <v>48</v>
      </c>
      <c r="V651" s="39"/>
      <c r="W651" s="169">
        <f>V651*K651</f>
        <v>0</v>
      </c>
      <c r="X651" s="169">
        <v>0.012</v>
      </c>
      <c r="Y651" s="169">
        <f>X651*K651</f>
        <v>1.35324</v>
      </c>
      <c r="Z651" s="169">
        <v>0</v>
      </c>
      <c r="AA651" s="170">
        <f>Z651*K651</f>
        <v>0</v>
      </c>
      <c r="AR651" s="21" t="s">
        <v>287</v>
      </c>
      <c r="AT651" s="21" t="s">
        <v>163</v>
      </c>
      <c r="AU651" s="21" t="s">
        <v>110</v>
      </c>
      <c r="AY651" s="21" t="s">
        <v>162</v>
      </c>
      <c r="BE651" s="109">
        <f>IF(U651="základní",N651,0)</f>
        <v>0</v>
      </c>
      <c r="BF651" s="109">
        <f>IF(U651="snížená",N651,0)</f>
        <v>0</v>
      </c>
      <c r="BG651" s="109">
        <f>IF(U651="zákl. přenesená",N651,0)</f>
        <v>0</v>
      </c>
      <c r="BH651" s="109">
        <f>IF(U651="sníž. přenesená",N651,0)</f>
        <v>0</v>
      </c>
      <c r="BI651" s="109">
        <f>IF(U651="nulová",N651,0)</f>
        <v>0</v>
      </c>
      <c r="BJ651" s="21" t="s">
        <v>141</v>
      </c>
      <c r="BK651" s="109">
        <f>ROUND(L651*K651,2)</f>
        <v>0</v>
      </c>
      <c r="BL651" s="21" t="s">
        <v>287</v>
      </c>
      <c r="BM651" s="21" t="s">
        <v>632</v>
      </c>
    </row>
    <row r="652" spans="2:51" s="10" customFormat="1" ht="22.5" customHeight="1">
      <c r="B652" s="171"/>
      <c r="C652" s="172"/>
      <c r="D652" s="172"/>
      <c r="E652" s="173" t="s">
        <v>5</v>
      </c>
      <c r="F652" s="279" t="s">
        <v>619</v>
      </c>
      <c r="G652" s="280"/>
      <c r="H652" s="280"/>
      <c r="I652" s="280"/>
      <c r="J652" s="172"/>
      <c r="K652" s="174" t="s">
        <v>5</v>
      </c>
      <c r="L652" s="172"/>
      <c r="M652" s="172"/>
      <c r="N652" s="172"/>
      <c r="O652" s="172"/>
      <c r="P652" s="172"/>
      <c r="Q652" s="172"/>
      <c r="R652" s="175"/>
      <c r="T652" s="176"/>
      <c r="U652" s="172"/>
      <c r="V652" s="172"/>
      <c r="W652" s="172"/>
      <c r="X652" s="172"/>
      <c r="Y652" s="172"/>
      <c r="Z652" s="172"/>
      <c r="AA652" s="177"/>
      <c r="AT652" s="178" t="s">
        <v>169</v>
      </c>
      <c r="AU652" s="178" t="s">
        <v>110</v>
      </c>
      <c r="AV652" s="10" t="s">
        <v>88</v>
      </c>
      <c r="AW652" s="10" t="s">
        <v>37</v>
      </c>
      <c r="AX652" s="10" t="s">
        <v>80</v>
      </c>
      <c r="AY652" s="178" t="s">
        <v>162</v>
      </c>
    </row>
    <row r="653" spans="2:51" s="11" customFormat="1" ht="22.5" customHeight="1">
      <c r="B653" s="179"/>
      <c r="C653" s="180"/>
      <c r="D653" s="180"/>
      <c r="E653" s="181" t="s">
        <v>5</v>
      </c>
      <c r="F653" s="281" t="s">
        <v>620</v>
      </c>
      <c r="G653" s="282"/>
      <c r="H653" s="282"/>
      <c r="I653" s="282"/>
      <c r="J653" s="180"/>
      <c r="K653" s="182">
        <v>112.77</v>
      </c>
      <c r="L653" s="180"/>
      <c r="M653" s="180"/>
      <c r="N653" s="180"/>
      <c r="O653" s="180"/>
      <c r="P653" s="180"/>
      <c r="Q653" s="180"/>
      <c r="R653" s="183"/>
      <c r="T653" s="184"/>
      <c r="U653" s="180"/>
      <c r="V653" s="180"/>
      <c r="W653" s="180"/>
      <c r="X653" s="180"/>
      <c r="Y653" s="180"/>
      <c r="Z653" s="180"/>
      <c r="AA653" s="185"/>
      <c r="AT653" s="186" t="s">
        <v>169</v>
      </c>
      <c r="AU653" s="186" t="s">
        <v>110</v>
      </c>
      <c r="AV653" s="11" t="s">
        <v>110</v>
      </c>
      <c r="AW653" s="11" t="s">
        <v>37</v>
      </c>
      <c r="AX653" s="11" t="s">
        <v>80</v>
      </c>
      <c r="AY653" s="186" t="s">
        <v>162</v>
      </c>
    </row>
    <row r="654" spans="2:51" s="12" customFormat="1" ht="22.5" customHeight="1">
      <c r="B654" s="187"/>
      <c r="C654" s="188"/>
      <c r="D654" s="188"/>
      <c r="E654" s="189" t="s">
        <v>5</v>
      </c>
      <c r="F654" s="283" t="s">
        <v>171</v>
      </c>
      <c r="G654" s="284"/>
      <c r="H654" s="284"/>
      <c r="I654" s="284"/>
      <c r="J654" s="188"/>
      <c r="K654" s="190">
        <v>112.77</v>
      </c>
      <c r="L654" s="188"/>
      <c r="M654" s="188"/>
      <c r="N654" s="188"/>
      <c r="O654" s="188"/>
      <c r="P654" s="188"/>
      <c r="Q654" s="188"/>
      <c r="R654" s="191"/>
      <c r="T654" s="192"/>
      <c r="U654" s="188"/>
      <c r="V654" s="188"/>
      <c r="W654" s="188"/>
      <c r="X654" s="188"/>
      <c r="Y654" s="188"/>
      <c r="Z654" s="188"/>
      <c r="AA654" s="193"/>
      <c r="AT654" s="194" t="s">
        <v>169</v>
      </c>
      <c r="AU654" s="194" t="s">
        <v>110</v>
      </c>
      <c r="AV654" s="12" t="s">
        <v>141</v>
      </c>
      <c r="AW654" s="12" t="s">
        <v>37</v>
      </c>
      <c r="AX654" s="12" t="s">
        <v>88</v>
      </c>
      <c r="AY654" s="194" t="s">
        <v>162</v>
      </c>
    </row>
    <row r="655" spans="2:65" s="1" customFormat="1" ht="31.5" customHeight="1">
      <c r="B655" s="135"/>
      <c r="C655" s="164" t="s">
        <v>633</v>
      </c>
      <c r="D655" s="164" t="s">
        <v>163</v>
      </c>
      <c r="E655" s="165" t="s">
        <v>634</v>
      </c>
      <c r="F655" s="276" t="s">
        <v>635</v>
      </c>
      <c r="G655" s="276"/>
      <c r="H655" s="276"/>
      <c r="I655" s="276"/>
      <c r="J655" s="166" t="s">
        <v>166</v>
      </c>
      <c r="K655" s="167">
        <v>131.76</v>
      </c>
      <c r="L655" s="277">
        <v>0</v>
      </c>
      <c r="M655" s="277"/>
      <c r="N655" s="278">
        <f>ROUND(L655*K655,2)</f>
        <v>0</v>
      </c>
      <c r="O655" s="278"/>
      <c r="P655" s="278"/>
      <c r="Q655" s="278"/>
      <c r="R655" s="138"/>
      <c r="T655" s="168" t="s">
        <v>5</v>
      </c>
      <c r="U655" s="47" t="s">
        <v>48</v>
      </c>
      <c r="V655" s="39"/>
      <c r="W655" s="169">
        <f>V655*K655</f>
        <v>0</v>
      </c>
      <c r="X655" s="169">
        <v>0</v>
      </c>
      <c r="Y655" s="169">
        <f>X655*K655</f>
        <v>0</v>
      </c>
      <c r="Z655" s="169">
        <v>0.003</v>
      </c>
      <c r="AA655" s="170">
        <f>Z655*K655</f>
        <v>0.39527999999999996</v>
      </c>
      <c r="AR655" s="21" t="s">
        <v>287</v>
      </c>
      <c r="AT655" s="21" t="s">
        <v>163</v>
      </c>
      <c r="AU655" s="21" t="s">
        <v>110</v>
      </c>
      <c r="AY655" s="21" t="s">
        <v>162</v>
      </c>
      <c r="BE655" s="109">
        <f>IF(U655="základní",N655,0)</f>
        <v>0</v>
      </c>
      <c r="BF655" s="109">
        <f>IF(U655="snížená",N655,0)</f>
        <v>0</v>
      </c>
      <c r="BG655" s="109">
        <f>IF(U655="zákl. přenesená",N655,0)</f>
        <v>0</v>
      </c>
      <c r="BH655" s="109">
        <f>IF(U655="sníž. přenesená",N655,0)</f>
        <v>0</v>
      </c>
      <c r="BI655" s="109">
        <f>IF(U655="nulová",N655,0)</f>
        <v>0</v>
      </c>
      <c r="BJ655" s="21" t="s">
        <v>141</v>
      </c>
      <c r="BK655" s="109">
        <f>ROUND(L655*K655,2)</f>
        <v>0</v>
      </c>
      <c r="BL655" s="21" t="s">
        <v>287</v>
      </c>
      <c r="BM655" s="21" t="s">
        <v>636</v>
      </c>
    </row>
    <row r="656" spans="2:51" s="10" customFormat="1" ht="22.5" customHeight="1">
      <c r="B656" s="171"/>
      <c r="C656" s="172"/>
      <c r="D656" s="172"/>
      <c r="E656" s="173" t="s">
        <v>5</v>
      </c>
      <c r="F656" s="279" t="s">
        <v>207</v>
      </c>
      <c r="G656" s="280"/>
      <c r="H656" s="280"/>
      <c r="I656" s="280"/>
      <c r="J656" s="172"/>
      <c r="K656" s="174" t="s">
        <v>5</v>
      </c>
      <c r="L656" s="172"/>
      <c r="M656" s="172"/>
      <c r="N656" s="172"/>
      <c r="O656" s="172"/>
      <c r="P656" s="172"/>
      <c r="Q656" s="172"/>
      <c r="R656" s="175"/>
      <c r="T656" s="176"/>
      <c r="U656" s="172"/>
      <c r="V656" s="172"/>
      <c r="W656" s="172"/>
      <c r="X656" s="172"/>
      <c r="Y656" s="172"/>
      <c r="Z656" s="172"/>
      <c r="AA656" s="177"/>
      <c r="AT656" s="178" t="s">
        <v>169</v>
      </c>
      <c r="AU656" s="178" t="s">
        <v>110</v>
      </c>
      <c r="AV656" s="10" t="s">
        <v>88</v>
      </c>
      <c r="AW656" s="10" t="s">
        <v>37</v>
      </c>
      <c r="AX656" s="10" t="s">
        <v>80</v>
      </c>
      <c r="AY656" s="178" t="s">
        <v>162</v>
      </c>
    </row>
    <row r="657" spans="2:51" s="11" customFormat="1" ht="22.5" customHeight="1">
      <c r="B657" s="179"/>
      <c r="C657" s="180"/>
      <c r="D657" s="180"/>
      <c r="E657" s="181" t="s">
        <v>5</v>
      </c>
      <c r="F657" s="281" t="s">
        <v>637</v>
      </c>
      <c r="G657" s="282"/>
      <c r="H657" s="282"/>
      <c r="I657" s="282"/>
      <c r="J657" s="180"/>
      <c r="K657" s="182">
        <v>30.14</v>
      </c>
      <c r="L657" s="180"/>
      <c r="M657" s="180"/>
      <c r="N657" s="180"/>
      <c r="O657" s="180"/>
      <c r="P657" s="180"/>
      <c r="Q657" s="180"/>
      <c r="R657" s="183"/>
      <c r="T657" s="184"/>
      <c r="U657" s="180"/>
      <c r="V657" s="180"/>
      <c r="W657" s="180"/>
      <c r="X657" s="180"/>
      <c r="Y657" s="180"/>
      <c r="Z657" s="180"/>
      <c r="AA657" s="185"/>
      <c r="AT657" s="186" t="s">
        <v>169</v>
      </c>
      <c r="AU657" s="186" t="s">
        <v>110</v>
      </c>
      <c r="AV657" s="11" t="s">
        <v>110</v>
      </c>
      <c r="AW657" s="11" t="s">
        <v>37</v>
      </c>
      <c r="AX657" s="11" t="s">
        <v>80</v>
      </c>
      <c r="AY657" s="186" t="s">
        <v>162</v>
      </c>
    </row>
    <row r="658" spans="2:51" s="10" customFormat="1" ht="22.5" customHeight="1">
      <c r="B658" s="171"/>
      <c r="C658" s="172"/>
      <c r="D658" s="172"/>
      <c r="E658" s="173" t="s">
        <v>5</v>
      </c>
      <c r="F658" s="289" t="s">
        <v>638</v>
      </c>
      <c r="G658" s="290"/>
      <c r="H658" s="290"/>
      <c r="I658" s="290"/>
      <c r="J658" s="172"/>
      <c r="K658" s="174" t="s">
        <v>5</v>
      </c>
      <c r="L658" s="172"/>
      <c r="M658" s="172"/>
      <c r="N658" s="172"/>
      <c r="O658" s="172"/>
      <c r="P658" s="172"/>
      <c r="Q658" s="172"/>
      <c r="R658" s="175"/>
      <c r="T658" s="176"/>
      <c r="U658" s="172"/>
      <c r="V658" s="172"/>
      <c r="W658" s="172"/>
      <c r="X658" s="172"/>
      <c r="Y658" s="172"/>
      <c r="Z658" s="172"/>
      <c r="AA658" s="177"/>
      <c r="AT658" s="178" t="s">
        <v>169</v>
      </c>
      <c r="AU658" s="178" t="s">
        <v>110</v>
      </c>
      <c r="AV658" s="10" t="s">
        <v>88</v>
      </c>
      <c r="AW658" s="10" t="s">
        <v>37</v>
      </c>
      <c r="AX658" s="10" t="s">
        <v>80</v>
      </c>
      <c r="AY658" s="178" t="s">
        <v>162</v>
      </c>
    </row>
    <row r="659" spans="2:51" s="11" customFormat="1" ht="22.5" customHeight="1">
      <c r="B659" s="179"/>
      <c r="C659" s="180"/>
      <c r="D659" s="180"/>
      <c r="E659" s="181" t="s">
        <v>5</v>
      </c>
      <c r="F659" s="281" t="s">
        <v>639</v>
      </c>
      <c r="G659" s="282"/>
      <c r="H659" s="282"/>
      <c r="I659" s="282"/>
      <c r="J659" s="180"/>
      <c r="K659" s="182">
        <v>101.62</v>
      </c>
      <c r="L659" s="180"/>
      <c r="M659" s="180"/>
      <c r="N659" s="180"/>
      <c r="O659" s="180"/>
      <c r="P659" s="180"/>
      <c r="Q659" s="180"/>
      <c r="R659" s="183"/>
      <c r="T659" s="184"/>
      <c r="U659" s="180"/>
      <c r="V659" s="180"/>
      <c r="W659" s="180"/>
      <c r="X659" s="180"/>
      <c r="Y659" s="180"/>
      <c r="Z659" s="180"/>
      <c r="AA659" s="185"/>
      <c r="AT659" s="186" t="s">
        <v>169</v>
      </c>
      <c r="AU659" s="186" t="s">
        <v>110</v>
      </c>
      <c r="AV659" s="11" t="s">
        <v>110</v>
      </c>
      <c r="AW659" s="11" t="s">
        <v>37</v>
      </c>
      <c r="AX659" s="11" t="s">
        <v>80</v>
      </c>
      <c r="AY659" s="186" t="s">
        <v>162</v>
      </c>
    </row>
    <row r="660" spans="2:51" s="12" customFormat="1" ht="22.5" customHeight="1">
      <c r="B660" s="187"/>
      <c r="C660" s="188"/>
      <c r="D660" s="188"/>
      <c r="E660" s="189" t="s">
        <v>5</v>
      </c>
      <c r="F660" s="283" t="s">
        <v>171</v>
      </c>
      <c r="G660" s="284"/>
      <c r="H660" s="284"/>
      <c r="I660" s="284"/>
      <c r="J660" s="188"/>
      <c r="K660" s="190">
        <v>131.76</v>
      </c>
      <c r="L660" s="188"/>
      <c r="M660" s="188"/>
      <c r="N660" s="188"/>
      <c r="O660" s="188"/>
      <c r="P660" s="188"/>
      <c r="Q660" s="188"/>
      <c r="R660" s="191"/>
      <c r="T660" s="192"/>
      <c r="U660" s="188"/>
      <c r="V660" s="188"/>
      <c r="W660" s="188"/>
      <c r="X660" s="188"/>
      <c r="Y660" s="188"/>
      <c r="Z660" s="188"/>
      <c r="AA660" s="193"/>
      <c r="AT660" s="194" t="s">
        <v>169</v>
      </c>
      <c r="AU660" s="194" t="s">
        <v>110</v>
      </c>
      <c r="AV660" s="12" t="s">
        <v>141</v>
      </c>
      <c r="AW660" s="12" t="s">
        <v>37</v>
      </c>
      <c r="AX660" s="12" t="s">
        <v>88</v>
      </c>
      <c r="AY660" s="194" t="s">
        <v>162</v>
      </c>
    </row>
    <row r="661" spans="2:65" s="1" customFormat="1" ht="22.5" customHeight="1">
      <c r="B661" s="135"/>
      <c r="C661" s="164" t="s">
        <v>640</v>
      </c>
      <c r="D661" s="164" t="s">
        <v>163</v>
      </c>
      <c r="E661" s="165" t="s">
        <v>641</v>
      </c>
      <c r="F661" s="276" t="s">
        <v>642</v>
      </c>
      <c r="G661" s="276"/>
      <c r="H661" s="276"/>
      <c r="I661" s="276"/>
      <c r="J661" s="166" t="s">
        <v>166</v>
      </c>
      <c r="K661" s="167">
        <v>112.77</v>
      </c>
      <c r="L661" s="277">
        <v>0</v>
      </c>
      <c r="M661" s="277"/>
      <c r="N661" s="278">
        <f>ROUND(L661*K661,2)</f>
        <v>0</v>
      </c>
      <c r="O661" s="278"/>
      <c r="P661" s="278"/>
      <c r="Q661" s="278"/>
      <c r="R661" s="138"/>
      <c r="T661" s="168" t="s">
        <v>5</v>
      </c>
      <c r="U661" s="47" t="s">
        <v>48</v>
      </c>
      <c r="V661" s="39"/>
      <c r="W661" s="169">
        <f>V661*K661</f>
        <v>0</v>
      </c>
      <c r="X661" s="169">
        <v>0.0003</v>
      </c>
      <c r="Y661" s="169">
        <f>X661*K661</f>
        <v>0.03383099999999999</v>
      </c>
      <c r="Z661" s="169">
        <v>0</v>
      </c>
      <c r="AA661" s="170">
        <f>Z661*K661</f>
        <v>0</v>
      </c>
      <c r="AR661" s="21" t="s">
        <v>287</v>
      </c>
      <c r="AT661" s="21" t="s">
        <v>163</v>
      </c>
      <c r="AU661" s="21" t="s">
        <v>110</v>
      </c>
      <c r="AY661" s="21" t="s">
        <v>162</v>
      </c>
      <c r="BE661" s="109">
        <f>IF(U661="základní",N661,0)</f>
        <v>0</v>
      </c>
      <c r="BF661" s="109">
        <f>IF(U661="snížená",N661,0)</f>
        <v>0</v>
      </c>
      <c r="BG661" s="109">
        <f>IF(U661="zákl. přenesená",N661,0)</f>
        <v>0</v>
      </c>
      <c r="BH661" s="109">
        <f>IF(U661="sníž. přenesená",N661,0)</f>
        <v>0</v>
      </c>
      <c r="BI661" s="109">
        <f>IF(U661="nulová",N661,0)</f>
        <v>0</v>
      </c>
      <c r="BJ661" s="21" t="s">
        <v>141</v>
      </c>
      <c r="BK661" s="109">
        <f>ROUND(L661*K661,2)</f>
        <v>0</v>
      </c>
      <c r="BL661" s="21" t="s">
        <v>287</v>
      </c>
      <c r="BM661" s="21" t="s">
        <v>643</v>
      </c>
    </row>
    <row r="662" spans="2:51" s="10" customFormat="1" ht="22.5" customHeight="1">
      <c r="B662" s="171"/>
      <c r="C662" s="172"/>
      <c r="D662" s="172"/>
      <c r="E662" s="173" t="s">
        <v>5</v>
      </c>
      <c r="F662" s="279" t="s">
        <v>619</v>
      </c>
      <c r="G662" s="280"/>
      <c r="H662" s="280"/>
      <c r="I662" s="280"/>
      <c r="J662" s="172"/>
      <c r="K662" s="174" t="s">
        <v>5</v>
      </c>
      <c r="L662" s="172"/>
      <c r="M662" s="172"/>
      <c r="N662" s="172"/>
      <c r="O662" s="172"/>
      <c r="P662" s="172"/>
      <c r="Q662" s="172"/>
      <c r="R662" s="175"/>
      <c r="T662" s="176"/>
      <c r="U662" s="172"/>
      <c r="V662" s="172"/>
      <c r="W662" s="172"/>
      <c r="X662" s="172"/>
      <c r="Y662" s="172"/>
      <c r="Z662" s="172"/>
      <c r="AA662" s="177"/>
      <c r="AT662" s="178" t="s">
        <v>169</v>
      </c>
      <c r="AU662" s="178" t="s">
        <v>110</v>
      </c>
      <c r="AV662" s="10" t="s">
        <v>88</v>
      </c>
      <c r="AW662" s="10" t="s">
        <v>37</v>
      </c>
      <c r="AX662" s="10" t="s">
        <v>80</v>
      </c>
      <c r="AY662" s="178" t="s">
        <v>162</v>
      </c>
    </row>
    <row r="663" spans="2:51" s="11" customFormat="1" ht="22.5" customHeight="1">
      <c r="B663" s="179"/>
      <c r="C663" s="180"/>
      <c r="D663" s="180"/>
      <c r="E663" s="181" t="s">
        <v>5</v>
      </c>
      <c r="F663" s="281" t="s">
        <v>620</v>
      </c>
      <c r="G663" s="282"/>
      <c r="H663" s="282"/>
      <c r="I663" s="282"/>
      <c r="J663" s="180"/>
      <c r="K663" s="182">
        <v>112.77</v>
      </c>
      <c r="L663" s="180"/>
      <c r="M663" s="180"/>
      <c r="N663" s="180"/>
      <c r="O663" s="180"/>
      <c r="P663" s="180"/>
      <c r="Q663" s="180"/>
      <c r="R663" s="183"/>
      <c r="T663" s="184"/>
      <c r="U663" s="180"/>
      <c r="V663" s="180"/>
      <c r="W663" s="180"/>
      <c r="X663" s="180"/>
      <c r="Y663" s="180"/>
      <c r="Z663" s="180"/>
      <c r="AA663" s="185"/>
      <c r="AT663" s="186" t="s">
        <v>169</v>
      </c>
      <c r="AU663" s="186" t="s">
        <v>110</v>
      </c>
      <c r="AV663" s="11" t="s">
        <v>110</v>
      </c>
      <c r="AW663" s="11" t="s">
        <v>37</v>
      </c>
      <c r="AX663" s="11" t="s">
        <v>80</v>
      </c>
      <c r="AY663" s="186" t="s">
        <v>162</v>
      </c>
    </row>
    <row r="664" spans="2:51" s="12" customFormat="1" ht="22.5" customHeight="1">
      <c r="B664" s="187"/>
      <c r="C664" s="188"/>
      <c r="D664" s="188"/>
      <c r="E664" s="189" t="s">
        <v>5</v>
      </c>
      <c r="F664" s="283" t="s">
        <v>171</v>
      </c>
      <c r="G664" s="284"/>
      <c r="H664" s="284"/>
      <c r="I664" s="284"/>
      <c r="J664" s="188"/>
      <c r="K664" s="190">
        <v>112.77</v>
      </c>
      <c r="L664" s="188"/>
      <c r="M664" s="188"/>
      <c r="N664" s="188"/>
      <c r="O664" s="188"/>
      <c r="P664" s="188"/>
      <c r="Q664" s="188"/>
      <c r="R664" s="191"/>
      <c r="T664" s="192"/>
      <c r="U664" s="188"/>
      <c r="V664" s="188"/>
      <c r="W664" s="188"/>
      <c r="X664" s="188"/>
      <c r="Y664" s="188"/>
      <c r="Z664" s="188"/>
      <c r="AA664" s="193"/>
      <c r="AT664" s="194" t="s">
        <v>169</v>
      </c>
      <c r="AU664" s="194" t="s">
        <v>110</v>
      </c>
      <c r="AV664" s="12" t="s">
        <v>141</v>
      </c>
      <c r="AW664" s="12" t="s">
        <v>37</v>
      </c>
      <c r="AX664" s="12" t="s">
        <v>88</v>
      </c>
      <c r="AY664" s="194" t="s">
        <v>162</v>
      </c>
    </row>
    <row r="665" spans="2:65" s="1" customFormat="1" ht="44.25" customHeight="1">
      <c r="B665" s="135"/>
      <c r="C665" s="203" t="s">
        <v>644</v>
      </c>
      <c r="D665" s="203" t="s">
        <v>270</v>
      </c>
      <c r="E665" s="204" t="s">
        <v>645</v>
      </c>
      <c r="F665" s="291" t="s">
        <v>646</v>
      </c>
      <c r="G665" s="291"/>
      <c r="H665" s="291"/>
      <c r="I665" s="291"/>
      <c r="J665" s="205" t="s">
        <v>166</v>
      </c>
      <c r="K665" s="206">
        <v>124.047</v>
      </c>
      <c r="L665" s="292">
        <v>0</v>
      </c>
      <c r="M665" s="292"/>
      <c r="N665" s="293">
        <f>ROUND(L665*K665,2)</f>
        <v>0</v>
      </c>
      <c r="O665" s="278"/>
      <c r="P665" s="278"/>
      <c r="Q665" s="278"/>
      <c r="R665" s="138"/>
      <c r="T665" s="168" t="s">
        <v>5</v>
      </c>
      <c r="U665" s="47" t="s">
        <v>48</v>
      </c>
      <c r="V665" s="39"/>
      <c r="W665" s="169">
        <f>V665*K665</f>
        <v>0</v>
      </c>
      <c r="X665" s="169">
        <v>0.00287</v>
      </c>
      <c r="Y665" s="169">
        <f>X665*K665</f>
        <v>0.35601489000000003</v>
      </c>
      <c r="Z665" s="169">
        <v>0</v>
      </c>
      <c r="AA665" s="170">
        <f>Z665*K665</f>
        <v>0</v>
      </c>
      <c r="AR665" s="21" t="s">
        <v>364</v>
      </c>
      <c r="AT665" s="21" t="s">
        <v>270</v>
      </c>
      <c r="AU665" s="21" t="s">
        <v>110</v>
      </c>
      <c r="AY665" s="21" t="s">
        <v>162</v>
      </c>
      <c r="BE665" s="109">
        <f>IF(U665="základní",N665,0)</f>
        <v>0</v>
      </c>
      <c r="BF665" s="109">
        <f>IF(U665="snížená",N665,0)</f>
        <v>0</v>
      </c>
      <c r="BG665" s="109">
        <f>IF(U665="zákl. přenesená",N665,0)</f>
        <v>0</v>
      </c>
      <c r="BH665" s="109">
        <f>IF(U665="sníž. přenesená",N665,0)</f>
        <v>0</v>
      </c>
      <c r="BI665" s="109">
        <f>IF(U665="nulová",N665,0)</f>
        <v>0</v>
      </c>
      <c r="BJ665" s="21" t="s">
        <v>141</v>
      </c>
      <c r="BK665" s="109">
        <f>ROUND(L665*K665,2)</f>
        <v>0</v>
      </c>
      <c r="BL665" s="21" t="s">
        <v>287</v>
      </c>
      <c r="BM665" s="21" t="s">
        <v>647</v>
      </c>
    </row>
    <row r="666" spans="2:65" s="1" customFormat="1" ht="31.5" customHeight="1">
      <c r="B666" s="135"/>
      <c r="C666" s="164" t="s">
        <v>648</v>
      </c>
      <c r="D666" s="164" t="s">
        <v>163</v>
      </c>
      <c r="E666" s="165" t="s">
        <v>649</v>
      </c>
      <c r="F666" s="276" t="s">
        <v>650</v>
      </c>
      <c r="G666" s="276"/>
      <c r="H666" s="276"/>
      <c r="I666" s="276"/>
      <c r="J666" s="166" t="s">
        <v>179</v>
      </c>
      <c r="K666" s="167">
        <v>117.61</v>
      </c>
      <c r="L666" s="277">
        <v>0</v>
      </c>
      <c r="M666" s="277"/>
      <c r="N666" s="278">
        <f>ROUND(L666*K666,2)</f>
        <v>0</v>
      </c>
      <c r="O666" s="278"/>
      <c r="P666" s="278"/>
      <c r="Q666" s="278"/>
      <c r="R666" s="138"/>
      <c r="T666" s="168" t="s">
        <v>5</v>
      </c>
      <c r="U666" s="47" t="s">
        <v>48</v>
      </c>
      <c r="V666" s="39"/>
      <c r="W666" s="169">
        <f>V666*K666</f>
        <v>0</v>
      </c>
      <c r="X666" s="169">
        <v>0</v>
      </c>
      <c r="Y666" s="169">
        <f>X666*K666</f>
        <v>0</v>
      </c>
      <c r="Z666" s="169">
        <v>0.0003</v>
      </c>
      <c r="AA666" s="170">
        <f>Z666*K666</f>
        <v>0.035282999999999995</v>
      </c>
      <c r="AR666" s="21" t="s">
        <v>287</v>
      </c>
      <c r="AT666" s="21" t="s">
        <v>163</v>
      </c>
      <c r="AU666" s="21" t="s">
        <v>110</v>
      </c>
      <c r="AY666" s="21" t="s">
        <v>162</v>
      </c>
      <c r="BE666" s="109">
        <f>IF(U666="základní",N666,0)</f>
        <v>0</v>
      </c>
      <c r="BF666" s="109">
        <f>IF(U666="snížená",N666,0)</f>
        <v>0</v>
      </c>
      <c r="BG666" s="109">
        <f>IF(U666="zákl. přenesená",N666,0)</f>
        <v>0</v>
      </c>
      <c r="BH666" s="109">
        <f>IF(U666="sníž. přenesená",N666,0)</f>
        <v>0</v>
      </c>
      <c r="BI666" s="109">
        <f>IF(U666="nulová",N666,0)</f>
        <v>0</v>
      </c>
      <c r="BJ666" s="21" t="s">
        <v>141</v>
      </c>
      <c r="BK666" s="109">
        <f>ROUND(L666*K666,2)</f>
        <v>0</v>
      </c>
      <c r="BL666" s="21" t="s">
        <v>287</v>
      </c>
      <c r="BM666" s="21" t="s">
        <v>651</v>
      </c>
    </row>
    <row r="667" spans="2:51" s="10" customFormat="1" ht="22.5" customHeight="1">
      <c r="B667" s="171"/>
      <c r="C667" s="172"/>
      <c r="D667" s="172"/>
      <c r="E667" s="173" t="s">
        <v>5</v>
      </c>
      <c r="F667" s="279" t="s">
        <v>207</v>
      </c>
      <c r="G667" s="280"/>
      <c r="H667" s="280"/>
      <c r="I667" s="280"/>
      <c r="J667" s="172"/>
      <c r="K667" s="174" t="s">
        <v>5</v>
      </c>
      <c r="L667" s="172"/>
      <c r="M667" s="172"/>
      <c r="N667" s="172"/>
      <c r="O667" s="172"/>
      <c r="P667" s="172"/>
      <c r="Q667" s="172"/>
      <c r="R667" s="175"/>
      <c r="T667" s="176"/>
      <c r="U667" s="172"/>
      <c r="V667" s="172"/>
      <c r="W667" s="172"/>
      <c r="X667" s="172"/>
      <c r="Y667" s="172"/>
      <c r="Z667" s="172"/>
      <c r="AA667" s="177"/>
      <c r="AT667" s="178" t="s">
        <v>169</v>
      </c>
      <c r="AU667" s="178" t="s">
        <v>110</v>
      </c>
      <c r="AV667" s="10" t="s">
        <v>88</v>
      </c>
      <c r="AW667" s="10" t="s">
        <v>37</v>
      </c>
      <c r="AX667" s="10" t="s">
        <v>80</v>
      </c>
      <c r="AY667" s="178" t="s">
        <v>162</v>
      </c>
    </row>
    <row r="668" spans="2:51" s="11" customFormat="1" ht="22.5" customHeight="1">
      <c r="B668" s="179"/>
      <c r="C668" s="180"/>
      <c r="D668" s="180"/>
      <c r="E668" s="181" t="s">
        <v>5</v>
      </c>
      <c r="F668" s="281" t="s">
        <v>652</v>
      </c>
      <c r="G668" s="282"/>
      <c r="H668" s="282"/>
      <c r="I668" s="282"/>
      <c r="J668" s="180"/>
      <c r="K668" s="182">
        <v>21.33</v>
      </c>
      <c r="L668" s="180"/>
      <c r="M668" s="180"/>
      <c r="N668" s="180"/>
      <c r="O668" s="180"/>
      <c r="P668" s="180"/>
      <c r="Q668" s="180"/>
      <c r="R668" s="183"/>
      <c r="T668" s="184"/>
      <c r="U668" s="180"/>
      <c r="V668" s="180"/>
      <c r="W668" s="180"/>
      <c r="X668" s="180"/>
      <c r="Y668" s="180"/>
      <c r="Z668" s="180"/>
      <c r="AA668" s="185"/>
      <c r="AT668" s="186" t="s">
        <v>169</v>
      </c>
      <c r="AU668" s="186" t="s">
        <v>110</v>
      </c>
      <c r="AV668" s="11" t="s">
        <v>110</v>
      </c>
      <c r="AW668" s="11" t="s">
        <v>37</v>
      </c>
      <c r="AX668" s="11" t="s">
        <v>80</v>
      </c>
      <c r="AY668" s="186" t="s">
        <v>162</v>
      </c>
    </row>
    <row r="669" spans="2:51" s="10" customFormat="1" ht="22.5" customHeight="1">
      <c r="B669" s="171"/>
      <c r="C669" s="172"/>
      <c r="D669" s="172"/>
      <c r="E669" s="173" t="s">
        <v>5</v>
      </c>
      <c r="F669" s="289" t="s">
        <v>653</v>
      </c>
      <c r="G669" s="290"/>
      <c r="H669" s="290"/>
      <c r="I669" s="290"/>
      <c r="J669" s="172"/>
      <c r="K669" s="174" t="s">
        <v>5</v>
      </c>
      <c r="L669" s="172"/>
      <c r="M669" s="172"/>
      <c r="N669" s="172"/>
      <c r="O669" s="172"/>
      <c r="P669" s="172"/>
      <c r="Q669" s="172"/>
      <c r="R669" s="175"/>
      <c r="T669" s="176"/>
      <c r="U669" s="172"/>
      <c r="V669" s="172"/>
      <c r="W669" s="172"/>
      <c r="X669" s="172"/>
      <c r="Y669" s="172"/>
      <c r="Z669" s="172"/>
      <c r="AA669" s="177"/>
      <c r="AT669" s="178" t="s">
        <v>169</v>
      </c>
      <c r="AU669" s="178" t="s">
        <v>110</v>
      </c>
      <c r="AV669" s="10" t="s">
        <v>88</v>
      </c>
      <c r="AW669" s="10" t="s">
        <v>37</v>
      </c>
      <c r="AX669" s="10" t="s">
        <v>80</v>
      </c>
      <c r="AY669" s="178" t="s">
        <v>162</v>
      </c>
    </row>
    <row r="670" spans="2:51" s="11" customFormat="1" ht="22.5" customHeight="1">
      <c r="B670" s="179"/>
      <c r="C670" s="180"/>
      <c r="D670" s="180"/>
      <c r="E670" s="181" t="s">
        <v>5</v>
      </c>
      <c r="F670" s="281" t="s">
        <v>654</v>
      </c>
      <c r="G670" s="282"/>
      <c r="H670" s="282"/>
      <c r="I670" s="282"/>
      <c r="J670" s="180"/>
      <c r="K670" s="182">
        <v>16.92</v>
      </c>
      <c r="L670" s="180"/>
      <c r="M670" s="180"/>
      <c r="N670" s="180"/>
      <c r="O670" s="180"/>
      <c r="P670" s="180"/>
      <c r="Q670" s="180"/>
      <c r="R670" s="183"/>
      <c r="T670" s="184"/>
      <c r="U670" s="180"/>
      <c r="V670" s="180"/>
      <c r="W670" s="180"/>
      <c r="X670" s="180"/>
      <c r="Y670" s="180"/>
      <c r="Z670" s="180"/>
      <c r="AA670" s="185"/>
      <c r="AT670" s="186" t="s">
        <v>169</v>
      </c>
      <c r="AU670" s="186" t="s">
        <v>110</v>
      </c>
      <c r="AV670" s="11" t="s">
        <v>110</v>
      </c>
      <c r="AW670" s="11" t="s">
        <v>37</v>
      </c>
      <c r="AX670" s="11" t="s">
        <v>80</v>
      </c>
      <c r="AY670" s="186" t="s">
        <v>162</v>
      </c>
    </row>
    <row r="671" spans="2:51" s="11" customFormat="1" ht="22.5" customHeight="1">
      <c r="B671" s="179"/>
      <c r="C671" s="180"/>
      <c r="D671" s="180"/>
      <c r="E671" s="181" t="s">
        <v>5</v>
      </c>
      <c r="F671" s="281" t="s">
        <v>655</v>
      </c>
      <c r="G671" s="282"/>
      <c r="H671" s="282"/>
      <c r="I671" s="282"/>
      <c r="J671" s="180"/>
      <c r="K671" s="182">
        <v>14.9</v>
      </c>
      <c r="L671" s="180"/>
      <c r="M671" s="180"/>
      <c r="N671" s="180"/>
      <c r="O671" s="180"/>
      <c r="P671" s="180"/>
      <c r="Q671" s="180"/>
      <c r="R671" s="183"/>
      <c r="T671" s="184"/>
      <c r="U671" s="180"/>
      <c r="V671" s="180"/>
      <c r="W671" s="180"/>
      <c r="X671" s="180"/>
      <c r="Y671" s="180"/>
      <c r="Z671" s="180"/>
      <c r="AA671" s="185"/>
      <c r="AT671" s="186" t="s">
        <v>169</v>
      </c>
      <c r="AU671" s="186" t="s">
        <v>110</v>
      </c>
      <c r="AV671" s="11" t="s">
        <v>110</v>
      </c>
      <c r="AW671" s="11" t="s">
        <v>37</v>
      </c>
      <c r="AX671" s="11" t="s">
        <v>80</v>
      </c>
      <c r="AY671" s="186" t="s">
        <v>162</v>
      </c>
    </row>
    <row r="672" spans="2:51" s="11" customFormat="1" ht="22.5" customHeight="1">
      <c r="B672" s="179"/>
      <c r="C672" s="180"/>
      <c r="D672" s="180"/>
      <c r="E672" s="181" t="s">
        <v>5</v>
      </c>
      <c r="F672" s="281" t="s">
        <v>656</v>
      </c>
      <c r="G672" s="282"/>
      <c r="H672" s="282"/>
      <c r="I672" s="282"/>
      <c r="J672" s="180"/>
      <c r="K672" s="182">
        <v>16.38</v>
      </c>
      <c r="L672" s="180"/>
      <c r="M672" s="180"/>
      <c r="N672" s="180"/>
      <c r="O672" s="180"/>
      <c r="P672" s="180"/>
      <c r="Q672" s="180"/>
      <c r="R672" s="183"/>
      <c r="T672" s="184"/>
      <c r="U672" s="180"/>
      <c r="V672" s="180"/>
      <c r="W672" s="180"/>
      <c r="X672" s="180"/>
      <c r="Y672" s="180"/>
      <c r="Z672" s="180"/>
      <c r="AA672" s="185"/>
      <c r="AT672" s="186" t="s">
        <v>169</v>
      </c>
      <c r="AU672" s="186" t="s">
        <v>110</v>
      </c>
      <c r="AV672" s="11" t="s">
        <v>110</v>
      </c>
      <c r="AW672" s="11" t="s">
        <v>37</v>
      </c>
      <c r="AX672" s="11" t="s">
        <v>80</v>
      </c>
      <c r="AY672" s="186" t="s">
        <v>162</v>
      </c>
    </row>
    <row r="673" spans="2:51" s="11" customFormat="1" ht="22.5" customHeight="1">
      <c r="B673" s="179"/>
      <c r="C673" s="180"/>
      <c r="D673" s="180"/>
      <c r="E673" s="181" t="s">
        <v>5</v>
      </c>
      <c r="F673" s="281" t="s">
        <v>657</v>
      </c>
      <c r="G673" s="282"/>
      <c r="H673" s="282"/>
      <c r="I673" s="282"/>
      <c r="J673" s="180"/>
      <c r="K673" s="182">
        <v>15.81</v>
      </c>
      <c r="L673" s="180"/>
      <c r="M673" s="180"/>
      <c r="N673" s="180"/>
      <c r="O673" s="180"/>
      <c r="P673" s="180"/>
      <c r="Q673" s="180"/>
      <c r="R673" s="183"/>
      <c r="T673" s="184"/>
      <c r="U673" s="180"/>
      <c r="V673" s="180"/>
      <c r="W673" s="180"/>
      <c r="X673" s="180"/>
      <c r="Y673" s="180"/>
      <c r="Z673" s="180"/>
      <c r="AA673" s="185"/>
      <c r="AT673" s="186" t="s">
        <v>169</v>
      </c>
      <c r="AU673" s="186" t="s">
        <v>110</v>
      </c>
      <c r="AV673" s="11" t="s">
        <v>110</v>
      </c>
      <c r="AW673" s="11" t="s">
        <v>37</v>
      </c>
      <c r="AX673" s="11" t="s">
        <v>80</v>
      </c>
      <c r="AY673" s="186" t="s">
        <v>162</v>
      </c>
    </row>
    <row r="674" spans="2:51" s="11" customFormat="1" ht="22.5" customHeight="1">
      <c r="B674" s="179"/>
      <c r="C674" s="180"/>
      <c r="D674" s="180"/>
      <c r="E674" s="181" t="s">
        <v>5</v>
      </c>
      <c r="F674" s="281" t="s">
        <v>657</v>
      </c>
      <c r="G674" s="282"/>
      <c r="H674" s="282"/>
      <c r="I674" s="282"/>
      <c r="J674" s="180"/>
      <c r="K674" s="182">
        <v>15.81</v>
      </c>
      <c r="L674" s="180"/>
      <c r="M674" s="180"/>
      <c r="N674" s="180"/>
      <c r="O674" s="180"/>
      <c r="P674" s="180"/>
      <c r="Q674" s="180"/>
      <c r="R674" s="183"/>
      <c r="T674" s="184"/>
      <c r="U674" s="180"/>
      <c r="V674" s="180"/>
      <c r="W674" s="180"/>
      <c r="X674" s="180"/>
      <c r="Y674" s="180"/>
      <c r="Z674" s="180"/>
      <c r="AA674" s="185"/>
      <c r="AT674" s="186" t="s">
        <v>169</v>
      </c>
      <c r="AU674" s="186" t="s">
        <v>110</v>
      </c>
      <c r="AV674" s="11" t="s">
        <v>110</v>
      </c>
      <c r="AW674" s="11" t="s">
        <v>37</v>
      </c>
      <c r="AX674" s="11" t="s">
        <v>80</v>
      </c>
      <c r="AY674" s="186" t="s">
        <v>162</v>
      </c>
    </row>
    <row r="675" spans="2:51" s="11" customFormat="1" ht="22.5" customHeight="1">
      <c r="B675" s="179"/>
      <c r="C675" s="180"/>
      <c r="D675" s="180"/>
      <c r="E675" s="181" t="s">
        <v>5</v>
      </c>
      <c r="F675" s="281" t="s">
        <v>658</v>
      </c>
      <c r="G675" s="282"/>
      <c r="H675" s="282"/>
      <c r="I675" s="282"/>
      <c r="J675" s="180"/>
      <c r="K675" s="182">
        <v>16.46</v>
      </c>
      <c r="L675" s="180"/>
      <c r="M675" s="180"/>
      <c r="N675" s="180"/>
      <c r="O675" s="180"/>
      <c r="P675" s="180"/>
      <c r="Q675" s="180"/>
      <c r="R675" s="183"/>
      <c r="T675" s="184"/>
      <c r="U675" s="180"/>
      <c r="V675" s="180"/>
      <c r="W675" s="180"/>
      <c r="X675" s="180"/>
      <c r="Y675" s="180"/>
      <c r="Z675" s="180"/>
      <c r="AA675" s="185"/>
      <c r="AT675" s="186" t="s">
        <v>169</v>
      </c>
      <c r="AU675" s="186" t="s">
        <v>110</v>
      </c>
      <c r="AV675" s="11" t="s">
        <v>110</v>
      </c>
      <c r="AW675" s="11" t="s">
        <v>37</v>
      </c>
      <c r="AX675" s="11" t="s">
        <v>80</v>
      </c>
      <c r="AY675" s="186" t="s">
        <v>162</v>
      </c>
    </row>
    <row r="676" spans="2:51" s="12" customFormat="1" ht="22.5" customHeight="1">
      <c r="B676" s="187"/>
      <c r="C676" s="188"/>
      <c r="D676" s="188"/>
      <c r="E676" s="189" t="s">
        <v>5</v>
      </c>
      <c r="F676" s="283" t="s">
        <v>171</v>
      </c>
      <c r="G676" s="284"/>
      <c r="H676" s="284"/>
      <c r="I676" s="284"/>
      <c r="J676" s="188"/>
      <c r="K676" s="190">
        <v>117.61</v>
      </c>
      <c r="L676" s="188"/>
      <c r="M676" s="188"/>
      <c r="N676" s="188"/>
      <c r="O676" s="188"/>
      <c r="P676" s="188"/>
      <c r="Q676" s="188"/>
      <c r="R676" s="191"/>
      <c r="T676" s="192"/>
      <c r="U676" s="188"/>
      <c r="V676" s="188"/>
      <c r="W676" s="188"/>
      <c r="X676" s="188"/>
      <c r="Y676" s="188"/>
      <c r="Z676" s="188"/>
      <c r="AA676" s="193"/>
      <c r="AT676" s="194" t="s">
        <v>169</v>
      </c>
      <c r="AU676" s="194" t="s">
        <v>110</v>
      </c>
      <c r="AV676" s="12" t="s">
        <v>141</v>
      </c>
      <c r="AW676" s="12" t="s">
        <v>37</v>
      </c>
      <c r="AX676" s="12" t="s">
        <v>88</v>
      </c>
      <c r="AY676" s="194" t="s">
        <v>162</v>
      </c>
    </row>
    <row r="677" spans="2:65" s="1" customFormat="1" ht="22.5" customHeight="1">
      <c r="B677" s="135"/>
      <c r="C677" s="164" t="s">
        <v>659</v>
      </c>
      <c r="D677" s="164" t="s">
        <v>163</v>
      </c>
      <c r="E677" s="165" t="s">
        <v>660</v>
      </c>
      <c r="F677" s="276" t="s">
        <v>661</v>
      </c>
      <c r="G677" s="276"/>
      <c r="H677" s="276"/>
      <c r="I677" s="276"/>
      <c r="J677" s="166" t="s">
        <v>179</v>
      </c>
      <c r="K677" s="167">
        <v>102.2</v>
      </c>
      <c r="L677" s="277">
        <v>0</v>
      </c>
      <c r="M677" s="277"/>
      <c r="N677" s="278">
        <f>ROUND(L677*K677,2)</f>
        <v>0</v>
      </c>
      <c r="O677" s="278"/>
      <c r="P677" s="278"/>
      <c r="Q677" s="278"/>
      <c r="R677" s="138"/>
      <c r="T677" s="168" t="s">
        <v>5</v>
      </c>
      <c r="U677" s="47" t="s">
        <v>48</v>
      </c>
      <c r="V677" s="39"/>
      <c r="W677" s="169">
        <f>V677*K677</f>
        <v>0</v>
      </c>
      <c r="X677" s="169">
        <v>3E-05</v>
      </c>
      <c r="Y677" s="169">
        <f>X677*K677</f>
        <v>0.003066</v>
      </c>
      <c r="Z677" s="169">
        <v>0</v>
      </c>
      <c r="AA677" s="170">
        <f>Z677*K677</f>
        <v>0</v>
      </c>
      <c r="AR677" s="21" t="s">
        <v>287</v>
      </c>
      <c r="AT677" s="21" t="s">
        <v>163</v>
      </c>
      <c r="AU677" s="21" t="s">
        <v>110</v>
      </c>
      <c r="AY677" s="21" t="s">
        <v>162</v>
      </c>
      <c r="BE677" s="109">
        <f>IF(U677="základní",N677,0)</f>
        <v>0</v>
      </c>
      <c r="BF677" s="109">
        <f>IF(U677="snížená",N677,0)</f>
        <v>0</v>
      </c>
      <c r="BG677" s="109">
        <f>IF(U677="zákl. přenesená",N677,0)</f>
        <v>0</v>
      </c>
      <c r="BH677" s="109">
        <f>IF(U677="sníž. přenesená",N677,0)</f>
        <v>0</v>
      </c>
      <c r="BI677" s="109">
        <f>IF(U677="nulová",N677,0)</f>
        <v>0</v>
      </c>
      <c r="BJ677" s="21" t="s">
        <v>141</v>
      </c>
      <c r="BK677" s="109">
        <f>ROUND(L677*K677,2)</f>
        <v>0</v>
      </c>
      <c r="BL677" s="21" t="s">
        <v>287</v>
      </c>
      <c r="BM677" s="21" t="s">
        <v>662</v>
      </c>
    </row>
    <row r="678" spans="2:51" s="10" customFormat="1" ht="22.5" customHeight="1">
      <c r="B678" s="171"/>
      <c r="C678" s="172"/>
      <c r="D678" s="172"/>
      <c r="E678" s="173" t="s">
        <v>5</v>
      </c>
      <c r="F678" s="279" t="s">
        <v>207</v>
      </c>
      <c r="G678" s="280"/>
      <c r="H678" s="280"/>
      <c r="I678" s="280"/>
      <c r="J678" s="172"/>
      <c r="K678" s="174" t="s">
        <v>5</v>
      </c>
      <c r="L678" s="172"/>
      <c r="M678" s="172"/>
      <c r="N678" s="172"/>
      <c r="O678" s="172"/>
      <c r="P678" s="172"/>
      <c r="Q678" s="172"/>
      <c r="R678" s="175"/>
      <c r="T678" s="176"/>
      <c r="U678" s="172"/>
      <c r="V678" s="172"/>
      <c r="W678" s="172"/>
      <c r="X678" s="172"/>
      <c r="Y678" s="172"/>
      <c r="Z678" s="172"/>
      <c r="AA678" s="177"/>
      <c r="AT678" s="178" t="s">
        <v>169</v>
      </c>
      <c r="AU678" s="178" t="s">
        <v>110</v>
      </c>
      <c r="AV678" s="10" t="s">
        <v>88</v>
      </c>
      <c r="AW678" s="10" t="s">
        <v>37</v>
      </c>
      <c r="AX678" s="10" t="s">
        <v>80</v>
      </c>
      <c r="AY678" s="178" t="s">
        <v>162</v>
      </c>
    </row>
    <row r="679" spans="2:51" s="11" customFormat="1" ht="22.5" customHeight="1">
      <c r="B679" s="179"/>
      <c r="C679" s="180"/>
      <c r="D679" s="180"/>
      <c r="E679" s="181" t="s">
        <v>5</v>
      </c>
      <c r="F679" s="281" t="s">
        <v>663</v>
      </c>
      <c r="G679" s="282"/>
      <c r="H679" s="282"/>
      <c r="I679" s="282"/>
      <c r="J679" s="180"/>
      <c r="K679" s="182">
        <v>21.18</v>
      </c>
      <c r="L679" s="180"/>
      <c r="M679" s="180"/>
      <c r="N679" s="180"/>
      <c r="O679" s="180"/>
      <c r="P679" s="180"/>
      <c r="Q679" s="180"/>
      <c r="R679" s="183"/>
      <c r="T679" s="184"/>
      <c r="U679" s="180"/>
      <c r="V679" s="180"/>
      <c r="W679" s="180"/>
      <c r="X679" s="180"/>
      <c r="Y679" s="180"/>
      <c r="Z679" s="180"/>
      <c r="AA679" s="185"/>
      <c r="AT679" s="186" t="s">
        <v>169</v>
      </c>
      <c r="AU679" s="186" t="s">
        <v>110</v>
      </c>
      <c r="AV679" s="11" t="s">
        <v>110</v>
      </c>
      <c r="AW679" s="11" t="s">
        <v>37</v>
      </c>
      <c r="AX679" s="11" t="s">
        <v>80</v>
      </c>
      <c r="AY679" s="186" t="s">
        <v>162</v>
      </c>
    </row>
    <row r="680" spans="2:51" s="13" customFormat="1" ht="22.5" customHeight="1">
      <c r="B680" s="195"/>
      <c r="C680" s="196"/>
      <c r="D680" s="196"/>
      <c r="E680" s="197" t="s">
        <v>5</v>
      </c>
      <c r="F680" s="287" t="s">
        <v>201</v>
      </c>
      <c r="G680" s="288"/>
      <c r="H680" s="288"/>
      <c r="I680" s="288"/>
      <c r="J680" s="196"/>
      <c r="K680" s="198">
        <v>21.18</v>
      </c>
      <c r="L680" s="196"/>
      <c r="M680" s="196"/>
      <c r="N680" s="196"/>
      <c r="O680" s="196"/>
      <c r="P680" s="196"/>
      <c r="Q680" s="196"/>
      <c r="R680" s="199"/>
      <c r="T680" s="200"/>
      <c r="U680" s="196"/>
      <c r="V680" s="196"/>
      <c r="W680" s="196"/>
      <c r="X680" s="196"/>
      <c r="Y680" s="196"/>
      <c r="Z680" s="196"/>
      <c r="AA680" s="201"/>
      <c r="AT680" s="202" t="s">
        <v>169</v>
      </c>
      <c r="AU680" s="202" t="s">
        <v>110</v>
      </c>
      <c r="AV680" s="13" t="s">
        <v>176</v>
      </c>
      <c r="AW680" s="13" t="s">
        <v>37</v>
      </c>
      <c r="AX680" s="13" t="s">
        <v>80</v>
      </c>
      <c r="AY680" s="202" t="s">
        <v>162</v>
      </c>
    </row>
    <row r="681" spans="2:51" s="10" customFormat="1" ht="22.5" customHeight="1">
      <c r="B681" s="171"/>
      <c r="C681" s="172"/>
      <c r="D681" s="172"/>
      <c r="E681" s="173" t="s">
        <v>5</v>
      </c>
      <c r="F681" s="289" t="s">
        <v>263</v>
      </c>
      <c r="G681" s="290"/>
      <c r="H681" s="290"/>
      <c r="I681" s="290"/>
      <c r="J681" s="172"/>
      <c r="K681" s="174" t="s">
        <v>5</v>
      </c>
      <c r="L681" s="172"/>
      <c r="M681" s="172"/>
      <c r="N681" s="172"/>
      <c r="O681" s="172"/>
      <c r="P681" s="172"/>
      <c r="Q681" s="172"/>
      <c r="R681" s="175"/>
      <c r="T681" s="176"/>
      <c r="U681" s="172"/>
      <c r="V681" s="172"/>
      <c r="W681" s="172"/>
      <c r="X681" s="172"/>
      <c r="Y681" s="172"/>
      <c r="Z681" s="172"/>
      <c r="AA681" s="177"/>
      <c r="AT681" s="178" t="s">
        <v>169</v>
      </c>
      <c r="AU681" s="178" t="s">
        <v>110</v>
      </c>
      <c r="AV681" s="10" t="s">
        <v>88</v>
      </c>
      <c r="AW681" s="10" t="s">
        <v>37</v>
      </c>
      <c r="AX681" s="10" t="s">
        <v>80</v>
      </c>
      <c r="AY681" s="178" t="s">
        <v>162</v>
      </c>
    </row>
    <row r="682" spans="2:51" s="11" customFormat="1" ht="22.5" customHeight="1">
      <c r="B682" s="179"/>
      <c r="C682" s="180"/>
      <c r="D682" s="180"/>
      <c r="E682" s="181" t="s">
        <v>5</v>
      </c>
      <c r="F682" s="281" t="s">
        <v>664</v>
      </c>
      <c r="G682" s="282"/>
      <c r="H682" s="282"/>
      <c r="I682" s="282"/>
      <c r="J682" s="180"/>
      <c r="K682" s="182">
        <v>16.77</v>
      </c>
      <c r="L682" s="180"/>
      <c r="M682" s="180"/>
      <c r="N682" s="180"/>
      <c r="O682" s="180"/>
      <c r="P682" s="180"/>
      <c r="Q682" s="180"/>
      <c r="R682" s="183"/>
      <c r="T682" s="184"/>
      <c r="U682" s="180"/>
      <c r="V682" s="180"/>
      <c r="W682" s="180"/>
      <c r="X682" s="180"/>
      <c r="Y682" s="180"/>
      <c r="Z682" s="180"/>
      <c r="AA682" s="185"/>
      <c r="AT682" s="186" t="s">
        <v>169</v>
      </c>
      <c r="AU682" s="186" t="s">
        <v>110</v>
      </c>
      <c r="AV682" s="11" t="s">
        <v>110</v>
      </c>
      <c r="AW682" s="11" t="s">
        <v>37</v>
      </c>
      <c r="AX682" s="11" t="s">
        <v>80</v>
      </c>
      <c r="AY682" s="186" t="s">
        <v>162</v>
      </c>
    </row>
    <row r="683" spans="2:51" s="11" customFormat="1" ht="22.5" customHeight="1">
      <c r="B683" s="179"/>
      <c r="C683" s="180"/>
      <c r="D683" s="180"/>
      <c r="E683" s="181" t="s">
        <v>5</v>
      </c>
      <c r="F683" s="281" t="s">
        <v>665</v>
      </c>
      <c r="G683" s="282"/>
      <c r="H683" s="282"/>
      <c r="I683" s="282"/>
      <c r="J683" s="180"/>
      <c r="K683" s="182">
        <v>1.6</v>
      </c>
      <c r="L683" s="180"/>
      <c r="M683" s="180"/>
      <c r="N683" s="180"/>
      <c r="O683" s="180"/>
      <c r="P683" s="180"/>
      <c r="Q683" s="180"/>
      <c r="R683" s="183"/>
      <c r="T683" s="184"/>
      <c r="U683" s="180"/>
      <c r="V683" s="180"/>
      <c r="W683" s="180"/>
      <c r="X683" s="180"/>
      <c r="Y683" s="180"/>
      <c r="Z683" s="180"/>
      <c r="AA683" s="185"/>
      <c r="AT683" s="186" t="s">
        <v>169</v>
      </c>
      <c r="AU683" s="186" t="s">
        <v>110</v>
      </c>
      <c r="AV683" s="11" t="s">
        <v>110</v>
      </c>
      <c r="AW683" s="11" t="s">
        <v>37</v>
      </c>
      <c r="AX683" s="11" t="s">
        <v>80</v>
      </c>
      <c r="AY683" s="186" t="s">
        <v>162</v>
      </c>
    </row>
    <row r="684" spans="2:51" s="13" customFormat="1" ht="22.5" customHeight="1">
      <c r="B684" s="195"/>
      <c r="C684" s="196"/>
      <c r="D684" s="196"/>
      <c r="E684" s="197" t="s">
        <v>5</v>
      </c>
      <c r="F684" s="287" t="s">
        <v>201</v>
      </c>
      <c r="G684" s="288"/>
      <c r="H684" s="288"/>
      <c r="I684" s="288"/>
      <c r="J684" s="196"/>
      <c r="K684" s="198">
        <v>18.37</v>
      </c>
      <c r="L684" s="196"/>
      <c r="M684" s="196"/>
      <c r="N684" s="196"/>
      <c r="O684" s="196"/>
      <c r="P684" s="196"/>
      <c r="Q684" s="196"/>
      <c r="R684" s="199"/>
      <c r="T684" s="200"/>
      <c r="U684" s="196"/>
      <c r="V684" s="196"/>
      <c r="W684" s="196"/>
      <c r="X684" s="196"/>
      <c r="Y684" s="196"/>
      <c r="Z684" s="196"/>
      <c r="AA684" s="201"/>
      <c r="AT684" s="202" t="s">
        <v>169</v>
      </c>
      <c r="AU684" s="202" t="s">
        <v>110</v>
      </c>
      <c r="AV684" s="13" t="s">
        <v>176</v>
      </c>
      <c r="AW684" s="13" t="s">
        <v>37</v>
      </c>
      <c r="AX684" s="13" t="s">
        <v>80</v>
      </c>
      <c r="AY684" s="202" t="s">
        <v>162</v>
      </c>
    </row>
    <row r="685" spans="2:51" s="10" customFormat="1" ht="22.5" customHeight="1">
      <c r="B685" s="171"/>
      <c r="C685" s="172"/>
      <c r="D685" s="172"/>
      <c r="E685" s="173" t="s">
        <v>5</v>
      </c>
      <c r="F685" s="289" t="s">
        <v>211</v>
      </c>
      <c r="G685" s="290"/>
      <c r="H685" s="290"/>
      <c r="I685" s="290"/>
      <c r="J685" s="172"/>
      <c r="K685" s="174" t="s">
        <v>5</v>
      </c>
      <c r="L685" s="172"/>
      <c r="M685" s="172"/>
      <c r="N685" s="172"/>
      <c r="O685" s="172"/>
      <c r="P685" s="172"/>
      <c r="Q685" s="172"/>
      <c r="R685" s="175"/>
      <c r="T685" s="176"/>
      <c r="U685" s="172"/>
      <c r="V685" s="172"/>
      <c r="W685" s="172"/>
      <c r="X685" s="172"/>
      <c r="Y685" s="172"/>
      <c r="Z685" s="172"/>
      <c r="AA685" s="177"/>
      <c r="AT685" s="178" t="s">
        <v>169</v>
      </c>
      <c r="AU685" s="178" t="s">
        <v>110</v>
      </c>
      <c r="AV685" s="10" t="s">
        <v>88</v>
      </c>
      <c r="AW685" s="10" t="s">
        <v>37</v>
      </c>
      <c r="AX685" s="10" t="s">
        <v>80</v>
      </c>
      <c r="AY685" s="178" t="s">
        <v>162</v>
      </c>
    </row>
    <row r="686" spans="2:51" s="11" customFormat="1" ht="22.5" customHeight="1">
      <c r="B686" s="179"/>
      <c r="C686" s="180"/>
      <c r="D686" s="180"/>
      <c r="E686" s="181" t="s">
        <v>5</v>
      </c>
      <c r="F686" s="281" t="s">
        <v>666</v>
      </c>
      <c r="G686" s="282"/>
      <c r="H686" s="282"/>
      <c r="I686" s="282"/>
      <c r="J686" s="180"/>
      <c r="K686" s="182">
        <v>15.55</v>
      </c>
      <c r="L686" s="180"/>
      <c r="M686" s="180"/>
      <c r="N686" s="180"/>
      <c r="O686" s="180"/>
      <c r="P686" s="180"/>
      <c r="Q686" s="180"/>
      <c r="R686" s="183"/>
      <c r="T686" s="184"/>
      <c r="U686" s="180"/>
      <c r="V686" s="180"/>
      <c r="W686" s="180"/>
      <c r="X686" s="180"/>
      <c r="Y686" s="180"/>
      <c r="Z686" s="180"/>
      <c r="AA686" s="185"/>
      <c r="AT686" s="186" t="s">
        <v>169</v>
      </c>
      <c r="AU686" s="186" t="s">
        <v>110</v>
      </c>
      <c r="AV686" s="11" t="s">
        <v>110</v>
      </c>
      <c r="AW686" s="11" t="s">
        <v>37</v>
      </c>
      <c r="AX686" s="11" t="s">
        <v>80</v>
      </c>
      <c r="AY686" s="186" t="s">
        <v>162</v>
      </c>
    </row>
    <row r="687" spans="2:51" s="13" customFormat="1" ht="22.5" customHeight="1">
      <c r="B687" s="195"/>
      <c r="C687" s="196"/>
      <c r="D687" s="196"/>
      <c r="E687" s="197" t="s">
        <v>5</v>
      </c>
      <c r="F687" s="287" t="s">
        <v>201</v>
      </c>
      <c r="G687" s="288"/>
      <c r="H687" s="288"/>
      <c r="I687" s="288"/>
      <c r="J687" s="196"/>
      <c r="K687" s="198">
        <v>15.55</v>
      </c>
      <c r="L687" s="196"/>
      <c r="M687" s="196"/>
      <c r="N687" s="196"/>
      <c r="O687" s="196"/>
      <c r="P687" s="196"/>
      <c r="Q687" s="196"/>
      <c r="R687" s="199"/>
      <c r="T687" s="200"/>
      <c r="U687" s="196"/>
      <c r="V687" s="196"/>
      <c r="W687" s="196"/>
      <c r="X687" s="196"/>
      <c r="Y687" s="196"/>
      <c r="Z687" s="196"/>
      <c r="AA687" s="201"/>
      <c r="AT687" s="202" t="s">
        <v>169</v>
      </c>
      <c r="AU687" s="202" t="s">
        <v>110</v>
      </c>
      <c r="AV687" s="13" t="s">
        <v>176</v>
      </c>
      <c r="AW687" s="13" t="s">
        <v>37</v>
      </c>
      <c r="AX687" s="13" t="s">
        <v>80</v>
      </c>
      <c r="AY687" s="202" t="s">
        <v>162</v>
      </c>
    </row>
    <row r="688" spans="2:51" s="10" customFormat="1" ht="22.5" customHeight="1">
      <c r="B688" s="171"/>
      <c r="C688" s="172"/>
      <c r="D688" s="172"/>
      <c r="E688" s="173" t="s">
        <v>5</v>
      </c>
      <c r="F688" s="289" t="s">
        <v>213</v>
      </c>
      <c r="G688" s="290"/>
      <c r="H688" s="290"/>
      <c r="I688" s="290"/>
      <c r="J688" s="172"/>
      <c r="K688" s="174" t="s">
        <v>5</v>
      </c>
      <c r="L688" s="172"/>
      <c r="M688" s="172"/>
      <c r="N688" s="172"/>
      <c r="O688" s="172"/>
      <c r="P688" s="172"/>
      <c r="Q688" s="172"/>
      <c r="R688" s="175"/>
      <c r="T688" s="176"/>
      <c r="U688" s="172"/>
      <c r="V688" s="172"/>
      <c r="W688" s="172"/>
      <c r="X688" s="172"/>
      <c r="Y688" s="172"/>
      <c r="Z688" s="172"/>
      <c r="AA688" s="177"/>
      <c r="AT688" s="178" t="s">
        <v>169</v>
      </c>
      <c r="AU688" s="178" t="s">
        <v>110</v>
      </c>
      <c r="AV688" s="10" t="s">
        <v>88</v>
      </c>
      <c r="AW688" s="10" t="s">
        <v>37</v>
      </c>
      <c r="AX688" s="10" t="s">
        <v>80</v>
      </c>
      <c r="AY688" s="178" t="s">
        <v>162</v>
      </c>
    </row>
    <row r="689" spans="2:51" s="11" customFormat="1" ht="22.5" customHeight="1">
      <c r="B689" s="179"/>
      <c r="C689" s="180"/>
      <c r="D689" s="180"/>
      <c r="E689" s="181" t="s">
        <v>5</v>
      </c>
      <c r="F689" s="281" t="s">
        <v>667</v>
      </c>
      <c r="G689" s="282"/>
      <c r="H689" s="282"/>
      <c r="I689" s="282"/>
      <c r="J689" s="180"/>
      <c r="K689" s="182">
        <v>16.08</v>
      </c>
      <c r="L689" s="180"/>
      <c r="M689" s="180"/>
      <c r="N689" s="180"/>
      <c r="O689" s="180"/>
      <c r="P689" s="180"/>
      <c r="Q689" s="180"/>
      <c r="R689" s="183"/>
      <c r="T689" s="184"/>
      <c r="U689" s="180"/>
      <c r="V689" s="180"/>
      <c r="W689" s="180"/>
      <c r="X689" s="180"/>
      <c r="Y689" s="180"/>
      <c r="Z689" s="180"/>
      <c r="AA689" s="185"/>
      <c r="AT689" s="186" t="s">
        <v>169</v>
      </c>
      <c r="AU689" s="186" t="s">
        <v>110</v>
      </c>
      <c r="AV689" s="11" t="s">
        <v>110</v>
      </c>
      <c r="AW689" s="11" t="s">
        <v>37</v>
      </c>
      <c r="AX689" s="11" t="s">
        <v>80</v>
      </c>
      <c r="AY689" s="186" t="s">
        <v>162</v>
      </c>
    </row>
    <row r="690" spans="2:51" s="13" customFormat="1" ht="22.5" customHeight="1">
      <c r="B690" s="195"/>
      <c r="C690" s="196"/>
      <c r="D690" s="196"/>
      <c r="E690" s="197" t="s">
        <v>5</v>
      </c>
      <c r="F690" s="287" t="s">
        <v>201</v>
      </c>
      <c r="G690" s="288"/>
      <c r="H690" s="288"/>
      <c r="I690" s="288"/>
      <c r="J690" s="196"/>
      <c r="K690" s="198">
        <v>16.08</v>
      </c>
      <c r="L690" s="196"/>
      <c r="M690" s="196"/>
      <c r="N690" s="196"/>
      <c r="O690" s="196"/>
      <c r="P690" s="196"/>
      <c r="Q690" s="196"/>
      <c r="R690" s="199"/>
      <c r="T690" s="200"/>
      <c r="U690" s="196"/>
      <c r="V690" s="196"/>
      <c r="W690" s="196"/>
      <c r="X690" s="196"/>
      <c r="Y690" s="196"/>
      <c r="Z690" s="196"/>
      <c r="AA690" s="201"/>
      <c r="AT690" s="202" t="s">
        <v>169</v>
      </c>
      <c r="AU690" s="202" t="s">
        <v>110</v>
      </c>
      <c r="AV690" s="13" t="s">
        <v>176</v>
      </c>
      <c r="AW690" s="13" t="s">
        <v>37</v>
      </c>
      <c r="AX690" s="13" t="s">
        <v>80</v>
      </c>
      <c r="AY690" s="202" t="s">
        <v>162</v>
      </c>
    </row>
    <row r="691" spans="2:51" s="10" customFormat="1" ht="22.5" customHeight="1">
      <c r="B691" s="171"/>
      <c r="C691" s="172"/>
      <c r="D691" s="172"/>
      <c r="E691" s="173" t="s">
        <v>5</v>
      </c>
      <c r="F691" s="289" t="s">
        <v>219</v>
      </c>
      <c r="G691" s="290"/>
      <c r="H691" s="290"/>
      <c r="I691" s="290"/>
      <c r="J691" s="172"/>
      <c r="K691" s="174" t="s">
        <v>5</v>
      </c>
      <c r="L691" s="172"/>
      <c r="M691" s="172"/>
      <c r="N691" s="172"/>
      <c r="O691" s="172"/>
      <c r="P691" s="172"/>
      <c r="Q691" s="172"/>
      <c r="R691" s="175"/>
      <c r="T691" s="176"/>
      <c r="U691" s="172"/>
      <c r="V691" s="172"/>
      <c r="W691" s="172"/>
      <c r="X691" s="172"/>
      <c r="Y691" s="172"/>
      <c r="Z691" s="172"/>
      <c r="AA691" s="177"/>
      <c r="AT691" s="178" t="s">
        <v>169</v>
      </c>
      <c r="AU691" s="178" t="s">
        <v>110</v>
      </c>
      <c r="AV691" s="10" t="s">
        <v>88</v>
      </c>
      <c r="AW691" s="10" t="s">
        <v>37</v>
      </c>
      <c r="AX691" s="10" t="s">
        <v>80</v>
      </c>
      <c r="AY691" s="178" t="s">
        <v>162</v>
      </c>
    </row>
    <row r="692" spans="2:51" s="11" customFormat="1" ht="22.5" customHeight="1">
      <c r="B692" s="179"/>
      <c r="C692" s="180"/>
      <c r="D692" s="180"/>
      <c r="E692" s="181" t="s">
        <v>5</v>
      </c>
      <c r="F692" s="281" t="s">
        <v>668</v>
      </c>
      <c r="G692" s="282"/>
      <c r="H692" s="282"/>
      <c r="I692" s="282"/>
      <c r="J692" s="180"/>
      <c r="K692" s="182">
        <v>15.51</v>
      </c>
      <c r="L692" s="180"/>
      <c r="M692" s="180"/>
      <c r="N692" s="180"/>
      <c r="O692" s="180"/>
      <c r="P692" s="180"/>
      <c r="Q692" s="180"/>
      <c r="R692" s="183"/>
      <c r="T692" s="184"/>
      <c r="U692" s="180"/>
      <c r="V692" s="180"/>
      <c r="W692" s="180"/>
      <c r="X692" s="180"/>
      <c r="Y692" s="180"/>
      <c r="Z692" s="180"/>
      <c r="AA692" s="185"/>
      <c r="AT692" s="186" t="s">
        <v>169</v>
      </c>
      <c r="AU692" s="186" t="s">
        <v>110</v>
      </c>
      <c r="AV692" s="11" t="s">
        <v>110</v>
      </c>
      <c r="AW692" s="11" t="s">
        <v>37</v>
      </c>
      <c r="AX692" s="11" t="s">
        <v>80</v>
      </c>
      <c r="AY692" s="186" t="s">
        <v>162</v>
      </c>
    </row>
    <row r="693" spans="2:51" s="13" customFormat="1" ht="22.5" customHeight="1">
      <c r="B693" s="195"/>
      <c r="C693" s="196"/>
      <c r="D693" s="196"/>
      <c r="E693" s="197" t="s">
        <v>5</v>
      </c>
      <c r="F693" s="287" t="s">
        <v>201</v>
      </c>
      <c r="G693" s="288"/>
      <c r="H693" s="288"/>
      <c r="I693" s="288"/>
      <c r="J693" s="196"/>
      <c r="K693" s="198">
        <v>15.51</v>
      </c>
      <c r="L693" s="196"/>
      <c r="M693" s="196"/>
      <c r="N693" s="196"/>
      <c r="O693" s="196"/>
      <c r="P693" s="196"/>
      <c r="Q693" s="196"/>
      <c r="R693" s="199"/>
      <c r="T693" s="200"/>
      <c r="U693" s="196"/>
      <c r="V693" s="196"/>
      <c r="W693" s="196"/>
      <c r="X693" s="196"/>
      <c r="Y693" s="196"/>
      <c r="Z693" s="196"/>
      <c r="AA693" s="201"/>
      <c r="AT693" s="202" t="s">
        <v>169</v>
      </c>
      <c r="AU693" s="202" t="s">
        <v>110</v>
      </c>
      <c r="AV693" s="13" t="s">
        <v>176</v>
      </c>
      <c r="AW693" s="13" t="s">
        <v>37</v>
      </c>
      <c r="AX693" s="13" t="s">
        <v>80</v>
      </c>
      <c r="AY693" s="202" t="s">
        <v>162</v>
      </c>
    </row>
    <row r="694" spans="2:51" s="10" customFormat="1" ht="22.5" customHeight="1">
      <c r="B694" s="171"/>
      <c r="C694" s="172"/>
      <c r="D694" s="172"/>
      <c r="E694" s="173" t="s">
        <v>5</v>
      </c>
      <c r="F694" s="289" t="s">
        <v>222</v>
      </c>
      <c r="G694" s="290"/>
      <c r="H694" s="290"/>
      <c r="I694" s="290"/>
      <c r="J694" s="172"/>
      <c r="K694" s="174" t="s">
        <v>5</v>
      </c>
      <c r="L694" s="172"/>
      <c r="M694" s="172"/>
      <c r="N694" s="172"/>
      <c r="O694" s="172"/>
      <c r="P694" s="172"/>
      <c r="Q694" s="172"/>
      <c r="R694" s="175"/>
      <c r="T694" s="176"/>
      <c r="U694" s="172"/>
      <c r="V694" s="172"/>
      <c r="W694" s="172"/>
      <c r="X694" s="172"/>
      <c r="Y694" s="172"/>
      <c r="Z694" s="172"/>
      <c r="AA694" s="177"/>
      <c r="AT694" s="178" t="s">
        <v>169</v>
      </c>
      <c r="AU694" s="178" t="s">
        <v>110</v>
      </c>
      <c r="AV694" s="10" t="s">
        <v>88</v>
      </c>
      <c r="AW694" s="10" t="s">
        <v>37</v>
      </c>
      <c r="AX694" s="10" t="s">
        <v>80</v>
      </c>
      <c r="AY694" s="178" t="s">
        <v>162</v>
      </c>
    </row>
    <row r="695" spans="2:51" s="11" customFormat="1" ht="22.5" customHeight="1">
      <c r="B695" s="179"/>
      <c r="C695" s="180"/>
      <c r="D695" s="180"/>
      <c r="E695" s="181" t="s">
        <v>5</v>
      </c>
      <c r="F695" s="281" t="s">
        <v>668</v>
      </c>
      <c r="G695" s="282"/>
      <c r="H695" s="282"/>
      <c r="I695" s="282"/>
      <c r="J695" s="180"/>
      <c r="K695" s="182">
        <v>15.51</v>
      </c>
      <c r="L695" s="180"/>
      <c r="M695" s="180"/>
      <c r="N695" s="180"/>
      <c r="O695" s="180"/>
      <c r="P695" s="180"/>
      <c r="Q695" s="180"/>
      <c r="R695" s="183"/>
      <c r="T695" s="184"/>
      <c r="U695" s="180"/>
      <c r="V695" s="180"/>
      <c r="W695" s="180"/>
      <c r="X695" s="180"/>
      <c r="Y695" s="180"/>
      <c r="Z695" s="180"/>
      <c r="AA695" s="185"/>
      <c r="AT695" s="186" t="s">
        <v>169</v>
      </c>
      <c r="AU695" s="186" t="s">
        <v>110</v>
      </c>
      <c r="AV695" s="11" t="s">
        <v>110</v>
      </c>
      <c r="AW695" s="11" t="s">
        <v>37</v>
      </c>
      <c r="AX695" s="11" t="s">
        <v>80</v>
      </c>
      <c r="AY695" s="186" t="s">
        <v>162</v>
      </c>
    </row>
    <row r="696" spans="2:51" s="13" customFormat="1" ht="22.5" customHeight="1">
      <c r="B696" s="195"/>
      <c r="C696" s="196"/>
      <c r="D696" s="196"/>
      <c r="E696" s="197" t="s">
        <v>5</v>
      </c>
      <c r="F696" s="287" t="s">
        <v>201</v>
      </c>
      <c r="G696" s="288"/>
      <c r="H696" s="288"/>
      <c r="I696" s="288"/>
      <c r="J696" s="196"/>
      <c r="K696" s="198">
        <v>15.51</v>
      </c>
      <c r="L696" s="196"/>
      <c r="M696" s="196"/>
      <c r="N696" s="196"/>
      <c r="O696" s="196"/>
      <c r="P696" s="196"/>
      <c r="Q696" s="196"/>
      <c r="R696" s="199"/>
      <c r="T696" s="200"/>
      <c r="U696" s="196"/>
      <c r="V696" s="196"/>
      <c r="W696" s="196"/>
      <c r="X696" s="196"/>
      <c r="Y696" s="196"/>
      <c r="Z696" s="196"/>
      <c r="AA696" s="201"/>
      <c r="AT696" s="202" t="s">
        <v>169</v>
      </c>
      <c r="AU696" s="202" t="s">
        <v>110</v>
      </c>
      <c r="AV696" s="13" t="s">
        <v>176</v>
      </c>
      <c r="AW696" s="13" t="s">
        <v>37</v>
      </c>
      <c r="AX696" s="13" t="s">
        <v>80</v>
      </c>
      <c r="AY696" s="202" t="s">
        <v>162</v>
      </c>
    </row>
    <row r="697" spans="2:51" s="12" customFormat="1" ht="22.5" customHeight="1">
      <c r="B697" s="187"/>
      <c r="C697" s="188"/>
      <c r="D697" s="188"/>
      <c r="E697" s="189" t="s">
        <v>5</v>
      </c>
      <c r="F697" s="283" t="s">
        <v>171</v>
      </c>
      <c r="G697" s="284"/>
      <c r="H697" s="284"/>
      <c r="I697" s="284"/>
      <c r="J697" s="188"/>
      <c r="K697" s="190">
        <v>102.2</v>
      </c>
      <c r="L697" s="188"/>
      <c r="M697" s="188"/>
      <c r="N697" s="188"/>
      <c r="O697" s="188"/>
      <c r="P697" s="188"/>
      <c r="Q697" s="188"/>
      <c r="R697" s="191"/>
      <c r="T697" s="192"/>
      <c r="U697" s="188"/>
      <c r="V697" s="188"/>
      <c r="W697" s="188"/>
      <c r="X697" s="188"/>
      <c r="Y697" s="188"/>
      <c r="Z697" s="188"/>
      <c r="AA697" s="193"/>
      <c r="AT697" s="194" t="s">
        <v>169</v>
      </c>
      <c r="AU697" s="194" t="s">
        <v>110</v>
      </c>
      <c r="AV697" s="12" t="s">
        <v>141</v>
      </c>
      <c r="AW697" s="12" t="s">
        <v>37</v>
      </c>
      <c r="AX697" s="12" t="s">
        <v>88</v>
      </c>
      <c r="AY697" s="194" t="s">
        <v>162</v>
      </c>
    </row>
    <row r="698" spans="2:65" s="1" customFormat="1" ht="31.5" customHeight="1">
      <c r="B698" s="135"/>
      <c r="C698" s="203" t="s">
        <v>669</v>
      </c>
      <c r="D698" s="203" t="s">
        <v>270</v>
      </c>
      <c r="E698" s="204" t="s">
        <v>670</v>
      </c>
      <c r="F698" s="291" t="s">
        <v>671</v>
      </c>
      <c r="G698" s="291"/>
      <c r="H698" s="291"/>
      <c r="I698" s="291"/>
      <c r="J698" s="205" t="s">
        <v>179</v>
      </c>
      <c r="K698" s="206">
        <v>102.2</v>
      </c>
      <c r="L698" s="292">
        <v>0</v>
      </c>
      <c r="M698" s="292"/>
      <c r="N698" s="293">
        <f>ROUND(L698*K698,2)</f>
        <v>0</v>
      </c>
      <c r="O698" s="278"/>
      <c r="P698" s="278"/>
      <c r="Q698" s="278"/>
      <c r="R698" s="138"/>
      <c r="T698" s="168" t="s">
        <v>5</v>
      </c>
      <c r="U698" s="47" t="s">
        <v>48</v>
      </c>
      <c r="V698" s="39"/>
      <c r="W698" s="169">
        <f>V698*K698</f>
        <v>0</v>
      </c>
      <c r="X698" s="169">
        <v>0.00038</v>
      </c>
      <c r="Y698" s="169">
        <f>X698*K698</f>
        <v>0.038836</v>
      </c>
      <c r="Z698" s="169">
        <v>0</v>
      </c>
      <c r="AA698" s="170">
        <f>Z698*K698</f>
        <v>0</v>
      </c>
      <c r="AR698" s="21" t="s">
        <v>364</v>
      </c>
      <c r="AT698" s="21" t="s">
        <v>270</v>
      </c>
      <c r="AU698" s="21" t="s">
        <v>110</v>
      </c>
      <c r="AY698" s="21" t="s">
        <v>162</v>
      </c>
      <c r="BE698" s="109">
        <f>IF(U698="základní",N698,0)</f>
        <v>0</v>
      </c>
      <c r="BF698" s="109">
        <f>IF(U698="snížená",N698,0)</f>
        <v>0</v>
      </c>
      <c r="BG698" s="109">
        <f>IF(U698="zákl. přenesená",N698,0)</f>
        <v>0</v>
      </c>
      <c r="BH698" s="109">
        <f>IF(U698="sníž. přenesená",N698,0)</f>
        <v>0</v>
      </c>
      <c r="BI698" s="109">
        <f>IF(U698="nulová",N698,0)</f>
        <v>0</v>
      </c>
      <c r="BJ698" s="21" t="s">
        <v>141</v>
      </c>
      <c r="BK698" s="109">
        <f>ROUND(L698*K698,2)</f>
        <v>0</v>
      </c>
      <c r="BL698" s="21" t="s">
        <v>287</v>
      </c>
      <c r="BM698" s="21" t="s">
        <v>672</v>
      </c>
    </row>
    <row r="699" spans="2:65" s="1" customFormat="1" ht="31.5" customHeight="1">
      <c r="B699" s="135"/>
      <c r="C699" s="164" t="s">
        <v>673</v>
      </c>
      <c r="D699" s="164" t="s">
        <v>163</v>
      </c>
      <c r="E699" s="165" t="s">
        <v>674</v>
      </c>
      <c r="F699" s="276" t="s">
        <v>675</v>
      </c>
      <c r="G699" s="276"/>
      <c r="H699" s="276"/>
      <c r="I699" s="276"/>
      <c r="J699" s="166" t="s">
        <v>328</v>
      </c>
      <c r="K699" s="167">
        <v>1.788</v>
      </c>
      <c r="L699" s="277">
        <v>0</v>
      </c>
      <c r="M699" s="277"/>
      <c r="N699" s="278">
        <f>ROUND(L699*K699,2)</f>
        <v>0</v>
      </c>
      <c r="O699" s="278"/>
      <c r="P699" s="278"/>
      <c r="Q699" s="278"/>
      <c r="R699" s="138"/>
      <c r="T699" s="168" t="s">
        <v>5</v>
      </c>
      <c r="U699" s="47" t="s">
        <v>48</v>
      </c>
      <c r="V699" s="39"/>
      <c r="W699" s="169">
        <f>V699*K699</f>
        <v>0</v>
      </c>
      <c r="X699" s="169">
        <v>0</v>
      </c>
      <c r="Y699" s="169">
        <f>X699*K699</f>
        <v>0</v>
      </c>
      <c r="Z699" s="169">
        <v>0</v>
      </c>
      <c r="AA699" s="170">
        <f>Z699*K699</f>
        <v>0</v>
      </c>
      <c r="AR699" s="21" t="s">
        <v>287</v>
      </c>
      <c r="AT699" s="21" t="s">
        <v>163</v>
      </c>
      <c r="AU699" s="21" t="s">
        <v>110</v>
      </c>
      <c r="AY699" s="21" t="s">
        <v>162</v>
      </c>
      <c r="BE699" s="109">
        <f>IF(U699="základní",N699,0)</f>
        <v>0</v>
      </c>
      <c r="BF699" s="109">
        <f>IF(U699="snížená",N699,0)</f>
        <v>0</v>
      </c>
      <c r="BG699" s="109">
        <f>IF(U699="zákl. přenesená",N699,0)</f>
        <v>0</v>
      </c>
      <c r="BH699" s="109">
        <f>IF(U699="sníž. přenesená",N699,0)</f>
        <v>0</v>
      </c>
      <c r="BI699" s="109">
        <f>IF(U699="nulová",N699,0)</f>
        <v>0</v>
      </c>
      <c r="BJ699" s="21" t="s">
        <v>141</v>
      </c>
      <c r="BK699" s="109">
        <f>ROUND(L699*K699,2)</f>
        <v>0</v>
      </c>
      <c r="BL699" s="21" t="s">
        <v>287</v>
      </c>
      <c r="BM699" s="21" t="s">
        <v>676</v>
      </c>
    </row>
    <row r="700" spans="2:63" s="9" customFormat="1" ht="29.85" customHeight="1">
      <c r="B700" s="153"/>
      <c r="C700" s="154"/>
      <c r="D700" s="163" t="s">
        <v>136</v>
      </c>
      <c r="E700" s="163"/>
      <c r="F700" s="163"/>
      <c r="G700" s="163"/>
      <c r="H700" s="163"/>
      <c r="I700" s="163"/>
      <c r="J700" s="163"/>
      <c r="K700" s="163"/>
      <c r="L700" s="163"/>
      <c r="M700" s="163"/>
      <c r="N700" s="301">
        <f>BK700</f>
        <v>0</v>
      </c>
      <c r="O700" s="302"/>
      <c r="P700" s="302"/>
      <c r="Q700" s="302"/>
      <c r="R700" s="156"/>
      <c r="T700" s="157"/>
      <c r="U700" s="154"/>
      <c r="V700" s="154"/>
      <c r="W700" s="158">
        <f>SUM(W701:W712)</f>
        <v>0</v>
      </c>
      <c r="X700" s="154"/>
      <c r="Y700" s="158">
        <f>SUM(Y701:Y712)</f>
        <v>0.0015936000000000001</v>
      </c>
      <c r="Z700" s="154"/>
      <c r="AA700" s="159">
        <f>SUM(AA701:AA712)</f>
        <v>0</v>
      </c>
      <c r="AR700" s="160" t="s">
        <v>110</v>
      </c>
      <c r="AT700" s="161" t="s">
        <v>79</v>
      </c>
      <c r="AU700" s="161" t="s">
        <v>88</v>
      </c>
      <c r="AY700" s="160" t="s">
        <v>162</v>
      </c>
      <c r="BK700" s="162">
        <f>SUM(BK701:BK712)</f>
        <v>0</v>
      </c>
    </row>
    <row r="701" spans="2:65" s="1" customFormat="1" ht="31.5" customHeight="1">
      <c r="B701" s="135"/>
      <c r="C701" s="164" t="s">
        <v>677</v>
      </c>
      <c r="D701" s="164" t="s">
        <v>163</v>
      </c>
      <c r="E701" s="165" t="s">
        <v>678</v>
      </c>
      <c r="F701" s="276" t="s">
        <v>679</v>
      </c>
      <c r="G701" s="276"/>
      <c r="H701" s="276"/>
      <c r="I701" s="276"/>
      <c r="J701" s="166" t="s">
        <v>166</v>
      </c>
      <c r="K701" s="167">
        <v>1.64</v>
      </c>
      <c r="L701" s="277">
        <v>0</v>
      </c>
      <c r="M701" s="277"/>
      <c r="N701" s="278">
        <f>ROUND(L701*K701,2)</f>
        <v>0</v>
      </c>
      <c r="O701" s="278"/>
      <c r="P701" s="278"/>
      <c r="Q701" s="278"/>
      <c r="R701" s="138"/>
      <c r="T701" s="168" t="s">
        <v>5</v>
      </c>
      <c r="U701" s="47" t="s">
        <v>48</v>
      </c>
      <c r="V701" s="39"/>
      <c r="W701" s="169">
        <f>V701*K701</f>
        <v>0</v>
      </c>
      <c r="X701" s="169">
        <v>0.00024</v>
      </c>
      <c r="Y701" s="169">
        <f>X701*K701</f>
        <v>0.00039359999999999997</v>
      </c>
      <c r="Z701" s="169">
        <v>0</v>
      </c>
      <c r="AA701" s="170">
        <f>Z701*K701</f>
        <v>0</v>
      </c>
      <c r="AR701" s="21" t="s">
        <v>287</v>
      </c>
      <c r="AT701" s="21" t="s">
        <v>163</v>
      </c>
      <c r="AU701" s="21" t="s">
        <v>110</v>
      </c>
      <c r="AY701" s="21" t="s">
        <v>162</v>
      </c>
      <c r="BE701" s="109">
        <f>IF(U701="základní",N701,0)</f>
        <v>0</v>
      </c>
      <c r="BF701" s="109">
        <f>IF(U701="snížená",N701,0)</f>
        <v>0</v>
      </c>
      <c r="BG701" s="109">
        <f>IF(U701="zákl. přenesená",N701,0)</f>
        <v>0</v>
      </c>
      <c r="BH701" s="109">
        <f>IF(U701="sníž. přenesená",N701,0)</f>
        <v>0</v>
      </c>
      <c r="BI701" s="109">
        <f>IF(U701="nulová",N701,0)</f>
        <v>0</v>
      </c>
      <c r="BJ701" s="21" t="s">
        <v>141</v>
      </c>
      <c r="BK701" s="109">
        <f>ROUND(L701*K701,2)</f>
        <v>0</v>
      </c>
      <c r="BL701" s="21" t="s">
        <v>287</v>
      </c>
      <c r="BM701" s="21" t="s">
        <v>680</v>
      </c>
    </row>
    <row r="702" spans="2:51" s="10" customFormat="1" ht="22.5" customHeight="1">
      <c r="B702" s="171"/>
      <c r="C702" s="172"/>
      <c r="D702" s="172"/>
      <c r="E702" s="173" t="s">
        <v>5</v>
      </c>
      <c r="F702" s="279" t="s">
        <v>681</v>
      </c>
      <c r="G702" s="280"/>
      <c r="H702" s="280"/>
      <c r="I702" s="280"/>
      <c r="J702" s="172"/>
      <c r="K702" s="174" t="s">
        <v>5</v>
      </c>
      <c r="L702" s="172"/>
      <c r="M702" s="172"/>
      <c r="N702" s="172"/>
      <c r="O702" s="172"/>
      <c r="P702" s="172"/>
      <c r="Q702" s="172"/>
      <c r="R702" s="175"/>
      <c r="T702" s="176"/>
      <c r="U702" s="172"/>
      <c r="V702" s="172"/>
      <c r="W702" s="172"/>
      <c r="X702" s="172"/>
      <c r="Y702" s="172"/>
      <c r="Z702" s="172"/>
      <c r="AA702" s="177"/>
      <c r="AT702" s="178" t="s">
        <v>169</v>
      </c>
      <c r="AU702" s="178" t="s">
        <v>110</v>
      </c>
      <c r="AV702" s="10" t="s">
        <v>88</v>
      </c>
      <c r="AW702" s="10" t="s">
        <v>37</v>
      </c>
      <c r="AX702" s="10" t="s">
        <v>80</v>
      </c>
      <c r="AY702" s="178" t="s">
        <v>162</v>
      </c>
    </row>
    <row r="703" spans="2:51" s="11" customFormat="1" ht="22.5" customHeight="1">
      <c r="B703" s="179"/>
      <c r="C703" s="180"/>
      <c r="D703" s="180"/>
      <c r="E703" s="181" t="s">
        <v>5</v>
      </c>
      <c r="F703" s="281" t="s">
        <v>682</v>
      </c>
      <c r="G703" s="282"/>
      <c r="H703" s="282"/>
      <c r="I703" s="282"/>
      <c r="J703" s="180"/>
      <c r="K703" s="182">
        <v>1.64</v>
      </c>
      <c r="L703" s="180"/>
      <c r="M703" s="180"/>
      <c r="N703" s="180"/>
      <c r="O703" s="180"/>
      <c r="P703" s="180"/>
      <c r="Q703" s="180"/>
      <c r="R703" s="183"/>
      <c r="T703" s="184"/>
      <c r="U703" s="180"/>
      <c r="V703" s="180"/>
      <c r="W703" s="180"/>
      <c r="X703" s="180"/>
      <c r="Y703" s="180"/>
      <c r="Z703" s="180"/>
      <c r="AA703" s="185"/>
      <c r="AT703" s="186" t="s">
        <v>169</v>
      </c>
      <c r="AU703" s="186" t="s">
        <v>110</v>
      </c>
      <c r="AV703" s="11" t="s">
        <v>110</v>
      </c>
      <c r="AW703" s="11" t="s">
        <v>37</v>
      </c>
      <c r="AX703" s="11" t="s">
        <v>80</v>
      </c>
      <c r="AY703" s="186" t="s">
        <v>162</v>
      </c>
    </row>
    <row r="704" spans="2:51" s="12" customFormat="1" ht="22.5" customHeight="1">
      <c r="B704" s="187"/>
      <c r="C704" s="188"/>
      <c r="D704" s="188"/>
      <c r="E704" s="189" t="s">
        <v>5</v>
      </c>
      <c r="F704" s="283" t="s">
        <v>171</v>
      </c>
      <c r="G704" s="284"/>
      <c r="H704" s="284"/>
      <c r="I704" s="284"/>
      <c r="J704" s="188"/>
      <c r="K704" s="190">
        <v>1.64</v>
      </c>
      <c r="L704" s="188"/>
      <c r="M704" s="188"/>
      <c r="N704" s="188"/>
      <c r="O704" s="188"/>
      <c r="P704" s="188"/>
      <c r="Q704" s="188"/>
      <c r="R704" s="191"/>
      <c r="T704" s="192"/>
      <c r="U704" s="188"/>
      <c r="V704" s="188"/>
      <c r="W704" s="188"/>
      <c r="X704" s="188"/>
      <c r="Y704" s="188"/>
      <c r="Z704" s="188"/>
      <c r="AA704" s="193"/>
      <c r="AT704" s="194" t="s">
        <v>169</v>
      </c>
      <c r="AU704" s="194" t="s">
        <v>110</v>
      </c>
      <c r="AV704" s="12" t="s">
        <v>141</v>
      </c>
      <c r="AW704" s="12" t="s">
        <v>37</v>
      </c>
      <c r="AX704" s="12" t="s">
        <v>88</v>
      </c>
      <c r="AY704" s="194" t="s">
        <v>162</v>
      </c>
    </row>
    <row r="705" spans="2:65" s="1" customFormat="1" ht="31.5" customHeight="1">
      <c r="B705" s="135"/>
      <c r="C705" s="164" t="s">
        <v>683</v>
      </c>
      <c r="D705" s="164" t="s">
        <v>163</v>
      </c>
      <c r="E705" s="165" t="s">
        <v>684</v>
      </c>
      <c r="F705" s="276" t="s">
        <v>685</v>
      </c>
      <c r="G705" s="276"/>
      <c r="H705" s="276"/>
      <c r="I705" s="276"/>
      <c r="J705" s="166" t="s">
        <v>166</v>
      </c>
      <c r="K705" s="167">
        <v>5</v>
      </c>
      <c r="L705" s="277">
        <v>0</v>
      </c>
      <c r="M705" s="277"/>
      <c r="N705" s="278">
        <f>ROUND(L705*K705,2)</f>
        <v>0</v>
      </c>
      <c r="O705" s="278"/>
      <c r="P705" s="278"/>
      <c r="Q705" s="278"/>
      <c r="R705" s="138"/>
      <c r="T705" s="168" t="s">
        <v>5</v>
      </c>
      <c r="U705" s="47" t="s">
        <v>48</v>
      </c>
      <c r="V705" s="39"/>
      <c r="W705" s="169">
        <f>V705*K705</f>
        <v>0</v>
      </c>
      <c r="X705" s="169">
        <v>0.00012</v>
      </c>
      <c r="Y705" s="169">
        <f>X705*K705</f>
        <v>0.0006000000000000001</v>
      </c>
      <c r="Z705" s="169">
        <v>0</v>
      </c>
      <c r="AA705" s="170">
        <f>Z705*K705</f>
        <v>0</v>
      </c>
      <c r="AR705" s="21" t="s">
        <v>287</v>
      </c>
      <c r="AT705" s="21" t="s">
        <v>163</v>
      </c>
      <c r="AU705" s="21" t="s">
        <v>110</v>
      </c>
      <c r="AY705" s="21" t="s">
        <v>162</v>
      </c>
      <c r="BE705" s="109">
        <f>IF(U705="základní",N705,0)</f>
        <v>0</v>
      </c>
      <c r="BF705" s="109">
        <f>IF(U705="snížená",N705,0)</f>
        <v>0</v>
      </c>
      <c r="BG705" s="109">
        <f>IF(U705="zákl. přenesená",N705,0)</f>
        <v>0</v>
      </c>
      <c r="BH705" s="109">
        <f>IF(U705="sníž. přenesená",N705,0)</f>
        <v>0</v>
      </c>
      <c r="BI705" s="109">
        <f>IF(U705="nulová",N705,0)</f>
        <v>0</v>
      </c>
      <c r="BJ705" s="21" t="s">
        <v>141</v>
      </c>
      <c r="BK705" s="109">
        <f>ROUND(L705*K705,2)</f>
        <v>0</v>
      </c>
      <c r="BL705" s="21" t="s">
        <v>287</v>
      </c>
      <c r="BM705" s="21" t="s">
        <v>686</v>
      </c>
    </row>
    <row r="706" spans="2:51" s="10" customFormat="1" ht="22.5" customHeight="1">
      <c r="B706" s="171"/>
      <c r="C706" s="172"/>
      <c r="D706" s="172"/>
      <c r="E706" s="173" t="s">
        <v>5</v>
      </c>
      <c r="F706" s="279" t="s">
        <v>687</v>
      </c>
      <c r="G706" s="280"/>
      <c r="H706" s="280"/>
      <c r="I706" s="280"/>
      <c r="J706" s="172"/>
      <c r="K706" s="174" t="s">
        <v>5</v>
      </c>
      <c r="L706" s="172"/>
      <c r="M706" s="172"/>
      <c r="N706" s="172"/>
      <c r="O706" s="172"/>
      <c r="P706" s="172"/>
      <c r="Q706" s="172"/>
      <c r="R706" s="175"/>
      <c r="T706" s="176"/>
      <c r="U706" s="172"/>
      <c r="V706" s="172"/>
      <c r="W706" s="172"/>
      <c r="X706" s="172"/>
      <c r="Y706" s="172"/>
      <c r="Z706" s="172"/>
      <c r="AA706" s="177"/>
      <c r="AT706" s="178" t="s">
        <v>169</v>
      </c>
      <c r="AU706" s="178" t="s">
        <v>110</v>
      </c>
      <c r="AV706" s="10" t="s">
        <v>88</v>
      </c>
      <c r="AW706" s="10" t="s">
        <v>37</v>
      </c>
      <c r="AX706" s="10" t="s">
        <v>80</v>
      </c>
      <c r="AY706" s="178" t="s">
        <v>162</v>
      </c>
    </row>
    <row r="707" spans="2:51" s="11" customFormat="1" ht="22.5" customHeight="1">
      <c r="B707" s="179"/>
      <c r="C707" s="180"/>
      <c r="D707" s="180"/>
      <c r="E707" s="181" t="s">
        <v>5</v>
      </c>
      <c r="F707" s="281" t="s">
        <v>688</v>
      </c>
      <c r="G707" s="282"/>
      <c r="H707" s="282"/>
      <c r="I707" s="282"/>
      <c r="J707" s="180"/>
      <c r="K707" s="182">
        <v>5</v>
      </c>
      <c r="L707" s="180"/>
      <c r="M707" s="180"/>
      <c r="N707" s="180"/>
      <c r="O707" s="180"/>
      <c r="P707" s="180"/>
      <c r="Q707" s="180"/>
      <c r="R707" s="183"/>
      <c r="T707" s="184"/>
      <c r="U707" s="180"/>
      <c r="V707" s="180"/>
      <c r="W707" s="180"/>
      <c r="X707" s="180"/>
      <c r="Y707" s="180"/>
      <c r="Z707" s="180"/>
      <c r="AA707" s="185"/>
      <c r="AT707" s="186" t="s">
        <v>169</v>
      </c>
      <c r="AU707" s="186" t="s">
        <v>110</v>
      </c>
      <c r="AV707" s="11" t="s">
        <v>110</v>
      </c>
      <c r="AW707" s="11" t="s">
        <v>37</v>
      </c>
      <c r="AX707" s="11" t="s">
        <v>80</v>
      </c>
      <c r="AY707" s="186" t="s">
        <v>162</v>
      </c>
    </row>
    <row r="708" spans="2:51" s="12" customFormat="1" ht="22.5" customHeight="1">
      <c r="B708" s="187"/>
      <c r="C708" s="188"/>
      <c r="D708" s="188"/>
      <c r="E708" s="189" t="s">
        <v>5</v>
      </c>
      <c r="F708" s="283" t="s">
        <v>171</v>
      </c>
      <c r="G708" s="284"/>
      <c r="H708" s="284"/>
      <c r="I708" s="284"/>
      <c r="J708" s="188"/>
      <c r="K708" s="190">
        <v>5</v>
      </c>
      <c r="L708" s="188"/>
      <c r="M708" s="188"/>
      <c r="N708" s="188"/>
      <c r="O708" s="188"/>
      <c r="P708" s="188"/>
      <c r="Q708" s="188"/>
      <c r="R708" s="191"/>
      <c r="T708" s="192"/>
      <c r="U708" s="188"/>
      <c r="V708" s="188"/>
      <c r="W708" s="188"/>
      <c r="X708" s="188"/>
      <c r="Y708" s="188"/>
      <c r="Z708" s="188"/>
      <c r="AA708" s="193"/>
      <c r="AT708" s="194" t="s">
        <v>169</v>
      </c>
      <c r="AU708" s="194" t="s">
        <v>110</v>
      </c>
      <c r="AV708" s="12" t="s">
        <v>141</v>
      </c>
      <c r="AW708" s="12" t="s">
        <v>37</v>
      </c>
      <c r="AX708" s="12" t="s">
        <v>88</v>
      </c>
      <c r="AY708" s="194" t="s">
        <v>162</v>
      </c>
    </row>
    <row r="709" spans="2:65" s="1" customFormat="1" ht="31.5" customHeight="1">
      <c r="B709" s="135"/>
      <c r="C709" s="164" t="s">
        <v>689</v>
      </c>
      <c r="D709" s="164" t="s">
        <v>163</v>
      </c>
      <c r="E709" s="165" t="s">
        <v>690</v>
      </c>
      <c r="F709" s="276" t="s">
        <v>691</v>
      </c>
      <c r="G709" s="276"/>
      <c r="H709" s="276"/>
      <c r="I709" s="276"/>
      <c r="J709" s="166" t="s">
        <v>166</v>
      </c>
      <c r="K709" s="167">
        <v>5</v>
      </c>
      <c r="L709" s="277">
        <v>0</v>
      </c>
      <c r="M709" s="277"/>
      <c r="N709" s="278">
        <f>ROUND(L709*K709,2)</f>
        <v>0</v>
      </c>
      <c r="O709" s="278"/>
      <c r="P709" s="278"/>
      <c r="Q709" s="278"/>
      <c r="R709" s="138"/>
      <c r="T709" s="168" t="s">
        <v>5</v>
      </c>
      <c r="U709" s="47" t="s">
        <v>48</v>
      </c>
      <c r="V709" s="39"/>
      <c r="W709" s="169">
        <f>V709*K709</f>
        <v>0</v>
      </c>
      <c r="X709" s="169">
        <v>0.00012</v>
      </c>
      <c r="Y709" s="169">
        <f>X709*K709</f>
        <v>0.0006000000000000001</v>
      </c>
      <c r="Z709" s="169">
        <v>0</v>
      </c>
      <c r="AA709" s="170">
        <f>Z709*K709</f>
        <v>0</v>
      </c>
      <c r="AR709" s="21" t="s">
        <v>287</v>
      </c>
      <c r="AT709" s="21" t="s">
        <v>163</v>
      </c>
      <c r="AU709" s="21" t="s">
        <v>110</v>
      </c>
      <c r="AY709" s="21" t="s">
        <v>162</v>
      </c>
      <c r="BE709" s="109">
        <f>IF(U709="základní",N709,0)</f>
        <v>0</v>
      </c>
      <c r="BF709" s="109">
        <f>IF(U709="snížená",N709,0)</f>
        <v>0</v>
      </c>
      <c r="BG709" s="109">
        <f>IF(U709="zákl. přenesená",N709,0)</f>
        <v>0</v>
      </c>
      <c r="BH709" s="109">
        <f>IF(U709="sníž. přenesená",N709,0)</f>
        <v>0</v>
      </c>
      <c r="BI709" s="109">
        <f>IF(U709="nulová",N709,0)</f>
        <v>0</v>
      </c>
      <c r="BJ709" s="21" t="s">
        <v>141</v>
      </c>
      <c r="BK709" s="109">
        <f>ROUND(L709*K709,2)</f>
        <v>0</v>
      </c>
      <c r="BL709" s="21" t="s">
        <v>287</v>
      </c>
      <c r="BM709" s="21" t="s">
        <v>692</v>
      </c>
    </row>
    <row r="710" spans="2:51" s="10" customFormat="1" ht="22.5" customHeight="1">
      <c r="B710" s="171"/>
      <c r="C710" s="172"/>
      <c r="D710" s="172"/>
      <c r="E710" s="173" t="s">
        <v>5</v>
      </c>
      <c r="F710" s="279" t="s">
        <v>687</v>
      </c>
      <c r="G710" s="280"/>
      <c r="H710" s="280"/>
      <c r="I710" s="280"/>
      <c r="J710" s="172"/>
      <c r="K710" s="174" t="s">
        <v>5</v>
      </c>
      <c r="L710" s="172"/>
      <c r="M710" s="172"/>
      <c r="N710" s="172"/>
      <c r="O710" s="172"/>
      <c r="P710" s="172"/>
      <c r="Q710" s="172"/>
      <c r="R710" s="175"/>
      <c r="T710" s="176"/>
      <c r="U710" s="172"/>
      <c r="V710" s="172"/>
      <c r="W710" s="172"/>
      <c r="X710" s="172"/>
      <c r="Y710" s="172"/>
      <c r="Z710" s="172"/>
      <c r="AA710" s="177"/>
      <c r="AT710" s="178" t="s">
        <v>169</v>
      </c>
      <c r="AU710" s="178" t="s">
        <v>110</v>
      </c>
      <c r="AV710" s="10" t="s">
        <v>88</v>
      </c>
      <c r="AW710" s="10" t="s">
        <v>37</v>
      </c>
      <c r="AX710" s="10" t="s">
        <v>80</v>
      </c>
      <c r="AY710" s="178" t="s">
        <v>162</v>
      </c>
    </row>
    <row r="711" spans="2:51" s="11" customFormat="1" ht="22.5" customHeight="1">
      <c r="B711" s="179"/>
      <c r="C711" s="180"/>
      <c r="D711" s="180"/>
      <c r="E711" s="181" t="s">
        <v>5</v>
      </c>
      <c r="F711" s="281" t="s">
        <v>688</v>
      </c>
      <c r="G711" s="282"/>
      <c r="H711" s="282"/>
      <c r="I711" s="282"/>
      <c r="J711" s="180"/>
      <c r="K711" s="182">
        <v>5</v>
      </c>
      <c r="L711" s="180"/>
      <c r="M711" s="180"/>
      <c r="N711" s="180"/>
      <c r="O711" s="180"/>
      <c r="P711" s="180"/>
      <c r="Q711" s="180"/>
      <c r="R711" s="183"/>
      <c r="T711" s="184"/>
      <c r="U711" s="180"/>
      <c r="V711" s="180"/>
      <c r="W711" s="180"/>
      <c r="X711" s="180"/>
      <c r="Y711" s="180"/>
      <c r="Z711" s="180"/>
      <c r="AA711" s="185"/>
      <c r="AT711" s="186" t="s">
        <v>169</v>
      </c>
      <c r="AU711" s="186" t="s">
        <v>110</v>
      </c>
      <c r="AV711" s="11" t="s">
        <v>110</v>
      </c>
      <c r="AW711" s="11" t="s">
        <v>37</v>
      </c>
      <c r="AX711" s="11" t="s">
        <v>80</v>
      </c>
      <c r="AY711" s="186" t="s">
        <v>162</v>
      </c>
    </row>
    <row r="712" spans="2:51" s="12" customFormat="1" ht="22.5" customHeight="1">
      <c r="B712" s="187"/>
      <c r="C712" s="188"/>
      <c r="D712" s="188"/>
      <c r="E712" s="189" t="s">
        <v>5</v>
      </c>
      <c r="F712" s="283" t="s">
        <v>171</v>
      </c>
      <c r="G712" s="284"/>
      <c r="H712" s="284"/>
      <c r="I712" s="284"/>
      <c r="J712" s="188"/>
      <c r="K712" s="190">
        <v>5</v>
      </c>
      <c r="L712" s="188"/>
      <c r="M712" s="188"/>
      <c r="N712" s="188"/>
      <c r="O712" s="188"/>
      <c r="P712" s="188"/>
      <c r="Q712" s="188"/>
      <c r="R712" s="191"/>
      <c r="T712" s="192"/>
      <c r="U712" s="188"/>
      <c r="V712" s="188"/>
      <c r="W712" s="188"/>
      <c r="X712" s="188"/>
      <c r="Y712" s="188"/>
      <c r="Z712" s="188"/>
      <c r="AA712" s="193"/>
      <c r="AT712" s="194" t="s">
        <v>169</v>
      </c>
      <c r="AU712" s="194" t="s">
        <v>110</v>
      </c>
      <c r="AV712" s="12" t="s">
        <v>141</v>
      </c>
      <c r="AW712" s="12" t="s">
        <v>37</v>
      </c>
      <c r="AX712" s="12" t="s">
        <v>88</v>
      </c>
      <c r="AY712" s="194" t="s">
        <v>162</v>
      </c>
    </row>
    <row r="713" spans="2:63" s="9" customFormat="1" ht="29.85" customHeight="1">
      <c r="B713" s="153"/>
      <c r="C713" s="154"/>
      <c r="D713" s="163" t="s">
        <v>137</v>
      </c>
      <c r="E713" s="163"/>
      <c r="F713" s="163"/>
      <c r="G713" s="163"/>
      <c r="H713" s="163"/>
      <c r="I713" s="163"/>
      <c r="J713" s="163"/>
      <c r="K713" s="163"/>
      <c r="L713" s="163"/>
      <c r="M713" s="163"/>
      <c r="N713" s="297">
        <f>BK713</f>
        <v>0</v>
      </c>
      <c r="O713" s="298"/>
      <c r="P713" s="298"/>
      <c r="Q713" s="298"/>
      <c r="R713" s="156"/>
      <c r="T713" s="157"/>
      <c r="U713" s="154"/>
      <c r="V713" s="154"/>
      <c r="W713" s="158">
        <f>SUM(W714:W747)</f>
        <v>0</v>
      </c>
      <c r="X713" s="154"/>
      <c r="Y713" s="158">
        <f>SUM(Y714:Y747)</f>
        <v>1.40404774</v>
      </c>
      <c r="Z713" s="154"/>
      <c r="AA713" s="159">
        <f>SUM(AA714:AA747)</f>
        <v>0.30476162</v>
      </c>
      <c r="AR713" s="160" t="s">
        <v>110</v>
      </c>
      <c r="AT713" s="161" t="s">
        <v>79</v>
      </c>
      <c r="AU713" s="161" t="s">
        <v>88</v>
      </c>
      <c r="AY713" s="160" t="s">
        <v>162</v>
      </c>
      <c r="BK713" s="162">
        <f>SUM(BK714:BK747)</f>
        <v>0</v>
      </c>
    </row>
    <row r="714" spans="2:65" s="1" customFormat="1" ht="22.5" customHeight="1">
      <c r="B714" s="135"/>
      <c r="C714" s="164" t="s">
        <v>693</v>
      </c>
      <c r="D714" s="164" t="s">
        <v>163</v>
      </c>
      <c r="E714" s="165" t="s">
        <v>694</v>
      </c>
      <c r="F714" s="276" t="s">
        <v>695</v>
      </c>
      <c r="G714" s="276"/>
      <c r="H714" s="276"/>
      <c r="I714" s="276"/>
      <c r="J714" s="166" t="s">
        <v>166</v>
      </c>
      <c r="K714" s="167">
        <v>983.102</v>
      </c>
      <c r="L714" s="277">
        <v>0</v>
      </c>
      <c r="M714" s="277"/>
      <c r="N714" s="278">
        <f>ROUND(L714*K714,2)</f>
        <v>0</v>
      </c>
      <c r="O714" s="278"/>
      <c r="P714" s="278"/>
      <c r="Q714" s="278"/>
      <c r="R714" s="138"/>
      <c r="T714" s="168" t="s">
        <v>5</v>
      </c>
      <c r="U714" s="47" t="s">
        <v>48</v>
      </c>
      <c r="V714" s="39"/>
      <c r="W714" s="169">
        <f>V714*K714</f>
        <v>0</v>
      </c>
      <c r="X714" s="169">
        <v>0.001</v>
      </c>
      <c r="Y714" s="169">
        <f>X714*K714</f>
        <v>0.983102</v>
      </c>
      <c r="Z714" s="169">
        <v>0.00031</v>
      </c>
      <c r="AA714" s="170">
        <f>Z714*K714</f>
        <v>0.30476162</v>
      </c>
      <c r="AR714" s="21" t="s">
        <v>287</v>
      </c>
      <c r="AT714" s="21" t="s">
        <v>163</v>
      </c>
      <c r="AU714" s="21" t="s">
        <v>110</v>
      </c>
      <c r="AY714" s="21" t="s">
        <v>162</v>
      </c>
      <c r="BE714" s="109">
        <f>IF(U714="základní",N714,0)</f>
        <v>0</v>
      </c>
      <c r="BF714" s="109">
        <f>IF(U714="snížená",N714,0)</f>
        <v>0</v>
      </c>
      <c r="BG714" s="109">
        <f>IF(U714="zákl. přenesená",N714,0)</f>
        <v>0</v>
      </c>
      <c r="BH714" s="109">
        <f>IF(U714="sníž. přenesená",N714,0)</f>
        <v>0</v>
      </c>
      <c r="BI714" s="109">
        <f>IF(U714="nulová",N714,0)</f>
        <v>0</v>
      </c>
      <c r="BJ714" s="21" t="s">
        <v>141</v>
      </c>
      <c r="BK714" s="109">
        <f>ROUND(L714*K714,2)</f>
        <v>0</v>
      </c>
      <c r="BL714" s="21" t="s">
        <v>287</v>
      </c>
      <c r="BM714" s="21" t="s">
        <v>696</v>
      </c>
    </row>
    <row r="715" spans="2:51" s="10" customFormat="1" ht="31.5" customHeight="1">
      <c r="B715" s="171"/>
      <c r="C715" s="172"/>
      <c r="D715" s="172"/>
      <c r="E715" s="173" t="s">
        <v>5</v>
      </c>
      <c r="F715" s="279" t="s">
        <v>697</v>
      </c>
      <c r="G715" s="280"/>
      <c r="H715" s="280"/>
      <c r="I715" s="280"/>
      <c r="J715" s="172"/>
      <c r="K715" s="174" t="s">
        <v>5</v>
      </c>
      <c r="L715" s="172"/>
      <c r="M715" s="172"/>
      <c r="N715" s="172"/>
      <c r="O715" s="172"/>
      <c r="P715" s="172"/>
      <c r="Q715" s="172"/>
      <c r="R715" s="175"/>
      <c r="T715" s="176"/>
      <c r="U715" s="172"/>
      <c r="V715" s="172"/>
      <c r="W715" s="172"/>
      <c r="X715" s="172"/>
      <c r="Y715" s="172"/>
      <c r="Z715" s="172"/>
      <c r="AA715" s="177"/>
      <c r="AT715" s="178" t="s">
        <v>169</v>
      </c>
      <c r="AU715" s="178" t="s">
        <v>110</v>
      </c>
      <c r="AV715" s="10" t="s">
        <v>88</v>
      </c>
      <c r="AW715" s="10" t="s">
        <v>37</v>
      </c>
      <c r="AX715" s="10" t="s">
        <v>80</v>
      </c>
      <c r="AY715" s="178" t="s">
        <v>162</v>
      </c>
    </row>
    <row r="716" spans="2:51" s="11" customFormat="1" ht="22.5" customHeight="1">
      <c r="B716" s="179"/>
      <c r="C716" s="180"/>
      <c r="D716" s="180"/>
      <c r="E716" s="181" t="s">
        <v>5</v>
      </c>
      <c r="F716" s="281" t="s">
        <v>698</v>
      </c>
      <c r="G716" s="282"/>
      <c r="H716" s="282"/>
      <c r="I716" s="282"/>
      <c r="J716" s="180"/>
      <c r="K716" s="182">
        <v>814.182</v>
      </c>
      <c r="L716" s="180"/>
      <c r="M716" s="180"/>
      <c r="N716" s="180"/>
      <c r="O716" s="180"/>
      <c r="P716" s="180"/>
      <c r="Q716" s="180"/>
      <c r="R716" s="183"/>
      <c r="T716" s="184"/>
      <c r="U716" s="180"/>
      <c r="V716" s="180"/>
      <c r="W716" s="180"/>
      <c r="X716" s="180"/>
      <c r="Y716" s="180"/>
      <c r="Z716" s="180"/>
      <c r="AA716" s="185"/>
      <c r="AT716" s="186" t="s">
        <v>169</v>
      </c>
      <c r="AU716" s="186" t="s">
        <v>110</v>
      </c>
      <c r="AV716" s="11" t="s">
        <v>110</v>
      </c>
      <c r="AW716" s="11" t="s">
        <v>37</v>
      </c>
      <c r="AX716" s="11" t="s">
        <v>80</v>
      </c>
      <c r="AY716" s="186" t="s">
        <v>162</v>
      </c>
    </row>
    <row r="717" spans="2:51" s="13" customFormat="1" ht="22.5" customHeight="1">
      <c r="B717" s="195"/>
      <c r="C717" s="196"/>
      <c r="D717" s="196"/>
      <c r="E717" s="197" t="s">
        <v>5</v>
      </c>
      <c r="F717" s="287" t="s">
        <v>201</v>
      </c>
      <c r="G717" s="288"/>
      <c r="H717" s="288"/>
      <c r="I717" s="288"/>
      <c r="J717" s="196"/>
      <c r="K717" s="198">
        <v>814.182</v>
      </c>
      <c r="L717" s="196"/>
      <c r="M717" s="196"/>
      <c r="N717" s="196"/>
      <c r="O717" s="196"/>
      <c r="P717" s="196"/>
      <c r="Q717" s="196"/>
      <c r="R717" s="199"/>
      <c r="T717" s="200"/>
      <c r="U717" s="196"/>
      <c r="V717" s="196"/>
      <c r="W717" s="196"/>
      <c r="X717" s="196"/>
      <c r="Y717" s="196"/>
      <c r="Z717" s="196"/>
      <c r="AA717" s="201"/>
      <c r="AT717" s="202" t="s">
        <v>169</v>
      </c>
      <c r="AU717" s="202" t="s">
        <v>110</v>
      </c>
      <c r="AV717" s="13" t="s">
        <v>176</v>
      </c>
      <c r="AW717" s="13" t="s">
        <v>37</v>
      </c>
      <c r="AX717" s="13" t="s">
        <v>80</v>
      </c>
      <c r="AY717" s="202" t="s">
        <v>162</v>
      </c>
    </row>
    <row r="718" spans="2:51" s="10" customFormat="1" ht="22.5" customHeight="1">
      <c r="B718" s="171"/>
      <c r="C718" s="172"/>
      <c r="D718" s="172"/>
      <c r="E718" s="173" t="s">
        <v>5</v>
      </c>
      <c r="F718" s="289" t="s">
        <v>699</v>
      </c>
      <c r="G718" s="290"/>
      <c r="H718" s="290"/>
      <c r="I718" s="290"/>
      <c r="J718" s="172"/>
      <c r="K718" s="174" t="s">
        <v>5</v>
      </c>
      <c r="L718" s="172"/>
      <c r="M718" s="172"/>
      <c r="N718" s="172"/>
      <c r="O718" s="172"/>
      <c r="P718" s="172"/>
      <c r="Q718" s="172"/>
      <c r="R718" s="175"/>
      <c r="T718" s="176"/>
      <c r="U718" s="172"/>
      <c r="V718" s="172"/>
      <c r="W718" s="172"/>
      <c r="X718" s="172"/>
      <c r="Y718" s="172"/>
      <c r="Z718" s="172"/>
      <c r="AA718" s="177"/>
      <c r="AT718" s="178" t="s">
        <v>169</v>
      </c>
      <c r="AU718" s="178" t="s">
        <v>110</v>
      </c>
      <c r="AV718" s="10" t="s">
        <v>88</v>
      </c>
      <c r="AW718" s="10" t="s">
        <v>37</v>
      </c>
      <c r="AX718" s="10" t="s">
        <v>80</v>
      </c>
      <c r="AY718" s="178" t="s">
        <v>162</v>
      </c>
    </row>
    <row r="719" spans="2:51" s="11" customFormat="1" ht="31.5" customHeight="1">
      <c r="B719" s="179"/>
      <c r="C719" s="180"/>
      <c r="D719" s="180"/>
      <c r="E719" s="181" t="s">
        <v>5</v>
      </c>
      <c r="F719" s="281" t="s">
        <v>186</v>
      </c>
      <c r="G719" s="282"/>
      <c r="H719" s="282"/>
      <c r="I719" s="282"/>
      <c r="J719" s="180"/>
      <c r="K719" s="182">
        <v>168.92</v>
      </c>
      <c r="L719" s="180"/>
      <c r="M719" s="180"/>
      <c r="N719" s="180"/>
      <c r="O719" s="180"/>
      <c r="P719" s="180"/>
      <c r="Q719" s="180"/>
      <c r="R719" s="183"/>
      <c r="T719" s="184"/>
      <c r="U719" s="180"/>
      <c r="V719" s="180"/>
      <c r="W719" s="180"/>
      <c r="X719" s="180"/>
      <c r="Y719" s="180"/>
      <c r="Z719" s="180"/>
      <c r="AA719" s="185"/>
      <c r="AT719" s="186" t="s">
        <v>169</v>
      </c>
      <c r="AU719" s="186" t="s">
        <v>110</v>
      </c>
      <c r="AV719" s="11" t="s">
        <v>110</v>
      </c>
      <c r="AW719" s="11" t="s">
        <v>37</v>
      </c>
      <c r="AX719" s="11" t="s">
        <v>80</v>
      </c>
      <c r="AY719" s="186" t="s">
        <v>162</v>
      </c>
    </row>
    <row r="720" spans="2:51" s="13" customFormat="1" ht="22.5" customHeight="1">
      <c r="B720" s="195"/>
      <c r="C720" s="196"/>
      <c r="D720" s="196"/>
      <c r="E720" s="197" t="s">
        <v>5</v>
      </c>
      <c r="F720" s="287" t="s">
        <v>201</v>
      </c>
      <c r="G720" s="288"/>
      <c r="H720" s="288"/>
      <c r="I720" s="288"/>
      <c r="J720" s="196"/>
      <c r="K720" s="198">
        <v>168.92</v>
      </c>
      <c r="L720" s="196"/>
      <c r="M720" s="196"/>
      <c r="N720" s="196"/>
      <c r="O720" s="196"/>
      <c r="P720" s="196"/>
      <c r="Q720" s="196"/>
      <c r="R720" s="199"/>
      <c r="T720" s="200"/>
      <c r="U720" s="196"/>
      <c r="V720" s="196"/>
      <c r="W720" s="196"/>
      <c r="X720" s="196"/>
      <c r="Y720" s="196"/>
      <c r="Z720" s="196"/>
      <c r="AA720" s="201"/>
      <c r="AT720" s="202" t="s">
        <v>169</v>
      </c>
      <c r="AU720" s="202" t="s">
        <v>110</v>
      </c>
      <c r="AV720" s="13" t="s">
        <v>176</v>
      </c>
      <c r="AW720" s="13" t="s">
        <v>37</v>
      </c>
      <c r="AX720" s="13" t="s">
        <v>80</v>
      </c>
      <c r="AY720" s="202" t="s">
        <v>162</v>
      </c>
    </row>
    <row r="721" spans="2:51" s="12" customFormat="1" ht="22.5" customHeight="1">
      <c r="B721" s="187"/>
      <c r="C721" s="188"/>
      <c r="D721" s="188"/>
      <c r="E721" s="189" t="s">
        <v>5</v>
      </c>
      <c r="F721" s="283" t="s">
        <v>171</v>
      </c>
      <c r="G721" s="284"/>
      <c r="H721" s="284"/>
      <c r="I721" s="284"/>
      <c r="J721" s="188"/>
      <c r="K721" s="190">
        <v>983.102</v>
      </c>
      <c r="L721" s="188"/>
      <c r="M721" s="188"/>
      <c r="N721" s="188"/>
      <c r="O721" s="188"/>
      <c r="P721" s="188"/>
      <c r="Q721" s="188"/>
      <c r="R721" s="191"/>
      <c r="T721" s="192"/>
      <c r="U721" s="188"/>
      <c r="V721" s="188"/>
      <c r="W721" s="188"/>
      <c r="X721" s="188"/>
      <c r="Y721" s="188"/>
      <c r="Z721" s="188"/>
      <c r="AA721" s="193"/>
      <c r="AT721" s="194" t="s">
        <v>169</v>
      </c>
      <c r="AU721" s="194" t="s">
        <v>110</v>
      </c>
      <c r="AV721" s="12" t="s">
        <v>141</v>
      </c>
      <c r="AW721" s="12" t="s">
        <v>37</v>
      </c>
      <c r="AX721" s="12" t="s">
        <v>88</v>
      </c>
      <c r="AY721" s="194" t="s">
        <v>162</v>
      </c>
    </row>
    <row r="722" spans="2:65" s="1" customFormat="1" ht="31.5" customHeight="1">
      <c r="B722" s="135"/>
      <c r="C722" s="164" t="s">
        <v>700</v>
      </c>
      <c r="D722" s="164" t="s">
        <v>163</v>
      </c>
      <c r="E722" s="165" t="s">
        <v>701</v>
      </c>
      <c r="F722" s="276" t="s">
        <v>702</v>
      </c>
      <c r="G722" s="276"/>
      <c r="H722" s="276"/>
      <c r="I722" s="276"/>
      <c r="J722" s="166" t="s">
        <v>166</v>
      </c>
      <c r="K722" s="167">
        <v>904.854</v>
      </c>
      <c r="L722" s="277">
        <v>0</v>
      </c>
      <c r="M722" s="277"/>
      <c r="N722" s="278">
        <f>ROUND(L722*K722,2)</f>
        <v>0</v>
      </c>
      <c r="O722" s="278"/>
      <c r="P722" s="278"/>
      <c r="Q722" s="278"/>
      <c r="R722" s="138"/>
      <c r="T722" s="168" t="s">
        <v>5</v>
      </c>
      <c r="U722" s="47" t="s">
        <v>48</v>
      </c>
      <c r="V722" s="39"/>
      <c r="W722" s="169">
        <f>V722*K722</f>
        <v>0</v>
      </c>
      <c r="X722" s="169">
        <v>0.0002</v>
      </c>
      <c r="Y722" s="169">
        <f>X722*K722</f>
        <v>0.18097080000000001</v>
      </c>
      <c r="Z722" s="169">
        <v>0</v>
      </c>
      <c r="AA722" s="170">
        <f>Z722*K722</f>
        <v>0</v>
      </c>
      <c r="AR722" s="21" t="s">
        <v>287</v>
      </c>
      <c r="AT722" s="21" t="s">
        <v>163</v>
      </c>
      <c r="AU722" s="21" t="s">
        <v>110</v>
      </c>
      <c r="AY722" s="21" t="s">
        <v>162</v>
      </c>
      <c r="BE722" s="109">
        <f>IF(U722="základní",N722,0)</f>
        <v>0</v>
      </c>
      <c r="BF722" s="109">
        <f>IF(U722="snížená",N722,0)</f>
        <v>0</v>
      </c>
      <c r="BG722" s="109">
        <f>IF(U722="zákl. přenesená",N722,0)</f>
        <v>0</v>
      </c>
      <c r="BH722" s="109">
        <f>IF(U722="sníž. přenesená",N722,0)</f>
        <v>0</v>
      </c>
      <c r="BI722" s="109">
        <f>IF(U722="nulová",N722,0)</f>
        <v>0</v>
      </c>
      <c r="BJ722" s="21" t="s">
        <v>141</v>
      </c>
      <c r="BK722" s="109">
        <f>ROUND(L722*K722,2)</f>
        <v>0</v>
      </c>
      <c r="BL722" s="21" t="s">
        <v>287</v>
      </c>
      <c r="BM722" s="21" t="s">
        <v>703</v>
      </c>
    </row>
    <row r="723" spans="2:51" s="10" customFormat="1" ht="22.5" customHeight="1">
      <c r="B723" s="171"/>
      <c r="C723" s="172"/>
      <c r="D723" s="172"/>
      <c r="E723" s="173" t="s">
        <v>5</v>
      </c>
      <c r="F723" s="279" t="s">
        <v>704</v>
      </c>
      <c r="G723" s="280"/>
      <c r="H723" s="280"/>
      <c r="I723" s="280"/>
      <c r="J723" s="172"/>
      <c r="K723" s="174" t="s">
        <v>5</v>
      </c>
      <c r="L723" s="172"/>
      <c r="M723" s="172"/>
      <c r="N723" s="172"/>
      <c r="O723" s="172"/>
      <c r="P723" s="172"/>
      <c r="Q723" s="172"/>
      <c r="R723" s="175"/>
      <c r="T723" s="176"/>
      <c r="U723" s="172"/>
      <c r="V723" s="172"/>
      <c r="W723" s="172"/>
      <c r="X723" s="172"/>
      <c r="Y723" s="172"/>
      <c r="Z723" s="172"/>
      <c r="AA723" s="177"/>
      <c r="AT723" s="178" t="s">
        <v>169</v>
      </c>
      <c r="AU723" s="178" t="s">
        <v>110</v>
      </c>
      <c r="AV723" s="10" t="s">
        <v>88</v>
      </c>
      <c r="AW723" s="10" t="s">
        <v>37</v>
      </c>
      <c r="AX723" s="10" t="s">
        <v>80</v>
      </c>
      <c r="AY723" s="178" t="s">
        <v>162</v>
      </c>
    </row>
    <row r="724" spans="2:51" s="11" customFormat="1" ht="22.5" customHeight="1">
      <c r="B724" s="179"/>
      <c r="C724" s="180"/>
      <c r="D724" s="180"/>
      <c r="E724" s="181" t="s">
        <v>5</v>
      </c>
      <c r="F724" s="281" t="s">
        <v>705</v>
      </c>
      <c r="G724" s="282"/>
      <c r="H724" s="282"/>
      <c r="I724" s="282"/>
      <c r="J724" s="180"/>
      <c r="K724" s="182">
        <v>735.934</v>
      </c>
      <c r="L724" s="180"/>
      <c r="M724" s="180"/>
      <c r="N724" s="180"/>
      <c r="O724" s="180"/>
      <c r="P724" s="180"/>
      <c r="Q724" s="180"/>
      <c r="R724" s="183"/>
      <c r="T724" s="184"/>
      <c r="U724" s="180"/>
      <c r="V724" s="180"/>
      <c r="W724" s="180"/>
      <c r="X724" s="180"/>
      <c r="Y724" s="180"/>
      <c r="Z724" s="180"/>
      <c r="AA724" s="185"/>
      <c r="AT724" s="186" t="s">
        <v>169</v>
      </c>
      <c r="AU724" s="186" t="s">
        <v>110</v>
      </c>
      <c r="AV724" s="11" t="s">
        <v>110</v>
      </c>
      <c r="AW724" s="11" t="s">
        <v>37</v>
      </c>
      <c r="AX724" s="11" t="s">
        <v>80</v>
      </c>
      <c r="AY724" s="186" t="s">
        <v>162</v>
      </c>
    </row>
    <row r="725" spans="2:51" s="13" customFormat="1" ht="22.5" customHeight="1">
      <c r="B725" s="195"/>
      <c r="C725" s="196"/>
      <c r="D725" s="196"/>
      <c r="E725" s="197" t="s">
        <v>5</v>
      </c>
      <c r="F725" s="287" t="s">
        <v>201</v>
      </c>
      <c r="G725" s="288"/>
      <c r="H725" s="288"/>
      <c r="I725" s="288"/>
      <c r="J725" s="196"/>
      <c r="K725" s="198">
        <v>735.934</v>
      </c>
      <c r="L725" s="196"/>
      <c r="M725" s="196"/>
      <c r="N725" s="196"/>
      <c r="O725" s="196"/>
      <c r="P725" s="196"/>
      <c r="Q725" s="196"/>
      <c r="R725" s="199"/>
      <c r="T725" s="200"/>
      <c r="U725" s="196"/>
      <c r="V725" s="196"/>
      <c r="W725" s="196"/>
      <c r="X725" s="196"/>
      <c r="Y725" s="196"/>
      <c r="Z725" s="196"/>
      <c r="AA725" s="201"/>
      <c r="AT725" s="202" t="s">
        <v>169</v>
      </c>
      <c r="AU725" s="202" t="s">
        <v>110</v>
      </c>
      <c r="AV725" s="13" t="s">
        <v>176</v>
      </c>
      <c r="AW725" s="13" t="s">
        <v>37</v>
      </c>
      <c r="AX725" s="13" t="s">
        <v>80</v>
      </c>
      <c r="AY725" s="202" t="s">
        <v>162</v>
      </c>
    </row>
    <row r="726" spans="2:51" s="10" customFormat="1" ht="22.5" customHeight="1">
      <c r="B726" s="171"/>
      <c r="C726" s="172"/>
      <c r="D726" s="172"/>
      <c r="E726" s="173" t="s">
        <v>5</v>
      </c>
      <c r="F726" s="289" t="s">
        <v>706</v>
      </c>
      <c r="G726" s="290"/>
      <c r="H726" s="290"/>
      <c r="I726" s="290"/>
      <c r="J726" s="172"/>
      <c r="K726" s="174" t="s">
        <v>5</v>
      </c>
      <c r="L726" s="172"/>
      <c r="M726" s="172"/>
      <c r="N726" s="172"/>
      <c r="O726" s="172"/>
      <c r="P726" s="172"/>
      <c r="Q726" s="172"/>
      <c r="R726" s="175"/>
      <c r="T726" s="176"/>
      <c r="U726" s="172"/>
      <c r="V726" s="172"/>
      <c r="W726" s="172"/>
      <c r="X726" s="172"/>
      <c r="Y726" s="172"/>
      <c r="Z726" s="172"/>
      <c r="AA726" s="177"/>
      <c r="AT726" s="178" t="s">
        <v>169</v>
      </c>
      <c r="AU726" s="178" t="s">
        <v>110</v>
      </c>
      <c r="AV726" s="10" t="s">
        <v>88</v>
      </c>
      <c r="AW726" s="10" t="s">
        <v>37</v>
      </c>
      <c r="AX726" s="10" t="s">
        <v>80</v>
      </c>
      <c r="AY726" s="178" t="s">
        <v>162</v>
      </c>
    </row>
    <row r="727" spans="2:51" s="11" customFormat="1" ht="31.5" customHeight="1">
      <c r="B727" s="179"/>
      <c r="C727" s="180"/>
      <c r="D727" s="180"/>
      <c r="E727" s="181" t="s">
        <v>5</v>
      </c>
      <c r="F727" s="281" t="s">
        <v>186</v>
      </c>
      <c r="G727" s="282"/>
      <c r="H727" s="282"/>
      <c r="I727" s="282"/>
      <c r="J727" s="180"/>
      <c r="K727" s="182">
        <v>168.92</v>
      </c>
      <c r="L727" s="180"/>
      <c r="M727" s="180"/>
      <c r="N727" s="180"/>
      <c r="O727" s="180"/>
      <c r="P727" s="180"/>
      <c r="Q727" s="180"/>
      <c r="R727" s="183"/>
      <c r="T727" s="184"/>
      <c r="U727" s="180"/>
      <c r="V727" s="180"/>
      <c r="W727" s="180"/>
      <c r="X727" s="180"/>
      <c r="Y727" s="180"/>
      <c r="Z727" s="180"/>
      <c r="AA727" s="185"/>
      <c r="AT727" s="186" t="s">
        <v>169</v>
      </c>
      <c r="AU727" s="186" t="s">
        <v>110</v>
      </c>
      <c r="AV727" s="11" t="s">
        <v>110</v>
      </c>
      <c r="AW727" s="11" t="s">
        <v>37</v>
      </c>
      <c r="AX727" s="11" t="s">
        <v>80</v>
      </c>
      <c r="AY727" s="186" t="s">
        <v>162</v>
      </c>
    </row>
    <row r="728" spans="2:51" s="13" customFormat="1" ht="22.5" customHeight="1">
      <c r="B728" s="195"/>
      <c r="C728" s="196"/>
      <c r="D728" s="196"/>
      <c r="E728" s="197" t="s">
        <v>5</v>
      </c>
      <c r="F728" s="287" t="s">
        <v>201</v>
      </c>
      <c r="G728" s="288"/>
      <c r="H728" s="288"/>
      <c r="I728" s="288"/>
      <c r="J728" s="196"/>
      <c r="K728" s="198">
        <v>168.92</v>
      </c>
      <c r="L728" s="196"/>
      <c r="M728" s="196"/>
      <c r="N728" s="196"/>
      <c r="O728" s="196"/>
      <c r="P728" s="196"/>
      <c r="Q728" s="196"/>
      <c r="R728" s="199"/>
      <c r="T728" s="200"/>
      <c r="U728" s="196"/>
      <c r="V728" s="196"/>
      <c r="W728" s="196"/>
      <c r="X728" s="196"/>
      <c r="Y728" s="196"/>
      <c r="Z728" s="196"/>
      <c r="AA728" s="201"/>
      <c r="AT728" s="202" t="s">
        <v>169</v>
      </c>
      <c r="AU728" s="202" t="s">
        <v>110</v>
      </c>
      <c r="AV728" s="13" t="s">
        <v>176</v>
      </c>
      <c r="AW728" s="13" t="s">
        <v>37</v>
      </c>
      <c r="AX728" s="13" t="s">
        <v>80</v>
      </c>
      <c r="AY728" s="202" t="s">
        <v>162</v>
      </c>
    </row>
    <row r="729" spans="2:51" s="12" customFormat="1" ht="22.5" customHeight="1">
      <c r="B729" s="187"/>
      <c r="C729" s="188"/>
      <c r="D729" s="188"/>
      <c r="E729" s="189" t="s">
        <v>5</v>
      </c>
      <c r="F729" s="283" t="s">
        <v>171</v>
      </c>
      <c r="G729" s="284"/>
      <c r="H729" s="284"/>
      <c r="I729" s="284"/>
      <c r="J729" s="188"/>
      <c r="K729" s="190">
        <v>904.854</v>
      </c>
      <c r="L729" s="188"/>
      <c r="M729" s="188"/>
      <c r="N729" s="188"/>
      <c r="O729" s="188"/>
      <c r="P729" s="188"/>
      <c r="Q729" s="188"/>
      <c r="R729" s="191"/>
      <c r="T729" s="192"/>
      <c r="U729" s="188"/>
      <c r="V729" s="188"/>
      <c r="W729" s="188"/>
      <c r="X729" s="188"/>
      <c r="Y729" s="188"/>
      <c r="Z729" s="188"/>
      <c r="AA729" s="193"/>
      <c r="AT729" s="194" t="s">
        <v>169</v>
      </c>
      <c r="AU729" s="194" t="s">
        <v>110</v>
      </c>
      <c r="AV729" s="12" t="s">
        <v>141</v>
      </c>
      <c r="AW729" s="12" t="s">
        <v>37</v>
      </c>
      <c r="AX729" s="12" t="s">
        <v>88</v>
      </c>
      <c r="AY729" s="194" t="s">
        <v>162</v>
      </c>
    </row>
    <row r="730" spans="2:65" s="1" customFormat="1" ht="44.25" customHeight="1">
      <c r="B730" s="135"/>
      <c r="C730" s="164" t="s">
        <v>707</v>
      </c>
      <c r="D730" s="164" t="s">
        <v>163</v>
      </c>
      <c r="E730" s="165" t="s">
        <v>708</v>
      </c>
      <c r="F730" s="276" t="s">
        <v>709</v>
      </c>
      <c r="G730" s="276"/>
      <c r="H730" s="276"/>
      <c r="I730" s="276"/>
      <c r="J730" s="166" t="s">
        <v>166</v>
      </c>
      <c r="K730" s="167">
        <v>117.21</v>
      </c>
      <c r="L730" s="277">
        <v>0</v>
      </c>
      <c r="M730" s="277"/>
      <c r="N730" s="278">
        <f>ROUND(L730*K730,2)</f>
        <v>0</v>
      </c>
      <c r="O730" s="278"/>
      <c r="P730" s="278"/>
      <c r="Q730" s="278"/>
      <c r="R730" s="138"/>
      <c r="T730" s="168" t="s">
        <v>5</v>
      </c>
      <c r="U730" s="47" t="s">
        <v>48</v>
      </c>
      <c r="V730" s="39"/>
      <c r="W730" s="169">
        <f>V730*K730</f>
        <v>0</v>
      </c>
      <c r="X730" s="169">
        <v>1E-05</v>
      </c>
      <c r="Y730" s="169">
        <f>X730*K730</f>
        <v>0.0011721000000000001</v>
      </c>
      <c r="Z730" s="169">
        <v>0</v>
      </c>
      <c r="AA730" s="170">
        <f>Z730*K730</f>
        <v>0</v>
      </c>
      <c r="AR730" s="21" t="s">
        <v>287</v>
      </c>
      <c r="AT730" s="21" t="s">
        <v>163</v>
      </c>
      <c r="AU730" s="21" t="s">
        <v>110</v>
      </c>
      <c r="AY730" s="21" t="s">
        <v>162</v>
      </c>
      <c r="BE730" s="109">
        <f>IF(U730="základní",N730,0)</f>
        <v>0</v>
      </c>
      <c r="BF730" s="109">
        <f>IF(U730="snížená",N730,0)</f>
        <v>0</v>
      </c>
      <c r="BG730" s="109">
        <f>IF(U730="zákl. přenesená",N730,0)</f>
        <v>0</v>
      </c>
      <c r="BH730" s="109">
        <f>IF(U730="sníž. přenesená",N730,0)</f>
        <v>0</v>
      </c>
      <c r="BI730" s="109">
        <f>IF(U730="nulová",N730,0)</f>
        <v>0</v>
      </c>
      <c r="BJ730" s="21" t="s">
        <v>141</v>
      </c>
      <c r="BK730" s="109">
        <f>ROUND(L730*K730,2)</f>
        <v>0</v>
      </c>
      <c r="BL730" s="21" t="s">
        <v>287</v>
      </c>
      <c r="BM730" s="21" t="s">
        <v>710</v>
      </c>
    </row>
    <row r="731" spans="2:51" s="11" customFormat="1" ht="44.25" customHeight="1">
      <c r="B731" s="179"/>
      <c r="C731" s="180"/>
      <c r="D731" s="180"/>
      <c r="E731" s="181" t="s">
        <v>5</v>
      </c>
      <c r="F731" s="285" t="s">
        <v>711</v>
      </c>
      <c r="G731" s="286"/>
      <c r="H731" s="286"/>
      <c r="I731" s="286"/>
      <c r="J731" s="180"/>
      <c r="K731" s="182">
        <v>57.6</v>
      </c>
      <c r="L731" s="180"/>
      <c r="M731" s="180"/>
      <c r="N731" s="180"/>
      <c r="O731" s="180"/>
      <c r="P731" s="180"/>
      <c r="Q731" s="180"/>
      <c r="R731" s="183"/>
      <c r="T731" s="184"/>
      <c r="U731" s="180"/>
      <c r="V731" s="180"/>
      <c r="W731" s="180"/>
      <c r="X731" s="180"/>
      <c r="Y731" s="180"/>
      <c r="Z731" s="180"/>
      <c r="AA731" s="185"/>
      <c r="AT731" s="186" t="s">
        <v>169</v>
      </c>
      <c r="AU731" s="186" t="s">
        <v>110</v>
      </c>
      <c r="AV731" s="11" t="s">
        <v>110</v>
      </c>
      <c r="AW731" s="11" t="s">
        <v>37</v>
      </c>
      <c r="AX731" s="11" t="s">
        <v>80</v>
      </c>
      <c r="AY731" s="186" t="s">
        <v>162</v>
      </c>
    </row>
    <row r="732" spans="2:51" s="11" customFormat="1" ht="22.5" customHeight="1">
      <c r="B732" s="179"/>
      <c r="C732" s="180"/>
      <c r="D732" s="180"/>
      <c r="E732" s="181" t="s">
        <v>5</v>
      </c>
      <c r="F732" s="281" t="s">
        <v>712</v>
      </c>
      <c r="G732" s="282"/>
      <c r="H732" s="282"/>
      <c r="I732" s="282"/>
      <c r="J732" s="180"/>
      <c r="K732" s="182">
        <v>16.585</v>
      </c>
      <c r="L732" s="180"/>
      <c r="M732" s="180"/>
      <c r="N732" s="180"/>
      <c r="O732" s="180"/>
      <c r="P732" s="180"/>
      <c r="Q732" s="180"/>
      <c r="R732" s="183"/>
      <c r="T732" s="184"/>
      <c r="U732" s="180"/>
      <c r="V732" s="180"/>
      <c r="W732" s="180"/>
      <c r="X732" s="180"/>
      <c r="Y732" s="180"/>
      <c r="Z732" s="180"/>
      <c r="AA732" s="185"/>
      <c r="AT732" s="186" t="s">
        <v>169</v>
      </c>
      <c r="AU732" s="186" t="s">
        <v>110</v>
      </c>
      <c r="AV732" s="11" t="s">
        <v>110</v>
      </c>
      <c r="AW732" s="11" t="s">
        <v>37</v>
      </c>
      <c r="AX732" s="11" t="s">
        <v>80</v>
      </c>
      <c r="AY732" s="186" t="s">
        <v>162</v>
      </c>
    </row>
    <row r="733" spans="2:51" s="11" customFormat="1" ht="22.5" customHeight="1">
      <c r="B733" s="179"/>
      <c r="C733" s="180"/>
      <c r="D733" s="180"/>
      <c r="E733" s="181" t="s">
        <v>5</v>
      </c>
      <c r="F733" s="281" t="s">
        <v>713</v>
      </c>
      <c r="G733" s="282"/>
      <c r="H733" s="282"/>
      <c r="I733" s="282"/>
      <c r="J733" s="180"/>
      <c r="K733" s="182">
        <v>32</v>
      </c>
      <c r="L733" s="180"/>
      <c r="M733" s="180"/>
      <c r="N733" s="180"/>
      <c r="O733" s="180"/>
      <c r="P733" s="180"/>
      <c r="Q733" s="180"/>
      <c r="R733" s="183"/>
      <c r="T733" s="184"/>
      <c r="U733" s="180"/>
      <c r="V733" s="180"/>
      <c r="W733" s="180"/>
      <c r="X733" s="180"/>
      <c r="Y733" s="180"/>
      <c r="Z733" s="180"/>
      <c r="AA733" s="185"/>
      <c r="AT733" s="186" t="s">
        <v>169</v>
      </c>
      <c r="AU733" s="186" t="s">
        <v>110</v>
      </c>
      <c r="AV733" s="11" t="s">
        <v>110</v>
      </c>
      <c r="AW733" s="11" t="s">
        <v>37</v>
      </c>
      <c r="AX733" s="11" t="s">
        <v>80</v>
      </c>
      <c r="AY733" s="186" t="s">
        <v>162</v>
      </c>
    </row>
    <row r="734" spans="2:51" s="11" customFormat="1" ht="22.5" customHeight="1">
      <c r="B734" s="179"/>
      <c r="C734" s="180"/>
      <c r="D734" s="180"/>
      <c r="E734" s="181" t="s">
        <v>5</v>
      </c>
      <c r="F734" s="281" t="s">
        <v>714</v>
      </c>
      <c r="G734" s="282"/>
      <c r="H734" s="282"/>
      <c r="I734" s="282"/>
      <c r="J734" s="180"/>
      <c r="K734" s="182">
        <v>11.025</v>
      </c>
      <c r="L734" s="180"/>
      <c r="M734" s="180"/>
      <c r="N734" s="180"/>
      <c r="O734" s="180"/>
      <c r="P734" s="180"/>
      <c r="Q734" s="180"/>
      <c r="R734" s="183"/>
      <c r="T734" s="184"/>
      <c r="U734" s="180"/>
      <c r="V734" s="180"/>
      <c r="W734" s="180"/>
      <c r="X734" s="180"/>
      <c r="Y734" s="180"/>
      <c r="Z734" s="180"/>
      <c r="AA734" s="185"/>
      <c r="AT734" s="186" t="s">
        <v>169</v>
      </c>
      <c r="AU734" s="186" t="s">
        <v>110</v>
      </c>
      <c r="AV734" s="11" t="s">
        <v>110</v>
      </c>
      <c r="AW734" s="11" t="s">
        <v>37</v>
      </c>
      <c r="AX734" s="11" t="s">
        <v>80</v>
      </c>
      <c r="AY734" s="186" t="s">
        <v>162</v>
      </c>
    </row>
    <row r="735" spans="2:51" s="12" customFormat="1" ht="22.5" customHeight="1">
      <c r="B735" s="187"/>
      <c r="C735" s="188"/>
      <c r="D735" s="188"/>
      <c r="E735" s="189" t="s">
        <v>5</v>
      </c>
      <c r="F735" s="283" t="s">
        <v>171</v>
      </c>
      <c r="G735" s="284"/>
      <c r="H735" s="284"/>
      <c r="I735" s="284"/>
      <c r="J735" s="188"/>
      <c r="K735" s="190">
        <v>117.21</v>
      </c>
      <c r="L735" s="188"/>
      <c r="M735" s="188"/>
      <c r="N735" s="188"/>
      <c r="O735" s="188"/>
      <c r="P735" s="188"/>
      <c r="Q735" s="188"/>
      <c r="R735" s="191"/>
      <c r="T735" s="192"/>
      <c r="U735" s="188"/>
      <c r="V735" s="188"/>
      <c r="W735" s="188"/>
      <c r="X735" s="188"/>
      <c r="Y735" s="188"/>
      <c r="Z735" s="188"/>
      <c r="AA735" s="193"/>
      <c r="AT735" s="194" t="s">
        <v>169</v>
      </c>
      <c r="AU735" s="194" t="s">
        <v>110</v>
      </c>
      <c r="AV735" s="12" t="s">
        <v>141</v>
      </c>
      <c r="AW735" s="12" t="s">
        <v>37</v>
      </c>
      <c r="AX735" s="12" t="s">
        <v>88</v>
      </c>
      <c r="AY735" s="194" t="s">
        <v>162</v>
      </c>
    </row>
    <row r="736" spans="2:65" s="1" customFormat="1" ht="31.5" customHeight="1">
      <c r="B736" s="135"/>
      <c r="C736" s="164" t="s">
        <v>715</v>
      </c>
      <c r="D736" s="164" t="s">
        <v>163</v>
      </c>
      <c r="E736" s="165" t="s">
        <v>716</v>
      </c>
      <c r="F736" s="276" t="s">
        <v>717</v>
      </c>
      <c r="G736" s="276"/>
      <c r="H736" s="276"/>
      <c r="I736" s="276"/>
      <c r="J736" s="166" t="s">
        <v>166</v>
      </c>
      <c r="K736" s="167">
        <v>354.08</v>
      </c>
      <c r="L736" s="277">
        <v>0</v>
      </c>
      <c r="M736" s="277"/>
      <c r="N736" s="278">
        <f>ROUND(L736*K736,2)</f>
        <v>0</v>
      </c>
      <c r="O736" s="278"/>
      <c r="P736" s="278"/>
      <c r="Q736" s="278"/>
      <c r="R736" s="138"/>
      <c r="T736" s="168" t="s">
        <v>5</v>
      </c>
      <c r="U736" s="47" t="s">
        <v>48</v>
      </c>
      <c r="V736" s="39"/>
      <c r="W736" s="169">
        <f>V736*K736</f>
        <v>0</v>
      </c>
      <c r="X736" s="169">
        <v>1E-05</v>
      </c>
      <c r="Y736" s="169">
        <f>X736*K736</f>
        <v>0.0035408</v>
      </c>
      <c r="Z736" s="169">
        <v>0</v>
      </c>
      <c r="AA736" s="170">
        <f>Z736*K736</f>
        <v>0</v>
      </c>
      <c r="AR736" s="21" t="s">
        <v>287</v>
      </c>
      <c r="AT736" s="21" t="s">
        <v>163</v>
      </c>
      <c r="AU736" s="21" t="s">
        <v>110</v>
      </c>
      <c r="AY736" s="21" t="s">
        <v>162</v>
      </c>
      <c r="BE736" s="109">
        <f>IF(U736="základní",N736,0)</f>
        <v>0</v>
      </c>
      <c r="BF736" s="109">
        <f>IF(U736="snížená",N736,0)</f>
        <v>0</v>
      </c>
      <c r="BG736" s="109">
        <f>IF(U736="zákl. přenesená",N736,0)</f>
        <v>0</v>
      </c>
      <c r="BH736" s="109">
        <f>IF(U736="sníž. přenesená",N736,0)</f>
        <v>0</v>
      </c>
      <c r="BI736" s="109">
        <f>IF(U736="nulová",N736,0)</f>
        <v>0</v>
      </c>
      <c r="BJ736" s="21" t="s">
        <v>141</v>
      </c>
      <c r="BK736" s="109">
        <f>ROUND(L736*K736,2)</f>
        <v>0</v>
      </c>
      <c r="BL736" s="21" t="s">
        <v>287</v>
      </c>
      <c r="BM736" s="21" t="s">
        <v>718</v>
      </c>
    </row>
    <row r="737" spans="2:51" s="10" customFormat="1" ht="22.5" customHeight="1">
      <c r="B737" s="171"/>
      <c r="C737" s="172"/>
      <c r="D737" s="172"/>
      <c r="E737" s="173" t="s">
        <v>5</v>
      </c>
      <c r="F737" s="279" t="s">
        <v>306</v>
      </c>
      <c r="G737" s="280"/>
      <c r="H737" s="280"/>
      <c r="I737" s="280"/>
      <c r="J737" s="172"/>
      <c r="K737" s="174" t="s">
        <v>5</v>
      </c>
      <c r="L737" s="172"/>
      <c r="M737" s="172"/>
      <c r="N737" s="172"/>
      <c r="O737" s="172"/>
      <c r="P737" s="172"/>
      <c r="Q737" s="172"/>
      <c r="R737" s="175"/>
      <c r="T737" s="176"/>
      <c r="U737" s="172"/>
      <c r="V737" s="172"/>
      <c r="W737" s="172"/>
      <c r="X737" s="172"/>
      <c r="Y737" s="172"/>
      <c r="Z737" s="172"/>
      <c r="AA737" s="177"/>
      <c r="AT737" s="178" t="s">
        <v>169</v>
      </c>
      <c r="AU737" s="178" t="s">
        <v>110</v>
      </c>
      <c r="AV737" s="10" t="s">
        <v>88</v>
      </c>
      <c r="AW737" s="10" t="s">
        <v>37</v>
      </c>
      <c r="AX737" s="10" t="s">
        <v>80</v>
      </c>
      <c r="AY737" s="178" t="s">
        <v>162</v>
      </c>
    </row>
    <row r="738" spans="2:51" s="11" customFormat="1" ht="31.5" customHeight="1">
      <c r="B738" s="179"/>
      <c r="C738" s="180"/>
      <c r="D738" s="180"/>
      <c r="E738" s="181" t="s">
        <v>5</v>
      </c>
      <c r="F738" s="281" t="s">
        <v>307</v>
      </c>
      <c r="G738" s="282"/>
      <c r="H738" s="282"/>
      <c r="I738" s="282"/>
      <c r="J738" s="180"/>
      <c r="K738" s="182">
        <v>354.08</v>
      </c>
      <c r="L738" s="180"/>
      <c r="M738" s="180"/>
      <c r="N738" s="180"/>
      <c r="O738" s="180"/>
      <c r="P738" s="180"/>
      <c r="Q738" s="180"/>
      <c r="R738" s="183"/>
      <c r="T738" s="184"/>
      <c r="U738" s="180"/>
      <c r="V738" s="180"/>
      <c r="W738" s="180"/>
      <c r="X738" s="180"/>
      <c r="Y738" s="180"/>
      <c r="Z738" s="180"/>
      <c r="AA738" s="185"/>
      <c r="AT738" s="186" t="s">
        <v>169</v>
      </c>
      <c r="AU738" s="186" t="s">
        <v>110</v>
      </c>
      <c r="AV738" s="11" t="s">
        <v>110</v>
      </c>
      <c r="AW738" s="11" t="s">
        <v>37</v>
      </c>
      <c r="AX738" s="11" t="s">
        <v>80</v>
      </c>
      <c r="AY738" s="186" t="s">
        <v>162</v>
      </c>
    </row>
    <row r="739" spans="2:51" s="12" customFormat="1" ht="22.5" customHeight="1">
      <c r="B739" s="187"/>
      <c r="C739" s="188"/>
      <c r="D739" s="188"/>
      <c r="E739" s="189" t="s">
        <v>5</v>
      </c>
      <c r="F739" s="283" t="s">
        <v>171</v>
      </c>
      <c r="G739" s="284"/>
      <c r="H739" s="284"/>
      <c r="I739" s="284"/>
      <c r="J739" s="188"/>
      <c r="K739" s="190">
        <v>354.08</v>
      </c>
      <c r="L739" s="188"/>
      <c r="M739" s="188"/>
      <c r="N739" s="188"/>
      <c r="O739" s="188"/>
      <c r="P739" s="188"/>
      <c r="Q739" s="188"/>
      <c r="R739" s="191"/>
      <c r="T739" s="192"/>
      <c r="U739" s="188"/>
      <c r="V739" s="188"/>
      <c r="W739" s="188"/>
      <c r="X739" s="188"/>
      <c r="Y739" s="188"/>
      <c r="Z739" s="188"/>
      <c r="AA739" s="193"/>
      <c r="AT739" s="194" t="s">
        <v>169</v>
      </c>
      <c r="AU739" s="194" t="s">
        <v>110</v>
      </c>
      <c r="AV739" s="12" t="s">
        <v>141</v>
      </c>
      <c r="AW739" s="12" t="s">
        <v>37</v>
      </c>
      <c r="AX739" s="12" t="s">
        <v>88</v>
      </c>
      <c r="AY739" s="194" t="s">
        <v>162</v>
      </c>
    </row>
    <row r="740" spans="2:65" s="1" customFormat="1" ht="44.25" customHeight="1">
      <c r="B740" s="135"/>
      <c r="C740" s="164" t="s">
        <v>719</v>
      </c>
      <c r="D740" s="164" t="s">
        <v>163</v>
      </c>
      <c r="E740" s="165" t="s">
        <v>720</v>
      </c>
      <c r="F740" s="276" t="s">
        <v>721</v>
      </c>
      <c r="G740" s="276"/>
      <c r="H740" s="276"/>
      <c r="I740" s="276"/>
      <c r="J740" s="166" t="s">
        <v>166</v>
      </c>
      <c r="K740" s="167">
        <v>904.854</v>
      </c>
      <c r="L740" s="277">
        <v>0</v>
      </c>
      <c r="M740" s="277"/>
      <c r="N740" s="278">
        <f>ROUND(L740*K740,2)</f>
        <v>0</v>
      </c>
      <c r="O740" s="278"/>
      <c r="P740" s="278"/>
      <c r="Q740" s="278"/>
      <c r="R740" s="138"/>
      <c r="T740" s="168" t="s">
        <v>5</v>
      </c>
      <c r="U740" s="47" t="s">
        <v>48</v>
      </c>
      <c r="V740" s="39"/>
      <c r="W740" s="169">
        <f>V740*K740</f>
        <v>0</v>
      </c>
      <c r="X740" s="169">
        <v>0.00026</v>
      </c>
      <c r="Y740" s="169">
        <f>X740*K740</f>
        <v>0.23526203999999998</v>
      </c>
      <c r="Z740" s="169">
        <v>0</v>
      </c>
      <c r="AA740" s="170">
        <f>Z740*K740</f>
        <v>0</v>
      </c>
      <c r="AR740" s="21" t="s">
        <v>287</v>
      </c>
      <c r="AT740" s="21" t="s">
        <v>163</v>
      </c>
      <c r="AU740" s="21" t="s">
        <v>110</v>
      </c>
      <c r="AY740" s="21" t="s">
        <v>162</v>
      </c>
      <c r="BE740" s="109">
        <f>IF(U740="základní",N740,0)</f>
        <v>0</v>
      </c>
      <c r="BF740" s="109">
        <f>IF(U740="snížená",N740,0)</f>
        <v>0</v>
      </c>
      <c r="BG740" s="109">
        <f>IF(U740="zákl. přenesená",N740,0)</f>
        <v>0</v>
      </c>
      <c r="BH740" s="109">
        <f>IF(U740="sníž. přenesená",N740,0)</f>
        <v>0</v>
      </c>
      <c r="BI740" s="109">
        <f>IF(U740="nulová",N740,0)</f>
        <v>0</v>
      </c>
      <c r="BJ740" s="21" t="s">
        <v>141</v>
      </c>
      <c r="BK740" s="109">
        <f>ROUND(L740*K740,2)</f>
        <v>0</v>
      </c>
      <c r="BL740" s="21" t="s">
        <v>287</v>
      </c>
      <c r="BM740" s="21" t="s">
        <v>722</v>
      </c>
    </row>
    <row r="741" spans="2:51" s="10" customFormat="1" ht="22.5" customHeight="1">
      <c r="B741" s="171"/>
      <c r="C741" s="172"/>
      <c r="D741" s="172"/>
      <c r="E741" s="173" t="s">
        <v>5</v>
      </c>
      <c r="F741" s="279" t="s">
        <v>704</v>
      </c>
      <c r="G741" s="280"/>
      <c r="H741" s="280"/>
      <c r="I741" s="280"/>
      <c r="J741" s="172"/>
      <c r="K741" s="174" t="s">
        <v>5</v>
      </c>
      <c r="L741" s="172"/>
      <c r="M741" s="172"/>
      <c r="N741" s="172"/>
      <c r="O741" s="172"/>
      <c r="P741" s="172"/>
      <c r="Q741" s="172"/>
      <c r="R741" s="175"/>
      <c r="T741" s="176"/>
      <c r="U741" s="172"/>
      <c r="V741" s="172"/>
      <c r="W741" s="172"/>
      <c r="X741" s="172"/>
      <c r="Y741" s="172"/>
      <c r="Z741" s="172"/>
      <c r="AA741" s="177"/>
      <c r="AT741" s="178" t="s">
        <v>169</v>
      </c>
      <c r="AU741" s="178" t="s">
        <v>110</v>
      </c>
      <c r="AV741" s="10" t="s">
        <v>88</v>
      </c>
      <c r="AW741" s="10" t="s">
        <v>37</v>
      </c>
      <c r="AX741" s="10" t="s">
        <v>80</v>
      </c>
      <c r="AY741" s="178" t="s">
        <v>162</v>
      </c>
    </row>
    <row r="742" spans="2:51" s="11" customFormat="1" ht="22.5" customHeight="1">
      <c r="B742" s="179"/>
      <c r="C742" s="180"/>
      <c r="D742" s="180"/>
      <c r="E742" s="181" t="s">
        <v>5</v>
      </c>
      <c r="F742" s="281" t="s">
        <v>705</v>
      </c>
      <c r="G742" s="282"/>
      <c r="H742" s="282"/>
      <c r="I742" s="282"/>
      <c r="J742" s="180"/>
      <c r="K742" s="182">
        <v>735.934</v>
      </c>
      <c r="L742" s="180"/>
      <c r="M742" s="180"/>
      <c r="N742" s="180"/>
      <c r="O742" s="180"/>
      <c r="P742" s="180"/>
      <c r="Q742" s="180"/>
      <c r="R742" s="183"/>
      <c r="T742" s="184"/>
      <c r="U742" s="180"/>
      <c r="V742" s="180"/>
      <c r="W742" s="180"/>
      <c r="X742" s="180"/>
      <c r="Y742" s="180"/>
      <c r="Z742" s="180"/>
      <c r="AA742" s="185"/>
      <c r="AT742" s="186" t="s">
        <v>169</v>
      </c>
      <c r="AU742" s="186" t="s">
        <v>110</v>
      </c>
      <c r="AV742" s="11" t="s">
        <v>110</v>
      </c>
      <c r="AW742" s="11" t="s">
        <v>37</v>
      </c>
      <c r="AX742" s="11" t="s">
        <v>80</v>
      </c>
      <c r="AY742" s="186" t="s">
        <v>162</v>
      </c>
    </row>
    <row r="743" spans="2:51" s="13" customFormat="1" ht="22.5" customHeight="1">
      <c r="B743" s="195"/>
      <c r="C743" s="196"/>
      <c r="D743" s="196"/>
      <c r="E743" s="197" t="s">
        <v>5</v>
      </c>
      <c r="F743" s="287" t="s">
        <v>201</v>
      </c>
      <c r="G743" s="288"/>
      <c r="H743" s="288"/>
      <c r="I743" s="288"/>
      <c r="J743" s="196"/>
      <c r="K743" s="198">
        <v>735.934</v>
      </c>
      <c r="L743" s="196"/>
      <c r="M743" s="196"/>
      <c r="N743" s="196"/>
      <c r="O743" s="196"/>
      <c r="P743" s="196"/>
      <c r="Q743" s="196"/>
      <c r="R743" s="199"/>
      <c r="T743" s="200"/>
      <c r="U743" s="196"/>
      <c r="V743" s="196"/>
      <c r="W743" s="196"/>
      <c r="X743" s="196"/>
      <c r="Y743" s="196"/>
      <c r="Z743" s="196"/>
      <c r="AA743" s="201"/>
      <c r="AT743" s="202" t="s">
        <v>169</v>
      </c>
      <c r="AU743" s="202" t="s">
        <v>110</v>
      </c>
      <c r="AV743" s="13" t="s">
        <v>176</v>
      </c>
      <c r="AW743" s="13" t="s">
        <v>37</v>
      </c>
      <c r="AX743" s="13" t="s">
        <v>80</v>
      </c>
      <c r="AY743" s="202" t="s">
        <v>162</v>
      </c>
    </row>
    <row r="744" spans="2:51" s="10" customFormat="1" ht="22.5" customHeight="1">
      <c r="B744" s="171"/>
      <c r="C744" s="172"/>
      <c r="D744" s="172"/>
      <c r="E744" s="173" t="s">
        <v>5</v>
      </c>
      <c r="F744" s="289" t="s">
        <v>706</v>
      </c>
      <c r="G744" s="290"/>
      <c r="H744" s="290"/>
      <c r="I744" s="290"/>
      <c r="J744" s="172"/>
      <c r="K744" s="174" t="s">
        <v>5</v>
      </c>
      <c r="L744" s="172"/>
      <c r="M744" s="172"/>
      <c r="N744" s="172"/>
      <c r="O744" s="172"/>
      <c r="P744" s="172"/>
      <c r="Q744" s="172"/>
      <c r="R744" s="175"/>
      <c r="T744" s="176"/>
      <c r="U744" s="172"/>
      <c r="V744" s="172"/>
      <c r="W744" s="172"/>
      <c r="X744" s="172"/>
      <c r="Y744" s="172"/>
      <c r="Z744" s="172"/>
      <c r="AA744" s="177"/>
      <c r="AT744" s="178" t="s">
        <v>169</v>
      </c>
      <c r="AU744" s="178" t="s">
        <v>110</v>
      </c>
      <c r="AV744" s="10" t="s">
        <v>88</v>
      </c>
      <c r="AW744" s="10" t="s">
        <v>37</v>
      </c>
      <c r="AX744" s="10" t="s">
        <v>80</v>
      </c>
      <c r="AY744" s="178" t="s">
        <v>162</v>
      </c>
    </row>
    <row r="745" spans="2:51" s="11" customFormat="1" ht="31.5" customHeight="1">
      <c r="B745" s="179"/>
      <c r="C745" s="180"/>
      <c r="D745" s="180"/>
      <c r="E745" s="181" t="s">
        <v>5</v>
      </c>
      <c r="F745" s="281" t="s">
        <v>186</v>
      </c>
      <c r="G745" s="282"/>
      <c r="H745" s="282"/>
      <c r="I745" s="282"/>
      <c r="J745" s="180"/>
      <c r="K745" s="182">
        <v>168.92</v>
      </c>
      <c r="L745" s="180"/>
      <c r="M745" s="180"/>
      <c r="N745" s="180"/>
      <c r="O745" s="180"/>
      <c r="P745" s="180"/>
      <c r="Q745" s="180"/>
      <c r="R745" s="183"/>
      <c r="T745" s="184"/>
      <c r="U745" s="180"/>
      <c r="V745" s="180"/>
      <c r="W745" s="180"/>
      <c r="X745" s="180"/>
      <c r="Y745" s="180"/>
      <c r="Z745" s="180"/>
      <c r="AA745" s="185"/>
      <c r="AT745" s="186" t="s">
        <v>169</v>
      </c>
      <c r="AU745" s="186" t="s">
        <v>110</v>
      </c>
      <c r="AV745" s="11" t="s">
        <v>110</v>
      </c>
      <c r="AW745" s="11" t="s">
        <v>37</v>
      </c>
      <c r="AX745" s="11" t="s">
        <v>80</v>
      </c>
      <c r="AY745" s="186" t="s">
        <v>162</v>
      </c>
    </row>
    <row r="746" spans="2:51" s="13" customFormat="1" ht="22.5" customHeight="1">
      <c r="B746" s="195"/>
      <c r="C746" s="196"/>
      <c r="D746" s="196"/>
      <c r="E746" s="197" t="s">
        <v>5</v>
      </c>
      <c r="F746" s="287" t="s">
        <v>201</v>
      </c>
      <c r="G746" s="288"/>
      <c r="H746" s="288"/>
      <c r="I746" s="288"/>
      <c r="J746" s="196"/>
      <c r="K746" s="198">
        <v>168.92</v>
      </c>
      <c r="L746" s="196"/>
      <c r="M746" s="196"/>
      <c r="N746" s="196"/>
      <c r="O746" s="196"/>
      <c r="P746" s="196"/>
      <c r="Q746" s="196"/>
      <c r="R746" s="199"/>
      <c r="T746" s="200"/>
      <c r="U746" s="196"/>
      <c r="V746" s="196"/>
      <c r="W746" s="196"/>
      <c r="X746" s="196"/>
      <c r="Y746" s="196"/>
      <c r="Z746" s="196"/>
      <c r="AA746" s="201"/>
      <c r="AT746" s="202" t="s">
        <v>169</v>
      </c>
      <c r="AU746" s="202" t="s">
        <v>110</v>
      </c>
      <c r="AV746" s="13" t="s">
        <v>176</v>
      </c>
      <c r="AW746" s="13" t="s">
        <v>37</v>
      </c>
      <c r="AX746" s="13" t="s">
        <v>80</v>
      </c>
      <c r="AY746" s="202" t="s">
        <v>162</v>
      </c>
    </row>
    <row r="747" spans="2:51" s="12" customFormat="1" ht="22.5" customHeight="1">
      <c r="B747" s="187"/>
      <c r="C747" s="188"/>
      <c r="D747" s="188"/>
      <c r="E747" s="189" t="s">
        <v>5</v>
      </c>
      <c r="F747" s="283" t="s">
        <v>171</v>
      </c>
      <c r="G747" s="284"/>
      <c r="H747" s="284"/>
      <c r="I747" s="284"/>
      <c r="J747" s="188"/>
      <c r="K747" s="190">
        <v>904.854</v>
      </c>
      <c r="L747" s="188"/>
      <c r="M747" s="188"/>
      <c r="N747" s="188"/>
      <c r="O747" s="188"/>
      <c r="P747" s="188"/>
      <c r="Q747" s="188"/>
      <c r="R747" s="191"/>
      <c r="T747" s="192"/>
      <c r="U747" s="188"/>
      <c r="V747" s="188"/>
      <c r="W747" s="188"/>
      <c r="X747" s="188"/>
      <c r="Y747" s="188"/>
      <c r="Z747" s="188"/>
      <c r="AA747" s="193"/>
      <c r="AT747" s="194" t="s">
        <v>169</v>
      </c>
      <c r="AU747" s="194" t="s">
        <v>110</v>
      </c>
      <c r="AV747" s="12" t="s">
        <v>141</v>
      </c>
      <c r="AW747" s="12" t="s">
        <v>37</v>
      </c>
      <c r="AX747" s="12" t="s">
        <v>88</v>
      </c>
      <c r="AY747" s="194" t="s">
        <v>162</v>
      </c>
    </row>
    <row r="748" spans="2:63" s="1" customFormat="1" ht="49.9" customHeight="1">
      <c r="B748" s="38"/>
      <c r="C748" s="39"/>
      <c r="D748" s="155" t="s">
        <v>723</v>
      </c>
      <c r="E748" s="39"/>
      <c r="F748" s="39"/>
      <c r="G748" s="39"/>
      <c r="H748" s="39"/>
      <c r="I748" s="39"/>
      <c r="J748" s="39"/>
      <c r="K748" s="39"/>
      <c r="L748" s="39"/>
      <c r="M748" s="39"/>
      <c r="N748" s="296">
        <f>BK748</f>
        <v>0</v>
      </c>
      <c r="O748" s="267"/>
      <c r="P748" s="267"/>
      <c r="Q748" s="267"/>
      <c r="R748" s="40"/>
      <c r="T748" s="207"/>
      <c r="U748" s="59"/>
      <c r="V748" s="59"/>
      <c r="W748" s="59"/>
      <c r="X748" s="59"/>
      <c r="Y748" s="59"/>
      <c r="Z748" s="59"/>
      <c r="AA748" s="61"/>
      <c r="AT748" s="21" t="s">
        <v>79</v>
      </c>
      <c r="AU748" s="21" t="s">
        <v>80</v>
      </c>
      <c r="AY748" s="21" t="s">
        <v>724</v>
      </c>
      <c r="BK748" s="109">
        <v>0</v>
      </c>
    </row>
    <row r="749" spans="2:18" s="1" customFormat="1" ht="6.95" customHeight="1">
      <c r="B749" s="62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4"/>
    </row>
  </sheetData>
  <mergeCells count="904">
    <mergeCell ref="N748:Q748"/>
    <mergeCell ref="H1:K1"/>
    <mergeCell ref="S2:AC2"/>
    <mergeCell ref="F745:I745"/>
    <mergeCell ref="F746:I746"/>
    <mergeCell ref="F747:I747"/>
    <mergeCell ref="N132:Q132"/>
    <mergeCell ref="N133:Q133"/>
    <mergeCell ref="N134:Q134"/>
    <mergeCell ref="N145:Q145"/>
    <mergeCell ref="N415:Q415"/>
    <mergeCell ref="N436:Q436"/>
    <mergeCell ref="N444:Q444"/>
    <mergeCell ref="N446:Q446"/>
    <mergeCell ref="N447:Q447"/>
    <mergeCell ref="N458:Q458"/>
    <mergeCell ref="N465:Q465"/>
    <mergeCell ref="N467:Q467"/>
    <mergeCell ref="N481:Q481"/>
    <mergeCell ref="N584:Q584"/>
    <mergeCell ref="N588:Q588"/>
    <mergeCell ref="N638:Q638"/>
    <mergeCell ref="N700:Q700"/>
    <mergeCell ref="N713:Q713"/>
    <mergeCell ref="F738:I738"/>
    <mergeCell ref="F739:I739"/>
    <mergeCell ref="F740:I740"/>
    <mergeCell ref="L740:M740"/>
    <mergeCell ref="N740:Q740"/>
    <mergeCell ref="F741:I741"/>
    <mergeCell ref="F742:I742"/>
    <mergeCell ref="F743:I743"/>
    <mergeCell ref="F744:I744"/>
    <mergeCell ref="F731:I731"/>
    <mergeCell ref="F732:I732"/>
    <mergeCell ref="F733:I733"/>
    <mergeCell ref="F734:I734"/>
    <mergeCell ref="F735:I735"/>
    <mergeCell ref="F736:I736"/>
    <mergeCell ref="L736:M736"/>
    <mergeCell ref="N736:Q736"/>
    <mergeCell ref="F737:I737"/>
    <mergeCell ref="N722:Q722"/>
    <mergeCell ref="F723:I723"/>
    <mergeCell ref="F724:I724"/>
    <mergeCell ref="F725:I725"/>
    <mergeCell ref="F726:I726"/>
    <mergeCell ref="F727:I727"/>
    <mergeCell ref="F728:I728"/>
    <mergeCell ref="F729:I729"/>
    <mergeCell ref="F730:I730"/>
    <mergeCell ref="L730:M730"/>
    <mergeCell ref="N730:Q730"/>
    <mergeCell ref="F715:I715"/>
    <mergeCell ref="F716:I716"/>
    <mergeCell ref="F717:I717"/>
    <mergeCell ref="F718:I718"/>
    <mergeCell ref="F719:I719"/>
    <mergeCell ref="F720:I720"/>
    <mergeCell ref="F721:I721"/>
    <mergeCell ref="F722:I722"/>
    <mergeCell ref="L722:M722"/>
    <mergeCell ref="F709:I709"/>
    <mergeCell ref="L709:M709"/>
    <mergeCell ref="N709:Q709"/>
    <mergeCell ref="F710:I710"/>
    <mergeCell ref="F711:I711"/>
    <mergeCell ref="F712:I712"/>
    <mergeCell ref="F714:I714"/>
    <mergeCell ref="L714:M714"/>
    <mergeCell ref="N714:Q714"/>
    <mergeCell ref="F702:I702"/>
    <mergeCell ref="F703:I703"/>
    <mergeCell ref="F704:I704"/>
    <mergeCell ref="F705:I705"/>
    <mergeCell ref="L705:M705"/>
    <mergeCell ref="N705:Q705"/>
    <mergeCell ref="F706:I706"/>
    <mergeCell ref="F707:I707"/>
    <mergeCell ref="F708:I708"/>
    <mergeCell ref="F698:I698"/>
    <mergeCell ref="L698:M698"/>
    <mergeCell ref="N698:Q698"/>
    <mergeCell ref="F699:I699"/>
    <mergeCell ref="L699:M699"/>
    <mergeCell ref="N699:Q699"/>
    <mergeCell ref="F701:I701"/>
    <mergeCell ref="L701:M701"/>
    <mergeCell ref="N701:Q701"/>
    <mergeCell ref="F689:I689"/>
    <mergeCell ref="F690:I690"/>
    <mergeCell ref="F691:I691"/>
    <mergeCell ref="F692:I692"/>
    <mergeCell ref="F693:I693"/>
    <mergeCell ref="F694:I694"/>
    <mergeCell ref="F695:I695"/>
    <mergeCell ref="F696:I696"/>
    <mergeCell ref="F697:I697"/>
    <mergeCell ref="F680:I680"/>
    <mergeCell ref="F681:I681"/>
    <mergeCell ref="F682:I682"/>
    <mergeCell ref="F683:I683"/>
    <mergeCell ref="F684:I684"/>
    <mergeCell ref="F685:I685"/>
    <mergeCell ref="F686:I686"/>
    <mergeCell ref="F687:I687"/>
    <mergeCell ref="F688:I688"/>
    <mergeCell ref="F673:I673"/>
    <mergeCell ref="F674:I674"/>
    <mergeCell ref="F675:I675"/>
    <mergeCell ref="F676:I676"/>
    <mergeCell ref="F677:I677"/>
    <mergeCell ref="L677:M677"/>
    <mergeCell ref="N677:Q677"/>
    <mergeCell ref="F678:I678"/>
    <mergeCell ref="F679:I679"/>
    <mergeCell ref="F666:I666"/>
    <mergeCell ref="L666:M666"/>
    <mergeCell ref="N666:Q666"/>
    <mergeCell ref="F667:I667"/>
    <mergeCell ref="F668:I668"/>
    <mergeCell ref="F669:I669"/>
    <mergeCell ref="F670:I670"/>
    <mergeCell ref="F671:I671"/>
    <mergeCell ref="F672:I672"/>
    <mergeCell ref="F659:I659"/>
    <mergeCell ref="F660:I660"/>
    <mergeCell ref="F661:I661"/>
    <mergeCell ref="L661:M661"/>
    <mergeCell ref="N661:Q661"/>
    <mergeCell ref="F662:I662"/>
    <mergeCell ref="F663:I663"/>
    <mergeCell ref="F664:I664"/>
    <mergeCell ref="F665:I665"/>
    <mergeCell ref="L665:M665"/>
    <mergeCell ref="N665:Q665"/>
    <mergeCell ref="F652:I652"/>
    <mergeCell ref="F653:I653"/>
    <mergeCell ref="F654:I654"/>
    <mergeCell ref="F655:I655"/>
    <mergeCell ref="L655:M655"/>
    <mergeCell ref="N655:Q655"/>
    <mergeCell ref="F656:I656"/>
    <mergeCell ref="F657:I657"/>
    <mergeCell ref="F658:I658"/>
    <mergeCell ref="F647:I647"/>
    <mergeCell ref="L647:M647"/>
    <mergeCell ref="N647:Q647"/>
    <mergeCell ref="F648:I648"/>
    <mergeCell ref="F649:I649"/>
    <mergeCell ref="F650:I650"/>
    <mergeCell ref="F651:I651"/>
    <mergeCell ref="L651:M651"/>
    <mergeCell ref="N651:Q651"/>
    <mergeCell ref="F640:I640"/>
    <mergeCell ref="F641:I641"/>
    <mergeCell ref="F642:I642"/>
    <mergeCell ref="F643:I643"/>
    <mergeCell ref="L643:M643"/>
    <mergeCell ref="N643:Q643"/>
    <mergeCell ref="F644:I644"/>
    <mergeCell ref="F645:I645"/>
    <mergeCell ref="F646:I646"/>
    <mergeCell ref="F636:I636"/>
    <mergeCell ref="L636:M636"/>
    <mergeCell ref="N636:Q636"/>
    <mergeCell ref="F637:I637"/>
    <mergeCell ref="L637:M637"/>
    <mergeCell ref="N637:Q637"/>
    <mergeCell ref="F639:I639"/>
    <mergeCell ref="L639:M639"/>
    <mergeCell ref="N639:Q639"/>
    <mergeCell ref="F630:I630"/>
    <mergeCell ref="F631:I631"/>
    <mergeCell ref="F632:I632"/>
    <mergeCell ref="L632:M632"/>
    <mergeCell ref="N632:Q632"/>
    <mergeCell ref="F633:I633"/>
    <mergeCell ref="F634:I634"/>
    <mergeCell ref="F635:I635"/>
    <mergeCell ref="L635:M635"/>
    <mergeCell ref="N635:Q635"/>
    <mergeCell ref="F623:I623"/>
    <mergeCell ref="F624:I624"/>
    <mergeCell ref="F625:I625"/>
    <mergeCell ref="F626:I626"/>
    <mergeCell ref="L626:M626"/>
    <mergeCell ref="N626:Q626"/>
    <mergeCell ref="F627:I627"/>
    <mergeCell ref="F628:I628"/>
    <mergeCell ref="F629:I629"/>
    <mergeCell ref="F618:I618"/>
    <mergeCell ref="L618:M618"/>
    <mergeCell ref="N618:Q618"/>
    <mergeCell ref="F619:I619"/>
    <mergeCell ref="F620:I620"/>
    <mergeCell ref="F621:I621"/>
    <mergeCell ref="F622:I622"/>
    <mergeCell ref="L622:M622"/>
    <mergeCell ref="N622:Q622"/>
    <mergeCell ref="F613:I613"/>
    <mergeCell ref="L613:M613"/>
    <mergeCell ref="N613:Q613"/>
    <mergeCell ref="F614:I614"/>
    <mergeCell ref="F615:I615"/>
    <mergeCell ref="F616:I616"/>
    <mergeCell ref="F617:I617"/>
    <mergeCell ref="L617:M617"/>
    <mergeCell ref="N617:Q617"/>
    <mergeCell ref="F607:I607"/>
    <mergeCell ref="F608:I608"/>
    <mergeCell ref="L608:M608"/>
    <mergeCell ref="N608:Q608"/>
    <mergeCell ref="F609:I609"/>
    <mergeCell ref="F610:I610"/>
    <mergeCell ref="F611:I611"/>
    <mergeCell ref="F612:I612"/>
    <mergeCell ref="L612:M612"/>
    <mergeCell ref="N612:Q612"/>
    <mergeCell ref="F600:I600"/>
    <mergeCell ref="F601:I601"/>
    <mergeCell ref="F602:I602"/>
    <mergeCell ref="F603:I603"/>
    <mergeCell ref="L603:M603"/>
    <mergeCell ref="N603:Q603"/>
    <mergeCell ref="F604:I604"/>
    <mergeCell ref="F605:I605"/>
    <mergeCell ref="F606:I606"/>
    <mergeCell ref="F595:I595"/>
    <mergeCell ref="L595:M595"/>
    <mergeCell ref="N595:Q595"/>
    <mergeCell ref="F596:I596"/>
    <mergeCell ref="F597:I597"/>
    <mergeCell ref="F598:I598"/>
    <mergeCell ref="F599:I599"/>
    <mergeCell ref="L599:M599"/>
    <mergeCell ref="N599:Q599"/>
    <mergeCell ref="F587:I587"/>
    <mergeCell ref="F589:I589"/>
    <mergeCell ref="L589:M589"/>
    <mergeCell ref="N589:Q589"/>
    <mergeCell ref="F590:I590"/>
    <mergeCell ref="F591:I591"/>
    <mergeCell ref="F592:I592"/>
    <mergeCell ref="F593:I593"/>
    <mergeCell ref="F594:I594"/>
    <mergeCell ref="F581:I581"/>
    <mergeCell ref="F582:I582"/>
    <mergeCell ref="F583:I583"/>
    <mergeCell ref="L583:M583"/>
    <mergeCell ref="N583:Q583"/>
    <mergeCell ref="F585:I585"/>
    <mergeCell ref="L585:M585"/>
    <mergeCell ref="N585:Q585"/>
    <mergeCell ref="F586:I586"/>
    <mergeCell ref="F576:I576"/>
    <mergeCell ref="L576:M576"/>
    <mergeCell ref="N576:Q576"/>
    <mergeCell ref="F577:I577"/>
    <mergeCell ref="L577:M577"/>
    <mergeCell ref="N577:Q577"/>
    <mergeCell ref="F578:I578"/>
    <mergeCell ref="F579:I579"/>
    <mergeCell ref="F580:I580"/>
    <mergeCell ref="L580:M580"/>
    <mergeCell ref="N580:Q580"/>
    <mergeCell ref="F571:I571"/>
    <mergeCell ref="F572:I572"/>
    <mergeCell ref="L572:M572"/>
    <mergeCell ref="N572:Q572"/>
    <mergeCell ref="F573:I573"/>
    <mergeCell ref="L573:M573"/>
    <mergeCell ref="N573:Q573"/>
    <mergeCell ref="F574:I574"/>
    <mergeCell ref="F575:I575"/>
    <mergeCell ref="F566:I566"/>
    <mergeCell ref="F567:I567"/>
    <mergeCell ref="F568:I568"/>
    <mergeCell ref="L568:M568"/>
    <mergeCell ref="N568:Q568"/>
    <mergeCell ref="F569:I569"/>
    <mergeCell ref="L569:M569"/>
    <mergeCell ref="N569:Q569"/>
    <mergeCell ref="F570:I570"/>
    <mergeCell ref="F559:I559"/>
    <mergeCell ref="F560:I560"/>
    <mergeCell ref="F561:I561"/>
    <mergeCell ref="L561:M561"/>
    <mergeCell ref="N561:Q561"/>
    <mergeCell ref="F562:I562"/>
    <mergeCell ref="F563:I563"/>
    <mergeCell ref="F564:I564"/>
    <mergeCell ref="F565:I565"/>
    <mergeCell ref="L565:M565"/>
    <mergeCell ref="N565:Q565"/>
    <mergeCell ref="F554:I554"/>
    <mergeCell ref="F555:I555"/>
    <mergeCell ref="L555:M555"/>
    <mergeCell ref="N555:Q555"/>
    <mergeCell ref="F556:I556"/>
    <mergeCell ref="F557:I557"/>
    <mergeCell ref="F558:I558"/>
    <mergeCell ref="L558:M558"/>
    <mergeCell ref="N558:Q558"/>
    <mergeCell ref="F549:I549"/>
    <mergeCell ref="F550:I550"/>
    <mergeCell ref="F551:I551"/>
    <mergeCell ref="L551:M551"/>
    <mergeCell ref="N551:Q551"/>
    <mergeCell ref="F552:I552"/>
    <mergeCell ref="L552:M552"/>
    <mergeCell ref="N552:Q552"/>
    <mergeCell ref="F553:I553"/>
    <mergeCell ref="F545:I545"/>
    <mergeCell ref="F546:I546"/>
    <mergeCell ref="L546:M546"/>
    <mergeCell ref="N546:Q546"/>
    <mergeCell ref="F547:I547"/>
    <mergeCell ref="L547:M547"/>
    <mergeCell ref="N547:Q547"/>
    <mergeCell ref="F548:I548"/>
    <mergeCell ref="L548:M548"/>
    <mergeCell ref="N548:Q548"/>
    <mergeCell ref="F540:I540"/>
    <mergeCell ref="F541:I541"/>
    <mergeCell ref="F542:I542"/>
    <mergeCell ref="L542:M542"/>
    <mergeCell ref="N542:Q542"/>
    <mergeCell ref="F543:I543"/>
    <mergeCell ref="L543:M543"/>
    <mergeCell ref="N543:Q543"/>
    <mergeCell ref="F544:I544"/>
    <mergeCell ref="F534:I534"/>
    <mergeCell ref="F535:I535"/>
    <mergeCell ref="F536:I536"/>
    <mergeCell ref="L536:M536"/>
    <mergeCell ref="N536:Q536"/>
    <mergeCell ref="F537:I537"/>
    <mergeCell ref="F538:I538"/>
    <mergeCell ref="F539:I539"/>
    <mergeCell ref="L539:M539"/>
    <mergeCell ref="N539:Q539"/>
    <mergeCell ref="F529:I529"/>
    <mergeCell ref="L529:M529"/>
    <mergeCell ref="N529:Q529"/>
    <mergeCell ref="F530:I530"/>
    <mergeCell ref="F531:I531"/>
    <mergeCell ref="F532:I532"/>
    <mergeCell ref="L532:M532"/>
    <mergeCell ref="N532:Q532"/>
    <mergeCell ref="F533:I533"/>
    <mergeCell ref="L533:M533"/>
    <mergeCell ref="N533:Q533"/>
    <mergeCell ref="F522:I522"/>
    <mergeCell ref="F523:I523"/>
    <mergeCell ref="F524:I524"/>
    <mergeCell ref="F525:I525"/>
    <mergeCell ref="F526:I526"/>
    <mergeCell ref="F527:I527"/>
    <mergeCell ref="F528:I528"/>
    <mergeCell ref="L528:M528"/>
    <mergeCell ref="N528:Q528"/>
    <mergeCell ref="F515:I515"/>
    <mergeCell ref="L515:M515"/>
    <mergeCell ref="N515:Q515"/>
    <mergeCell ref="F516:I516"/>
    <mergeCell ref="F517:I517"/>
    <mergeCell ref="F518:I518"/>
    <mergeCell ref="F519:I519"/>
    <mergeCell ref="F520:I520"/>
    <mergeCell ref="F521:I521"/>
    <mergeCell ref="F506:I506"/>
    <mergeCell ref="F507:I507"/>
    <mergeCell ref="F508:I508"/>
    <mergeCell ref="F509:I509"/>
    <mergeCell ref="F510:I510"/>
    <mergeCell ref="F511:I511"/>
    <mergeCell ref="F512:I512"/>
    <mergeCell ref="F513:I513"/>
    <mergeCell ref="F514:I514"/>
    <mergeCell ref="F499:I499"/>
    <mergeCell ref="F500:I500"/>
    <mergeCell ref="F501:I501"/>
    <mergeCell ref="L501:M501"/>
    <mergeCell ref="N501:Q501"/>
    <mergeCell ref="F502:I502"/>
    <mergeCell ref="F503:I503"/>
    <mergeCell ref="F504:I504"/>
    <mergeCell ref="F505:I505"/>
    <mergeCell ref="F490:I490"/>
    <mergeCell ref="F491:I491"/>
    <mergeCell ref="F492:I492"/>
    <mergeCell ref="F493:I493"/>
    <mergeCell ref="F494:I494"/>
    <mergeCell ref="F495:I495"/>
    <mergeCell ref="F496:I496"/>
    <mergeCell ref="F497:I497"/>
    <mergeCell ref="F498:I498"/>
    <mergeCell ref="F485:I485"/>
    <mergeCell ref="L485:M485"/>
    <mergeCell ref="N485:Q485"/>
    <mergeCell ref="F486:I486"/>
    <mergeCell ref="F487:I487"/>
    <mergeCell ref="L487:M487"/>
    <mergeCell ref="N487:Q487"/>
    <mergeCell ref="F488:I488"/>
    <mergeCell ref="F489:I489"/>
    <mergeCell ref="F479:I479"/>
    <mergeCell ref="F480:I480"/>
    <mergeCell ref="L480:M480"/>
    <mergeCell ref="N480:Q480"/>
    <mergeCell ref="F482:I482"/>
    <mergeCell ref="L482:M482"/>
    <mergeCell ref="N482:Q482"/>
    <mergeCell ref="F483:I483"/>
    <mergeCell ref="F484:I484"/>
    <mergeCell ref="F472:I472"/>
    <mergeCell ref="F473:I473"/>
    <mergeCell ref="F474:I474"/>
    <mergeCell ref="L474:M474"/>
    <mergeCell ref="N474:Q474"/>
    <mergeCell ref="F475:I475"/>
    <mergeCell ref="F476:I476"/>
    <mergeCell ref="F477:I477"/>
    <mergeCell ref="F478:I478"/>
    <mergeCell ref="F466:I466"/>
    <mergeCell ref="L466:M466"/>
    <mergeCell ref="N466:Q466"/>
    <mergeCell ref="F468:I468"/>
    <mergeCell ref="L468:M468"/>
    <mergeCell ref="N468:Q468"/>
    <mergeCell ref="F469:I469"/>
    <mergeCell ref="F470:I470"/>
    <mergeCell ref="F471:I471"/>
    <mergeCell ref="F460:I460"/>
    <mergeCell ref="F461:I461"/>
    <mergeCell ref="F462:I462"/>
    <mergeCell ref="F463:I463"/>
    <mergeCell ref="L463:M463"/>
    <mergeCell ref="N463:Q463"/>
    <mergeCell ref="F464:I464"/>
    <mergeCell ref="L464:M464"/>
    <mergeCell ref="N464:Q464"/>
    <mergeCell ref="F456:I456"/>
    <mergeCell ref="L456:M456"/>
    <mergeCell ref="N456:Q456"/>
    <mergeCell ref="F457:I457"/>
    <mergeCell ref="L457:M457"/>
    <mergeCell ref="N457:Q457"/>
    <mergeCell ref="F459:I459"/>
    <mergeCell ref="L459:M459"/>
    <mergeCell ref="N459:Q459"/>
    <mergeCell ref="F449:I449"/>
    <mergeCell ref="F450:I450"/>
    <mergeCell ref="F451:I451"/>
    <mergeCell ref="F452:I452"/>
    <mergeCell ref="L452:M452"/>
    <mergeCell ref="N452:Q452"/>
    <mergeCell ref="F453:I453"/>
    <mergeCell ref="F454:I454"/>
    <mergeCell ref="F455:I455"/>
    <mergeCell ref="F441:I441"/>
    <mergeCell ref="L441:M441"/>
    <mergeCell ref="N441:Q441"/>
    <mergeCell ref="F442:I442"/>
    <mergeCell ref="F443:I443"/>
    <mergeCell ref="F445:I445"/>
    <mergeCell ref="L445:M445"/>
    <mergeCell ref="N445:Q445"/>
    <mergeCell ref="F448:I448"/>
    <mergeCell ref="L448:M448"/>
    <mergeCell ref="N448:Q448"/>
    <mergeCell ref="F438:I438"/>
    <mergeCell ref="L438:M438"/>
    <mergeCell ref="N438:Q438"/>
    <mergeCell ref="F439:I439"/>
    <mergeCell ref="L439:M439"/>
    <mergeCell ref="N439:Q439"/>
    <mergeCell ref="F440:I440"/>
    <mergeCell ref="L440:M440"/>
    <mergeCell ref="N440:Q440"/>
    <mergeCell ref="F431:I431"/>
    <mergeCell ref="F432:I432"/>
    <mergeCell ref="L432:M432"/>
    <mergeCell ref="N432:Q432"/>
    <mergeCell ref="F433:I433"/>
    <mergeCell ref="F434:I434"/>
    <mergeCell ref="F435:I435"/>
    <mergeCell ref="F437:I437"/>
    <mergeCell ref="L437:M437"/>
    <mergeCell ref="N437:Q437"/>
    <mergeCell ref="F424:I424"/>
    <mergeCell ref="F425:I425"/>
    <mergeCell ref="F426:I426"/>
    <mergeCell ref="L426:M426"/>
    <mergeCell ref="N426:Q426"/>
    <mergeCell ref="F427:I427"/>
    <mergeCell ref="F428:I428"/>
    <mergeCell ref="F429:I429"/>
    <mergeCell ref="F430:I430"/>
    <mergeCell ref="F417:I417"/>
    <mergeCell ref="F418:I418"/>
    <mergeCell ref="F419:I419"/>
    <mergeCell ref="F420:I420"/>
    <mergeCell ref="L420:M420"/>
    <mergeCell ref="N420:Q420"/>
    <mergeCell ref="F421:I421"/>
    <mergeCell ref="F422:I422"/>
    <mergeCell ref="F423:I423"/>
    <mergeCell ref="F411:I411"/>
    <mergeCell ref="L411:M411"/>
    <mergeCell ref="N411:Q411"/>
    <mergeCell ref="F412:I412"/>
    <mergeCell ref="F413:I413"/>
    <mergeCell ref="F414:I414"/>
    <mergeCell ref="F416:I416"/>
    <mergeCell ref="L416:M416"/>
    <mergeCell ref="N416:Q416"/>
    <mergeCell ref="F404:I404"/>
    <mergeCell ref="F405:I405"/>
    <mergeCell ref="F406:I406"/>
    <mergeCell ref="F407:I407"/>
    <mergeCell ref="L407:M407"/>
    <mergeCell ref="N407:Q407"/>
    <mergeCell ref="F408:I408"/>
    <mergeCell ref="F409:I409"/>
    <mergeCell ref="F410:I410"/>
    <mergeCell ref="F397:I397"/>
    <mergeCell ref="F398:I398"/>
    <mergeCell ref="F399:I399"/>
    <mergeCell ref="L399:M399"/>
    <mergeCell ref="N399:Q399"/>
    <mergeCell ref="F400:I400"/>
    <mergeCell ref="F401:I401"/>
    <mergeCell ref="F402:I402"/>
    <mergeCell ref="F403:I403"/>
    <mergeCell ref="L403:M403"/>
    <mergeCell ref="N403:Q403"/>
    <mergeCell ref="F392:I392"/>
    <mergeCell ref="L392:M392"/>
    <mergeCell ref="N392:Q392"/>
    <mergeCell ref="F393:I393"/>
    <mergeCell ref="F394:I394"/>
    <mergeCell ref="F395:I395"/>
    <mergeCell ref="F396:I396"/>
    <mergeCell ref="L396:M396"/>
    <mergeCell ref="N396:Q396"/>
    <mergeCell ref="F383:I383"/>
    <mergeCell ref="F384:I384"/>
    <mergeCell ref="F385:I385"/>
    <mergeCell ref="F386:I386"/>
    <mergeCell ref="F387:I387"/>
    <mergeCell ref="F388:I388"/>
    <mergeCell ref="F389:I389"/>
    <mergeCell ref="F390:I390"/>
    <mergeCell ref="F391:I391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82:I382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73:I373"/>
    <mergeCell ref="F358:I358"/>
    <mergeCell ref="F359:I359"/>
    <mergeCell ref="L359:M359"/>
    <mergeCell ref="N359:Q359"/>
    <mergeCell ref="F360:I360"/>
    <mergeCell ref="F361:I361"/>
    <mergeCell ref="F362:I362"/>
    <mergeCell ref="F363:I363"/>
    <mergeCell ref="F364:I364"/>
    <mergeCell ref="F349:I349"/>
    <mergeCell ref="F350:I350"/>
    <mergeCell ref="F351:I351"/>
    <mergeCell ref="F352:I352"/>
    <mergeCell ref="F353:I353"/>
    <mergeCell ref="F354:I354"/>
    <mergeCell ref="F355:I355"/>
    <mergeCell ref="F356:I356"/>
    <mergeCell ref="F357:I357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F348:I348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24:I324"/>
    <mergeCell ref="F325:I325"/>
    <mergeCell ref="F326:I326"/>
    <mergeCell ref="L326:M326"/>
    <mergeCell ref="N326:Q326"/>
    <mergeCell ref="F327:I327"/>
    <mergeCell ref="F328:I328"/>
    <mergeCell ref="F329:I329"/>
    <mergeCell ref="F330:I330"/>
    <mergeCell ref="F315:I315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08:I308"/>
    <mergeCell ref="F309:I309"/>
    <mergeCell ref="F310:I310"/>
    <mergeCell ref="F311:I311"/>
    <mergeCell ref="L311:M311"/>
    <mergeCell ref="N311:Q311"/>
    <mergeCell ref="F312:I312"/>
    <mergeCell ref="F313:I313"/>
    <mergeCell ref="F314:I314"/>
    <mergeCell ref="F301:I301"/>
    <mergeCell ref="F302:I302"/>
    <mergeCell ref="F303:I303"/>
    <mergeCell ref="F304:I304"/>
    <mergeCell ref="F305:I305"/>
    <mergeCell ref="F306:I306"/>
    <mergeCell ref="F307:I307"/>
    <mergeCell ref="L307:M307"/>
    <mergeCell ref="N307:Q307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49:I249"/>
    <mergeCell ref="F250:I250"/>
    <mergeCell ref="F251:I251"/>
    <mergeCell ref="F252:I252"/>
    <mergeCell ref="F253:I253"/>
    <mergeCell ref="F254:I254"/>
    <mergeCell ref="L254:M254"/>
    <mergeCell ref="N254:Q254"/>
    <mergeCell ref="F255:I255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N204:Q204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L204:M204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54:I154"/>
    <mergeCell ref="L154:M154"/>
    <mergeCell ref="N154:Q154"/>
    <mergeCell ref="F155:I155"/>
    <mergeCell ref="F156:I156"/>
    <mergeCell ref="F157:I157"/>
    <mergeCell ref="F158:I158"/>
    <mergeCell ref="F159:I159"/>
    <mergeCell ref="F160:I160"/>
    <mergeCell ref="F147:I147"/>
    <mergeCell ref="F148:I148"/>
    <mergeCell ref="F149:I149"/>
    <mergeCell ref="F150:I150"/>
    <mergeCell ref="L150:M150"/>
    <mergeCell ref="N150:Q150"/>
    <mergeCell ref="F151:I151"/>
    <mergeCell ref="F152:I152"/>
    <mergeCell ref="F153:I153"/>
    <mergeCell ref="F140:I140"/>
    <mergeCell ref="F141:I141"/>
    <mergeCell ref="F142:I142"/>
    <mergeCell ref="L142:M142"/>
    <mergeCell ref="N142:Q142"/>
    <mergeCell ref="F143:I143"/>
    <mergeCell ref="F144:I144"/>
    <mergeCell ref="F146:I146"/>
    <mergeCell ref="L146:M146"/>
    <mergeCell ref="N146:Q146"/>
    <mergeCell ref="F135:I135"/>
    <mergeCell ref="L135:M135"/>
    <mergeCell ref="N135:Q135"/>
    <mergeCell ref="F136:I136"/>
    <mergeCell ref="F137:I137"/>
    <mergeCell ref="F138:I138"/>
    <mergeCell ref="F139:I139"/>
    <mergeCell ref="L139:M139"/>
    <mergeCell ref="N139:Q139"/>
    <mergeCell ref="N113:Q113"/>
    <mergeCell ref="L115:Q115"/>
    <mergeCell ref="C121:Q121"/>
    <mergeCell ref="F123:P123"/>
    <mergeCell ref="F124:P124"/>
    <mergeCell ref="M126:P126"/>
    <mergeCell ref="M128:Q128"/>
    <mergeCell ref="M129:Q129"/>
    <mergeCell ref="F131:I131"/>
    <mergeCell ref="L131:M131"/>
    <mergeCell ref="N131:Q131"/>
    <mergeCell ref="D108:H108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3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20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5"/>
      <c r="C1" s="15"/>
      <c r="D1" s="16" t="s">
        <v>1</v>
      </c>
      <c r="E1" s="15"/>
      <c r="F1" s="17" t="s">
        <v>105</v>
      </c>
      <c r="G1" s="17"/>
      <c r="H1" s="303" t="s">
        <v>106</v>
      </c>
      <c r="I1" s="303"/>
      <c r="J1" s="303"/>
      <c r="K1" s="303"/>
      <c r="L1" s="17" t="s">
        <v>107</v>
      </c>
      <c r="M1" s="15"/>
      <c r="N1" s="15"/>
      <c r="O1" s="16" t="s">
        <v>108</v>
      </c>
      <c r="P1" s="15"/>
      <c r="Q1" s="15"/>
      <c r="R1" s="15"/>
      <c r="S1" s="17" t="s">
        <v>109</v>
      </c>
      <c r="T1" s="17"/>
      <c r="U1" s="118"/>
      <c r="V1" s="1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08" t="s">
        <v>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251" t="s">
        <v>8</v>
      </c>
      <c r="T2" s="252"/>
      <c r="U2" s="252"/>
      <c r="V2" s="252"/>
      <c r="W2" s="252"/>
      <c r="X2" s="252"/>
      <c r="Y2" s="252"/>
      <c r="Z2" s="252"/>
      <c r="AA2" s="252"/>
      <c r="AB2" s="252"/>
      <c r="AC2" s="252"/>
      <c r="AT2" s="21" t="s">
        <v>92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110</v>
      </c>
    </row>
    <row r="4" spans="2:46" ht="36.95" customHeight="1">
      <c r="B4" s="25"/>
      <c r="C4" s="210" t="s">
        <v>111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6"/>
      <c r="T4" s="27" t="s">
        <v>13</v>
      </c>
      <c r="AT4" s="21" t="s">
        <v>37</v>
      </c>
    </row>
    <row r="5" spans="2:18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5.35" customHeight="1">
      <c r="B6" s="25"/>
      <c r="C6" s="29"/>
      <c r="D6" s="33" t="s">
        <v>19</v>
      </c>
      <c r="E6" s="29"/>
      <c r="F6" s="253" t="str">
        <f>'Rekapitulace stavby'!K6</f>
        <v>OPRAVA TĚLOCVIČEN A JEJICH ZÁZEMÍ ZŠ JUBILEJNÍ 3     II.ETAPA</v>
      </c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9"/>
      <c r="R6" s="26"/>
    </row>
    <row r="7" spans="2:18" s="1" customFormat="1" ht="32.85" customHeight="1">
      <c r="B7" s="38"/>
      <c r="C7" s="39"/>
      <c r="D7" s="32" t="s">
        <v>112</v>
      </c>
      <c r="E7" s="39"/>
      <c r="F7" s="216" t="s">
        <v>725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39"/>
      <c r="R7" s="40"/>
    </row>
    <row r="8" spans="2:18" s="1" customFormat="1" ht="14.45" customHeight="1">
      <c r="B8" s="38"/>
      <c r="C8" s="39"/>
      <c r="D8" s="33" t="s">
        <v>21</v>
      </c>
      <c r="E8" s="39"/>
      <c r="F8" s="31" t="s">
        <v>5</v>
      </c>
      <c r="G8" s="39"/>
      <c r="H8" s="39"/>
      <c r="I8" s="39"/>
      <c r="J8" s="39"/>
      <c r="K8" s="39"/>
      <c r="L8" s="39"/>
      <c r="M8" s="33" t="s">
        <v>22</v>
      </c>
      <c r="N8" s="39"/>
      <c r="O8" s="31" t="s">
        <v>5</v>
      </c>
      <c r="P8" s="39"/>
      <c r="Q8" s="39"/>
      <c r="R8" s="40"/>
    </row>
    <row r="9" spans="2:18" s="1" customFormat="1" ht="14.45" customHeight="1">
      <c r="B9" s="38"/>
      <c r="C9" s="39"/>
      <c r="D9" s="33" t="s">
        <v>23</v>
      </c>
      <c r="E9" s="39"/>
      <c r="F9" s="31" t="s">
        <v>114</v>
      </c>
      <c r="G9" s="39"/>
      <c r="H9" s="39"/>
      <c r="I9" s="39"/>
      <c r="J9" s="39"/>
      <c r="K9" s="39"/>
      <c r="L9" s="39"/>
      <c r="M9" s="33" t="s">
        <v>25</v>
      </c>
      <c r="N9" s="39"/>
      <c r="O9" s="256" t="str">
        <f>'Rekapitulace stavby'!AN8</f>
        <v>15. 3. 2018</v>
      </c>
      <c r="P9" s="257"/>
      <c r="Q9" s="39"/>
      <c r="R9" s="40"/>
    </row>
    <row r="10" spans="2:18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45" customHeight="1">
      <c r="B11" s="38"/>
      <c r="C11" s="39"/>
      <c r="D11" s="33" t="s">
        <v>27</v>
      </c>
      <c r="E11" s="39"/>
      <c r="F11" s="39"/>
      <c r="G11" s="39"/>
      <c r="H11" s="39"/>
      <c r="I11" s="39"/>
      <c r="J11" s="39"/>
      <c r="K11" s="39"/>
      <c r="L11" s="39"/>
      <c r="M11" s="33" t="s">
        <v>28</v>
      </c>
      <c r="N11" s="39"/>
      <c r="O11" s="214" t="str">
        <f>IF('Rekapitulace stavby'!AN10="","",'Rekapitulace stavby'!AN10)</f>
        <v>45214859</v>
      </c>
      <c r="P11" s="214"/>
      <c r="Q11" s="39"/>
      <c r="R11" s="40"/>
    </row>
    <row r="12" spans="2:18" s="1" customFormat="1" ht="18" customHeight="1">
      <c r="B12" s="38"/>
      <c r="C12" s="39"/>
      <c r="D12" s="39"/>
      <c r="E12" s="31" t="str">
        <f>IF('Rekapitulace stavby'!E11="","",'Rekapitulace stavby'!E11)</f>
        <v>ZŠ a MŠ Nový Jičín , Jubilejní 3</v>
      </c>
      <c r="F12" s="39"/>
      <c r="G12" s="39"/>
      <c r="H12" s="39"/>
      <c r="I12" s="39"/>
      <c r="J12" s="39"/>
      <c r="K12" s="39"/>
      <c r="L12" s="39"/>
      <c r="M12" s="33" t="s">
        <v>31</v>
      </c>
      <c r="N12" s="39"/>
      <c r="O12" s="214" t="str">
        <f>IF('Rekapitulace stavby'!AN11="","",'Rekapitulace stavby'!AN11)</f>
        <v/>
      </c>
      <c r="P12" s="214"/>
      <c r="Q12" s="39"/>
      <c r="R12" s="40"/>
    </row>
    <row r="13" spans="2:18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45" customHeight="1">
      <c r="B14" s="38"/>
      <c r="C14" s="39"/>
      <c r="D14" s="33" t="s">
        <v>32</v>
      </c>
      <c r="E14" s="39"/>
      <c r="F14" s="39"/>
      <c r="G14" s="39"/>
      <c r="H14" s="39"/>
      <c r="I14" s="39"/>
      <c r="J14" s="39"/>
      <c r="K14" s="39"/>
      <c r="L14" s="39"/>
      <c r="M14" s="33" t="s">
        <v>28</v>
      </c>
      <c r="N14" s="39"/>
      <c r="O14" s="258" t="str">
        <f>IF('Rekapitulace stavby'!AN13="","",'Rekapitulace stavby'!AN13)</f>
        <v>Vyplň údaj</v>
      </c>
      <c r="P14" s="214"/>
      <c r="Q14" s="39"/>
      <c r="R14" s="40"/>
    </row>
    <row r="15" spans="2:18" s="1" customFormat="1" ht="18" customHeight="1">
      <c r="B15" s="38"/>
      <c r="C15" s="39"/>
      <c r="D15" s="39"/>
      <c r="E15" s="258" t="str">
        <f>IF('Rekapitulace stavby'!E14="","",'Rekapitulace stavby'!E14)</f>
        <v>Vyplň údaj</v>
      </c>
      <c r="F15" s="259"/>
      <c r="G15" s="259"/>
      <c r="H15" s="259"/>
      <c r="I15" s="259"/>
      <c r="J15" s="259"/>
      <c r="K15" s="259"/>
      <c r="L15" s="259"/>
      <c r="M15" s="33" t="s">
        <v>31</v>
      </c>
      <c r="N15" s="39"/>
      <c r="O15" s="258" t="str">
        <f>IF('Rekapitulace stavby'!AN14="","",'Rekapitulace stavby'!AN14)</f>
        <v>Vyplň údaj</v>
      </c>
      <c r="P15" s="214"/>
      <c r="Q15" s="39"/>
      <c r="R15" s="40"/>
    </row>
    <row r="16" spans="2:18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34</v>
      </c>
      <c r="E17" s="39"/>
      <c r="F17" s="39"/>
      <c r="G17" s="39"/>
      <c r="H17" s="39"/>
      <c r="I17" s="39"/>
      <c r="J17" s="39"/>
      <c r="K17" s="39"/>
      <c r="L17" s="39"/>
      <c r="M17" s="33" t="s">
        <v>28</v>
      </c>
      <c r="N17" s="39"/>
      <c r="O17" s="214" t="str">
        <f>IF('Rekapitulace stavby'!AN16="","",'Rekapitulace stavby'!AN16)</f>
        <v>27852067</v>
      </c>
      <c r="P17" s="214"/>
      <c r="Q17" s="39"/>
      <c r="R17" s="40"/>
    </row>
    <row r="18" spans="2:18" s="1" customFormat="1" ht="18" customHeight="1">
      <c r="B18" s="38"/>
      <c r="C18" s="39"/>
      <c r="D18" s="39"/>
      <c r="E18" s="31" t="str">
        <f>IF('Rekapitulace stavby'!E17="","",'Rekapitulace stavby'!E17)</f>
        <v>GaP INŽENÝRING s.r.o.</v>
      </c>
      <c r="F18" s="39"/>
      <c r="G18" s="39"/>
      <c r="H18" s="39"/>
      <c r="I18" s="39"/>
      <c r="J18" s="39"/>
      <c r="K18" s="39"/>
      <c r="L18" s="39"/>
      <c r="M18" s="33" t="s">
        <v>31</v>
      </c>
      <c r="N18" s="39"/>
      <c r="O18" s="214" t="str">
        <f>IF('Rekapitulace stavby'!AN17="","",'Rekapitulace stavby'!AN17)</f>
        <v/>
      </c>
      <c r="P18" s="214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38</v>
      </c>
      <c r="E20" s="39"/>
      <c r="F20" s="39"/>
      <c r="G20" s="39"/>
      <c r="H20" s="39"/>
      <c r="I20" s="39"/>
      <c r="J20" s="39"/>
      <c r="K20" s="39"/>
      <c r="L20" s="39"/>
      <c r="M20" s="33" t="s">
        <v>28</v>
      </c>
      <c r="N20" s="39"/>
      <c r="O20" s="214" t="str">
        <f>IF('Rekapitulace stavby'!AN19="","",'Rekapitulace stavby'!AN19)</f>
        <v/>
      </c>
      <c r="P20" s="214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>PETŘKOVSKÝ R.</v>
      </c>
      <c r="F21" s="39"/>
      <c r="G21" s="39"/>
      <c r="H21" s="39"/>
      <c r="I21" s="39"/>
      <c r="J21" s="39"/>
      <c r="K21" s="39"/>
      <c r="L21" s="39"/>
      <c r="M21" s="33" t="s">
        <v>31</v>
      </c>
      <c r="N21" s="39"/>
      <c r="O21" s="214" t="str">
        <f>IF('Rekapitulace stavby'!AN20="","",'Rekapitulace stavby'!AN20)</f>
        <v/>
      </c>
      <c r="P21" s="214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40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19" t="s">
        <v>5</v>
      </c>
      <c r="F24" s="219"/>
      <c r="G24" s="219"/>
      <c r="H24" s="219"/>
      <c r="I24" s="219"/>
      <c r="J24" s="219"/>
      <c r="K24" s="219"/>
      <c r="L24" s="219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19" t="s">
        <v>115</v>
      </c>
      <c r="E27" s="39"/>
      <c r="F27" s="39"/>
      <c r="G27" s="39"/>
      <c r="H27" s="39"/>
      <c r="I27" s="39"/>
      <c r="J27" s="39"/>
      <c r="K27" s="39"/>
      <c r="L27" s="39"/>
      <c r="M27" s="220">
        <f>N88</f>
        <v>0</v>
      </c>
      <c r="N27" s="220"/>
      <c r="O27" s="220"/>
      <c r="P27" s="220"/>
      <c r="Q27" s="39"/>
      <c r="R27" s="40"/>
    </row>
    <row r="28" spans="2:18" s="1" customFormat="1" ht="14.45" customHeight="1">
      <c r="B28" s="38"/>
      <c r="C28" s="39"/>
      <c r="D28" s="37" t="s">
        <v>99</v>
      </c>
      <c r="E28" s="39"/>
      <c r="F28" s="39"/>
      <c r="G28" s="39"/>
      <c r="H28" s="39"/>
      <c r="I28" s="39"/>
      <c r="J28" s="39"/>
      <c r="K28" s="39"/>
      <c r="L28" s="39"/>
      <c r="M28" s="220">
        <f>N99</f>
        <v>0</v>
      </c>
      <c r="N28" s="220"/>
      <c r="O28" s="220"/>
      <c r="P28" s="220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0" t="s">
        <v>43</v>
      </c>
      <c r="E30" s="39"/>
      <c r="F30" s="39"/>
      <c r="G30" s="39"/>
      <c r="H30" s="39"/>
      <c r="I30" s="39"/>
      <c r="J30" s="39"/>
      <c r="K30" s="39"/>
      <c r="L30" s="39"/>
      <c r="M30" s="260">
        <f>ROUND(M27+M28,2)</f>
        <v>0</v>
      </c>
      <c r="N30" s="255"/>
      <c r="O30" s="255"/>
      <c r="P30" s="255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 hidden="1">
      <c r="B32" s="38"/>
      <c r="C32" s="39"/>
      <c r="D32" s="45" t="s">
        <v>44</v>
      </c>
      <c r="E32" s="45" t="s">
        <v>45</v>
      </c>
      <c r="F32" s="46">
        <v>0.21</v>
      </c>
      <c r="G32" s="121" t="s">
        <v>46</v>
      </c>
      <c r="H32" s="261">
        <f>(SUM(BE99:BE106)+SUM(BE124:BE206))</f>
        <v>0</v>
      </c>
      <c r="I32" s="255"/>
      <c r="J32" s="255"/>
      <c r="K32" s="39"/>
      <c r="L32" s="39"/>
      <c r="M32" s="261">
        <f>ROUND((SUM(BE99:BE106)+SUM(BE124:BE206)),2)*F32</f>
        <v>0</v>
      </c>
      <c r="N32" s="255"/>
      <c r="O32" s="255"/>
      <c r="P32" s="255"/>
      <c r="Q32" s="39"/>
      <c r="R32" s="40"/>
    </row>
    <row r="33" spans="2:18" s="1" customFormat="1" ht="14.45" customHeight="1" hidden="1">
      <c r="B33" s="38"/>
      <c r="C33" s="39"/>
      <c r="D33" s="39"/>
      <c r="E33" s="45" t="s">
        <v>47</v>
      </c>
      <c r="F33" s="46">
        <v>0.15</v>
      </c>
      <c r="G33" s="121" t="s">
        <v>46</v>
      </c>
      <c r="H33" s="261">
        <f>(SUM(BF99:BF106)+SUM(BF124:BF206))</f>
        <v>0</v>
      </c>
      <c r="I33" s="255"/>
      <c r="J33" s="255"/>
      <c r="K33" s="39"/>
      <c r="L33" s="39"/>
      <c r="M33" s="261">
        <f>ROUND((SUM(BF99:BF106)+SUM(BF124:BF206)),2)*F33</f>
        <v>0</v>
      </c>
      <c r="N33" s="255"/>
      <c r="O33" s="255"/>
      <c r="P33" s="255"/>
      <c r="Q33" s="39"/>
      <c r="R33" s="40"/>
    </row>
    <row r="34" spans="2:18" s="1" customFormat="1" ht="14.45" customHeight="1">
      <c r="B34" s="38"/>
      <c r="C34" s="39"/>
      <c r="D34" s="45" t="s">
        <v>44</v>
      </c>
      <c r="E34" s="45" t="s">
        <v>48</v>
      </c>
      <c r="F34" s="46">
        <v>0.21</v>
      </c>
      <c r="G34" s="121" t="s">
        <v>46</v>
      </c>
      <c r="H34" s="261">
        <f>(SUM(BG99:BG106)+SUM(BG124:BG206))</f>
        <v>0</v>
      </c>
      <c r="I34" s="255"/>
      <c r="J34" s="255"/>
      <c r="K34" s="39"/>
      <c r="L34" s="39"/>
      <c r="M34" s="261">
        <v>0</v>
      </c>
      <c r="N34" s="255"/>
      <c r="O34" s="255"/>
      <c r="P34" s="255"/>
      <c r="Q34" s="39"/>
      <c r="R34" s="40"/>
    </row>
    <row r="35" spans="2:18" s="1" customFormat="1" ht="14.45" customHeight="1">
      <c r="B35" s="38"/>
      <c r="C35" s="39"/>
      <c r="D35" s="39"/>
      <c r="E35" s="45" t="s">
        <v>49</v>
      </c>
      <c r="F35" s="46">
        <v>0.15</v>
      </c>
      <c r="G35" s="121" t="s">
        <v>46</v>
      </c>
      <c r="H35" s="261">
        <f>(SUM(BH99:BH106)+SUM(BH124:BH206))</f>
        <v>0</v>
      </c>
      <c r="I35" s="255"/>
      <c r="J35" s="255"/>
      <c r="K35" s="39"/>
      <c r="L35" s="39"/>
      <c r="M35" s="261">
        <v>0</v>
      </c>
      <c r="N35" s="255"/>
      <c r="O35" s="255"/>
      <c r="P35" s="255"/>
      <c r="Q35" s="39"/>
      <c r="R35" s="40"/>
    </row>
    <row r="36" spans="2:18" s="1" customFormat="1" ht="14.45" customHeight="1" hidden="1">
      <c r="B36" s="38"/>
      <c r="C36" s="39"/>
      <c r="D36" s="39"/>
      <c r="E36" s="45" t="s">
        <v>50</v>
      </c>
      <c r="F36" s="46">
        <v>0</v>
      </c>
      <c r="G36" s="121" t="s">
        <v>46</v>
      </c>
      <c r="H36" s="261">
        <f>(SUM(BI99:BI106)+SUM(BI124:BI206))</f>
        <v>0</v>
      </c>
      <c r="I36" s="255"/>
      <c r="J36" s="255"/>
      <c r="K36" s="39"/>
      <c r="L36" s="39"/>
      <c r="M36" s="261">
        <v>0</v>
      </c>
      <c r="N36" s="255"/>
      <c r="O36" s="255"/>
      <c r="P36" s="255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17"/>
      <c r="D38" s="122" t="s">
        <v>51</v>
      </c>
      <c r="E38" s="78"/>
      <c r="F38" s="78"/>
      <c r="G38" s="123" t="s">
        <v>52</v>
      </c>
      <c r="H38" s="124" t="s">
        <v>53</v>
      </c>
      <c r="I38" s="78"/>
      <c r="J38" s="78"/>
      <c r="K38" s="78"/>
      <c r="L38" s="262">
        <f>SUM(M30:M36)</f>
        <v>0</v>
      </c>
      <c r="M38" s="262"/>
      <c r="N38" s="262"/>
      <c r="O38" s="262"/>
      <c r="P38" s="263"/>
      <c r="Q38" s="117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3.5">
      <c r="B50" s="38"/>
      <c r="C50" s="39"/>
      <c r="D50" s="53" t="s">
        <v>54</v>
      </c>
      <c r="E50" s="54"/>
      <c r="F50" s="54"/>
      <c r="G50" s="54"/>
      <c r="H50" s="55"/>
      <c r="I50" s="39"/>
      <c r="J50" s="53" t="s">
        <v>55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3.5">
      <c r="B59" s="38"/>
      <c r="C59" s="39"/>
      <c r="D59" s="58" t="s">
        <v>56</v>
      </c>
      <c r="E59" s="59"/>
      <c r="F59" s="59"/>
      <c r="G59" s="60" t="s">
        <v>57</v>
      </c>
      <c r="H59" s="61"/>
      <c r="I59" s="39"/>
      <c r="J59" s="58" t="s">
        <v>56</v>
      </c>
      <c r="K59" s="59"/>
      <c r="L59" s="59"/>
      <c r="M59" s="59"/>
      <c r="N59" s="60" t="s">
        <v>57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3.5">
      <c r="B61" s="38"/>
      <c r="C61" s="39"/>
      <c r="D61" s="53" t="s">
        <v>58</v>
      </c>
      <c r="E61" s="54"/>
      <c r="F61" s="54"/>
      <c r="G61" s="54"/>
      <c r="H61" s="55"/>
      <c r="I61" s="39"/>
      <c r="J61" s="53" t="s">
        <v>59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3.5">
      <c r="B70" s="38"/>
      <c r="C70" s="39"/>
      <c r="D70" s="58" t="s">
        <v>56</v>
      </c>
      <c r="E70" s="59"/>
      <c r="F70" s="59"/>
      <c r="G70" s="60" t="s">
        <v>57</v>
      </c>
      <c r="H70" s="61"/>
      <c r="I70" s="39"/>
      <c r="J70" s="58" t="s">
        <v>56</v>
      </c>
      <c r="K70" s="59"/>
      <c r="L70" s="59"/>
      <c r="M70" s="59"/>
      <c r="N70" s="60" t="s">
        <v>57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" customHeight="1">
      <c r="B76" s="38"/>
      <c r="C76" s="210" t="s">
        <v>116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19</v>
      </c>
      <c r="D78" s="39"/>
      <c r="E78" s="39"/>
      <c r="F78" s="253" t="str">
        <f>F6</f>
        <v>OPRAVA TĚLOCVIČEN A JEJICH ZÁZEMÍ ZŠ JUBILEJNÍ 3     II.ETAPA</v>
      </c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39"/>
      <c r="R78" s="40"/>
    </row>
    <row r="79" spans="2:18" s="1" customFormat="1" ht="36.95" customHeight="1">
      <c r="B79" s="38"/>
      <c r="C79" s="72" t="s">
        <v>112</v>
      </c>
      <c r="D79" s="39"/>
      <c r="E79" s="39"/>
      <c r="F79" s="230" t="str">
        <f>F7</f>
        <v xml:space="preserve">18-08B - SO 02 VYTÁPĚNÍ </v>
      </c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39"/>
      <c r="R79" s="40"/>
    </row>
    <row r="80" spans="2:18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18" s="1" customFormat="1" ht="18" customHeight="1">
      <c r="B81" s="38"/>
      <c r="C81" s="33" t="s">
        <v>23</v>
      </c>
      <c r="D81" s="39"/>
      <c r="E81" s="39"/>
      <c r="F81" s="31" t="str">
        <f>F9</f>
        <v xml:space="preserve"> </v>
      </c>
      <c r="G81" s="39"/>
      <c r="H81" s="39"/>
      <c r="I81" s="39"/>
      <c r="J81" s="39"/>
      <c r="K81" s="33" t="s">
        <v>25</v>
      </c>
      <c r="L81" s="39"/>
      <c r="M81" s="257" t="str">
        <f>IF(O9="","",O9)</f>
        <v>15. 3. 2018</v>
      </c>
      <c r="N81" s="257"/>
      <c r="O81" s="257"/>
      <c r="P81" s="257"/>
      <c r="Q81" s="39"/>
      <c r="R81" s="40"/>
    </row>
    <row r="82" spans="2:18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18" s="1" customFormat="1" ht="13.5">
      <c r="B83" s="38"/>
      <c r="C83" s="33" t="s">
        <v>27</v>
      </c>
      <c r="D83" s="39"/>
      <c r="E83" s="39"/>
      <c r="F83" s="31" t="str">
        <f>E12</f>
        <v>ZŠ a MŠ Nový Jičín , Jubilejní 3</v>
      </c>
      <c r="G83" s="39"/>
      <c r="H83" s="39"/>
      <c r="I83" s="39"/>
      <c r="J83" s="39"/>
      <c r="K83" s="33" t="s">
        <v>34</v>
      </c>
      <c r="L83" s="39"/>
      <c r="M83" s="214" t="str">
        <f>E18</f>
        <v>GaP INŽENÝRING s.r.o.</v>
      </c>
      <c r="N83" s="214"/>
      <c r="O83" s="214"/>
      <c r="P83" s="214"/>
      <c r="Q83" s="214"/>
      <c r="R83" s="40"/>
    </row>
    <row r="84" spans="2:18" s="1" customFormat="1" ht="14.45" customHeight="1">
      <c r="B84" s="38"/>
      <c r="C84" s="33" t="s">
        <v>32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38</v>
      </c>
      <c r="L84" s="39"/>
      <c r="M84" s="214" t="str">
        <f>E21</f>
        <v>PETŘKOVSKÝ R.</v>
      </c>
      <c r="N84" s="214"/>
      <c r="O84" s="214"/>
      <c r="P84" s="214"/>
      <c r="Q84" s="214"/>
      <c r="R84" s="40"/>
    </row>
    <row r="85" spans="2:18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18" s="1" customFormat="1" ht="29.25" customHeight="1">
      <c r="B86" s="38"/>
      <c r="C86" s="264" t="s">
        <v>117</v>
      </c>
      <c r="D86" s="265"/>
      <c r="E86" s="265"/>
      <c r="F86" s="265"/>
      <c r="G86" s="265"/>
      <c r="H86" s="117"/>
      <c r="I86" s="117"/>
      <c r="J86" s="117"/>
      <c r="K86" s="117"/>
      <c r="L86" s="117"/>
      <c r="M86" s="117"/>
      <c r="N86" s="264" t="s">
        <v>118</v>
      </c>
      <c r="O86" s="265"/>
      <c r="P86" s="265"/>
      <c r="Q86" s="265"/>
      <c r="R86" s="40"/>
    </row>
    <row r="87" spans="2:18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5" t="s">
        <v>119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49">
        <f>N124</f>
        <v>0</v>
      </c>
      <c r="O88" s="266"/>
      <c r="P88" s="266"/>
      <c r="Q88" s="266"/>
      <c r="R88" s="40"/>
      <c r="AU88" s="21" t="s">
        <v>120</v>
      </c>
    </row>
    <row r="89" spans="2:18" s="6" customFormat="1" ht="24.95" customHeight="1">
      <c r="B89" s="126"/>
      <c r="C89" s="127"/>
      <c r="D89" s="128" t="s">
        <v>127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67">
        <f>N125</f>
        <v>0</v>
      </c>
      <c r="O89" s="268"/>
      <c r="P89" s="268"/>
      <c r="Q89" s="268"/>
      <c r="R89" s="129"/>
    </row>
    <row r="90" spans="2:18" s="7" customFormat="1" ht="19.9" customHeight="1">
      <c r="B90" s="130"/>
      <c r="C90" s="131"/>
      <c r="D90" s="105" t="s">
        <v>129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45">
        <f>N126</f>
        <v>0</v>
      </c>
      <c r="O90" s="269"/>
      <c r="P90" s="269"/>
      <c r="Q90" s="269"/>
      <c r="R90" s="132"/>
    </row>
    <row r="91" spans="2:18" s="7" customFormat="1" ht="19.9" customHeight="1">
      <c r="B91" s="130"/>
      <c r="C91" s="131"/>
      <c r="D91" s="105" t="s">
        <v>726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45">
        <f>N133</f>
        <v>0</v>
      </c>
      <c r="O91" s="269"/>
      <c r="P91" s="269"/>
      <c r="Q91" s="269"/>
      <c r="R91" s="132"/>
    </row>
    <row r="92" spans="2:18" s="7" customFormat="1" ht="19.9" customHeight="1">
      <c r="B92" s="130"/>
      <c r="C92" s="131"/>
      <c r="D92" s="105" t="s">
        <v>727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45">
        <f>N135</f>
        <v>0</v>
      </c>
      <c r="O92" s="269"/>
      <c r="P92" s="269"/>
      <c r="Q92" s="269"/>
      <c r="R92" s="132"/>
    </row>
    <row r="93" spans="2:18" s="7" customFormat="1" ht="19.9" customHeight="1">
      <c r="B93" s="130"/>
      <c r="C93" s="131"/>
      <c r="D93" s="105" t="s">
        <v>728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45">
        <f>N151</f>
        <v>0</v>
      </c>
      <c r="O93" s="269"/>
      <c r="P93" s="269"/>
      <c r="Q93" s="269"/>
      <c r="R93" s="132"/>
    </row>
    <row r="94" spans="2:18" s="7" customFormat="1" ht="19.9" customHeight="1">
      <c r="B94" s="130"/>
      <c r="C94" s="131"/>
      <c r="D94" s="105" t="s">
        <v>729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45">
        <f>N163</f>
        <v>0</v>
      </c>
      <c r="O94" s="269"/>
      <c r="P94" s="269"/>
      <c r="Q94" s="269"/>
      <c r="R94" s="132"/>
    </row>
    <row r="95" spans="2:18" s="7" customFormat="1" ht="19.9" customHeight="1">
      <c r="B95" s="130"/>
      <c r="C95" s="131"/>
      <c r="D95" s="105" t="s">
        <v>136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45">
        <f>N186</f>
        <v>0</v>
      </c>
      <c r="O95" s="269"/>
      <c r="P95" s="269"/>
      <c r="Q95" s="269"/>
      <c r="R95" s="132"/>
    </row>
    <row r="96" spans="2:18" s="6" customFormat="1" ht="24.95" customHeight="1">
      <c r="B96" s="126"/>
      <c r="C96" s="127"/>
      <c r="D96" s="128" t="s">
        <v>730</v>
      </c>
      <c r="E96" s="127"/>
      <c r="F96" s="127"/>
      <c r="G96" s="127"/>
      <c r="H96" s="127"/>
      <c r="I96" s="127"/>
      <c r="J96" s="127"/>
      <c r="K96" s="127"/>
      <c r="L96" s="127"/>
      <c r="M96" s="127"/>
      <c r="N96" s="267">
        <f>N199</f>
        <v>0</v>
      </c>
      <c r="O96" s="268"/>
      <c r="P96" s="268"/>
      <c r="Q96" s="268"/>
      <c r="R96" s="129"/>
    </row>
    <row r="97" spans="2:18" s="6" customFormat="1" ht="24.95" customHeight="1">
      <c r="B97" s="126"/>
      <c r="C97" s="127"/>
      <c r="D97" s="128" t="s">
        <v>731</v>
      </c>
      <c r="E97" s="127"/>
      <c r="F97" s="127"/>
      <c r="G97" s="127"/>
      <c r="H97" s="127"/>
      <c r="I97" s="127"/>
      <c r="J97" s="127"/>
      <c r="K97" s="127"/>
      <c r="L97" s="127"/>
      <c r="M97" s="127"/>
      <c r="N97" s="267">
        <f>N201</f>
        <v>0</v>
      </c>
      <c r="O97" s="268"/>
      <c r="P97" s="268"/>
      <c r="Q97" s="268"/>
      <c r="R97" s="129"/>
    </row>
    <row r="98" spans="2:18" s="1" customFormat="1" ht="21.75" customHeight="1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40"/>
    </row>
    <row r="99" spans="2:21" s="1" customFormat="1" ht="29.25" customHeight="1">
      <c r="B99" s="38"/>
      <c r="C99" s="125" t="s">
        <v>138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266">
        <f>ROUND(N100+N101+N102+N103+N104+N105,2)</f>
        <v>0</v>
      </c>
      <c r="O99" s="270"/>
      <c r="P99" s="270"/>
      <c r="Q99" s="270"/>
      <c r="R99" s="40"/>
      <c r="T99" s="133"/>
      <c r="U99" s="134" t="s">
        <v>44</v>
      </c>
    </row>
    <row r="100" spans="2:65" s="1" customFormat="1" ht="18" customHeight="1">
      <c r="B100" s="135"/>
      <c r="C100" s="136"/>
      <c r="D100" s="246" t="s">
        <v>139</v>
      </c>
      <c r="E100" s="271"/>
      <c r="F100" s="271"/>
      <c r="G100" s="271"/>
      <c r="H100" s="271"/>
      <c r="I100" s="136"/>
      <c r="J100" s="136"/>
      <c r="K100" s="136"/>
      <c r="L100" s="136"/>
      <c r="M100" s="136"/>
      <c r="N100" s="244">
        <f>ROUND(N88*T100,2)</f>
        <v>0</v>
      </c>
      <c r="O100" s="272"/>
      <c r="P100" s="272"/>
      <c r="Q100" s="272"/>
      <c r="R100" s="138"/>
      <c r="S100" s="136"/>
      <c r="T100" s="139"/>
      <c r="U100" s="140" t="s">
        <v>48</v>
      </c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2" t="s">
        <v>140</v>
      </c>
      <c r="AZ100" s="141"/>
      <c r="BA100" s="141"/>
      <c r="BB100" s="141"/>
      <c r="BC100" s="141"/>
      <c r="BD100" s="141"/>
      <c r="BE100" s="143">
        <f aca="true" t="shared" si="0" ref="BE100:BE105">IF(U100="základní",N100,0)</f>
        <v>0</v>
      </c>
      <c r="BF100" s="143">
        <f aca="true" t="shared" si="1" ref="BF100:BF105">IF(U100="snížená",N100,0)</f>
        <v>0</v>
      </c>
      <c r="BG100" s="143">
        <f aca="true" t="shared" si="2" ref="BG100:BG105">IF(U100="zákl. přenesená",N100,0)</f>
        <v>0</v>
      </c>
      <c r="BH100" s="143">
        <f aca="true" t="shared" si="3" ref="BH100:BH105">IF(U100="sníž. přenesená",N100,0)</f>
        <v>0</v>
      </c>
      <c r="BI100" s="143">
        <f aca="true" t="shared" si="4" ref="BI100:BI105">IF(U100="nulová",N100,0)</f>
        <v>0</v>
      </c>
      <c r="BJ100" s="142" t="s">
        <v>141</v>
      </c>
      <c r="BK100" s="141"/>
      <c r="BL100" s="141"/>
      <c r="BM100" s="141"/>
    </row>
    <row r="101" spans="2:65" s="1" customFormat="1" ht="18" customHeight="1">
      <c r="B101" s="135"/>
      <c r="C101" s="136"/>
      <c r="D101" s="246" t="s">
        <v>142</v>
      </c>
      <c r="E101" s="271"/>
      <c r="F101" s="271"/>
      <c r="G101" s="271"/>
      <c r="H101" s="271"/>
      <c r="I101" s="136"/>
      <c r="J101" s="136"/>
      <c r="K101" s="136"/>
      <c r="L101" s="136"/>
      <c r="M101" s="136"/>
      <c r="N101" s="244">
        <f>ROUND(N88*T101,2)</f>
        <v>0</v>
      </c>
      <c r="O101" s="272"/>
      <c r="P101" s="272"/>
      <c r="Q101" s="272"/>
      <c r="R101" s="138"/>
      <c r="S101" s="136"/>
      <c r="T101" s="139"/>
      <c r="U101" s="140" t="s">
        <v>48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2" t="s">
        <v>140</v>
      </c>
      <c r="AZ101" s="141"/>
      <c r="BA101" s="141"/>
      <c r="BB101" s="141"/>
      <c r="BC101" s="141"/>
      <c r="BD101" s="141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141</v>
      </c>
      <c r="BK101" s="141"/>
      <c r="BL101" s="141"/>
      <c r="BM101" s="141"/>
    </row>
    <row r="102" spans="2:65" s="1" customFormat="1" ht="18" customHeight="1">
      <c r="B102" s="135"/>
      <c r="C102" s="136"/>
      <c r="D102" s="246" t="s">
        <v>143</v>
      </c>
      <c r="E102" s="271"/>
      <c r="F102" s="271"/>
      <c r="G102" s="271"/>
      <c r="H102" s="271"/>
      <c r="I102" s="136"/>
      <c r="J102" s="136"/>
      <c r="K102" s="136"/>
      <c r="L102" s="136"/>
      <c r="M102" s="136"/>
      <c r="N102" s="244">
        <f>ROUND(N88*T102,2)</f>
        <v>0</v>
      </c>
      <c r="O102" s="272"/>
      <c r="P102" s="272"/>
      <c r="Q102" s="272"/>
      <c r="R102" s="138"/>
      <c r="S102" s="136"/>
      <c r="T102" s="139"/>
      <c r="U102" s="140" t="s">
        <v>48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2" t="s">
        <v>140</v>
      </c>
      <c r="AZ102" s="141"/>
      <c r="BA102" s="141"/>
      <c r="BB102" s="141"/>
      <c r="BC102" s="141"/>
      <c r="BD102" s="141"/>
      <c r="BE102" s="143">
        <f t="shared" si="0"/>
        <v>0</v>
      </c>
      <c r="BF102" s="143">
        <f t="shared" si="1"/>
        <v>0</v>
      </c>
      <c r="BG102" s="143">
        <f t="shared" si="2"/>
        <v>0</v>
      </c>
      <c r="BH102" s="143">
        <f t="shared" si="3"/>
        <v>0</v>
      </c>
      <c r="BI102" s="143">
        <f t="shared" si="4"/>
        <v>0</v>
      </c>
      <c r="BJ102" s="142" t="s">
        <v>141</v>
      </c>
      <c r="BK102" s="141"/>
      <c r="BL102" s="141"/>
      <c r="BM102" s="141"/>
    </row>
    <row r="103" spans="2:65" s="1" customFormat="1" ht="18" customHeight="1">
      <c r="B103" s="135"/>
      <c r="C103" s="136"/>
      <c r="D103" s="246" t="s">
        <v>144</v>
      </c>
      <c r="E103" s="271"/>
      <c r="F103" s="271"/>
      <c r="G103" s="271"/>
      <c r="H103" s="271"/>
      <c r="I103" s="136"/>
      <c r="J103" s="136"/>
      <c r="K103" s="136"/>
      <c r="L103" s="136"/>
      <c r="M103" s="136"/>
      <c r="N103" s="244">
        <f>ROUND(N88*T103,2)</f>
        <v>0</v>
      </c>
      <c r="O103" s="272"/>
      <c r="P103" s="272"/>
      <c r="Q103" s="272"/>
      <c r="R103" s="138"/>
      <c r="S103" s="136"/>
      <c r="T103" s="139"/>
      <c r="U103" s="140" t="s">
        <v>48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2" t="s">
        <v>140</v>
      </c>
      <c r="AZ103" s="141"/>
      <c r="BA103" s="141"/>
      <c r="BB103" s="141"/>
      <c r="BC103" s="141"/>
      <c r="BD103" s="141"/>
      <c r="BE103" s="143">
        <f t="shared" si="0"/>
        <v>0</v>
      </c>
      <c r="BF103" s="143">
        <f t="shared" si="1"/>
        <v>0</v>
      </c>
      <c r="BG103" s="143">
        <f t="shared" si="2"/>
        <v>0</v>
      </c>
      <c r="BH103" s="143">
        <f t="shared" si="3"/>
        <v>0</v>
      </c>
      <c r="BI103" s="143">
        <f t="shared" si="4"/>
        <v>0</v>
      </c>
      <c r="BJ103" s="142" t="s">
        <v>141</v>
      </c>
      <c r="BK103" s="141"/>
      <c r="BL103" s="141"/>
      <c r="BM103" s="141"/>
    </row>
    <row r="104" spans="2:65" s="1" customFormat="1" ht="18" customHeight="1">
      <c r="B104" s="135"/>
      <c r="C104" s="136"/>
      <c r="D104" s="246" t="s">
        <v>145</v>
      </c>
      <c r="E104" s="271"/>
      <c r="F104" s="271"/>
      <c r="G104" s="271"/>
      <c r="H104" s="271"/>
      <c r="I104" s="136"/>
      <c r="J104" s="136"/>
      <c r="K104" s="136"/>
      <c r="L104" s="136"/>
      <c r="M104" s="136"/>
      <c r="N104" s="244">
        <f>ROUND(N88*T104,2)</f>
        <v>0</v>
      </c>
      <c r="O104" s="272"/>
      <c r="P104" s="272"/>
      <c r="Q104" s="272"/>
      <c r="R104" s="138"/>
      <c r="S104" s="136"/>
      <c r="T104" s="139"/>
      <c r="U104" s="140" t="s">
        <v>48</v>
      </c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2" t="s">
        <v>140</v>
      </c>
      <c r="AZ104" s="141"/>
      <c r="BA104" s="141"/>
      <c r="BB104" s="141"/>
      <c r="BC104" s="141"/>
      <c r="BD104" s="141"/>
      <c r="BE104" s="143">
        <f t="shared" si="0"/>
        <v>0</v>
      </c>
      <c r="BF104" s="143">
        <f t="shared" si="1"/>
        <v>0</v>
      </c>
      <c r="BG104" s="143">
        <f t="shared" si="2"/>
        <v>0</v>
      </c>
      <c r="BH104" s="143">
        <f t="shared" si="3"/>
        <v>0</v>
      </c>
      <c r="BI104" s="143">
        <f t="shared" si="4"/>
        <v>0</v>
      </c>
      <c r="BJ104" s="142" t="s">
        <v>141</v>
      </c>
      <c r="BK104" s="141"/>
      <c r="BL104" s="141"/>
      <c r="BM104" s="141"/>
    </row>
    <row r="105" spans="2:65" s="1" customFormat="1" ht="18" customHeight="1">
      <c r="B105" s="135"/>
      <c r="C105" s="136"/>
      <c r="D105" s="137" t="s">
        <v>146</v>
      </c>
      <c r="E105" s="136"/>
      <c r="F105" s="136"/>
      <c r="G105" s="136"/>
      <c r="H105" s="136"/>
      <c r="I105" s="136"/>
      <c r="J105" s="136"/>
      <c r="K105" s="136"/>
      <c r="L105" s="136"/>
      <c r="M105" s="136"/>
      <c r="N105" s="244">
        <f>ROUND(N88*T105,2)</f>
        <v>0</v>
      </c>
      <c r="O105" s="272"/>
      <c r="P105" s="272"/>
      <c r="Q105" s="272"/>
      <c r="R105" s="138"/>
      <c r="S105" s="136"/>
      <c r="T105" s="144"/>
      <c r="U105" s="145" t="s">
        <v>48</v>
      </c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2" t="s">
        <v>147</v>
      </c>
      <c r="AZ105" s="141"/>
      <c r="BA105" s="141"/>
      <c r="BB105" s="141"/>
      <c r="BC105" s="141"/>
      <c r="BD105" s="141"/>
      <c r="BE105" s="143">
        <f t="shared" si="0"/>
        <v>0</v>
      </c>
      <c r="BF105" s="143">
        <f t="shared" si="1"/>
        <v>0</v>
      </c>
      <c r="BG105" s="143">
        <f t="shared" si="2"/>
        <v>0</v>
      </c>
      <c r="BH105" s="143">
        <f t="shared" si="3"/>
        <v>0</v>
      </c>
      <c r="BI105" s="143">
        <f t="shared" si="4"/>
        <v>0</v>
      </c>
      <c r="BJ105" s="142" t="s">
        <v>141</v>
      </c>
      <c r="BK105" s="141"/>
      <c r="BL105" s="141"/>
      <c r="BM105" s="141"/>
    </row>
    <row r="106" spans="2:18" s="1" customFormat="1" ht="13.5"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40"/>
    </row>
    <row r="107" spans="2:18" s="1" customFormat="1" ht="29.25" customHeight="1">
      <c r="B107" s="38"/>
      <c r="C107" s="116" t="s">
        <v>104</v>
      </c>
      <c r="D107" s="117"/>
      <c r="E107" s="117"/>
      <c r="F107" s="117"/>
      <c r="G107" s="117"/>
      <c r="H107" s="117"/>
      <c r="I107" s="117"/>
      <c r="J107" s="117"/>
      <c r="K107" s="117"/>
      <c r="L107" s="250">
        <f>ROUND(SUM(N88+N99),2)</f>
        <v>0</v>
      </c>
      <c r="M107" s="250"/>
      <c r="N107" s="250"/>
      <c r="O107" s="250"/>
      <c r="P107" s="250"/>
      <c r="Q107" s="250"/>
      <c r="R107" s="40"/>
    </row>
    <row r="108" spans="2:18" s="1" customFormat="1" ht="6.95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</row>
    <row r="112" spans="2:18" s="1" customFormat="1" ht="6.95" customHeight="1"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7"/>
    </row>
    <row r="113" spans="2:18" s="1" customFormat="1" ht="36.95" customHeight="1">
      <c r="B113" s="38"/>
      <c r="C113" s="210" t="s">
        <v>148</v>
      </c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40"/>
    </row>
    <row r="114" spans="2:18" s="1" customFormat="1" ht="6.9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18" s="1" customFormat="1" ht="30" customHeight="1">
      <c r="B115" s="38"/>
      <c r="C115" s="33" t="s">
        <v>19</v>
      </c>
      <c r="D115" s="39"/>
      <c r="E115" s="39"/>
      <c r="F115" s="253" t="str">
        <f>F6</f>
        <v>OPRAVA TĚLOCVIČEN A JEJICH ZÁZEMÍ ZŠ JUBILEJNÍ 3     II.ETAPA</v>
      </c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39"/>
      <c r="R115" s="40"/>
    </row>
    <row r="116" spans="2:18" s="1" customFormat="1" ht="36.95" customHeight="1">
      <c r="B116" s="38"/>
      <c r="C116" s="72" t="s">
        <v>112</v>
      </c>
      <c r="D116" s="39"/>
      <c r="E116" s="39"/>
      <c r="F116" s="230" t="str">
        <f>F7</f>
        <v xml:space="preserve">18-08B - SO 02 VYTÁPĚNÍ </v>
      </c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39"/>
      <c r="R116" s="40"/>
    </row>
    <row r="117" spans="2:18" s="1" customFormat="1" ht="6.95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18" s="1" customFormat="1" ht="18" customHeight="1">
      <c r="B118" s="38"/>
      <c r="C118" s="33" t="s">
        <v>23</v>
      </c>
      <c r="D118" s="39"/>
      <c r="E118" s="39"/>
      <c r="F118" s="31" t="str">
        <f>F9</f>
        <v xml:space="preserve"> </v>
      </c>
      <c r="G118" s="39"/>
      <c r="H118" s="39"/>
      <c r="I118" s="39"/>
      <c r="J118" s="39"/>
      <c r="K118" s="33" t="s">
        <v>25</v>
      </c>
      <c r="L118" s="39"/>
      <c r="M118" s="257" t="str">
        <f>IF(O9="","",O9)</f>
        <v>15. 3. 2018</v>
      </c>
      <c r="N118" s="257"/>
      <c r="O118" s="257"/>
      <c r="P118" s="257"/>
      <c r="Q118" s="39"/>
      <c r="R118" s="40"/>
    </row>
    <row r="119" spans="2:18" s="1" customFormat="1" ht="6.95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18" s="1" customFormat="1" ht="13.5">
      <c r="B120" s="38"/>
      <c r="C120" s="33" t="s">
        <v>27</v>
      </c>
      <c r="D120" s="39"/>
      <c r="E120" s="39"/>
      <c r="F120" s="31" t="str">
        <f>E12</f>
        <v>ZŠ a MŠ Nový Jičín , Jubilejní 3</v>
      </c>
      <c r="G120" s="39"/>
      <c r="H120" s="39"/>
      <c r="I120" s="39"/>
      <c r="J120" s="39"/>
      <c r="K120" s="33" t="s">
        <v>34</v>
      </c>
      <c r="L120" s="39"/>
      <c r="M120" s="214" t="str">
        <f>E18</f>
        <v>GaP INŽENÝRING s.r.o.</v>
      </c>
      <c r="N120" s="214"/>
      <c r="O120" s="214"/>
      <c r="P120" s="214"/>
      <c r="Q120" s="214"/>
      <c r="R120" s="40"/>
    </row>
    <row r="121" spans="2:18" s="1" customFormat="1" ht="14.45" customHeight="1">
      <c r="B121" s="38"/>
      <c r="C121" s="33" t="s">
        <v>32</v>
      </c>
      <c r="D121" s="39"/>
      <c r="E121" s="39"/>
      <c r="F121" s="31" t="str">
        <f>IF(E15="","",E15)</f>
        <v>Vyplň údaj</v>
      </c>
      <c r="G121" s="39"/>
      <c r="H121" s="39"/>
      <c r="I121" s="39"/>
      <c r="J121" s="39"/>
      <c r="K121" s="33" t="s">
        <v>38</v>
      </c>
      <c r="L121" s="39"/>
      <c r="M121" s="214" t="str">
        <f>E21</f>
        <v>PETŘKOVSKÝ R.</v>
      </c>
      <c r="N121" s="214"/>
      <c r="O121" s="214"/>
      <c r="P121" s="214"/>
      <c r="Q121" s="214"/>
      <c r="R121" s="40"/>
    </row>
    <row r="122" spans="2:18" s="1" customFormat="1" ht="10.35" customHeight="1"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40"/>
    </row>
    <row r="123" spans="2:27" s="8" customFormat="1" ht="29.25" customHeight="1">
      <c r="B123" s="146"/>
      <c r="C123" s="147" t="s">
        <v>149</v>
      </c>
      <c r="D123" s="148" t="s">
        <v>150</v>
      </c>
      <c r="E123" s="148" t="s">
        <v>62</v>
      </c>
      <c r="F123" s="273" t="s">
        <v>151</v>
      </c>
      <c r="G123" s="273"/>
      <c r="H123" s="273"/>
      <c r="I123" s="273"/>
      <c r="J123" s="148" t="s">
        <v>152</v>
      </c>
      <c r="K123" s="148" t="s">
        <v>153</v>
      </c>
      <c r="L123" s="274" t="s">
        <v>154</v>
      </c>
      <c r="M123" s="274"/>
      <c r="N123" s="273" t="s">
        <v>118</v>
      </c>
      <c r="O123" s="273"/>
      <c r="P123" s="273"/>
      <c r="Q123" s="275"/>
      <c r="R123" s="149"/>
      <c r="T123" s="79" t="s">
        <v>155</v>
      </c>
      <c r="U123" s="80" t="s">
        <v>44</v>
      </c>
      <c r="V123" s="80" t="s">
        <v>156</v>
      </c>
      <c r="W123" s="80" t="s">
        <v>157</v>
      </c>
      <c r="X123" s="80" t="s">
        <v>158</v>
      </c>
      <c r="Y123" s="80" t="s">
        <v>159</v>
      </c>
      <c r="Z123" s="80" t="s">
        <v>160</v>
      </c>
      <c r="AA123" s="81" t="s">
        <v>161</v>
      </c>
    </row>
    <row r="124" spans="2:63" s="1" customFormat="1" ht="29.25" customHeight="1">
      <c r="B124" s="38"/>
      <c r="C124" s="83" t="s">
        <v>115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294">
        <f>BK124</f>
        <v>0</v>
      </c>
      <c r="O124" s="295"/>
      <c r="P124" s="295"/>
      <c r="Q124" s="295"/>
      <c r="R124" s="40"/>
      <c r="T124" s="82"/>
      <c r="U124" s="54"/>
      <c r="V124" s="54"/>
      <c r="W124" s="150">
        <f>W125+W199+W201+W207</f>
        <v>0</v>
      </c>
      <c r="X124" s="54"/>
      <c r="Y124" s="150">
        <f>Y125+Y199+Y201+Y207</f>
        <v>0.59339</v>
      </c>
      <c r="Z124" s="54"/>
      <c r="AA124" s="151">
        <f>AA125+AA199+AA201+AA207</f>
        <v>2.1987</v>
      </c>
      <c r="AT124" s="21" t="s">
        <v>79</v>
      </c>
      <c r="AU124" s="21" t="s">
        <v>120</v>
      </c>
      <c r="BK124" s="152">
        <f>BK125+BK199+BK201+BK207</f>
        <v>0</v>
      </c>
    </row>
    <row r="125" spans="2:63" s="9" customFormat="1" ht="37.35" customHeight="1">
      <c r="B125" s="153"/>
      <c r="C125" s="154"/>
      <c r="D125" s="155" t="s">
        <v>127</v>
      </c>
      <c r="E125" s="155"/>
      <c r="F125" s="155"/>
      <c r="G125" s="155"/>
      <c r="H125" s="155"/>
      <c r="I125" s="155"/>
      <c r="J125" s="155"/>
      <c r="K125" s="155"/>
      <c r="L125" s="155"/>
      <c r="M125" s="155"/>
      <c r="N125" s="296">
        <f>BK125</f>
        <v>0</v>
      </c>
      <c r="O125" s="267"/>
      <c r="P125" s="267"/>
      <c r="Q125" s="267"/>
      <c r="R125" s="156"/>
      <c r="T125" s="157"/>
      <c r="U125" s="154"/>
      <c r="V125" s="154"/>
      <c r="W125" s="158">
        <f>W126+W133+W135+W151+W163+W186</f>
        <v>0</v>
      </c>
      <c r="X125" s="154"/>
      <c r="Y125" s="158">
        <f>Y126+Y133+Y135+Y151+Y163+Y186</f>
        <v>0.59339</v>
      </c>
      <c r="Z125" s="154"/>
      <c r="AA125" s="159">
        <f>AA126+AA133+AA135+AA151+AA163+AA186</f>
        <v>2.1987</v>
      </c>
      <c r="AR125" s="160" t="s">
        <v>110</v>
      </c>
      <c r="AT125" s="161" t="s">
        <v>79</v>
      </c>
      <c r="AU125" s="161" t="s">
        <v>80</v>
      </c>
      <c r="AY125" s="160" t="s">
        <v>162</v>
      </c>
      <c r="BK125" s="162">
        <f>BK126+BK133+BK135+BK151+BK163+BK186</f>
        <v>0</v>
      </c>
    </row>
    <row r="126" spans="2:63" s="9" customFormat="1" ht="19.9" customHeight="1">
      <c r="B126" s="153"/>
      <c r="C126" s="154"/>
      <c r="D126" s="163" t="s">
        <v>129</v>
      </c>
      <c r="E126" s="163"/>
      <c r="F126" s="163"/>
      <c r="G126" s="163"/>
      <c r="H126" s="163"/>
      <c r="I126" s="163"/>
      <c r="J126" s="163"/>
      <c r="K126" s="163"/>
      <c r="L126" s="163"/>
      <c r="M126" s="163"/>
      <c r="N126" s="297">
        <f>BK126</f>
        <v>0</v>
      </c>
      <c r="O126" s="298"/>
      <c r="P126" s="298"/>
      <c r="Q126" s="298"/>
      <c r="R126" s="156"/>
      <c r="T126" s="157"/>
      <c r="U126" s="154"/>
      <c r="V126" s="154"/>
      <c r="W126" s="158">
        <f>SUM(W127:W132)</f>
        <v>0</v>
      </c>
      <c r="X126" s="154"/>
      <c r="Y126" s="158">
        <f>SUM(Y127:Y132)</f>
        <v>0.01856</v>
      </c>
      <c r="Z126" s="154"/>
      <c r="AA126" s="159">
        <f>SUM(AA127:AA132)</f>
        <v>0</v>
      </c>
      <c r="AR126" s="160" t="s">
        <v>110</v>
      </c>
      <c r="AT126" s="161" t="s">
        <v>79</v>
      </c>
      <c r="AU126" s="161" t="s">
        <v>88</v>
      </c>
      <c r="AY126" s="160" t="s">
        <v>162</v>
      </c>
      <c r="BK126" s="162">
        <f>SUM(BK127:BK132)</f>
        <v>0</v>
      </c>
    </row>
    <row r="127" spans="2:65" s="1" customFormat="1" ht="31.5" customHeight="1">
      <c r="B127" s="135"/>
      <c r="C127" s="164" t="s">
        <v>228</v>
      </c>
      <c r="D127" s="164" t="s">
        <v>163</v>
      </c>
      <c r="E127" s="165" t="s">
        <v>732</v>
      </c>
      <c r="F127" s="276" t="s">
        <v>733</v>
      </c>
      <c r="G127" s="276"/>
      <c r="H127" s="276"/>
      <c r="I127" s="276"/>
      <c r="J127" s="166" t="s">
        <v>179</v>
      </c>
      <c r="K127" s="167">
        <v>64</v>
      </c>
      <c r="L127" s="277">
        <v>0</v>
      </c>
      <c r="M127" s="277"/>
      <c r="N127" s="278">
        <f>ROUND(L127*K127,2)</f>
        <v>0</v>
      </c>
      <c r="O127" s="278"/>
      <c r="P127" s="278"/>
      <c r="Q127" s="278"/>
      <c r="R127" s="138"/>
      <c r="T127" s="168" t="s">
        <v>5</v>
      </c>
      <c r="U127" s="47" t="s">
        <v>48</v>
      </c>
      <c r="V127" s="39"/>
      <c r="W127" s="169">
        <f>V127*K127</f>
        <v>0</v>
      </c>
      <c r="X127" s="169">
        <v>0</v>
      </c>
      <c r="Y127" s="169">
        <f>X127*K127</f>
        <v>0</v>
      </c>
      <c r="Z127" s="169">
        <v>0</v>
      </c>
      <c r="AA127" s="170">
        <f>Z127*K127</f>
        <v>0</v>
      </c>
      <c r="AR127" s="21" t="s">
        <v>287</v>
      </c>
      <c r="AT127" s="21" t="s">
        <v>163</v>
      </c>
      <c r="AU127" s="21" t="s">
        <v>110</v>
      </c>
      <c r="AY127" s="21" t="s">
        <v>162</v>
      </c>
      <c r="BE127" s="109">
        <f>IF(U127="základní",N127,0)</f>
        <v>0</v>
      </c>
      <c r="BF127" s="109">
        <f>IF(U127="snížená",N127,0)</f>
        <v>0</v>
      </c>
      <c r="BG127" s="109">
        <f>IF(U127="zákl. přenesená",N127,0)</f>
        <v>0</v>
      </c>
      <c r="BH127" s="109">
        <f>IF(U127="sníž. přenesená",N127,0)</f>
        <v>0</v>
      </c>
      <c r="BI127" s="109">
        <f>IF(U127="nulová",N127,0)</f>
        <v>0</v>
      </c>
      <c r="BJ127" s="21" t="s">
        <v>141</v>
      </c>
      <c r="BK127" s="109">
        <f>ROUND(L127*K127,2)</f>
        <v>0</v>
      </c>
      <c r="BL127" s="21" t="s">
        <v>287</v>
      </c>
      <c r="BM127" s="21" t="s">
        <v>734</v>
      </c>
    </row>
    <row r="128" spans="2:51" s="11" customFormat="1" ht="22.5" customHeight="1">
      <c r="B128" s="179"/>
      <c r="C128" s="180"/>
      <c r="D128" s="180"/>
      <c r="E128" s="181" t="s">
        <v>5</v>
      </c>
      <c r="F128" s="285" t="s">
        <v>506</v>
      </c>
      <c r="G128" s="286"/>
      <c r="H128" s="286"/>
      <c r="I128" s="286"/>
      <c r="J128" s="180"/>
      <c r="K128" s="182">
        <v>64</v>
      </c>
      <c r="L128" s="180"/>
      <c r="M128" s="180"/>
      <c r="N128" s="180"/>
      <c r="O128" s="180"/>
      <c r="P128" s="180"/>
      <c r="Q128" s="180"/>
      <c r="R128" s="183"/>
      <c r="T128" s="184"/>
      <c r="U128" s="180"/>
      <c r="V128" s="180"/>
      <c r="W128" s="180"/>
      <c r="X128" s="180"/>
      <c r="Y128" s="180"/>
      <c r="Z128" s="180"/>
      <c r="AA128" s="185"/>
      <c r="AT128" s="186" t="s">
        <v>169</v>
      </c>
      <c r="AU128" s="186" t="s">
        <v>110</v>
      </c>
      <c r="AV128" s="11" t="s">
        <v>110</v>
      </c>
      <c r="AW128" s="11" t="s">
        <v>37</v>
      </c>
      <c r="AX128" s="11" t="s">
        <v>80</v>
      </c>
      <c r="AY128" s="186" t="s">
        <v>162</v>
      </c>
    </row>
    <row r="129" spans="2:51" s="12" customFormat="1" ht="22.5" customHeight="1">
      <c r="B129" s="187"/>
      <c r="C129" s="188"/>
      <c r="D129" s="188"/>
      <c r="E129" s="189" t="s">
        <v>5</v>
      </c>
      <c r="F129" s="283" t="s">
        <v>171</v>
      </c>
      <c r="G129" s="284"/>
      <c r="H129" s="284"/>
      <c r="I129" s="284"/>
      <c r="J129" s="188"/>
      <c r="K129" s="190">
        <v>64</v>
      </c>
      <c r="L129" s="188"/>
      <c r="M129" s="188"/>
      <c r="N129" s="188"/>
      <c r="O129" s="188"/>
      <c r="P129" s="188"/>
      <c r="Q129" s="188"/>
      <c r="R129" s="191"/>
      <c r="T129" s="192"/>
      <c r="U129" s="188"/>
      <c r="V129" s="188"/>
      <c r="W129" s="188"/>
      <c r="X129" s="188"/>
      <c r="Y129" s="188"/>
      <c r="Z129" s="188"/>
      <c r="AA129" s="193"/>
      <c r="AT129" s="194" t="s">
        <v>169</v>
      </c>
      <c r="AU129" s="194" t="s">
        <v>110</v>
      </c>
      <c r="AV129" s="12" t="s">
        <v>141</v>
      </c>
      <c r="AW129" s="12" t="s">
        <v>37</v>
      </c>
      <c r="AX129" s="12" t="s">
        <v>88</v>
      </c>
      <c r="AY129" s="194" t="s">
        <v>162</v>
      </c>
    </row>
    <row r="130" spans="2:65" s="1" customFormat="1" ht="22.5" customHeight="1">
      <c r="B130" s="135"/>
      <c r="C130" s="203" t="s">
        <v>361</v>
      </c>
      <c r="D130" s="203" t="s">
        <v>270</v>
      </c>
      <c r="E130" s="204" t="s">
        <v>735</v>
      </c>
      <c r="F130" s="291" t="s">
        <v>736</v>
      </c>
      <c r="G130" s="291"/>
      <c r="H130" s="291"/>
      <c r="I130" s="291"/>
      <c r="J130" s="205" t="s">
        <v>179</v>
      </c>
      <c r="K130" s="206">
        <v>64</v>
      </c>
      <c r="L130" s="292">
        <v>0</v>
      </c>
      <c r="M130" s="292"/>
      <c r="N130" s="293">
        <f>ROUND(L130*K130,2)</f>
        <v>0</v>
      </c>
      <c r="O130" s="278"/>
      <c r="P130" s="278"/>
      <c r="Q130" s="278"/>
      <c r="R130" s="138"/>
      <c r="T130" s="168" t="s">
        <v>5</v>
      </c>
      <c r="U130" s="47" t="s">
        <v>48</v>
      </c>
      <c r="V130" s="39"/>
      <c r="W130" s="169">
        <f>V130*K130</f>
        <v>0</v>
      </c>
      <c r="X130" s="169">
        <v>0.00029</v>
      </c>
      <c r="Y130" s="169">
        <f>X130*K130</f>
        <v>0.01856</v>
      </c>
      <c r="Z130" s="169">
        <v>0</v>
      </c>
      <c r="AA130" s="170">
        <f>Z130*K130</f>
        <v>0</v>
      </c>
      <c r="AR130" s="21" t="s">
        <v>364</v>
      </c>
      <c r="AT130" s="21" t="s">
        <v>270</v>
      </c>
      <c r="AU130" s="21" t="s">
        <v>110</v>
      </c>
      <c r="AY130" s="21" t="s">
        <v>162</v>
      </c>
      <c r="BE130" s="109">
        <f>IF(U130="základní",N130,0)</f>
        <v>0</v>
      </c>
      <c r="BF130" s="109">
        <f>IF(U130="snížená",N130,0)</f>
        <v>0</v>
      </c>
      <c r="BG130" s="109">
        <f>IF(U130="zákl. přenesená",N130,0)</f>
        <v>0</v>
      </c>
      <c r="BH130" s="109">
        <f>IF(U130="sníž. přenesená",N130,0)</f>
        <v>0</v>
      </c>
      <c r="BI130" s="109">
        <f>IF(U130="nulová",N130,0)</f>
        <v>0</v>
      </c>
      <c r="BJ130" s="21" t="s">
        <v>141</v>
      </c>
      <c r="BK130" s="109">
        <f>ROUND(L130*K130,2)</f>
        <v>0</v>
      </c>
      <c r="BL130" s="21" t="s">
        <v>287</v>
      </c>
      <c r="BM130" s="21" t="s">
        <v>737</v>
      </c>
    </row>
    <row r="131" spans="2:51" s="11" customFormat="1" ht="22.5" customHeight="1">
      <c r="B131" s="179"/>
      <c r="C131" s="180"/>
      <c r="D131" s="180"/>
      <c r="E131" s="181" t="s">
        <v>5</v>
      </c>
      <c r="F131" s="285" t="s">
        <v>506</v>
      </c>
      <c r="G131" s="286"/>
      <c r="H131" s="286"/>
      <c r="I131" s="286"/>
      <c r="J131" s="180"/>
      <c r="K131" s="182">
        <v>64</v>
      </c>
      <c r="L131" s="180"/>
      <c r="M131" s="180"/>
      <c r="N131" s="180"/>
      <c r="O131" s="180"/>
      <c r="P131" s="180"/>
      <c r="Q131" s="180"/>
      <c r="R131" s="183"/>
      <c r="T131" s="184"/>
      <c r="U131" s="180"/>
      <c r="V131" s="180"/>
      <c r="W131" s="180"/>
      <c r="X131" s="180"/>
      <c r="Y131" s="180"/>
      <c r="Z131" s="180"/>
      <c r="AA131" s="185"/>
      <c r="AT131" s="186" t="s">
        <v>169</v>
      </c>
      <c r="AU131" s="186" t="s">
        <v>110</v>
      </c>
      <c r="AV131" s="11" t="s">
        <v>110</v>
      </c>
      <c r="AW131" s="11" t="s">
        <v>37</v>
      </c>
      <c r="AX131" s="11" t="s">
        <v>80</v>
      </c>
      <c r="AY131" s="186" t="s">
        <v>162</v>
      </c>
    </row>
    <row r="132" spans="2:51" s="12" customFormat="1" ht="22.5" customHeight="1">
      <c r="B132" s="187"/>
      <c r="C132" s="188"/>
      <c r="D132" s="188"/>
      <c r="E132" s="189" t="s">
        <v>5</v>
      </c>
      <c r="F132" s="283" t="s">
        <v>171</v>
      </c>
      <c r="G132" s="284"/>
      <c r="H132" s="284"/>
      <c r="I132" s="284"/>
      <c r="J132" s="188"/>
      <c r="K132" s="190">
        <v>64</v>
      </c>
      <c r="L132" s="188"/>
      <c r="M132" s="188"/>
      <c r="N132" s="188"/>
      <c r="O132" s="188"/>
      <c r="P132" s="188"/>
      <c r="Q132" s="188"/>
      <c r="R132" s="191"/>
      <c r="T132" s="192"/>
      <c r="U132" s="188"/>
      <c r="V132" s="188"/>
      <c r="W132" s="188"/>
      <c r="X132" s="188"/>
      <c r="Y132" s="188"/>
      <c r="Z132" s="188"/>
      <c r="AA132" s="193"/>
      <c r="AT132" s="194" t="s">
        <v>169</v>
      </c>
      <c r="AU132" s="194" t="s">
        <v>110</v>
      </c>
      <c r="AV132" s="12" t="s">
        <v>141</v>
      </c>
      <c r="AW132" s="12" t="s">
        <v>37</v>
      </c>
      <c r="AX132" s="12" t="s">
        <v>88</v>
      </c>
      <c r="AY132" s="194" t="s">
        <v>162</v>
      </c>
    </row>
    <row r="133" spans="2:63" s="9" customFormat="1" ht="29.85" customHeight="1">
      <c r="B133" s="153"/>
      <c r="C133" s="154"/>
      <c r="D133" s="163" t="s">
        <v>726</v>
      </c>
      <c r="E133" s="163"/>
      <c r="F133" s="163"/>
      <c r="G133" s="163"/>
      <c r="H133" s="163"/>
      <c r="I133" s="163"/>
      <c r="J133" s="163"/>
      <c r="K133" s="163"/>
      <c r="L133" s="163"/>
      <c r="M133" s="163"/>
      <c r="N133" s="297">
        <f>BK133</f>
        <v>0</v>
      </c>
      <c r="O133" s="298"/>
      <c r="P133" s="298"/>
      <c r="Q133" s="298"/>
      <c r="R133" s="156"/>
      <c r="T133" s="157"/>
      <c r="U133" s="154"/>
      <c r="V133" s="154"/>
      <c r="W133" s="158">
        <f>W134</f>
        <v>0</v>
      </c>
      <c r="X133" s="154"/>
      <c r="Y133" s="158">
        <f>Y134</f>
        <v>0</v>
      </c>
      <c r="Z133" s="154"/>
      <c r="AA133" s="159">
        <f>AA134</f>
        <v>0</v>
      </c>
      <c r="AR133" s="160" t="s">
        <v>110</v>
      </c>
      <c r="AT133" s="161" t="s">
        <v>79</v>
      </c>
      <c r="AU133" s="161" t="s">
        <v>88</v>
      </c>
      <c r="AY133" s="160" t="s">
        <v>162</v>
      </c>
      <c r="BK133" s="162">
        <f>BK134</f>
        <v>0</v>
      </c>
    </row>
    <row r="134" spans="2:65" s="1" customFormat="1" ht="22.5" customHeight="1">
      <c r="B134" s="135"/>
      <c r="C134" s="164" t="s">
        <v>245</v>
      </c>
      <c r="D134" s="164" t="s">
        <v>163</v>
      </c>
      <c r="E134" s="165" t="s">
        <v>738</v>
      </c>
      <c r="F134" s="276" t="s">
        <v>739</v>
      </c>
      <c r="G134" s="276"/>
      <c r="H134" s="276"/>
      <c r="I134" s="276"/>
      <c r="J134" s="166" t="s">
        <v>536</v>
      </c>
      <c r="K134" s="167">
        <v>1</v>
      </c>
      <c r="L134" s="277">
        <v>0</v>
      </c>
      <c r="M134" s="277"/>
      <c r="N134" s="278">
        <f>ROUND(L134*K134,2)</f>
        <v>0</v>
      </c>
      <c r="O134" s="278"/>
      <c r="P134" s="278"/>
      <c r="Q134" s="278"/>
      <c r="R134" s="138"/>
      <c r="T134" s="168" t="s">
        <v>5</v>
      </c>
      <c r="U134" s="47" t="s">
        <v>48</v>
      </c>
      <c r="V134" s="39"/>
      <c r="W134" s="169">
        <f>V134*K134</f>
        <v>0</v>
      </c>
      <c r="X134" s="169">
        <v>0</v>
      </c>
      <c r="Y134" s="169">
        <f>X134*K134</f>
        <v>0</v>
      </c>
      <c r="Z134" s="169">
        <v>0</v>
      </c>
      <c r="AA134" s="170">
        <f>Z134*K134</f>
        <v>0</v>
      </c>
      <c r="AR134" s="21" t="s">
        <v>287</v>
      </c>
      <c r="AT134" s="21" t="s">
        <v>163</v>
      </c>
      <c r="AU134" s="21" t="s">
        <v>110</v>
      </c>
      <c r="AY134" s="21" t="s">
        <v>162</v>
      </c>
      <c r="BE134" s="109">
        <f>IF(U134="základní",N134,0)</f>
        <v>0</v>
      </c>
      <c r="BF134" s="109">
        <f>IF(U134="snížená",N134,0)</f>
        <v>0</v>
      </c>
      <c r="BG134" s="109">
        <f>IF(U134="zákl. přenesená",N134,0)</f>
        <v>0</v>
      </c>
      <c r="BH134" s="109">
        <f>IF(U134="sníž. přenesená",N134,0)</f>
        <v>0</v>
      </c>
      <c r="BI134" s="109">
        <f>IF(U134="nulová",N134,0)</f>
        <v>0</v>
      </c>
      <c r="BJ134" s="21" t="s">
        <v>141</v>
      </c>
      <c r="BK134" s="109">
        <f>ROUND(L134*K134,2)</f>
        <v>0</v>
      </c>
      <c r="BL134" s="21" t="s">
        <v>287</v>
      </c>
      <c r="BM134" s="21" t="s">
        <v>740</v>
      </c>
    </row>
    <row r="135" spans="2:63" s="9" customFormat="1" ht="29.85" customHeight="1">
      <c r="B135" s="153"/>
      <c r="C135" s="154"/>
      <c r="D135" s="163" t="s">
        <v>727</v>
      </c>
      <c r="E135" s="163"/>
      <c r="F135" s="163"/>
      <c r="G135" s="163"/>
      <c r="H135" s="163"/>
      <c r="I135" s="163"/>
      <c r="J135" s="163"/>
      <c r="K135" s="163"/>
      <c r="L135" s="163"/>
      <c r="M135" s="163"/>
      <c r="N135" s="301">
        <f>BK135</f>
        <v>0</v>
      </c>
      <c r="O135" s="302"/>
      <c r="P135" s="302"/>
      <c r="Q135" s="302"/>
      <c r="R135" s="156"/>
      <c r="T135" s="157"/>
      <c r="U135" s="154"/>
      <c r="V135" s="154"/>
      <c r="W135" s="158">
        <f>SUM(W136:W150)</f>
        <v>0</v>
      </c>
      <c r="X135" s="154"/>
      <c r="Y135" s="158">
        <f>SUM(Y136:Y150)</f>
        <v>0.35531999999999997</v>
      </c>
      <c r="Z135" s="154"/>
      <c r="AA135" s="159">
        <f>SUM(AA136:AA150)</f>
        <v>0</v>
      </c>
      <c r="AR135" s="160" t="s">
        <v>110</v>
      </c>
      <c r="AT135" s="161" t="s">
        <v>79</v>
      </c>
      <c r="AU135" s="161" t="s">
        <v>88</v>
      </c>
      <c r="AY135" s="160" t="s">
        <v>162</v>
      </c>
      <c r="BK135" s="162">
        <f>SUM(BK136:BK150)</f>
        <v>0</v>
      </c>
    </row>
    <row r="136" spans="2:65" s="1" customFormat="1" ht="31.5" customHeight="1">
      <c r="B136" s="135"/>
      <c r="C136" s="164" t="s">
        <v>110</v>
      </c>
      <c r="D136" s="164" t="s">
        <v>163</v>
      </c>
      <c r="E136" s="165" t="s">
        <v>741</v>
      </c>
      <c r="F136" s="276" t="s">
        <v>742</v>
      </c>
      <c r="G136" s="276"/>
      <c r="H136" s="276"/>
      <c r="I136" s="276"/>
      <c r="J136" s="166" t="s">
        <v>179</v>
      </c>
      <c r="K136" s="167">
        <v>33</v>
      </c>
      <c r="L136" s="277">
        <v>0</v>
      </c>
      <c r="M136" s="277"/>
      <c r="N136" s="278">
        <f>ROUND(L136*K136,2)</f>
        <v>0</v>
      </c>
      <c r="O136" s="278"/>
      <c r="P136" s="278"/>
      <c r="Q136" s="278"/>
      <c r="R136" s="138"/>
      <c r="T136" s="168" t="s">
        <v>5</v>
      </c>
      <c r="U136" s="47" t="s">
        <v>48</v>
      </c>
      <c r="V136" s="39"/>
      <c r="W136" s="169">
        <f>V136*K136</f>
        <v>0</v>
      </c>
      <c r="X136" s="169">
        <v>0.00148</v>
      </c>
      <c r="Y136" s="169">
        <f>X136*K136</f>
        <v>0.04884</v>
      </c>
      <c r="Z136" s="169">
        <v>0</v>
      </c>
      <c r="AA136" s="170">
        <f>Z136*K136</f>
        <v>0</v>
      </c>
      <c r="AR136" s="21" t="s">
        <v>287</v>
      </c>
      <c r="AT136" s="21" t="s">
        <v>163</v>
      </c>
      <c r="AU136" s="21" t="s">
        <v>110</v>
      </c>
      <c r="AY136" s="21" t="s">
        <v>162</v>
      </c>
      <c r="BE136" s="109">
        <f>IF(U136="základní",N136,0)</f>
        <v>0</v>
      </c>
      <c r="BF136" s="109">
        <f>IF(U136="snížená",N136,0)</f>
        <v>0</v>
      </c>
      <c r="BG136" s="109">
        <f>IF(U136="zákl. přenesená",N136,0)</f>
        <v>0</v>
      </c>
      <c r="BH136" s="109">
        <f>IF(U136="sníž. přenesená",N136,0)</f>
        <v>0</v>
      </c>
      <c r="BI136" s="109">
        <f>IF(U136="nulová",N136,0)</f>
        <v>0</v>
      </c>
      <c r="BJ136" s="21" t="s">
        <v>141</v>
      </c>
      <c r="BK136" s="109">
        <f>ROUND(L136*K136,2)</f>
        <v>0</v>
      </c>
      <c r="BL136" s="21" t="s">
        <v>287</v>
      </c>
      <c r="BM136" s="21" t="s">
        <v>743</v>
      </c>
    </row>
    <row r="137" spans="2:51" s="10" customFormat="1" ht="22.5" customHeight="1">
      <c r="B137" s="171"/>
      <c r="C137" s="172"/>
      <c r="D137" s="172"/>
      <c r="E137" s="173" t="s">
        <v>5</v>
      </c>
      <c r="F137" s="279" t="s">
        <v>744</v>
      </c>
      <c r="G137" s="280"/>
      <c r="H137" s="280"/>
      <c r="I137" s="280"/>
      <c r="J137" s="172"/>
      <c r="K137" s="174" t="s">
        <v>5</v>
      </c>
      <c r="L137" s="172"/>
      <c r="M137" s="172"/>
      <c r="N137" s="172"/>
      <c r="O137" s="172"/>
      <c r="P137" s="172"/>
      <c r="Q137" s="172"/>
      <c r="R137" s="175"/>
      <c r="T137" s="176"/>
      <c r="U137" s="172"/>
      <c r="V137" s="172"/>
      <c r="W137" s="172"/>
      <c r="X137" s="172"/>
      <c r="Y137" s="172"/>
      <c r="Z137" s="172"/>
      <c r="AA137" s="177"/>
      <c r="AT137" s="178" t="s">
        <v>169</v>
      </c>
      <c r="AU137" s="178" t="s">
        <v>110</v>
      </c>
      <c r="AV137" s="10" t="s">
        <v>88</v>
      </c>
      <c r="AW137" s="10" t="s">
        <v>37</v>
      </c>
      <c r="AX137" s="10" t="s">
        <v>80</v>
      </c>
      <c r="AY137" s="178" t="s">
        <v>162</v>
      </c>
    </row>
    <row r="138" spans="2:51" s="11" customFormat="1" ht="22.5" customHeight="1">
      <c r="B138" s="179"/>
      <c r="C138" s="180"/>
      <c r="D138" s="180"/>
      <c r="E138" s="181" t="s">
        <v>5</v>
      </c>
      <c r="F138" s="281" t="s">
        <v>369</v>
      </c>
      <c r="G138" s="282"/>
      <c r="H138" s="282"/>
      <c r="I138" s="282"/>
      <c r="J138" s="180"/>
      <c r="K138" s="182">
        <v>33</v>
      </c>
      <c r="L138" s="180"/>
      <c r="M138" s="180"/>
      <c r="N138" s="180"/>
      <c r="O138" s="180"/>
      <c r="P138" s="180"/>
      <c r="Q138" s="180"/>
      <c r="R138" s="183"/>
      <c r="T138" s="184"/>
      <c r="U138" s="180"/>
      <c r="V138" s="180"/>
      <c r="W138" s="180"/>
      <c r="X138" s="180"/>
      <c r="Y138" s="180"/>
      <c r="Z138" s="180"/>
      <c r="AA138" s="185"/>
      <c r="AT138" s="186" t="s">
        <v>169</v>
      </c>
      <c r="AU138" s="186" t="s">
        <v>110</v>
      </c>
      <c r="AV138" s="11" t="s">
        <v>110</v>
      </c>
      <c r="AW138" s="11" t="s">
        <v>37</v>
      </c>
      <c r="AX138" s="11" t="s">
        <v>80</v>
      </c>
      <c r="AY138" s="186" t="s">
        <v>162</v>
      </c>
    </row>
    <row r="139" spans="2:51" s="12" customFormat="1" ht="22.5" customHeight="1">
      <c r="B139" s="187"/>
      <c r="C139" s="188"/>
      <c r="D139" s="188"/>
      <c r="E139" s="189" t="s">
        <v>5</v>
      </c>
      <c r="F139" s="283" t="s">
        <v>171</v>
      </c>
      <c r="G139" s="284"/>
      <c r="H139" s="284"/>
      <c r="I139" s="284"/>
      <c r="J139" s="188"/>
      <c r="K139" s="190">
        <v>33</v>
      </c>
      <c r="L139" s="188"/>
      <c r="M139" s="188"/>
      <c r="N139" s="188"/>
      <c r="O139" s="188"/>
      <c r="P139" s="188"/>
      <c r="Q139" s="188"/>
      <c r="R139" s="191"/>
      <c r="T139" s="192"/>
      <c r="U139" s="188"/>
      <c r="V139" s="188"/>
      <c r="W139" s="188"/>
      <c r="X139" s="188"/>
      <c r="Y139" s="188"/>
      <c r="Z139" s="188"/>
      <c r="AA139" s="193"/>
      <c r="AT139" s="194" t="s">
        <v>169</v>
      </c>
      <c r="AU139" s="194" t="s">
        <v>110</v>
      </c>
      <c r="AV139" s="12" t="s">
        <v>141</v>
      </c>
      <c r="AW139" s="12" t="s">
        <v>37</v>
      </c>
      <c r="AX139" s="12" t="s">
        <v>88</v>
      </c>
      <c r="AY139" s="194" t="s">
        <v>162</v>
      </c>
    </row>
    <row r="140" spans="2:65" s="1" customFormat="1" ht="31.5" customHeight="1">
      <c r="B140" s="135"/>
      <c r="C140" s="164" t="s">
        <v>364</v>
      </c>
      <c r="D140" s="164" t="s">
        <v>163</v>
      </c>
      <c r="E140" s="165" t="s">
        <v>745</v>
      </c>
      <c r="F140" s="276" t="s">
        <v>746</v>
      </c>
      <c r="G140" s="276"/>
      <c r="H140" s="276"/>
      <c r="I140" s="276"/>
      <c r="J140" s="166" t="s">
        <v>179</v>
      </c>
      <c r="K140" s="167">
        <v>18</v>
      </c>
      <c r="L140" s="277">
        <v>0</v>
      </c>
      <c r="M140" s="277"/>
      <c r="N140" s="278">
        <f>ROUND(L140*K140,2)</f>
        <v>0</v>
      </c>
      <c r="O140" s="278"/>
      <c r="P140" s="278"/>
      <c r="Q140" s="278"/>
      <c r="R140" s="138"/>
      <c r="T140" s="168" t="s">
        <v>5</v>
      </c>
      <c r="U140" s="47" t="s">
        <v>48</v>
      </c>
      <c r="V140" s="39"/>
      <c r="W140" s="169">
        <f>V140*K140</f>
        <v>0</v>
      </c>
      <c r="X140" s="169">
        <v>0.00188</v>
      </c>
      <c r="Y140" s="169">
        <f>X140*K140</f>
        <v>0.03384</v>
      </c>
      <c r="Z140" s="169">
        <v>0</v>
      </c>
      <c r="AA140" s="170">
        <f>Z140*K140</f>
        <v>0</v>
      </c>
      <c r="AR140" s="21" t="s">
        <v>287</v>
      </c>
      <c r="AT140" s="21" t="s">
        <v>163</v>
      </c>
      <c r="AU140" s="21" t="s">
        <v>110</v>
      </c>
      <c r="AY140" s="21" t="s">
        <v>162</v>
      </c>
      <c r="BE140" s="109">
        <f>IF(U140="základní",N140,0)</f>
        <v>0</v>
      </c>
      <c r="BF140" s="109">
        <f>IF(U140="snížená",N140,0)</f>
        <v>0</v>
      </c>
      <c r="BG140" s="109">
        <f>IF(U140="zákl. přenesená",N140,0)</f>
        <v>0</v>
      </c>
      <c r="BH140" s="109">
        <f>IF(U140="sníž. přenesená",N140,0)</f>
        <v>0</v>
      </c>
      <c r="BI140" s="109">
        <f>IF(U140="nulová",N140,0)</f>
        <v>0</v>
      </c>
      <c r="BJ140" s="21" t="s">
        <v>141</v>
      </c>
      <c r="BK140" s="109">
        <f>ROUND(L140*K140,2)</f>
        <v>0</v>
      </c>
      <c r="BL140" s="21" t="s">
        <v>287</v>
      </c>
      <c r="BM140" s="21" t="s">
        <v>747</v>
      </c>
    </row>
    <row r="141" spans="2:51" s="10" customFormat="1" ht="22.5" customHeight="1">
      <c r="B141" s="171"/>
      <c r="C141" s="172"/>
      <c r="D141" s="172"/>
      <c r="E141" s="173" t="s">
        <v>5</v>
      </c>
      <c r="F141" s="279" t="s">
        <v>744</v>
      </c>
      <c r="G141" s="280"/>
      <c r="H141" s="280"/>
      <c r="I141" s="280"/>
      <c r="J141" s="172"/>
      <c r="K141" s="174" t="s">
        <v>5</v>
      </c>
      <c r="L141" s="172"/>
      <c r="M141" s="172"/>
      <c r="N141" s="172"/>
      <c r="O141" s="172"/>
      <c r="P141" s="172"/>
      <c r="Q141" s="172"/>
      <c r="R141" s="175"/>
      <c r="T141" s="176"/>
      <c r="U141" s="172"/>
      <c r="V141" s="172"/>
      <c r="W141" s="172"/>
      <c r="X141" s="172"/>
      <c r="Y141" s="172"/>
      <c r="Z141" s="172"/>
      <c r="AA141" s="177"/>
      <c r="AT141" s="178" t="s">
        <v>169</v>
      </c>
      <c r="AU141" s="178" t="s">
        <v>110</v>
      </c>
      <c r="AV141" s="10" t="s">
        <v>88</v>
      </c>
      <c r="AW141" s="10" t="s">
        <v>37</v>
      </c>
      <c r="AX141" s="10" t="s">
        <v>80</v>
      </c>
      <c r="AY141" s="178" t="s">
        <v>162</v>
      </c>
    </row>
    <row r="142" spans="2:51" s="11" customFormat="1" ht="22.5" customHeight="1">
      <c r="B142" s="179"/>
      <c r="C142" s="180"/>
      <c r="D142" s="180"/>
      <c r="E142" s="181" t="s">
        <v>5</v>
      </c>
      <c r="F142" s="281" t="s">
        <v>297</v>
      </c>
      <c r="G142" s="282"/>
      <c r="H142" s="282"/>
      <c r="I142" s="282"/>
      <c r="J142" s="180"/>
      <c r="K142" s="182">
        <v>18</v>
      </c>
      <c r="L142" s="180"/>
      <c r="M142" s="180"/>
      <c r="N142" s="180"/>
      <c r="O142" s="180"/>
      <c r="P142" s="180"/>
      <c r="Q142" s="180"/>
      <c r="R142" s="183"/>
      <c r="T142" s="184"/>
      <c r="U142" s="180"/>
      <c r="V142" s="180"/>
      <c r="W142" s="180"/>
      <c r="X142" s="180"/>
      <c r="Y142" s="180"/>
      <c r="Z142" s="180"/>
      <c r="AA142" s="185"/>
      <c r="AT142" s="186" t="s">
        <v>169</v>
      </c>
      <c r="AU142" s="186" t="s">
        <v>110</v>
      </c>
      <c r="AV142" s="11" t="s">
        <v>110</v>
      </c>
      <c r="AW142" s="11" t="s">
        <v>37</v>
      </c>
      <c r="AX142" s="11" t="s">
        <v>80</v>
      </c>
      <c r="AY142" s="186" t="s">
        <v>162</v>
      </c>
    </row>
    <row r="143" spans="2:51" s="12" customFormat="1" ht="22.5" customHeight="1">
      <c r="B143" s="187"/>
      <c r="C143" s="188"/>
      <c r="D143" s="188"/>
      <c r="E143" s="189" t="s">
        <v>5</v>
      </c>
      <c r="F143" s="283" t="s">
        <v>171</v>
      </c>
      <c r="G143" s="284"/>
      <c r="H143" s="284"/>
      <c r="I143" s="284"/>
      <c r="J143" s="188"/>
      <c r="K143" s="190">
        <v>18</v>
      </c>
      <c r="L143" s="188"/>
      <c r="M143" s="188"/>
      <c r="N143" s="188"/>
      <c r="O143" s="188"/>
      <c r="P143" s="188"/>
      <c r="Q143" s="188"/>
      <c r="R143" s="191"/>
      <c r="T143" s="192"/>
      <c r="U143" s="188"/>
      <c r="V143" s="188"/>
      <c r="W143" s="188"/>
      <c r="X143" s="188"/>
      <c r="Y143" s="188"/>
      <c r="Z143" s="188"/>
      <c r="AA143" s="193"/>
      <c r="AT143" s="194" t="s">
        <v>169</v>
      </c>
      <c r="AU143" s="194" t="s">
        <v>110</v>
      </c>
      <c r="AV143" s="12" t="s">
        <v>141</v>
      </c>
      <c r="AW143" s="12" t="s">
        <v>37</v>
      </c>
      <c r="AX143" s="12" t="s">
        <v>88</v>
      </c>
      <c r="AY143" s="194" t="s">
        <v>162</v>
      </c>
    </row>
    <row r="144" spans="2:65" s="1" customFormat="1" ht="31.5" customHeight="1">
      <c r="B144" s="135"/>
      <c r="C144" s="164" t="s">
        <v>369</v>
      </c>
      <c r="D144" s="164" t="s">
        <v>163</v>
      </c>
      <c r="E144" s="165" t="s">
        <v>748</v>
      </c>
      <c r="F144" s="276" t="s">
        <v>749</v>
      </c>
      <c r="G144" s="276"/>
      <c r="H144" s="276"/>
      <c r="I144" s="276"/>
      <c r="J144" s="166" t="s">
        <v>179</v>
      </c>
      <c r="K144" s="167">
        <v>96</v>
      </c>
      <c r="L144" s="277">
        <v>0</v>
      </c>
      <c r="M144" s="277"/>
      <c r="N144" s="278">
        <f>ROUND(L144*K144,2)</f>
        <v>0</v>
      </c>
      <c r="O144" s="278"/>
      <c r="P144" s="278"/>
      <c r="Q144" s="278"/>
      <c r="R144" s="138"/>
      <c r="T144" s="168" t="s">
        <v>5</v>
      </c>
      <c r="U144" s="47" t="s">
        <v>48</v>
      </c>
      <c r="V144" s="39"/>
      <c r="W144" s="169">
        <f>V144*K144</f>
        <v>0</v>
      </c>
      <c r="X144" s="169">
        <v>0.00284</v>
      </c>
      <c r="Y144" s="169">
        <f>X144*K144</f>
        <v>0.27264</v>
      </c>
      <c r="Z144" s="169">
        <v>0</v>
      </c>
      <c r="AA144" s="170">
        <f>Z144*K144</f>
        <v>0</v>
      </c>
      <c r="AR144" s="21" t="s">
        <v>287</v>
      </c>
      <c r="AT144" s="21" t="s">
        <v>163</v>
      </c>
      <c r="AU144" s="21" t="s">
        <v>110</v>
      </c>
      <c r="AY144" s="21" t="s">
        <v>162</v>
      </c>
      <c r="BE144" s="109">
        <f>IF(U144="základní",N144,0)</f>
        <v>0</v>
      </c>
      <c r="BF144" s="109">
        <f>IF(U144="snížená",N144,0)</f>
        <v>0</v>
      </c>
      <c r="BG144" s="109">
        <f>IF(U144="zákl. přenesená",N144,0)</f>
        <v>0</v>
      </c>
      <c r="BH144" s="109">
        <f>IF(U144="sníž. přenesená",N144,0)</f>
        <v>0</v>
      </c>
      <c r="BI144" s="109">
        <f>IF(U144="nulová",N144,0)</f>
        <v>0</v>
      </c>
      <c r="BJ144" s="21" t="s">
        <v>141</v>
      </c>
      <c r="BK144" s="109">
        <f>ROUND(L144*K144,2)</f>
        <v>0</v>
      </c>
      <c r="BL144" s="21" t="s">
        <v>287</v>
      </c>
      <c r="BM144" s="21" t="s">
        <v>750</v>
      </c>
    </row>
    <row r="145" spans="2:51" s="10" customFormat="1" ht="22.5" customHeight="1">
      <c r="B145" s="171"/>
      <c r="C145" s="172"/>
      <c r="D145" s="172"/>
      <c r="E145" s="173" t="s">
        <v>5</v>
      </c>
      <c r="F145" s="279" t="s">
        <v>744</v>
      </c>
      <c r="G145" s="280"/>
      <c r="H145" s="280"/>
      <c r="I145" s="280"/>
      <c r="J145" s="172"/>
      <c r="K145" s="174" t="s">
        <v>5</v>
      </c>
      <c r="L145" s="172"/>
      <c r="M145" s="172"/>
      <c r="N145" s="172"/>
      <c r="O145" s="172"/>
      <c r="P145" s="172"/>
      <c r="Q145" s="172"/>
      <c r="R145" s="175"/>
      <c r="T145" s="176"/>
      <c r="U145" s="172"/>
      <c r="V145" s="172"/>
      <c r="W145" s="172"/>
      <c r="X145" s="172"/>
      <c r="Y145" s="172"/>
      <c r="Z145" s="172"/>
      <c r="AA145" s="177"/>
      <c r="AT145" s="178" t="s">
        <v>169</v>
      </c>
      <c r="AU145" s="178" t="s">
        <v>110</v>
      </c>
      <c r="AV145" s="10" t="s">
        <v>88</v>
      </c>
      <c r="AW145" s="10" t="s">
        <v>37</v>
      </c>
      <c r="AX145" s="10" t="s">
        <v>80</v>
      </c>
      <c r="AY145" s="178" t="s">
        <v>162</v>
      </c>
    </row>
    <row r="146" spans="2:51" s="11" customFormat="1" ht="22.5" customHeight="1">
      <c r="B146" s="179"/>
      <c r="C146" s="180"/>
      <c r="D146" s="180"/>
      <c r="E146" s="181" t="s">
        <v>5</v>
      </c>
      <c r="F146" s="281" t="s">
        <v>673</v>
      </c>
      <c r="G146" s="282"/>
      <c r="H146" s="282"/>
      <c r="I146" s="282"/>
      <c r="J146" s="180"/>
      <c r="K146" s="182">
        <v>96</v>
      </c>
      <c r="L146" s="180"/>
      <c r="M146" s="180"/>
      <c r="N146" s="180"/>
      <c r="O146" s="180"/>
      <c r="P146" s="180"/>
      <c r="Q146" s="180"/>
      <c r="R146" s="183"/>
      <c r="T146" s="184"/>
      <c r="U146" s="180"/>
      <c r="V146" s="180"/>
      <c r="W146" s="180"/>
      <c r="X146" s="180"/>
      <c r="Y146" s="180"/>
      <c r="Z146" s="180"/>
      <c r="AA146" s="185"/>
      <c r="AT146" s="186" t="s">
        <v>169</v>
      </c>
      <c r="AU146" s="186" t="s">
        <v>110</v>
      </c>
      <c r="AV146" s="11" t="s">
        <v>110</v>
      </c>
      <c r="AW146" s="11" t="s">
        <v>37</v>
      </c>
      <c r="AX146" s="11" t="s">
        <v>80</v>
      </c>
      <c r="AY146" s="186" t="s">
        <v>162</v>
      </c>
    </row>
    <row r="147" spans="2:51" s="12" customFormat="1" ht="22.5" customHeight="1">
      <c r="B147" s="187"/>
      <c r="C147" s="188"/>
      <c r="D147" s="188"/>
      <c r="E147" s="189" t="s">
        <v>5</v>
      </c>
      <c r="F147" s="283" t="s">
        <v>171</v>
      </c>
      <c r="G147" s="284"/>
      <c r="H147" s="284"/>
      <c r="I147" s="284"/>
      <c r="J147" s="188"/>
      <c r="K147" s="190">
        <v>96</v>
      </c>
      <c r="L147" s="188"/>
      <c r="M147" s="188"/>
      <c r="N147" s="188"/>
      <c r="O147" s="188"/>
      <c r="P147" s="188"/>
      <c r="Q147" s="188"/>
      <c r="R147" s="191"/>
      <c r="T147" s="192"/>
      <c r="U147" s="188"/>
      <c r="V147" s="188"/>
      <c r="W147" s="188"/>
      <c r="X147" s="188"/>
      <c r="Y147" s="188"/>
      <c r="Z147" s="188"/>
      <c r="AA147" s="193"/>
      <c r="AT147" s="194" t="s">
        <v>169</v>
      </c>
      <c r="AU147" s="194" t="s">
        <v>110</v>
      </c>
      <c r="AV147" s="12" t="s">
        <v>141</v>
      </c>
      <c r="AW147" s="12" t="s">
        <v>37</v>
      </c>
      <c r="AX147" s="12" t="s">
        <v>88</v>
      </c>
      <c r="AY147" s="194" t="s">
        <v>162</v>
      </c>
    </row>
    <row r="148" spans="2:65" s="1" customFormat="1" ht="44.25" customHeight="1">
      <c r="B148" s="135"/>
      <c r="C148" s="164" t="s">
        <v>187</v>
      </c>
      <c r="D148" s="164" t="s">
        <v>163</v>
      </c>
      <c r="E148" s="165" t="s">
        <v>751</v>
      </c>
      <c r="F148" s="276" t="s">
        <v>752</v>
      </c>
      <c r="G148" s="276"/>
      <c r="H148" s="276"/>
      <c r="I148" s="276"/>
      <c r="J148" s="166" t="s">
        <v>241</v>
      </c>
      <c r="K148" s="167">
        <v>11</v>
      </c>
      <c r="L148" s="277">
        <v>0</v>
      </c>
      <c r="M148" s="277"/>
      <c r="N148" s="278">
        <f>ROUND(L148*K148,2)</f>
        <v>0</v>
      </c>
      <c r="O148" s="278"/>
      <c r="P148" s="278"/>
      <c r="Q148" s="278"/>
      <c r="R148" s="138"/>
      <c r="T148" s="168" t="s">
        <v>5</v>
      </c>
      <c r="U148" s="47" t="s">
        <v>48</v>
      </c>
      <c r="V148" s="39"/>
      <c r="W148" s="169">
        <f>V148*K148</f>
        <v>0</v>
      </c>
      <c r="X148" s="169">
        <v>0</v>
      </c>
      <c r="Y148" s="169">
        <f>X148*K148</f>
        <v>0</v>
      </c>
      <c r="Z148" s="169">
        <v>0</v>
      </c>
      <c r="AA148" s="170">
        <f>Z148*K148</f>
        <v>0</v>
      </c>
      <c r="AR148" s="21" t="s">
        <v>287</v>
      </c>
      <c r="AT148" s="21" t="s">
        <v>163</v>
      </c>
      <c r="AU148" s="21" t="s">
        <v>110</v>
      </c>
      <c r="AY148" s="21" t="s">
        <v>162</v>
      </c>
      <c r="BE148" s="109">
        <f>IF(U148="základní",N148,0)</f>
        <v>0</v>
      </c>
      <c r="BF148" s="109">
        <f>IF(U148="snížená",N148,0)</f>
        <v>0</v>
      </c>
      <c r="BG148" s="109">
        <f>IF(U148="zákl. přenesená",N148,0)</f>
        <v>0</v>
      </c>
      <c r="BH148" s="109">
        <f>IF(U148="sníž. přenesená",N148,0)</f>
        <v>0</v>
      </c>
      <c r="BI148" s="109">
        <f>IF(U148="nulová",N148,0)</f>
        <v>0</v>
      </c>
      <c r="BJ148" s="21" t="s">
        <v>141</v>
      </c>
      <c r="BK148" s="109">
        <f>ROUND(L148*K148,2)</f>
        <v>0</v>
      </c>
      <c r="BL148" s="21" t="s">
        <v>287</v>
      </c>
      <c r="BM148" s="21" t="s">
        <v>753</v>
      </c>
    </row>
    <row r="149" spans="2:51" s="11" customFormat="1" ht="22.5" customHeight="1">
      <c r="B149" s="179"/>
      <c r="C149" s="180"/>
      <c r="D149" s="180"/>
      <c r="E149" s="181" t="s">
        <v>5</v>
      </c>
      <c r="F149" s="285" t="s">
        <v>255</v>
      </c>
      <c r="G149" s="286"/>
      <c r="H149" s="286"/>
      <c r="I149" s="286"/>
      <c r="J149" s="180"/>
      <c r="K149" s="182">
        <v>11</v>
      </c>
      <c r="L149" s="180"/>
      <c r="M149" s="180"/>
      <c r="N149" s="180"/>
      <c r="O149" s="180"/>
      <c r="P149" s="180"/>
      <c r="Q149" s="180"/>
      <c r="R149" s="183"/>
      <c r="T149" s="184"/>
      <c r="U149" s="180"/>
      <c r="V149" s="180"/>
      <c r="W149" s="180"/>
      <c r="X149" s="180"/>
      <c r="Y149" s="180"/>
      <c r="Z149" s="180"/>
      <c r="AA149" s="185"/>
      <c r="AT149" s="186" t="s">
        <v>169</v>
      </c>
      <c r="AU149" s="186" t="s">
        <v>110</v>
      </c>
      <c r="AV149" s="11" t="s">
        <v>110</v>
      </c>
      <c r="AW149" s="11" t="s">
        <v>37</v>
      </c>
      <c r="AX149" s="11" t="s">
        <v>80</v>
      </c>
      <c r="AY149" s="186" t="s">
        <v>162</v>
      </c>
    </row>
    <row r="150" spans="2:51" s="12" customFormat="1" ht="22.5" customHeight="1">
      <c r="B150" s="187"/>
      <c r="C150" s="188"/>
      <c r="D150" s="188"/>
      <c r="E150" s="189" t="s">
        <v>5</v>
      </c>
      <c r="F150" s="283" t="s">
        <v>171</v>
      </c>
      <c r="G150" s="284"/>
      <c r="H150" s="284"/>
      <c r="I150" s="284"/>
      <c r="J150" s="188"/>
      <c r="K150" s="190">
        <v>11</v>
      </c>
      <c r="L150" s="188"/>
      <c r="M150" s="188"/>
      <c r="N150" s="188"/>
      <c r="O150" s="188"/>
      <c r="P150" s="188"/>
      <c r="Q150" s="188"/>
      <c r="R150" s="191"/>
      <c r="T150" s="192"/>
      <c r="U150" s="188"/>
      <c r="V150" s="188"/>
      <c r="W150" s="188"/>
      <c r="X150" s="188"/>
      <c r="Y150" s="188"/>
      <c r="Z150" s="188"/>
      <c r="AA150" s="193"/>
      <c r="AT150" s="194" t="s">
        <v>169</v>
      </c>
      <c r="AU150" s="194" t="s">
        <v>110</v>
      </c>
      <c r="AV150" s="12" t="s">
        <v>141</v>
      </c>
      <c r="AW150" s="12" t="s">
        <v>37</v>
      </c>
      <c r="AX150" s="12" t="s">
        <v>88</v>
      </c>
      <c r="AY150" s="194" t="s">
        <v>162</v>
      </c>
    </row>
    <row r="151" spans="2:63" s="9" customFormat="1" ht="29.85" customHeight="1">
      <c r="B151" s="153"/>
      <c r="C151" s="154"/>
      <c r="D151" s="163" t="s">
        <v>728</v>
      </c>
      <c r="E151" s="163"/>
      <c r="F151" s="163"/>
      <c r="G151" s="163"/>
      <c r="H151" s="163"/>
      <c r="I151" s="163"/>
      <c r="J151" s="163"/>
      <c r="K151" s="163"/>
      <c r="L151" s="163"/>
      <c r="M151" s="163"/>
      <c r="N151" s="297">
        <f>BK151</f>
        <v>0</v>
      </c>
      <c r="O151" s="298"/>
      <c r="P151" s="298"/>
      <c r="Q151" s="298"/>
      <c r="R151" s="156"/>
      <c r="T151" s="157"/>
      <c r="U151" s="154"/>
      <c r="V151" s="154"/>
      <c r="W151" s="158">
        <f>SUM(W152:W162)</f>
        <v>0</v>
      </c>
      <c r="X151" s="154"/>
      <c r="Y151" s="158">
        <f>SUM(Y152:Y162)</f>
        <v>0.01224</v>
      </c>
      <c r="Z151" s="154"/>
      <c r="AA151" s="159">
        <f>SUM(AA152:AA162)</f>
        <v>0.06384000000000001</v>
      </c>
      <c r="AR151" s="160" t="s">
        <v>110</v>
      </c>
      <c r="AT151" s="161" t="s">
        <v>79</v>
      </c>
      <c r="AU151" s="161" t="s">
        <v>88</v>
      </c>
      <c r="AY151" s="160" t="s">
        <v>162</v>
      </c>
      <c r="BK151" s="162">
        <f>SUM(BK152:BK162)</f>
        <v>0</v>
      </c>
    </row>
    <row r="152" spans="2:65" s="1" customFormat="1" ht="31.5" customHeight="1">
      <c r="B152" s="135"/>
      <c r="C152" s="164" t="s">
        <v>269</v>
      </c>
      <c r="D152" s="164" t="s">
        <v>163</v>
      </c>
      <c r="E152" s="165" t="s">
        <v>754</v>
      </c>
      <c r="F152" s="276" t="s">
        <v>755</v>
      </c>
      <c r="G152" s="276"/>
      <c r="H152" s="276"/>
      <c r="I152" s="276"/>
      <c r="J152" s="166" t="s">
        <v>756</v>
      </c>
      <c r="K152" s="167">
        <v>12</v>
      </c>
      <c r="L152" s="277">
        <v>0</v>
      </c>
      <c r="M152" s="277"/>
      <c r="N152" s="278">
        <f>ROUND(L152*K152,2)</f>
        <v>0</v>
      </c>
      <c r="O152" s="278"/>
      <c r="P152" s="278"/>
      <c r="Q152" s="278"/>
      <c r="R152" s="138"/>
      <c r="T152" s="168" t="s">
        <v>5</v>
      </c>
      <c r="U152" s="47" t="s">
        <v>48</v>
      </c>
      <c r="V152" s="39"/>
      <c r="W152" s="169">
        <f>V152*K152</f>
        <v>0</v>
      </c>
      <c r="X152" s="169">
        <v>0.00068</v>
      </c>
      <c r="Y152" s="169">
        <f>X152*K152</f>
        <v>0.00816</v>
      </c>
      <c r="Z152" s="169">
        <v>0</v>
      </c>
      <c r="AA152" s="170">
        <f>Z152*K152</f>
        <v>0</v>
      </c>
      <c r="AR152" s="21" t="s">
        <v>287</v>
      </c>
      <c r="AT152" s="21" t="s">
        <v>163</v>
      </c>
      <c r="AU152" s="21" t="s">
        <v>110</v>
      </c>
      <c r="AY152" s="21" t="s">
        <v>162</v>
      </c>
      <c r="BE152" s="109">
        <f>IF(U152="základní",N152,0)</f>
        <v>0</v>
      </c>
      <c r="BF152" s="109">
        <f>IF(U152="snížená",N152,0)</f>
        <v>0</v>
      </c>
      <c r="BG152" s="109">
        <f>IF(U152="zákl. přenesená",N152,0)</f>
        <v>0</v>
      </c>
      <c r="BH152" s="109">
        <f>IF(U152="sníž. přenesená",N152,0)</f>
        <v>0</v>
      </c>
      <c r="BI152" s="109">
        <f>IF(U152="nulová",N152,0)</f>
        <v>0</v>
      </c>
      <c r="BJ152" s="21" t="s">
        <v>141</v>
      </c>
      <c r="BK152" s="109">
        <f>ROUND(L152*K152,2)</f>
        <v>0</v>
      </c>
      <c r="BL152" s="21" t="s">
        <v>287</v>
      </c>
      <c r="BM152" s="21" t="s">
        <v>757</v>
      </c>
    </row>
    <row r="153" spans="2:51" s="11" customFormat="1" ht="22.5" customHeight="1">
      <c r="B153" s="179"/>
      <c r="C153" s="180"/>
      <c r="D153" s="180"/>
      <c r="E153" s="181" t="s">
        <v>5</v>
      </c>
      <c r="F153" s="285" t="s">
        <v>269</v>
      </c>
      <c r="G153" s="286"/>
      <c r="H153" s="286"/>
      <c r="I153" s="286"/>
      <c r="J153" s="180"/>
      <c r="K153" s="182">
        <v>12</v>
      </c>
      <c r="L153" s="180"/>
      <c r="M153" s="180"/>
      <c r="N153" s="180"/>
      <c r="O153" s="180"/>
      <c r="P153" s="180"/>
      <c r="Q153" s="180"/>
      <c r="R153" s="183"/>
      <c r="T153" s="184"/>
      <c r="U153" s="180"/>
      <c r="V153" s="180"/>
      <c r="W153" s="180"/>
      <c r="X153" s="180"/>
      <c r="Y153" s="180"/>
      <c r="Z153" s="180"/>
      <c r="AA153" s="185"/>
      <c r="AT153" s="186" t="s">
        <v>169</v>
      </c>
      <c r="AU153" s="186" t="s">
        <v>110</v>
      </c>
      <c r="AV153" s="11" t="s">
        <v>110</v>
      </c>
      <c r="AW153" s="11" t="s">
        <v>37</v>
      </c>
      <c r="AX153" s="11" t="s">
        <v>80</v>
      </c>
      <c r="AY153" s="186" t="s">
        <v>162</v>
      </c>
    </row>
    <row r="154" spans="2:51" s="12" customFormat="1" ht="22.5" customHeight="1">
      <c r="B154" s="187"/>
      <c r="C154" s="188"/>
      <c r="D154" s="188"/>
      <c r="E154" s="189" t="s">
        <v>5</v>
      </c>
      <c r="F154" s="283" t="s">
        <v>171</v>
      </c>
      <c r="G154" s="284"/>
      <c r="H154" s="284"/>
      <c r="I154" s="284"/>
      <c r="J154" s="188"/>
      <c r="K154" s="190">
        <v>12</v>
      </c>
      <c r="L154" s="188"/>
      <c r="M154" s="188"/>
      <c r="N154" s="188"/>
      <c r="O154" s="188"/>
      <c r="P154" s="188"/>
      <c r="Q154" s="188"/>
      <c r="R154" s="191"/>
      <c r="T154" s="192"/>
      <c r="U154" s="188"/>
      <c r="V154" s="188"/>
      <c r="W154" s="188"/>
      <c r="X154" s="188"/>
      <c r="Y154" s="188"/>
      <c r="Z154" s="188"/>
      <c r="AA154" s="193"/>
      <c r="AT154" s="194" t="s">
        <v>169</v>
      </c>
      <c r="AU154" s="194" t="s">
        <v>110</v>
      </c>
      <c r="AV154" s="12" t="s">
        <v>141</v>
      </c>
      <c r="AW154" s="12" t="s">
        <v>37</v>
      </c>
      <c r="AX154" s="12" t="s">
        <v>88</v>
      </c>
      <c r="AY154" s="194" t="s">
        <v>162</v>
      </c>
    </row>
    <row r="155" spans="2:65" s="1" customFormat="1" ht="31.5" customHeight="1">
      <c r="B155" s="135"/>
      <c r="C155" s="164" t="s">
        <v>274</v>
      </c>
      <c r="D155" s="164" t="s">
        <v>163</v>
      </c>
      <c r="E155" s="165" t="s">
        <v>758</v>
      </c>
      <c r="F155" s="276" t="s">
        <v>759</v>
      </c>
      <c r="G155" s="276"/>
      <c r="H155" s="276"/>
      <c r="I155" s="276"/>
      <c r="J155" s="166" t="s">
        <v>241</v>
      </c>
      <c r="K155" s="167">
        <v>12</v>
      </c>
      <c r="L155" s="277">
        <v>0</v>
      </c>
      <c r="M155" s="277"/>
      <c r="N155" s="278">
        <f>ROUND(L155*K155,2)</f>
        <v>0</v>
      </c>
      <c r="O155" s="278"/>
      <c r="P155" s="278"/>
      <c r="Q155" s="278"/>
      <c r="R155" s="138"/>
      <c r="T155" s="168" t="s">
        <v>5</v>
      </c>
      <c r="U155" s="47" t="s">
        <v>48</v>
      </c>
      <c r="V155" s="39"/>
      <c r="W155" s="169">
        <f>V155*K155</f>
        <v>0</v>
      </c>
      <c r="X155" s="169">
        <v>0.00026</v>
      </c>
      <c r="Y155" s="169">
        <f>X155*K155</f>
        <v>0.0031199999999999995</v>
      </c>
      <c r="Z155" s="169">
        <v>0</v>
      </c>
      <c r="AA155" s="170">
        <f>Z155*K155</f>
        <v>0</v>
      </c>
      <c r="AR155" s="21" t="s">
        <v>287</v>
      </c>
      <c r="AT155" s="21" t="s">
        <v>163</v>
      </c>
      <c r="AU155" s="21" t="s">
        <v>110</v>
      </c>
      <c r="AY155" s="21" t="s">
        <v>162</v>
      </c>
      <c r="BE155" s="109">
        <f>IF(U155="základní",N155,0)</f>
        <v>0</v>
      </c>
      <c r="BF155" s="109">
        <f>IF(U155="snížená",N155,0)</f>
        <v>0</v>
      </c>
      <c r="BG155" s="109">
        <f>IF(U155="zákl. přenesená",N155,0)</f>
        <v>0</v>
      </c>
      <c r="BH155" s="109">
        <f>IF(U155="sníž. přenesená",N155,0)</f>
        <v>0</v>
      </c>
      <c r="BI155" s="109">
        <f>IF(U155="nulová",N155,0)</f>
        <v>0</v>
      </c>
      <c r="BJ155" s="21" t="s">
        <v>141</v>
      </c>
      <c r="BK155" s="109">
        <f>ROUND(L155*K155,2)</f>
        <v>0</v>
      </c>
      <c r="BL155" s="21" t="s">
        <v>287</v>
      </c>
      <c r="BM155" s="21" t="s">
        <v>760</v>
      </c>
    </row>
    <row r="156" spans="2:51" s="11" customFormat="1" ht="22.5" customHeight="1">
      <c r="B156" s="179"/>
      <c r="C156" s="180"/>
      <c r="D156" s="180"/>
      <c r="E156" s="181" t="s">
        <v>5</v>
      </c>
      <c r="F156" s="285" t="s">
        <v>269</v>
      </c>
      <c r="G156" s="286"/>
      <c r="H156" s="286"/>
      <c r="I156" s="286"/>
      <c r="J156" s="180"/>
      <c r="K156" s="182">
        <v>12</v>
      </c>
      <c r="L156" s="180"/>
      <c r="M156" s="180"/>
      <c r="N156" s="180"/>
      <c r="O156" s="180"/>
      <c r="P156" s="180"/>
      <c r="Q156" s="180"/>
      <c r="R156" s="183"/>
      <c r="T156" s="184"/>
      <c r="U156" s="180"/>
      <c r="V156" s="180"/>
      <c r="W156" s="180"/>
      <c r="X156" s="180"/>
      <c r="Y156" s="180"/>
      <c r="Z156" s="180"/>
      <c r="AA156" s="185"/>
      <c r="AT156" s="186" t="s">
        <v>169</v>
      </c>
      <c r="AU156" s="186" t="s">
        <v>110</v>
      </c>
      <c r="AV156" s="11" t="s">
        <v>110</v>
      </c>
      <c r="AW156" s="11" t="s">
        <v>37</v>
      </c>
      <c r="AX156" s="11" t="s">
        <v>80</v>
      </c>
      <c r="AY156" s="186" t="s">
        <v>162</v>
      </c>
    </row>
    <row r="157" spans="2:51" s="12" customFormat="1" ht="22.5" customHeight="1">
      <c r="B157" s="187"/>
      <c r="C157" s="188"/>
      <c r="D157" s="188"/>
      <c r="E157" s="189" t="s">
        <v>5</v>
      </c>
      <c r="F157" s="283" t="s">
        <v>171</v>
      </c>
      <c r="G157" s="284"/>
      <c r="H157" s="284"/>
      <c r="I157" s="284"/>
      <c r="J157" s="188"/>
      <c r="K157" s="190">
        <v>12</v>
      </c>
      <c r="L157" s="188"/>
      <c r="M157" s="188"/>
      <c r="N157" s="188"/>
      <c r="O157" s="188"/>
      <c r="P157" s="188"/>
      <c r="Q157" s="188"/>
      <c r="R157" s="191"/>
      <c r="T157" s="192"/>
      <c r="U157" s="188"/>
      <c r="V157" s="188"/>
      <c r="W157" s="188"/>
      <c r="X157" s="188"/>
      <c r="Y157" s="188"/>
      <c r="Z157" s="188"/>
      <c r="AA157" s="193"/>
      <c r="AT157" s="194" t="s">
        <v>169</v>
      </c>
      <c r="AU157" s="194" t="s">
        <v>110</v>
      </c>
      <c r="AV157" s="12" t="s">
        <v>141</v>
      </c>
      <c r="AW157" s="12" t="s">
        <v>37</v>
      </c>
      <c r="AX157" s="12" t="s">
        <v>88</v>
      </c>
      <c r="AY157" s="194" t="s">
        <v>162</v>
      </c>
    </row>
    <row r="158" spans="2:65" s="1" customFormat="1" ht="22.5" customHeight="1">
      <c r="B158" s="135"/>
      <c r="C158" s="164" t="s">
        <v>279</v>
      </c>
      <c r="D158" s="164" t="s">
        <v>163</v>
      </c>
      <c r="E158" s="165" t="s">
        <v>761</v>
      </c>
      <c r="F158" s="276" t="s">
        <v>762</v>
      </c>
      <c r="G158" s="276"/>
      <c r="H158" s="276"/>
      <c r="I158" s="276"/>
      <c r="J158" s="166" t="s">
        <v>241</v>
      </c>
      <c r="K158" s="167">
        <v>12</v>
      </c>
      <c r="L158" s="277">
        <v>0</v>
      </c>
      <c r="M158" s="277"/>
      <c r="N158" s="278">
        <f>ROUND(L158*K158,2)</f>
        <v>0</v>
      </c>
      <c r="O158" s="278"/>
      <c r="P158" s="278"/>
      <c r="Q158" s="278"/>
      <c r="R158" s="138"/>
      <c r="T158" s="168" t="s">
        <v>5</v>
      </c>
      <c r="U158" s="47" t="s">
        <v>48</v>
      </c>
      <c r="V158" s="39"/>
      <c r="W158" s="169">
        <f>V158*K158</f>
        <v>0</v>
      </c>
      <c r="X158" s="169">
        <v>4E-05</v>
      </c>
      <c r="Y158" s="169">
        <f>X158*K158</f>
        <v>0.00048000000000000007</v>
      </c>
      <c r="Z158" s="169">
        <v>0.00532</v>
      </c>
      <c r="AA158" s="170">
        <f>Z158*K158</f>
        <v>0.06384000000000001</v>
      </c>
      <c r="AR158" s="21" t="s">
        <v>287</v>
      </c>
      <c r="AT158" s="21" t="s">
        <v>163</v>
      </c>
      <c r="AU158" s="21" t="s">
        <v>110</v>
      </c>
      <c r="AY158" s="21" t="s">
        <v>162</v>
      </c>
      <c r="BE158" s="109">
        <f>IF(U158="základní",N158,0)</f>
        <v>0</v>
      </c>
      <c r="BF158" s="109">
        <f>IF(U158="snížená",N158,0)</f>
        <v>0</v>
      </c>
      <c r="BG158" s="109">
        <f>IF(U158="zákl. přenesená",N158,0)</f>
        <v>0</v>
      </c>
      <c r="BH158" s="109">
        <f>IF(U158="sníž. přenesená",N158,0)</f>
        <v>0</v>
      </c>
      <c r="BI158" s="109">
        <f>IF(U158="nulová",N158,0)</f>
        <v>0</v>
      </c>
      <c r="BJ158" s="21" t="s">
        <v>141</v>
      </c>
      <c r="BK158" s="109">
        <f>ROUND(L158*K158,2)</f>
        <v>0</v>
      </c>
      <c r="BL158" s="21" t="s">
        <v>287</v>
      </c>
      <c r="BM158" s="21" t="s">
        <v>763</v>
      </c>
    </row>
    <row r="159" spans="2:51" s="11" customFormat="1" ht="22.5" customHeight="1">
      <c r="B159" s="179"/>
      <c r="C159" s="180"/>
      <c r="D159" s="180"/>
      <c r="E159" s="181" t="s">
        <v>5</v>
      </c>
      <c r="F159" s="285" t="s">
        <v>269</v>
      </c>
      <c r="G159" s="286"/>
      <c r="H159" s="286"/>
      <c r="I159" s="286"/>
      <c r="J159" s="180"/>
      <c r="K159" s="182">
        <v>12</v>
      </c>
      <c r="L159" s="180"/>
      <c r="M159" s="180"/>
      <c r="N159" s="180"/>
      <c r="O159" s="180"/>
      <c r="P159" s="180"/>
      <c r="Q159" s="180"/>
      <c r="R159" s="183"/>
      <c r="T159" s="184"/>
      <c r="U159" s="180"/>
      <c r="V159" s="180"/>
      <c r="W159" s="180"/>
      <c r="X159" s="180"/>
      <c r="Y159" s="180"/>
      <c r="Z159" s="180"/>
      <c r="AA159" s="185"/>
      <c r="AT159" s="186" t="s">
        <v>169</v>
      </c>
      <c r="AU159" s="186" t="s">
        <v>110</v>
      </c>
      <c r="AV159" s="11" t="s">
        <v>110</v>
      </c>
      <c r="AW159" s="11" t="s">
        <v>37</v>
      </c>
      <c r="AX159" s="11" t="s">
        <v>80</v>
      </c>
      <c r="AY159" s="186" t="s">
        <v>162</v>
      </c>
    </row>
    <row r="160" spans="2:51" s="12" customFormat="1" ht="22.5" customHeight="1">
      <c r="B160" s="187"/>
      <c r="C160" s="188"/>
      <c r="D160" s="188"/>
      <c r="E160" s="189" t="s">
        <v>5</v>
      </c>
      <c r="F160" s="283" t="s">
        <v>171</v>
      </c>
      <c r="G160" s="284"/>
      <c r="H160" s="284"/>
      <c r="I160" s="284"/>
      <c r="J160" s="188"/>
      <c r="K160" s="190">
        <v>12</v>
      </c>
      <c r="L160" s="188"/>
      <c r="M160" s="188"/>
      <c r="N160" s="188"/>
      <c r="O160" s="188"/>
      <c r="P160" s="188"/>
      <c r="Q160" s="188"/>
      <c r="R160" s="191"/>
      <c r="T160" s="192"/>
      <c r="U160" s="188"/>
      <c r="V160" s="188"/>
      <c r="W160" s="188"/>
      <c r="X160" s="188"/>
      <c r="Y160" s="188"/>
      <c r="Z160" s="188"/>
      <c r="AA160" s="193"/>
      <c r="AT160" s="194" t="s">
        <v>169</v>
      </c>
      <c r="AU160" s="194" t="s">
        <v>110</v>
      </c>
      <c r="AV160" s="12" t="s">
        <v>141</v>
      </c>
      <c r="AW160" s="12" t="s">
        <v>37</v>
      </c>
      <c r="AX160" s="12" t="s">
        <v>88</v>
      </c>
      <c r="AY160" s="194" t="s">
        <v>162</v>
      </c>
    </row>
    <row r="161" spans="2:65" s="1" customFormat="1" ht="22.5" customHeight="1">
      <c r="B161" s="135"/>
      <c r="C161" s="164" t="s">
        <v>255</v>
      </c>
      <c r="D161" s="164" t="s">
        <v>163</v>
      </c>
      <c r="E161" s="165" t="s">
        <v>764</v>
      </c>
      <c r="F161" s="276" t="s">
        <v>765</v>
      </c>
      <c r="G161" s="276"/>
      <c r="H161" s="276"/>
      <c r="I161" s="276"/>
      <c r="J161" s="166" t="s">
        <v>241</v>
      </c>
      <c r="K161" s="167">
        <v>12</v>
      </c>
      <c r="L161" s="277">
        <v>0</v>
      </c>
      <c r="M161" s="277"/>
      <c r="N161" s="278">
        <f>ROUND(L161*K161,2)</f>
        <v>0</v>
      </c>
      <c r="O161" s="278"/>
      <c r="P161" s="278"/>
      <c r="Q161" s="278"/>
      <c r="R161" s="138"/>
      <c r="T161" s="168" t="s">
        <v>5</v>
      </c>
      <c r="U161" s="47" t="s">
        <v>48</v>
      </c>
      <c r="V161" s="39"/>
      <c r="W161" s="169">
        <f>V161*K161</f>
        <v>0</v>
      </c>
      <c r="X161" s="169">
        <v>4E-05</v>
      </c>
      <c r="Y161" s="169">
        <f>X161*K161</f>
        <v>0.00048000000000000007</v>
      </c>
      <c r="Z161" s="169">
        <v>0</v>
      </c>
      <c r="AA161" s="170">
        <f>Z161*K161</f>
        <v>0</v>
      </c>
      <c r="AR161" s="21" t="s">
        <v>287</v>
      </c>
      <c r="AT161" s="21" t="s">
        <v>163</v>
      </c>
      <c r="AU161" s="21" t="s">
        <v>110</v>
      </c>
      <c r="AY161" s="21" t="s">
        <v>162</v>
      </c>
      <c r="BE161" s="109">
        <f>IF(U161="základní",N161,0)</f>
        <v>0</v>
      </c>
      <c r="BF161" s="109">
        <f>IF(U161="snížená",N161,0)</f>
        <v>0</v>
      </c>
      <c r="BG161" s="109">
        <f>IF(U161="zákl. přenesená",N161,0)</f>
        <v>0</v>
      </c>
      <c r="BH161" s="109">
        <f>IF(U161="sníž. přenesená",N161,0)</f>
        <v>0</v>
      </c>
      <c r="BI161" s="109">
        <f>IF(U161="nulová",N161,0)</f>
        <v>0</v>
      </c>
      <c r="BJ161" s="21" t="s">
        <v>141</v>
      </c>
      <c r="BK161" s="109">
        <f>ROUND(L161*K161,2)</f>
        <v>0</v>
      </c>
      <c r="BL161" s="21" t="s">
        <v>287</v>
      </c>
      <c r="BM161" s="21" t="s">
        <v>766</v>
      </c>
    </row>
    <row r="162" spans="2:51" s="11" customFormat="1" ht="22.5" customHeight="1">
      <c r="B162" s="179"/>
      <c r="C162" s="180"/>
      <c r="D162" s="180"/>
      <c r="E162" s="181" t="s">
        <v>5</v>
      </c>
      <c r="F162" s="285" t="s">
        <v>269</v>
      </c>
      <c r="G162" s="286"/>
      <c r="H162" s="286"/>
      <c r="I162" s="286"/>
      <c r="J162" s="180"/>
      <c r="K162" s="182">
        <v>12</v>
      </c>
      <c r="L162" s="180"/>
      <c r="M162" s="180"/>
      <c r="N162" s="180"/>
      <c r="O162" s="180"/>
      <c r="P162" s="180"/>
      <c r="Q162" s="180"/>
      <c r="R162" s="183"/>
      <c r="T162" s="184"/>
      <c r="U162" s="180"/>
      <c r="V162" s="180"/>
      <c r="W162" s="180"/>
      <c r="X162" s="180"/>
      <c r="Y162" s="180"/>
      <c r="Z162" s="180"/>
      <c r="AA162" s="185"/>
      <c r="AT162" s="186" t="s">
        <v>169</v>
      </c>
      <c r="AU162" s="186" t="s">
        <v>110</v>
      </c>
      <c r="AV162" s="11" t="s">
        <v>110</v>
      </c>
      <c r="AW162" s="11" t="s">
        <v>37</v>
      </c>
      <c r="AX162" s="11" t="s">
        <v>88</v>
      </c>
      <c r="AY162" s="186" t="s">
        <v>162</v>
      </c>
    </row>
    <row r="163" spans="2:63" s="9" customFormat="1" ht="29.85" customHeight="1">
      <c r="B163" s="153"/>
      <c r="C163" s="154"/>
      <c r="D163" s="163" t="s">
        <v>729</v>
      </c>
      <c r="E163" s="163"/>
      <c r="F163" s="163"/>
      <c r="G163" s="163"/>
      <c r="H163" s="163"/>
      <c r="I163" s="163"/>
      <c r="J163" s="163"/>
      <c r="K163" s="163"/>
      <c r="L163" s="163"/>
      <c r="M163" s="163"/>
      <c r="N163" s="297">
        <f>BK163</f>
        <v>0</v>
      </c>
      <c r="O163" s="298"/>
      <c r="P163" s="298"/>
      <c r="Q163" s="298"/>
      <c r="R163" s="156"/>
      <c r="T163" s="157"/>
      <c r="U163" s="154"/>
      <c r="V163" s="154"/>
      <c r="W163" s="158">
        <f>SUM(W164:W185)</f>
        <v>0</v>
      </c>
      <c r="X163" s="154"/>
      <c r="Y163" s="158">
        <f>SUM(Y164:Y185)</f>
        <v>0.19310000000000002</v>
      </c>
      <c r="Z163" s="154"/>
      <c r="AA163" s="159">
        <f>SUM(AA164:AA185)</f>
        <v>2.13486</v>
      </c>
      <c r="AR163" s="160" t="s">
        <v>110</v>
      </c>
      <c r="AT163" s="161" t="s">
        <v>79</v>
      </c>
      <c r="AU163" s="161" t="s">
        <v>88</v>
      </c>
      <c r="AY163" s="160" t="s">
        <v>162</v>
      </c>
      <c r="BK163" s="162">
        <f>SUM(BK164:BK185)</f>
        <v>0</v>
      </c>
    </row>
    <row r="164" spans="2:65" s="1" customFormat="1" ht="31.5" customHeight="1">
      <c r="B164" s="135"/>
      <c r="C164" s="164" t="s">
        <v>11</v>
      </c>
      <c r="D164" s="164" t="s">
        <v>163</v>
      </c>
      <c r="E164" s="165" t="s">
        <v>767</v>
      </c>
      <c r="F164" s="276" t="s">
        <v>768</v>
      </c>
      <c r="G164" s="276"/>
      <c r="H164" s="276"/>
      <c r="I164" s="276"/>
      <c r="J164" s="166" t="s">
        <v>241</v>
      </c>
      <c r="K164" s="167">
        <v>11</v>
      </c>
      <c r="L164" s="277">
        <v>0</v>
      </c>
      <c r="M164" s="277"/>
      <c r="N164" s="278">
        <f>ROUND(L164*K164,2)</f>
        <v>0</v>
      </c>
      <c r="O164" s="278"/>
      <c r="P164" s="278"/>
      <c r="Q164" s="278"/>
      <c r="R164" s="138"/>
      <c r="T164" s="168" t="s">
        <v>5</v>
      </c>
      <c r="U164" s="47" t="s">
        <v>48</v>
      </c>
      <c r="V164" s="39"/>
      <c r="W164" s="169">
        <f>V164*K164</f>
        <v>0</v>
      </c>
      <c r="X164" s="169">
        <v>0</v>
      </c>
      <c r="Y164" s="169">
        <f>X164*K164</f>
        <v>0</v>
      </c>
      <c r="Z164" s="169">
        <v>0</v>
      </c>
      <c r="AA164" s="170">
        <f>Z164*K164</f>
        <v>0</v>
      </c>
      <c r="AR164" s="21" t="s">
        <v>287</v>
      </c>
      <c r="AT164" s="21" t="s">
        <v>163</v>
      </c>
      <c r="AU164" s="21" t="s">
        <v>110</v>
      </c>
      <c r="AY164" s="21" t="s">
        <v>162</v>
      </c>
      <c r="BE164" s="109">
        <f>IF(U164="základní",N164,0)</f>
        <v>0</v>
      </c>
      <c r="BF164" s="109">
        <f>IF(U164="snížená",N164,0)</f>
        <v>0</v>
      </c>
      <c r="BG164" s="109">
        <f>IF(U164="zákl. přenesená",N164,0)</f>
        <v>0</v>
      </c>
      <c r="BH164" s="109">
        <f>IF(U164="sníž. přenesená",N164,0)</f>
        <v>0</v>
      </c>
      <c r="BI164" s="109">
        <f>IF(U164="nulová",N164,0)</f>
        <v>0</v>
      </c>
      <c r="BJ164" s="21" t="s">
        <v>141</v>
      </c>
      <c r="BK164" s="109">
        <f>ROUND(L164*K164,2)</f>
        <v>0</v>
      </c>
      <c r="BL164" s="21" t="s">
        <v>287</v>
      </c>
      <c r="BM164" s="21" t="s">
        <v>769</v>
      </c>
    </row>
    <row r="165" spans="2:51" s="11" customFormat="1" ht="22.5" customHeight="1">
      <c r="B165" s="179"/>
      <c r="C165" s="180"/>
      <c r="D165" s="180"/>
      <c r="E165" s="181" t="s">
        <v>5</v>
      </c>
      <c r="F165" s="285" t="s">
        <v>255</v>
      </c>
      <c r="G165" s="286"/>
      <c r="H165" s="286"/>
      <c r="I165" s="286"/>
      <c r="J165" s="180"/>
      <c r="K165" s="182">
        <v>11</v>
      </c>
      <c r="L165" s="180"/>
      <c r="M165" s="180"/>
      <c r="N165" s="180"/>
      <c r="O165" s="180"/>
      <c r="P165" s="180"/>
      <c r="Q165" s="180"/>
      <c r="R165" s="183"/>
      <c r="T165" s="184"/>
      <c r="U165" s="180"/>
      <c r="V165" s="180"/>
      <c r="W165" s="180"/>
      <c r="X165" s="180"/>
      <c r="Y165" s="180"/>
      <c r="Z165" s="180"/>
      <c r="AA165" s="185"/>
      <c r="AT165" s="186" t="s">
        <v>169</v>
      </c>
      <c r="AU165" s="186" t="s">
        <v>110</v>
      </c>
      <c r="AV165" s="11" t="s">
        <v>110</v>
      </c>
      <c r="AW165" s="11" t="s">
        <v>37</v>
      </c>
      <c r="AX165" s="11" t="s">
        <v>80</v>
      </c>
      <c r="AY165" s="186" t="s">
        <v>162</v>
      </c>
    </row>
    <row r="166" spans="2:51" s="12" customFormat="1" ht="22.5" customHeight="1">
      <c r="B166" s="187"/>
      <c r="C166" s="188"/>
      <c r="D166" s="188"/>
      <c r="E166" s="189" t="s">
        <v>5</v>
      </c>
      <c r="F166" s="283" t="s">
        <v>171</v>
      </c>
      <c r="G166" s="284"/>
      <c r="H166" s="284"/>
      <c r="I166" s="284"/>
      <c r="J166" s="188"/>
      <c r="K166" s="190">
        <v>11</v>
      </c>
      <c r="L166" s="188"/>
      <c r="M166" s="188"/>
      <c r="N166" s="188"/>
      <c r="O166" s="188"/>
      <c r="P166" s="188"/>
      <c r="Q166" s="188"/>
      <c r="R166" s="191"/>
      <c r="T166" s="192"/>
      <c r="U166" s="188"/>
      <c r="V166" s="188"/>
      <c r="W166" s="188"/>
      <c r="X166" s="188"/>
      <c r="Y166" s="188"/>
      <c r="Z166" s="188"/>
      <c r="AA166" s="193"/>
      <c r="AT166" s="194" t="s">
        <v>169</v>
      </c>
      <c r="AU166" s="194" t="s">
        <v>110</v>
      </c>
      <c r="AV166" s="12" t="s">
        <v>141</v>
      </c>
      <c r="AW166" s="12" t="s">
        <v>37</v>
      </c>
      <c r="AX166" s="12" t="s">
        <v>88</v>
      </c>
      <c r="AY166" s="194" t="s">
        <v>162</v>
      </c>
    </row>
    <row r="167" spans="2:65" s="1" customFormat="1" ht="22.5" customHeight="1">
      <c r="B167" s="135"/>
      <c r="C167" s="164" t="s">
        <v>287</v>
      </c>
      <c r="D167" s="164" t="s">
        <v>163</v>
      </c>
      <c r="E167" s="165" t="s">
        <v>770</v>
      </c>
      <c r="F167" s="276" t="s">
        <v>771</v>
      </c>
      <c r="G167" s="276"/>
      <c r="H167" s="276"/>
      <c r="I167" s="276"/>
      <c r="J167" s="166" t="s">
        <v>166</v>
      </c>
      <c r="K167" s="167">
        <v>89.7</v>
      </c>
      <c r="L167" s="277">
        <v>0</v>
      </c>
      <c r="M167" s="277"/>
      <c r="N167" s="278">
        <f>ROUND(L167*K167,2)</f>
        <v>0</v>
      </c>
      <c r="O167" s="278"/>
      <c r="P167" s="278"/>
      <c r="Q167" s="278"/>
      <c r="R167" s="138"/>
      <c r="T167" s="168" t="s">
        <v>5</v>
      </c>
      <c r="U167" s="47" t="s">
        <v>48</v>
      </c>
      <c r="V167" s="39"/>
      <c r="W167" s="169">
        <f>V167*K167</f>
        <v>0</v>
      </c>
      <c r="X167" s="169">
        <v>0</v>
      </c>
      <c r="Y167" s="169">
        <f>X167*K167</f>
        <v>0</v>
      </c>
      <c r="Z167" s="169">
        <v>0.0238</v>
      </c>
      <c r="AA167" s="170">
        <f>Z167*K167</f>
        <v>2.13486</v>
      </c>
      <c r="AR167" s="21" t="s">
        <v>287</v>
      </c>
      <c r="AT167" s="21" t="s">
        <v>163</v>
      </c>
      <c r="AU167" s="21" t="s">
        <v>110</v>
      </c>
      <c r="AY167" s="21" t="s">
        <v>162</v>
      </c>
      <c r="BE167" s="109">
        <f>IF(U167="základní",N167,0)</f>
        <v>0</v>
      </c>
      <c r="BF167" s="109">
        <f>IF(U167="snížená",N167,0)</f>
        <v>0</v>
      </c>
      <c r="BG167" s="109">
        <f>IF(U167="zákl. přenesená",N167,0)</f>
        <v>0</v>
      </c>
      <c r="BH167" s="109">
        <f>IF(U167="sníž. přenesená",N167,0)</f>
        <v>0</v>
      </c>
      <c r="BI167" s="109">
        <f>IF(U167="nulová",N167,0)</f>
        <v>0</v>
      </c>
      <c r="BJ167" s="21" t="s">
        <v>141</v>
      </c>
      <c r="BK167" s="109">
        <f>ROUND(L167*K167,2)</f>
        <v>0</v>
      </c>
      <c r="BL167" s="21" t="s">
        <v>287</v>
      </c>
      <c r="BM167" s="21" t="s">
        <v>772</v>
      </c>
    </row>
    <row r="168" spans="2:51" s="11" customFormat="1" ht="22.5" customHeight="1">
      <c r="B168" s="179"/>
      <c r="C168" s="180"/>
      <c r="D168" s="180"/>
      <c r="E168" s="181" t="s">
        <v>5</v>
      </c>
      <c r="F168" s="285" t="s">
        <v>773</v>
      </c>
      <c r="G168" s="286"/>
      <c r="H168" s="286"/>
      <c r="I168" s="286"/>
      <c r="J168" s="180"/>
      <c r="K168" s="182">
        <v>89.7</v>
      </c>
      <c r="L168" s="180"/>
      <c r="M168" s="180"/>
      <c r="N168" s="180"/>
      <c r="O168" s="180"/>
      <c r="P168" s="180"/>
      <c r="Q168" s="180"/>
      <c r="R168" s="183"/>
      <c r="T168" s="184"/>
      <c r="U168" s="180"/>
      <c r="V168" s="180"/>
      <c r="W168" s="180"/>
      <c r="X168" s="180"/>
      <c r="Y168" s="180"/>
      <c r="Z168" s="180"/>
      <c r="AA168" s="185"/>
      <c r="AT168" s="186" t="s">
        <v>169</v>
      </c>
      <c r="AU168" s="186" t="s">
        <v>110</v>
      </c>
      <c r="AV168" s="11" t="s">
        <v>110</v>
      </c>
      <c r="AW168" s="11" t="s">
        <v>37</v>
      </c>
      <c r="AX168" s="11" t="s">
        <v>80</v>
      </c>
      <c r="AY168" s="186" t="s">
        <v>162</v>
      </c>
    </row>
    <row r="169" spans="2:51" s="12" customFormat="1" ht="22.5" customHeight="1">
      <c r="B169" s="187"/>
      <c r="C169" s="188"/>
      <c r="D169" s="188"/>
      <c r="E169" s="189" t="s">
        <v>5</v>
      </c>
      <c r="F169" s="283" t="s">
        <v>171</v>
      </c>
      <c r="G169" s="284"/>
      <c r="H169" s="284"/>
      <c r="I169" s="284"/>
      <c r="J169" s="188"/>
      <c r="K169" s="190">
        <v>89.7</v>
      </c>
      <c r="L169" s="188"/>
      <c r="M169" s="188"/>
      <c r="N169" s="188"/>
      <c r="O169" s="188"/>
      <c r="P169" s="188"/>
      <c r="Q169" s="188"/>
      <c r="R169" s="191"/>
      <c r="T169" s="192"/>
      <c r="U169" s="188"/>
      <c r="V169" s="188"/>
      <c r="W169" s="188"/>
      <c r="X169" s="188"/>
      <c r="Y169" s="188"/>
      <c r="Z169" s="188"/>
      <c r="AA169" s="193"/>
      <c r="AT169" s="194" t="s">
        <v>169</v>
      </c>
      <c r="AU169" s="194" t="s">
        <v>110</v>
      </c>
      <c r="AV169" s="12" t="s">
        <v>141</v>
      </c>
      <c r="AW169" s="12" t="s">
        <v>37</v>
      </c>
      <c r="AX169" s="12" t="s">
        <v>88</v>
      </c>
      <c r="AY169" s="194" t="s">
        <v>162</v>
      </c>
    </row>
    <row r="170" spans="2:65" s="1" customFormat="1" ht="44.25" customHeight="1">
      <c r="B170" s="135"/>
      <c r="C170" s="164" t="s">
        <v>373</v>
      </c>
      <c r="D170" s="164" t="s">
        <v>163</v>
      </c>
      <c r="E170" s="165" t="s">
        <v>774</v>
      </c>
      <c r="F170" s="276" t="s">
        <v>775</v>
      </c>
      <c r="G170" s="276"/>
      <c r="H170" s="276"/>
      <c r="I170" s="276"/>
      <c r="J170" s="166" t="s">
        <v>756</v>
      </c>
      <c r="K170" s="167">
        <v>2</v>
      </c>
      <c r="L170" s="277">
        <v>0</v>
      </c>
      <c r="M170" s="277"/>
      <c r="N170" s="278">
        <f>ROUND(L170*K170,2)</f>
        <v>0</v>
      </c>
      <c r="O170" s="278"/>
      <c r="P170" s="278"/>
      <c r="Q170" s="278"/>
      <c r="R170" s="138"/>
      <c r="T170" s="168" t="s">
        <v>5</v>
      </c>
      <c r="U170" s="47" t="s">
        <v>48</v>
      </c>
      <c r="V170" s="39"/>
      <c r="W170" s="169">
        <f>V170*K170</f>
        <v>0</v>
      </c>
      <c r="X170" s="169">
        <v>0.02</v>
      </c>
      <c r="Y170" s="169">
        <f>X170*K170</f>
        <v>0.04</v>
      </c>
      <c r="Z170" s="169">
        <v>0</v>
      </c>
      <c r="AA170" s="170">
        <f>Z170*K170</f>
        <v>0</v>
      </c>
      <c r="AR170" s="21" t="s">
        <v>287</v>
      </c>
      <c r="AT170" s="21" t="s">
        <v>163</v>
      </c>
      <c r="AU170" s="21" t="s">
        <v>110</v>
      </c>
      <c r="AY170" s="21" t="s">
        <v>162</v>
      </c>
      <c r="BE170" s="109">
        <f>IF(U170="základní",N170,0)</f>
        <v>0</v>
      </c>
      <c r="BF170" s="109">
        <f>IF(U170="snížená",N170,0)</f>
        <v>0</v>
      </c>
      <c r="BG170" s="109">
        <f>IF(U170="zákl. přenesená",N170,0)</f>
        <v>0</v>
      </c>
      <c r="BH170" s="109">
        <f>IF(U170="sníž. přenesená",N170,0)</f>
        <v>0</v>
      </c>
      <c r="BI170" s="109">
        <f>IF(U170="nulová",N170,0)</f>
        <v>0</v>
      </c>
      <c r="BJ170" s="21" t="s">
        <v>141</v>
      </c>
      <c r="BK170" s="109">
        <f>ROUND(L170*K170,2)</f>
        <v>0</v>
      </c>
      <c r="BL170" s="21" t="s">
        <v>287</v>
      </c>
      <c r="BM170" s="21" t="s">
        <v>776</v>
      </c>
    </row>
    <row r="171" spans="2:51" s="11" customFormat="1" ht="22.5" customHeight="1">
      <c r="B171" s="179"/>
      <c r="C171" s="180"/>
      <c r="D171" s="180"/>
      <c r="E171" s="181" t="s">
        <v>5</v>
      </c>
      <c r="F171" s="285" t="s">
        <v>110</v>
      </c>
      <c r="G171" s="286"/>
      <c r="H171" s="286"/>
      <c r="I171" s="286"/>
      <c r="J171" s="180"/>
      <c r="K171" s="182">
        <v>2</v>
      </c>
      <c r="L171" s="180"/>
      <c r="M171" s="180"/>
      <c r="N171" s="180"/>
      <c r="O171" s="180"/>
      <c r="P171" s="180"/>
      <c r="Q171" s="180"/>
      <c r="R171" s="183"/>
      <c r="T171" s="184"/>
      <c r="U171" s="180"/>
      <c r="V171" s="180"/>
      <c r="W171" s="180"/>
      <c r="X171" s="180"/>
      <c r="Y171" s="180"/>
      <c r="Z171" s="180"/>
      <c r="AA171" s="185"/>
      <c r="AT171" s="186" t="s">
        <v>169</v>
      </c>
      <c r="AU171" s="186" t="s">
        <v>110</v>
      </c>
      <c r="AV171" s="11" t="s">
        <v>110</v>
      </c>
      <c r="AW171" s="11" t="s">
        <v>37</v>
      </c>
      <c r="AX171" s="11" t="s">
        <v>88</v>
      </c>
      <c r="AY171" s="186" t="s">
        <v>162</v>
      </c>
    </row>
    <row r="172" spans="2:65" s="1" customFormat="1" ht="44.25" customHeight="1">
      <c r="B172" s="135"/>
      <c r="C172" s="164" t="s">
        <v>389</v>
      </c>
      <c r="D172" s="164" t="s">
        <v>163</v>
      </c>
      <c r="E172" s="165" t="s">
        <v>777</v>
      </c>
      <c r="F172" s="276" t="s">
        <v>778</v>
      </c>
      <c r="G172" s="276"/>
      <c r="H172" s="276"/>
      <c r="I172" s="276"/>
      <c r="J172" s="166" t="s">
        <v>756</v>
      </c>
      <c r="K172" s="167">
        <v>3</v>
      </c>
      <c r="L172" s="277">
        <v>0</v>
      </c>
      <c r="M172" s="277"/>
      <c r="N172" s="278">
        <f>ROUND(L172*K172,2)</f>
        <v>0</v>
      </c>
      <c r="O172" s="278"/>
      <c r="P172" s="278"/>
      <c r="Q172" s="278"/>
      <c r="R172" s="138"/>
      <c r="T172" s="168" t="s">
        <v>5</v>
      </c>
      <c r="U172" s="47" t="s">
        <v>48</v>
      </c>
      <c r="V172" s="39"/>
      <c r="W172" s="169">
        <f>V172*K172</f>
        <v>0</v>
      </c>
      <c r="X172" s="169">
        <v>0.024</v>
      </c>
      <c r="Y172" s="169">
        <f>X172*K172</f>
        <v>0.07200000000000001</v>
      </c>
      <c r="Z172" s="169">
        <v>0</v>
      </c>
      <c r="AA172" s="170">
        <f>Z172*K172</f>
        <v>0</v>
      </c>
      <c r="AR172" s="21" t="s">
        <v>287</v>
      </c>
      <c r="AT172" s="21" t="s">
        <v>163</v>
      </c>
      <c r="AU172" s="21" t="s">
        <v>110</v>
      </c>
      <c r="AY172" s="21" t="s">
        <v>162</v>
      </c>
      <c r="BE172" s="109">
        <f>IF(U172="základní",N172,0)</f>
        <v>0</v>
      </c>
      <c r="BF172" s="109">
        <f>IF(U172="snížená",N172,0)</f>
        <v>0</v>
      </c>
      <c r="BG172" s="109">
        <f>IF(U172="zákl. přenesená",N172,0)</f>
        <v>0</v>
      </c>
      <c r="BH172" s="109">
        <f>IF(U172="sníž. přenesená",N172,0)</f>
        <v>0</v>
      </c>
      <c r="BI172" s="109">
        <f>IF(U172="nulová",N172,0)</f>
        <v>0</v>
      </c>
      <c r="BJ172" s="21" t="s">
        <v>141</v>
      </c>
      <c r="BK172" s="109">
        <f>ROUND(L172*K172,2)</f>
        <v>0</v>
      </c>
      <c r="BL172" s="21" t="s">
        <v>287</v>
      </c>
      <c r="BM172" s="21" t="s">
        <v>779</v>
      </c>
    </row>
    <row r="173" spans="2:51" s="11" customFormat="1" ht="22.5" customHeight="1">
      <c r="B173" s="179"/>
      <c r="C173" s="180"/>
      <c r="D173" s="180"/>
      <c r="E173" s="181" t="s">
        <v>5</v>
      </c>
      <c r="F173" s="285" t="s">
        <v>176</v>
      </c>
      <c r="G173" s="286"/>
      <c r="H173" s="286"/>
      <c r="I173" s="286"/>
      <c r="J173" s="180"/>
      <c r="K173" s="182">
        <v>3</v>
      </c>
      <c r="L173" s="180"/>
      <c r="M173" s="180"/>
      <c r="N173" s="180"/>
      <c r="O173" s="180"/>
      <c r="P173" s="180"/>
      <c r="Q173" s="180"/>
      <c r="R173" s="183"/>
      <c r="T173" s="184"/>
      <c r="U173" s="180"/>
      <c r="V173" s="180"/>
      <c r="W173" s="180"/>
      <c r="X173" s="180"/>
      <c r="Y173" s="180"/>
      <c r="Z173" s="180"/>
      <c r="AA173" s="185"/>
      <c r="AT173" s="186" t="s">
        <v>169</v>
      </c>
      <c r="AU173" s="186" t="s">
        <v>110</v>
      </c>
      <c r="AV173" s="11" t="s">
        <v>110</v>
      </c>
      <c r="AW173" s="11" t="s">
        <v>37</v>
      </c>
      <c r="AX173" s="11" t="s">
        <v>88</v>
      </c>
      <c r="AY173" s="186" t="s">
        <v>162</v>
      </c>
    </row>
    <row r="174" spans="2:65" s="1" customFormat="1" ht="44.25" customHeight="1">
      <c r="B174" s="135"/>
      <c r="C174" s="164" t="s">
        <v>381</v>
      </c>
      <c r="D174" s="164" t="s">
        <v>163</v>
      </c>
      <c r="E174" s="165" t="s">
        <v>780</v>
      </c>
      <c r="F174" s="276" t="s">
        <v>781</v>
      </c>
      <c r="G174" s="276"/>
      <c r="H174" s="276"/>
      <c r="I174" s="276"/>
      <c r="J174" s="166" t="s">
        <v>756</v>
      </c>
      <c r="K174" s="167">
        <v>5</v>
      </c>
      <c r="L174" s="277">
        <v>0</v>
      </c>
      <c r="M174" s="277"/>
      <c r="N174" s="278">
        <f>ROUND(L174*K174,2)</f>
        <v>0</v>
      </c>
      <c r="O174" s="278"/>
      <c r="P174" s="278"/>
      <c r="Q174" s="278"/>
      <c r="R174" s="138"/>
      <c r="T174" s="168" t="s">
        <v>5</v>
      </c>
      <c r="U174" s="47" t="s">
        <v>48</v>
      </c>
      <c r="V174" s="39"/>
      <c r="W174" s="169">
        <f>V174*K174</f>
        <v>0</v>
      </c>
      <c r="X174" s="169">
        <v>0.002</v>
      </c>
      <c r="Y174" s="169">
        <f>X174*K174</f>
        <v>0.01</v>
      </c>
      <c r="Z174" s="169">
        <v>0</v>
      </c>
      <c r="AA174" s="170">
        <f>Z174*K174</f>
        <v>0</v>
      </c>
      <c r="AR174" s="21" t="s">
        <v>287</v>
      </c>
      <c r="AT174" s="21" t="s">
        <v>163</v>
      </c>
      <c r="AU174" s="21" t="s">
        <v>110</v>
      </c>
      <c r="AY174" s="21" t="s">
        <v>162</v>
      </c>
      <c r="BE174" s="109">
        <f>IF(U174="základní",N174,0)</f>
        <v>0</v>
      </c>
      <c r="BF174" s="109">
        <f>IF(U174="snížená",N174,0)</f>
        <v>0</v>
      </c>
      <c r="BG174" s="109">
        <f>IF(U174="zákl. přenesená",N174,0)</f>
        <v>0</v>
      </c>
      <c r="BH174" s="109">
        <f>IF(U174="sníž. přenesená",N174,0)</f>
        <v>0</v>
      </c>
      <c r="BI174" s="109">
        <f>IF(U174="nulová",N174,0)</f>
        <v>0</v>
      </c>
      <c r="BJ174" s="21" t="s">
        <v>141</v>
      </c>
      <c r="BK174" s="109">
        <f>ROUND(L174*K174,2)</f>
        <v>0</v>
      </c>
      <c r="BL174" s="21" t="s">
        <v>287</v>
      </c>
      <c r="BM174" s="21" t="s">
        <v>782</v>
      </c>
    </row>
    <row r="175" spans="2:51" s="11" customFormat="1" ht="22.5" customHeight="1">
      <c r="B175" s="179"/>
      <c r="C175" s="180"/>
      <c r="D175" s="180"/>
      <c r="E175" s="181" t="s">
        <v>5</v>
      </c>
      <c r="F175" s="285" t="s">
        <v>187</v>
      </c>
      <c r="G175" s="286"/>
      <c r="H175" s="286"/>
      <c r="I175" s="286"/>
      <c r="J175" s="180"/>
      <c r="K175" s="182">
        <v>5</v>
      </c>
      <c r="L175" s="180"/>
      <c r="M175" s="180"/>
      <c r="N175" s="180"/>
      <c r="O175" s="180"/>
      <c r="P175" s="180"/>
      <c r="Q175" s="180"/>
      <c r="R175" s="183"/>
      <c r="T175" s="184"/>
      <c r="U175" s="180"/>
      <c r="V175" s="180"/>
      <c r="W175" s="180"/>
      <c r="X175" s="180"/>
      <c r="Y175" s="180"/>
      <c r="Z175" s="180"/>
      <c r="AA175" s="185"/>
      <c r="AT175" s="186" t="s">
        <v>169</v>
      </c>
      <c r="AU175" s="186" t="s">
        <v>110</v>
      </c>
      <c r="AV175" s="11" t="s">
        <v>110</v>
      </c>
      <c r="AW175" s="11" t="s">
        <v>37</v>
      </c>
      <c r="AX175" s="11" t="s">
        <v>88</v>
      </c>
      <c r="AY175" s="186" t="s">
        <v>162</v>
      </c>
    </row>
    <row r="176" spans="2:65" s="1" customFormat="1" ht="44.25" customHeight="1">
      <c r="B176" s="135"/>
      <c r="C176" s="164" t="s">
        <v>385</v>
      </c>
      <c r="D176" s="164" t="s">
        <v>163</v>
      </c>
      <c r="E176" s="165" t="s">
        <v>783</v>
      </c>
      <c r="F176" s="276" t="s">
        <v>778</v>
      </c>
      <c r="G176" s="276"/>
      <c r="H176" s="276"/>
      <c r="I176" s="276"/>
      <c r="J176" s="166" t="s">
        <v>756</v>
      </c>
      <c r="K176" s="167">
        <v>2</v>
      </c>
      <c r="L176" s="277">
        <v>0</v>
      </c>
      <c r="M176" s="277"/>
      <c r="N176" s="278">
        <f>ROUND(L176*K176,2)</f>
        <v>0</v>
      </c>
      <c r="O176" s="278"/>
      <c r="P176" s="278"/>
      <c r="Q176" s="278"/>
      <c r="R176" s="138"/>
      <c r="T176" s="168" t="s">
        <v>5</v>
      </c>
      <c r="U176" s="47" t="s">
        <v>48</v>
      </c>
      <c r="V176" s="39"/>
      <c r="W176" s="169">
        <f>V176*K176</f>
        <v>0</v>
      </c>
      <c r="X176" s="169">
        <v>0.024</v>
      </c>
      <c r="Y176" s="169">
        <f>X176*K176</f>
        <v>0.048</v>
      </c>
      <c r="Z176" s="169">
        <v>0</v>
      </c>
      <c r="AA176" s="170">
        <f>Z176*K176</f>
        <v>0</v>
      </c>
      <c r="AR176" s="21" t="s">
        <v>287</v>
      </c>
      <c r="AT176" s="21" t="s">
        <v>163</v>
      </c>
      <c r="AU176" s="21" t="s">
        <v>110</v>
      </c>
      <c r="AY176" s="21" t="s">
        <v>162</v>
      </c>
      <c r="BE176" s="109">
        <f>IF(U176="základní",N176,0)</f>
        <v>0</v>
      </c>
      <c r="BF176" s="109">
        <f>IF(U176="snížená",N176,0)</f>
        <v>0</v>
      </c>
      <c r="BG176" s="109">
        <f>IF(U176="zákl. přenesená",N176,0)</f>
        <v>0</v>
      </c>
      <c r="BH176" s="109">
        <f>IF(U176="sníž. přenesená",N176,0)</f>
        <v>0</v>
      </c>
      <c r="BI176" s="109">
        <f>IF(U176="nulová",N176,0)</f>
        <v>0</v>
      </c>
      <c r="BJ176" s="21" t="s">
        <v>141</v>
      </c>
      <c r="BK176" s="109">
        <f>ROUND(L176*K176,2)</f>
        <v>0</v>
      </c>
      <c r="BL176" s="21" t="s">
        <v>287</v>
      </c>
      <c r="BM176" s="21" t="s">
        <v>784</v>
      </c>
    </row>
    <row r="177" spans="2:51" s="11" customFormat="1" ht="22.5" customHeight="1">
      <c r="B177" s="179"/>
      <c r="C177" s="180"/>
      <c r="D177" s="180"/>
      <c r="E177" s="181" t="s">
        <v>5</v>
      </c>
      <c r="F177" s="285" t="s">
        <v>110</v>
      </c>
      <c r="G177" s="286"/>
      <c r="H177" s="286"/>
      <c r="I177" s="286"/>
      <c r="J177" s="180"/>
      <c r="K177" s="182">
        <v>2</v>
      </c>
      <c r="L177" s="180"/>
      <c r="M177" s="180"/>
      <c r="N177" s="180"/>
      <c r="O177" s="180"/>
      <c r="P177" s="180"/>
      <c r="Q177" s="180"/>
      <c r="R177" s="183"/>
      <c r="T177" s="184"/>
      <c r="U177" s="180"/>
      <c r="V177" s="180"/>
      <c r="W177" s="180"/>
      <c r="X177" s="180"/>
      <c r="Y177" s="180"/>
      <c r="Z177" s="180"/>
      <c r="AA177" s="185"/>
      <c r="AT177" s="186" t="s">
        <v>169</v>
      </c>
      <c r="AU177" s="186" t="s">
        <v>110</v>
      </c>
      <c r="AV177" s="11" t="s">
        <v>110</v>
      </c>
      <c r="AW177" s="11" t="s">
        <v>37</v>
      </c>
      <c r="AX177" s="11" t="s">
        <v>88</v>
      </c>
      <c r="AY177" s="186" t="s">
        <v>162</v>
      </c>
    </row>
    <row r="178" spans="2:65" s="1" customFormat="1" ht="22.5" customHeight="1">
      <c r="B178" s="135"/>
      <c r="C178" s="203" t="s">
        <v>308</v>
      </c>
      <c r="D178" s="203" t="s">
        <v>270</v>
      </c>
      <c r="E178" s="204" t="s">
        <v>785</v>
      </c>
      <c r="F178" s="291" t="s">
        <v>786</v>
      </c>
      <c r="G178" s="291"/>
      <c r="H178" s="291"/>
      <c r="I178" s="291"/>
      <c r="J178" s="205" t="s">
        <v>241</v>
      </c>
      <c r="K178" s="206">
        <v>11</v>
      </c>
      <c r="L178" s="292">
        <v>0</v>
      </c>
      <c r="M178" s="292"/>
      <c r="N178" s="293">
        <f>ROUND(L178*K178,2)</f>
        <v>0</v>
      </c>
      <c r="O178" s="278"/>
      <c r="P178" s="278"/>
      <c r="Q178" s="278"/>
      <c r="R178" s="138"/>
      <c r="T178" s="168" t="s">
        <v>5</v>
      </c>
      <c r="U178" s="47" t="s">
        <v>48</v>
      </c>
      <c r="V178" s="39"/>
      <c r="W178" s="169">
        <f>V178*K178</f>
        <v>0</v>
      </c>
      <c r="X178" s="169">
        <v>0.0021</v>
      </c>
      <c r="Y178" s="169">
        <f>X178*K178</f>
        <v>0.0231</v>
      </c>
      <c r="Z178" s="169">
        <v>0</v>
      </c>
      <c r="AA178" s="170">
        <f>Z178*K178</f>
        <v>0</v>
      </c>
      <c r="AR178" s="21" t="s">
        <v>364</v>
      </c>
      <c r="AT178" s="21" t="s">
        <v>270</v>
      </c>
      <c r="AU178" s="21" t="s">
        <v>110</v>
      </c>
      <c r="AY178" s="21" t="s">
        <v>162</v>
      </c>
      <c r="BE178" s="109">
        <f>IF(U178="základní",N178,0)</f>
        <v>0</v>
      </c>
      <c r="BF178" s="109">
        <f>IF(U178="snížená",N178,0)</f>
        <v>0</v>
      </c>
      <c r="BG178" s="109">
        <f>IF(U178="zákl. přenesená",N178,0)</f>
        <v>0</v>
      </c>
      <c r="BH178" s="109">
        <f>IF(U178="sníž. přenesená",N178,0)</f>
        <v>0</v>
      </c>
      <c r="BI178" s="109">
        <f>IF(U178="nulová",N178,0)</f>
        <v>0</v>
      </c>
      <c r="BJ178" s="21" t="s">
        <v>141</v>
      </c>
      <c r="BK178" s="109">
        <f>ROUND(L178*K178,2)</f>
        <v>0</v>
      </c>
      <c r="BL178" s="21" t="s">
        <v>287</v>
      </c>
      <c r="BM178" s="21" t="s">
        <v>787</v>
      </c>
    </row>
    <row r="179" spans="2:51" s="11" customFormat="1" ht="22.5" customHeight="1">
      <c r="B179" s="179"/>
      <c r="C179" s="180"/>
      <c r="D179" s="180"/>
      <c r="E179" s="181" t="s">
        <v>5</v>
      </c>
      <c r="F179" s="285" t="s">
        <v>255</v>
      </c>
      <c r="G179" s="286"/>
      <c r="H179" s="286"/>
      <c r="I179" s="286"/>
      <c r="J179" s="180"/>
      <c r="K179" s="182">
        <v>11</v>
      </c>
      <c r="L179" s="180"/>
      <c r="M179" s="180"/>
      <c r="N179" s="180"/>
      <c r="O179" s="180"/>
      <c r="P179" s="180"/>
      <c r="Q179" s="180"/>
      <c r="R179" s="183"/>
      <c r="T179" s="184"/>
      <c r="U179" s="180"/>
      <c r="V179" s="180"/>
      <c r="W179" s="180"/>
      <c r="X179" s="180"/>
      <c r="Y179" s="180"/>
      <c r="Z179" s="180"/>
      <c r="AA179" s="185"/>
      <c r="AT179" s="186" t="s">
        <v>169</v>
      </c>
      <c r="AU179" s="186" t="s">
        <v>110</v>
      </c>
      <c r="AV179" s="11" t="s">
        <v>110</v>
      </c>
      <c r="AW179" s="11" t="s">
        <v>37</v>
      </c>
      <c r="AX179" s="11" t="s">
        <v>88</v>
      </c>
      <c r="AY179" s="186" t="s">
        <v>162</v>
      </c>
    </row>
    <row r="180" spans="2:65" s="1" customFormat="1" ht="22.5" customHeight="1">
      <c r="B180" s="135"/>
      <c r="C180" s="164" t="s">
        <v>291</v>
      </c>
      <c r="D180" s="164" t="s">
        <v>163</v>
      </c>
      <c r="E180" s="165" t="s">
        <v>788</v>
      </c>
      <c r="F180" s="276" t="s">
        <v>789</v>
      </c>
      <c r="G180" s="276"/>
      <c r="H180" s="276"/>
      <c r="I180" s="276"/>
      <c r="J180" s="166" t="s">
        <v>241</v>
      </c>
      <c r="K180" s="167">
        <v>11</v>
      </c>
      <c r="L180" s="277">
        <v>0</v>
      </c>
      <c r="M180" s="277"/>
      <c r="N180" s="278">
        <f>ROUND(L180*K180,2)</f>
        <v>0</v>
      </c>
      <c r="O180" s="278"/>
      <c r="P180" s="278"/>
      <c r="Q180" s="278"/>
      <c r="R180" s="138"/>
      <c r="T180" s="168" t="s">
        <v>5</v>
      </c>
      <c r="U180" s="47" t="s">
        <v>48</v>
      </c>
      <c r="V180" s="39"/>
      <c r="W180" s="169">
        <f>V180*K180</f>
        <v>0</v>
      </c>
      <c r="X180" s="169">
        <v>0</v>
      </c>
      <c r="Y180" s="169">
        <f>X180*K180</f>
        <v>0</v>
      </c>
      <c r="Z180" s="169">
        <v>0</v>
      </c>
      <c r="AA180" s="170">
        <f>Z180*K180</f>
        <v>0</v>
      </c>
      <c r="AR180" s="21" t="s">
        <v>287</v>
      </c>
      <c r="AT180" s="21" t="s">
        <v>163</v>
      </c>
      <c r="AU180" s="21" t="s">
        <v>110</v>
      </c>
      <c r="AY180" s="21" t="s">
        <v>162</v>
      </c>
      <c r="BE180" s="109">
        <f>IF(U180="základní",N180,0)</f>
        <v>0</v>
      </c>
      <c r="BF180" s="109">
        <f>IF(U180="snížená",N180,0)</f>
        <v>0</v>
      </c>
      <c r="BG180" s="109">
        <f>IF(U180="zákl. přenesená",N180,0)</f>
        <v>0</v>
      </c>
      <c r="BH180" s="109">
        <f>IF(U180="sníž. přenesená",N180,0)</f>
        <v>0</v>
      </c>
      <c r="BI180" s="109">
        <f>IF(U180="nulová",N180,0)</f>
        <v>0</v>
      </c>
      <c r="BJ180" s="21" t="s">
        <v>141</v>
      </c>
      <c r="BK180" s="109">
        <f>ROUND(L180*K180,2)</f>
        <v>0</v>
      </c>
      <c r="BL180" s="21" t="s">
        <v>287</v>
      </c>
      <c r="BM180" s="21" t="s">
        <v>790</v>
      </c>
    </row>
    <row r="181" spans="2:51" s="11" customFormat="1" ht="22.5" customHeight="1">
      <c r="B181" s="179"/>
      <c r="C181" s="180"/>
      <c r="D181" s="180"/>
      <c r="E181" s="181" t="s">
        <v>5</v>
      </c>
      <c r="F181" s="285" t="s">
        <v>255</v>
      </c>
      <c r="G181" s="286"/>
      <c r="H181" s="286"/>
      <c r="I181" s="286"/>
      <c r="J181" s="180"/>
      <c r="K181" s="182">
        <v>11</v>
      </c>
      <c r="L181" s="180"/>
      <c r="M181" s="180"/>
      <c r="N181" s="180"/>
      <c r="O181" s="180"/>
      <c r="P181" s="180"/>
      <c r="Q181" s="180"/>
      <c r="R181" s="183"/>
      <c r="T181" s="184"/>
      <c r="U181" s="180"/>
      <c r="V181" s="180"/>
      <c r="W181" s="180"/>
      <c r="X181" s="180"/>
      <c r="Y181" s="180"/>
      <c r="Z181" s="180"/>
      <c r="AA181" s="185"/>
      <c r="AT181" s="186" t="s">
        <v>169</v>
      </c>
      <c r="AU181" s="186" t="s">
        <v>110</v>
      </c>
      <c r="AV181" s="11" t="s">
        <v>110</v>
      </c>
      <c r="AW181" s="11" t="s">
        <v>37</v>
      </c>
      <c r="AX181" s="11" t="s">
        <v>88</v>
      </c>
      <c r="AY181" s="186" t="s">
        <v>162</v>
      </c>
    </row>
    <row r="182" spans="2:65" s="1" customFormat="1" ht="44.25" customHeight="1">
      <c r="B182" s="135"/>
      <c r="C182" s="164" t="s">
        <v>338</v>
      </c>
      <c r="D182" s="164" t="s">
        <v>163</v>
      </c>
      <c r="E182" s="165" t="s">
        <v>791</v>
      </c>
      <c r="F182" s="276" t="s">
        <v>792</v>
      </c>
      <c r="G182" s="276"/>
      <c r="H182" s="276"/>
      <c r="I182" s="276"/>
      <c r="J182" s="166" t="s">
        <v>328</v>
      </c>
      <c r="K182" s="167">
        <v>3.142</v>
      </c>
      <c r="L182" s="277">
        <v>0</v>
      </c>
      <c r="M182" s="277"/>
      <c r="N182" s="278">
        <f>ROUND(L182*K182,2)</f>
        <v>0</v>
      </c>
      <c r="O182" s="278"/>
      <c r="P182" s="278"/>
      <c r="Q182" s="278"/>
      <c r="R182" s="138"/>
      <c r="T182" s="168" t="s">
        <v>5</v>
      </c>
      <c r="U182" s="47" t="s">
        <v>48</v>
      </c>
      <c r="V182" s="39"/>
      <c r="W182" s="169">
        <f>V182*K182</f>
        <v>0</v>
      </c>
      <c r="X182" s="169">
        <v>0</v>
      </c>
      <c r="Y182" s="169">
        <f>X182*K182</f>
        <v>0</v>
      </c>
      <c r="Z182" s="169">
        <v>0</v>
      </c>
      <c r="AA182" s="170">
        <f>Z182*K182</f>
        <v>0</v>
      </c>
      <c r="AR182" s="21" t="s">
        <v>287</v>
      </c>
      <c r="AT182" s="21" t="s">
        <v>163</v>
      </c>
      <c r="AU182" s="21" t="s">
        <v>110</v>
      </c>
      <c r="AY182" s="21" t="s">
        <v>162</v>
      </c>
      <c r="BE182" s="109">
        <f>IF(U182="základní",N182,0)</f>
        <v>0</v>
      </c>
      <c r="BF182" s="109">
        <f>IF(U182="snížená",N182,0)</f>
        <v>0</v>
      </c>
      <c r="BG182" s="109">
        <f>IF(U182="zákl. přenesená",N182,0)</f>
        <v>0</v>
      </c>
      <c r="BH182" s="109">
        <f>IF(U182="sníž. přenesená",N182,0)</f>
        <v>0</v>
      </c>
      <c r="BI182" s="109">
        <f>IF(U182="nulová",N182,0)</f>
        <v>0</v>
      </c>
      <c r="BJ182" s="21" t="s">
        <v>141</v>
      </c>
      <c r="BK182" s="109">
        <f>ROUND(L182*K182,2)</f>
        <v>0</v>
      </c>
      <c r="BL182" s="21" t="s">
        <v>287</v>
      </c>
      <c r="BM182" s="21" t="s">
        <v>793</v>
      </c>
    </row>
    <row r="183" spans="2:51" s="11" customFormat="1" ht="22.5" customHeight="1">
      <c r="B183" s="179"/>
      <c r="C183" s="180"/>
      <c r="D183" s="180"/>
      <c r="E183" s="181" t="s">
        <v>5</v>
      </c>
      <c r="F183" s="285" t="s">
        <v>794</v>
      </c>
      <c r="G183" s="286"/>
      <c r="H183" s="286"/>
      <c r="I183" s="286"/>
      <c r="J183" s="180"/>
      <c r="K183" s="182">
        <v>3.142</v>
      </c>
      <c r="L183" s="180"/>
      <c r="M183" s="180"/>
      <c r="N183" s="180"/>
      <c r="O183" s="180"/>
      <c r="P183" s="180"/>
      <c r="Q183" s="180"/>
      <c r="R183" s="183"/>
      <c r="T183" s="184"/>
      <c r="U183" s="180"/>
      <c r="V183" s="180"/>
      <c r="W183" s="180"/>
      <c r="X183" s="180"/>
      <c r="Y183" s="180"/>
      <c r="Z183" s="180"/>
      <c r="AA183" s="185"/>
      <c r="AT183" s="186" t="s">
        <v>169</v>
      </c>
      <c r="AU183" s="186" t="s">
        <v>110</v>
      </c>
      <c r="AV183" s="11" t="s">
        <v>110</v>
      </c>
      <c r="AW183" s="11" t="s">
        <v>37</v>
      </c>
      <c r="AX183" s="11" t="s">
        <v>80</v>
      </c>
      <c r="AY183" s="186" t="s">
        <v>162</v>
      </c>
    </row>
    <row r="184" spans="2:51" s="12" customFormat="1" ht="22.5" customHeight="1">
      <c r="B184" s="187"/>
      <c r="C184" s="188"/>
      <c r="D184" s="188"/>
      <c r="E184" s="189" t="s">
        <v>5</v>
      </c>
      <c r="F184" s="283" t="s">
        <v>171</v>
      </c>
      <c r="G184" s="284"/>
      <c r="H184" s="284"/>
      <c r="I184" s="284"/>
      <c r="J184" s="188"/>
      <c r="K184" s="190">
        <v>3.142</v>
      </c>
      <c r="L184" s="188"/>
      <c r="M184" s="188"/>
      <c r="N184" s="188"/>
      <c r="O184" s="188"/>
      <c r="P184" s="188"/>
      <c r="Q184" s="188"/>
      <c r="R184" s="191"/>
      <c r="T184" s="192"/>
      <c r="U184" s="188"/>
      <c r="V184" s="188"/>
      <c r="W184" s="188"/>
      <c r="X184" s="188"/>
      <c r="Y184" s="188"/>
      <c r="Z184" s="188"/>
      <c r="AA184" s="193"/>
      <c r="AT184" s="194" t="s">
        <v>169</v>
      </c>
      <c r="AU184" s="194" t="s">
        <v>110</v>
      </c>
      <c r="AV184" s="12" t="s">
        <v>141</v>
      </c>
      <c r="AW184" s="12" t="s">
        <v>37</v>
      </c>
      <c r="AX184" s="12" t="s">
        <v>88</v>
      </c>
      <c r="AY184" s="194" t="s">
        <v>162</v>
      </c>
    </row>
    <row r="185" spans="2:65" s="1" customFormat="1" ht="31.5" customHeight="1">
      <c r="B185" s="135"/>
      <c r="C185" s="164" t="s">
        <v>342</v>
      </c>
      <c r="D185" s="164" t="s">
        <v>163</v>
      </c>
      <c r="E185" s="165" t="s">
        <v>795</v>
      </c>
      <c r="F185" s="276" t="s">
        <v>796</v>
      </c>
      <c r="G185" s="276"/>
      <c r="H185" s="276"/>
      <c r="I185" s="276"/>
      <c r="J185" s="166" t="s">
        <v>328</v>
      </c>
      <c r="K185" s="167">
        <v>0.193</v>
      </c>
      <c r="L185" s="277">
        <v>0</v>
      </c>
      <c r="M185" s="277"/>
      <c r="N185" s="278">
        <f>ROUND(L185*K185,2)</f>
        <v>0</v>
      </c>
      <c r="O185" s="278"/>
      <c r="P185" s="278"/>
      <c r="Q185" s="278"/>
      <c r="R185" s="138"/>
      <c r="T185" s="168" t="s">
        <v>5</v>
      </c>
      <c r="U185" s="47" t="s">
        <v>48</v>
      </c>
      <c r="V185" s="39"/>
      <c r="W185" s="169">
        <f>V185*K185</f>
        <v>0</v>
      </c>
      <c r="X185" s="169">
        <v>0</v>
      </c>
      <c r="Y185" s="169">
        <f>X185*K185</f>
        <v>0</v>
      </c>
      <c r="Z185" s="169">
        <v>0</v>
      </c>
      <c r="AA185" s="170">
        <f>Z185*K185</f>
        <v>0</v>
      </c>
      <c r="AR185" s="21" t="s">
        <v>287</v>
      </c>
      <c r="AT185" s="21" t="s">
        <v>163</v>
      </c>
      <c r="AU185" s="21" t="s">
        <v>110</v>
      </c>
      <c r="AY185" s="21" t="s">
        <v>162</v>
      </c>
      <c r="BE185" s="109">
        <f>IF(U185="základní",N185,0)</f>
        <v>0</v>
      </c>
      <c r="BF185" s="109">
        <f>IF(U185="snížená",N185,0)</f>
        <v>0</v>
      </c>
      <c r="BG185" s="109">
        <f>IF(U185="zákl. přenesená",N185,0)</f>
        <v>0</v>
      </c>
      <c r="BH185" s="109">
        <f>IF(U185="sníž. přenesená",N185,0)</f>
        <v>0</v>
      </c>
      <c r="BI185" s="109">
        <f>IF(U185="nulová",N185,0)</f>
        <v>0</v>
      </c>
      <c r="BJ185" s="21" t="s">
        <v>141</v>
      </c>
      <c r="BK185" s="109">
        <f>ROUND(L185*K185,2)</f>
        <v>0</v>
      </c>
      <c r="BL185" s="21" t="s">
        <v>287</v>
      </c>
      <c r="BM185" s="21" t="s">
        <v>797</v>
      </c>
    </row>
    <row r="186" spans="2:63" s="9" customFormat="1" ht="29.85" customHeight="1">
      <c r="B186" s="153"/>
      <c r="C186" s="154"/>
      <c r="D186" s="163" t="s">
        <v>136</v>
      </c>
      <c r="E186" s="163"/>
      <c r="F186" s="163"/>
      <c r="G186" s="163"/>
      <c r="H186" s="163"/>
      <c r="I186" s="163"/>
      <c r="J186" s="163"/>
      <c r="K186" s="163"/>
      <c r="L186" s="163"/>
      <c r="M186" s="163"/>
      <c r="N186" s="301">
        <f>BK186</f>
        <v>0</v>
      </c>
      <c r="O186" s="302"/>
      <c r="P186" s="302"/>
      <c r="Q186" s="302"/>
      <c r="R186" s="156"/>
      <c r="T186" s="157"/>
      <c r="U186" s="154"/>
      <c r="V186" s="154"/>
      <c r="W186" s="158">
        <f>SUM(W187:W198)</f>
        <v>0</v>
      </c>
      <c r="X186" s="154"/>
      <c r="Y186" s="158">
        <f>SUM(Y187:Y198)</f>
        <v>0.01417</v>
      </c>
      <c r="Z186" s="154"/>
      <c r="AA186" s="159">
        <f>SUM(AA187:AA198)</f>
        <v>0</v>
      </c>
      <c r="AR186" s="160" t="s">
        <v>110</v>
      </c>
      <c r="AT186" s="161" t="s">
        <v>79</v>
      </c>
      <c r="AU186" s="161" t="s">
        <v>88</v>
      </c>
      <c r="AY186" s="160" t="s">
        <v>162</v>
      </c>
      <c r="BK186" s="162">
        <f>SUM(BK187:BK198)</f>
        <v>0</v>
      </c>
    </row>
    <row r="187" spans="2:65" s="1" customFormat="1" ht="31.5" customHeight="1">
      <c r="B187" s="135"/>
      <c r="C187" s="164" t="s">
        <v>330</v>
      </c>
      <c r="D187" s="164" t="s">
        <v>163</v>
      </c>
      <c r="E187" s="165" t="s">
        <v>798</v>
      </c>
      <c r="F187" s="276" t="s">
        <v>799</v>
      </c>
      <c r="G187" s="276"/>
      <c r="H187" s="276"/>
      <c r="I187" s="276"/>
      <c r="J187" s="166" t="s">
        <v>179</v>
      </c>
      <c r="K187" s="167">
        <v>109</v>
      </c>
      <c r="L187" s="277">
        <v>0</v>
      </c>
      <c r="M187" s="277"/>
      <c r="N187" s="278">
        <f>ROUND(L187*K187,2)</f>
        <v>0</v>
      </c>
      <c r="O187" s="278"/>
      <c r="P187" s="278"/>
      <c r="Q187" s="278"/>
      <c r="R187" s="138"/>
      <c r="T187" s="168" t="s">
        <v>5</v>
      </c>
      <c r="U187" s="47" t="s">
        <v>48</v>
      </c>
      <c r="V187" s="39"/>
      <c r="W187" s="169">
        <f>V187*K187</f>
        <v>0</v>
      </c>
      <c r="X187" s="169">
        <v>2E-05</v>
      </c>
      <c r="Y187" s="169">
        <f>X187*K187</f>
        <v>0.00218</v>
      </c>
      <c r="Z187" s="169">
        <v>0</v>
      </c>
      <c r="AA187" s="170">
        <f>Z187*K187</f>
        <v>0</v>
      </c>
      <c r="AR187" s="21" t="s">
        <v>287</v>
      </c>
      <c r="AT187" s="21" t="s">
        <v>163</v>
      </c>
      <c r="AU187" s="21" t="s">
        <v>110</v>
      </c>
      <c r="AY187" s="21" t="s">
        <v>162</v>
      </c>
      <c r="BE187" s="109">
        <f>IF(U187="základní",N187,0)</f>
        <v>0</v>
      </c>
      <c r="BF187" s="109">
        <f>IF(U187="snížená",N187,0)</f>
        <v>0</v>
      </c>
      <c r="BG187" s="109">
        <f>IF(U187="zákl. přenesená",N187,0)</f>
        <v>0</v>
      </c>
      <c r="BH187" s="109">
        <f>IF(U187="sníž. přenesená",N187,0)</f>
        <v>0</v>
      </c>
      <c r="BI187" s="109">
        <f>IF(U187="nulová",N187,0)</f>
        <v>0</v>
      </c>
      <c r="BJ187" s="21" t="s">
        <v>141</v>
      </c>
      <c r="BK187" s="109">
        <f>ROUND(L187*K187,2)</f>
        <v>0</v>
      </c>
      <c r="BL187" s="21" t="s">
        <v>287</v>
      </c>
      <c r="BM187" s="21" t="s">
        <v>800</v>
      </c>
    </row>
    <row r="188" spans="2:51" s="11" customFormat="1" ht="22.5" customHeight="1">
      <c r="B188" s="179"/>
      <c r="C188" s="180"/>
      <c r="D188" s="180"/>
      <c r="E188" s="181" t="s">
        <v>5</v>
      </c>
      <c r="F188" s="285" t="s">
        <v>801</v>
      </c>
      <c r="G188" s="286"/>
      <c r="H188" s="286"/>
      <c r="I188" s="286"/>
      <c r="J188" s="180"/>
      <c r="K188" s="182">
        <v>109</v>
      </c>
      <c r="L188" s="180"/>
      <c r="M188" s="180"/>
      <c r="N188" s="180"/>
      <c r="O188" s="180"/>
      <c r="P188" s="180"/>
      <c r="Q188" s="180"/>
      <c r="R188" s="183"/>
      <c r="T188" s="184"/>
      <c r="U188" s="180"/>
      <c r="V188" s="180"/>
      <c r="W188" s="180"/>
      <c r="X188" s="180"/>
      <c r="Y188" s="180"/>
      <c r="Z188" s="180"/>
      <c r="AA188" s="185"/>
      <c r="AT188" s="186" t="s">
        <v>169</v>
      </c>
      <c r="AU188" s="186" t="s">
        <v>110</v>
      </c>
      <c r="AV188" s="11" t="s">
        <v>110</v>
      </c>
      <c r="AW188" s="11" t="s">
        <v>37</v>
      </c>
      <c r="AX188" s="11" t="s">
        <v>80</v>
      </c>
      <c r="AY188" s="186" t="s">
        <v>162</v>
      </c>
    </row>
    <row r="189" spans="2:51" s="12" customFormat="1" ht="22.5" customHeight="1">
      <c r="B189" s="187"/>
      <c r="C189" s="188"/>
      <c r="D189" s="188"/>
      <c r="E189" s="189" t="s">
        <v>5</v>
      </c>
      <c r="F189" s="283" t="s">
        <v>171</v>
      </c>
      <c r="G189" s="284"/>
      <c r="H189" s="284"/>
      <c r="I189" s="284"/>
      <c r="J189" s="188"/>
      <c r="K189" s="190">
        <v>109</v>
      </c>
      <c r="L189" s="188"/>
      <c r="M189" s="188"/>
      <c r="N189" s="188"/>
      <c r="O189" s="188"/>
      <c r="P189" s="188"/>
      <c r="Q189" s="188"/>
      <c r="R189" s="191"/>
      <c r="T189" s="192"/>
      <c r="U189" s="188"/>
      <c r="V189" s="188"/>
      <c r="W189" s="188"/>
      <c r="X189" s="188"/>
      <c r="Y189" s="188"/>
      <c r="Z189" s="188"/>
      <c r="AA189" s="193"/>
      <c r="AT189" s="194" t="s">
        <v>169</v>
      </c>
      <c r="AU189" s="194" t="s">
        <v>110</v>
      </c>
      <c r="AV189" s="12" t="s">
        <v>141</v>
      </c>
      <c r="AW189" s="12" t="s">
        <v>37</v>
      </c>
      <c r="AX189" s="12" t="s">
        <v>88</v>
      </c>
      <c r="AY189" s="194" t="s">
        <v>162</v>
      </c>
    </row>
    <row r="190" spans="2:65" s="1" customFormat="1" ht="31.5" customHeight="1">
      <c r="B190" s="135"/>
      <c r="C190" s="164" t="s">
        <v>10</v>
      </c>
      <c r="D190" s="164" t="s">
        <v>163</v>
      </c>
      <c r="E190" s="165" t="s">
        <v>802</v>
      </c>
      <c r="F190" s="276" t="s">
        <v>803</v>
      </c>
      <c r="G190" s="276"/>
      <c r="H190" s="276"/>
      <c r="I190" s="276"/>
      <c r="J190" s="166" t="s">
        <v>179</v>
      </c>
      <c r="K190" s="167">
        <v>109</v>
      </c>
      <c r="L190" s="277">
        <v>0</v>
      </c>
      <c r="M190" s="277"/>
      <c r="N190" s="278">
        <f>ROUND(L190*K190,2)</f>
        <v>0</v>
      </c>
      <c r="O190" s="278"/>
      <c r="P190" s="278"/>
      <c r="Q190" s="278"/>
      <c r="R190" s="138"/>
      <c r="T190" s="168" t="s">
        <v>5</v>
      </c>
      <c r="U190" s="47" t="s">
        <v>48</v>
      </c>
      <c r="V190" s="39"/>
      <c r="W190" s="169">
        <f>V190*K190</f>
        <v>0</v>
      </c>
      <c r="X190" s="169">
        <v>2E-05</v>
      </c>
      <c r="Y190" s="169">
        <f>X190*K190</f>
        <v>0.00218</v>
      </c>
      <c r="Z190" s="169">
        <v>0</v>
      </c>
      <c r="AA190" s="170">
        <f>Z190*K190</f>
        <v>0</v>
      </c>
      <c r="AR190" s="21" t="s">
        <v>287</v>
      </c>
      <c r="AT190" s="21" t="s">
        <v>163</v>
      </c>
      <c r="AU190" s="21" t="s">
        <v>110</v>
      </c>
      <c r="AY190" s="21" t="s">
        <v>162</v>
      </c>
      <c r="BE190" s="109">
        <f>IF(U190="základní",N190,0)</f>
        <v>0</v>
      </c>
      <c r="BF190" s="109">
        <f>IF(U190="snížená",N190,0)</f>
        <v>0</v>
      </c>
      <c r="BG190" s="109">
        <f>IF(U190="zákl. přenesená",N190,0)</f>
        <v>0</v>
      </c>
      <c r="BH190" s="109">
        <f>IF(U190="sníž. přenesená",N190,0)</f>
        <v>0</v>
      </c>
      <c r="BI190" s="109">
        <f>IF(U190="nulová",N190,0)</f>
        <v>0</v>
      </c>
      <c r="BJ190" s="21" t="s">
        <v>141</v>
      </c>
      <c r="BK190" s="109">
        <f>ROUND(L190*K190,2)</f>
        <v>0</v>
      </c>
      <c r="BL190" s="21" t="s">
        <v>287</v>
      </c>
      <c r="BM190" s="21" t="s">
        <v>804</v>
      </c>
    </row>
    <row r="191" spans="2:51" s="11" customFormat="1" ht="22.5" customHeight="1">
      <c r="B191" s="179"/>
      <c r="C191" s="180"/>
      <c r="D191" s="180"/>
      <c r="E191" s="181" t="s">
        <v>5</v>
      </c>
      <c r="F191" s="285" t="s">
        <v>801</v>
      </c>
      <c r="G191" s="286"/>
      <c r="H191" s="286"/>
      <c r="I191" s="286"/>
      <c r="J191" s="180"/>
      <c r="K191" s="182">
        <v>109</v>
      </c>
      <c r="L191" s="180"/>
      <c r="M191" s="180"/>
      <c r="N191" s="180"/>
      <c r="O191" s="180"/>
      <c r="P191" s="180"/>
      <c r="Q191" s="180"/>
      <c r="R191" s="183"/>
      <c r="T191" s="184"/>
      <c r="U191" s="180"/>
      <c r="V191" s="180"/>
      <c r="W191" s="180"/>
      <c r="X191" s="180"/>
      <c r="Y191" s="180"/>
      <c r="Z191" s="180"/>
      <c r="AA191" s="185"/>
      <c r="AT191" s="186" t="s">
        <v>169</v>
      </c>
      <c r="AU191" s="186" t="s">
        <v>110</v>
      </c>
      <c r="AV191" s="11" t="s">
        <v>110</v>
      </c>
      <c r="AW191" s="11" t="s">
        <v>37</v>
      </c>
      <c r="AX191" s="11" t="s">
        <v>80</v>
      </c>
      <c r="AY191" s="186" t="s">
        <v>162</v>
      </c>
    </row>
    <row r="192" spans="2:51" s="12" customFormat="1" ht="22.5" customHeight="1">
      <c r="B192" s="187"/>
      <c r="C192" s="188"/>
      <c r="D192" s="188"/>
      <c r="E192" s="189" t="s">
        <v>5</v>
      </c>
      <c r="F192" s="283" t="s">
        <v>171</v>
      </c>
      <c r="G192" s="284"/>
      <c r="H192" s="284"/>
      <c r="I192" s="284"/>
      <c r="J192" s="188"/>
      <c r="K192" s="190">
        <v>109</v>
      </c>
      <c r="L192" s="188"/>
      <c r="M192" s="188"/>
      <c r="N192" s="188"/>
      <c r="O192" s="188"/>
      <c r="P192" s="188"/>
      <c r="Q192" s="188"/>
      <c r="R192" s="191"/>
      <c r="T192" s="192"/>
      <c r="U192" s="188"/>
      <c r="V192" s="188"/>
      <c r="W192" s="188"/>
      <c r="X192" s="188"/>
      <c r="Y192" s="188"/>
      <c r="Z192" s="188"/>
      <c r="AA192" s="193"/>
      <c r="AT192" s="194" t="s">
        <v>169</v>
      </c>
      <c r="AU192" s="194" t="s">
        <v>110</v>
      </c>
      <c r="AV192" s="12" t="s">
        <v>141</v>
      </c>
      <c r="AW192" s="12" t="s">
        <v>37</v>
      </c>
      <c r="AX192" s="12" t="s">
        <v>88</v>
      </c>
      <c r="AY192" s="194" t="s">
        <v>162</v>
      </c>
    </row>
    <row r="193" spans="2:65" s="1" customFormat="1" ht="31.5" customHeight="1">
      <c r="B193" s="135"/>
      <c r="C193" s="164" t="s">
        <v>319</v>
      </c>
      <c r="D193" s="164" t="s">
        <v>163</v>
      </c>
      <c r="E193" s="165" t="s">
        <v>805</v>
      </c>
      <c r="F193" s="276" t="s">
        <v>806</v>
      </c>
      <c r="G193" s="276"/>
      <c r="H193" s="276"/>
      <c r="I193" s="276"/>
      <c r="J193" s="166" t="s">
        <v>179</v>
      </c>
      <c r="K193" s="167">
        <v>109</v>
      </c>
      <c r="L193" s="277">
        <v>0</v>
      </c>
      <c r="M193" s="277"/>
      <c r="N193" s="278">
        <f>ROUND(L193*K193,2)</f>
        <v>0</v>
      </c>
      <c r="O193" s="278"/>
      <c r="P193" s="278"/>
      <c r="Q193" s="278"/>
      <c r="R193" s="138"/>
      <c r="T193" s="168" t="s">
        <v>5</v>
      </c>
      <c r="U193" s="47" t="s">
        <v>48</v>
      </c>
      <c r="V193" s="39"/>
      <c r="W193" s="169">
        <f>V193*K193</f>
        <v>0</v>
      </c>
      <c r="X193" s="169">
        <v>6E-05</v>
      </c>
      <c r="Y193" s="169">
        <f>X193*K193</f>
        <v>0.00654</v>
      </c>
      <c r="Z193" s="169">
        <v>0</v>
      </c>
      <c r="AA193" s="170">
        <f>Z193*K193</f>
        <v>0</v>
      </c>
      <c r="AR193" s="21" t="s">
        <v>287</v>
      </c>
      <c r="AT193" s="21" t="s">
        <v>163</v>
      </c>
      <c r="AU193" s="21" t="s">
        <v>110</v>
      </c>
      <c r="AY193" s="21" t="s">
        <v>162</v>
      </c>
      <c r="BE193" s="109">
        <f>IF(U193="základní",N193,0)</f>
        <v>0</v>
      </c>
      <c r="BF193" s="109">
        <f>IF(U193="snížená",N193,0)</f>
        <v>0</v>
      </c>
      <c r="BG193" s="109">
        <f>IF(U193="zákl. přenesená",N193,0)</f>
        <v>0</v>
      </c>
      <c r="BH193" s="109">
        <f>IF(U193="sníž. přenesená",N193,0)</f>
        <v>0</v>
      </c>
      <c r="BI193" s="109">
        <f>IF(U193="nulová",N193,0)</f>
        <v>0</v>
      </c>
      <c r="BJ193" s="21" t="s">
        <v>141</v>
      </c>
      <c r="BK193" s="109">
        <f>ROUND(L193*K193,2)</f>
        <v>0</v>
      </c>
      <c r="BL193" s="21" t="s">
        <v>287</v>
      </c>
      <c r="BM193" s="21" t="s">
        <v>807</v>
      </c>
    </row>
    <row r="194" spans="2:51" s="11" customFormat="1" ht="22.5" customHeight="1">
      <c r="B194" s="179"/>
      <c r="C194" s="180"/>
      <c r="D194" s="180"/>
      <c r="E194" s="181" t="s">
        <v>5</v>
      </c>
      <c r="F194" s="285" t="s">
        <v>801</v>
      </c>
      <c r="G194" s="286"/>
      <c r="H194" s="286"/>
      <c r="I194" s="286"/>
      <c r="J194" s="180"/>
      <c r="K194" s="182">
        <v>109</v>
      </c>
      <c r="L194" s="180"/>
      <c r="M194" s="180"/>
      <c r="N194" s="180"/>
      <c r="O194" s="180"/>
      <c r="P194" s="180"/>
      <c r="Q194" s="180"/>
      <c r="R194" s="183"/>
      <c r="T194" s="184"/>
      <c r="U194" s="180"/>
      <c r="V194" s="180"/>
      <c r="W194" s="180"/>
      <c r="X194" s="180"/>
      <c r="Y194" s="180"/>
      <c r="Z194" s="180"/>
      <c r="AA194" s="185"/>
      <c r="AT194" s="186" t="s">
        <v>169</v>
      </c>
      <c r="AU194" s="186" t="s">
        <v>110</v>
      </c>
      <c r="AV194" s="11" t="s">
        <v>110</v>
      </c>
      <c r="AW194" s="11" t="s">
        <v>37</v>
      </c>
      <c r="AX194" s="11" t="s">
        <v>80</v>
      </c>
      <c r="AY194" s="186" t="s">
        <v>162</v>
      </c>
    </row>
    <row r="195" spans="2:51" s="12" customFormat="1" ht="22.5" customHeight="1">
      <c r="B195" s="187"/>
      <c r="C195" s="188"/>
      <c r="D195" s="188"/>
      <c r="E195" s="189" t="s">
        <v>5</v>
      </c>
      <c r="F195" s="283" t="s">
        <v>171</v>
      </c>
      <c r="G195" s="284"/>
      <c r="H195" s="284"/>
      <c r="I195" s="284"/>
      <c r="J195" s="188"/>
      <c r="K195" s="190">
        <v>109</v>
      </c>
      <c r="L195" s="188"/>
      <c r="M195" s="188"/>
      <c r="N195" s="188"/>
      <c r="O195" s="188"/>
      <c r="P195" s="188"/>
      <c r="Q195" s="188"/>
      <c r="R195" s="191"/>
      <c r="T195" s="192"/>
      <c r="U195" s="188"/>
      <c r="V195" s="188"/>
      <c r="W195" s="188"/>
      <c r="X195" s="188"/>
      <c r="Y195" s="188"/>
      <c r="Z195" s="188"/>
      <c r="AA195" s="193"/>
      <c r="AT195" s="194" t="s">
        <v>169</v>
      </c>
      <c r="AU195" s="194" t="s">
        <v>110</v>
      </c>
      <c r="AV195" s="12" t="s">
        <v>141</v>
      </c>
      <c r="AW195" s="12" t="s">
        <v>37</v>
      </c>
      <c r="AX195" s="12" t="s">
        <v>88</v>
      </c>
      <c r="AY195" s="194" t="s">
        <v>162</v>
      </c>
    </row>
    <row r="196" spans="2:65" s="1" customFormat="1" ht="31.5" customHeight="1">
      <c r="B196" s="135"/>
      <c r="C196" s="164" t="s">
        <v>325</v>
      </c>
      <c r="D196" s="164" t="s">
        <v>163</v>
      </c>
      <c r="E196" s="165" t="s">
        <v>808</v>
      </c>
      <c r="F196" s="276" t="s">
        <v>809</v>
      </c>
      <c r="G196" s="276"/>
      <c r="H196" s="276"/>
      <c r="I196" s="276"/>
      <c r="J196" s="166" t="s">
        <v>179</v>
      </c>
      <c r="K196" s="167">
        <v>109</v>
      </c>
      <c r="L196" s="277">
        <v>0</v>
      </c>
      <c r="M196" s="277"/>
      <c r="N196" s="278">
        <f>ROUND(L196*K196,2)</f>
        <v>0</v>
      </c>
      <c r="O196" s="278"/>
      <c r="P196" s="278"/>
      <c r="Q196" s="278"/>
      <c r="R196" s="138"/>
      <c r="T196" s="168" t="s">
        <v>5</v>
      </c>
      <c r="U196" s="47" t="s">
        <v>48</v>
      </c>
      <c r="V196" s="39"/>
      <c r="W196" s="169">
        <f>V196*K196</f>
        <v>0</v>
      </c>
      <c r="X196" s="169">
        <v>3E-05</v>
      </c>
      <c r="Y196" s="169">
        <f>X196*K196</f>
        <v>0.00327</v>
      </c>
      <c r="Z196" s="169">
        <v>0</v>
      </c>
      <c r="AA196" s="170">
        <f>Z196*K196</f>
        <v>0</v>
      </c>
      <c r="AR196" s="21" t="s">
        <v>287</v>
      </c>
      <c r="AT196" s="21" t="s">
        <v>163</v>
      </c>
      <c r="AU196" s="21" t="s">
        <v>110</v>
      </c>
      <c r="AY196" s="21" t="s">
        <v>162</v>
      </c>
      <c r="BE196" s="109">
        <f>IF(U196="základní",N196,0)</f>
        <v>0</v>
      </c>
      <c r="BF196" s="109">
        <f>IF(U196="snížená",N196,0)</f>
        <v>0</v>
      </c>
      <c r="BG196" s="109">
        <f>IF(U196="zákl. přenesená",N196,0)</f>
        <v>0</v>
      </c>
      <c r="BH196" s="109">
        <f>IF(U196="sníž. přenesená",N196,0)</f>
        <v>0</v>
      </c>
      <c r="BI196" s="109">
        <f>IF(U196="nulová",N196,0)</f>
        <v>0</v>
      </c>
      <c r="BJ196" s="21" t="s">
        <v>141</v>
      </c>
      <c r="BK196" s="109">
        <f>ROUND(L196*K196,2)</f>
        <v>0</v>
      </c>
      <c r="BL196" s="21" t="s">
        <v>287</v>
      </c>
      <c r="BM196" s="21" t="s">
        <v>810</v>
      </c>
    </row>
    <row r="197" spans="2:51" s="11" customFormat="1" ht="22.5" customHeight="1">
      <c r="B197" s="179"/>
      <c r="C197" s="180"/>
      <c r="D197" s="180"/>
      <c r="E197" s="181" t="s">
        <v>5</v>
      </c>
      <c r="F197" s="285" t="s">
        <v>801</v>
      </c>
      <c r="G197" s="286"/>
      <c r="H197" s="286"/>
      <c r="I197" s="286"/>
      <c r="J197" s="180"/>
      <c r="K197" s="182">
        <v>109</v>
      </c>
      <c r="L197" s="180"/>
      <c r="M197" s="180"/>
      <c r="N197" s="180"/>
      <c r="O197" s="180"/>
      <c r="P197" s="180"/>
      <c r="Q197" s="180"/>
      <c r="R197" s="183"/>
      <c r="T197" s="184"/>
      <c r="U197" s="180"/>
      <c r="V197" s="180"/>
      <c r="W197" s="180"/>
      <c r="X197" s="180"/>
      <c r="Y197" s="180"/>
      <c r="Z197" s="180"/>
      <c r="AA197" s="185"/>
      <c r="AT197" s="186" t="s">
        <v>169</v>
      </c>
      <c r="AU197" s="186" t="s">
        <v>110</v>
      </c>
      <c r="AV197" s="11" t="s">
        <v>110</v>
      </c>
      <c r="AW197" s="11" t="s">
        <v>37</v>
      </c>
      <c r="AX197" s="11" t="s">
        <v>80</v>
      </c>
      <c r="AY197" s="186" t="s">
        <v>162</v>
      </c>
    </row>
    <row r="198" spans="2:51" s="12" customFormat="1" ht="22.5" customHeight="1">
      <c r="B198" s="187"/>
      <c r="C198" s="188"/>
      <c r="D198" s="188"/>
      <c r="E198" s="189" t="s">
        <v>5</v>
      </c>
      <c r="F198" s="283" t="s">
        <v>171</v>
      </c>
      <c r="G198" s="284"/>
      <c r="H198" s="284"/>
      <c r="I198" s="284"/>
      <c r="J198" s="188"/>
      <c r="K198" s="190">
        <v>109</v>
      </c>
      <c r="L198" s="188"/>
      <c r="M198" s="188"/>
      <c r="N198" s="188"/>
      <c r="O198" s="188"/>
      <c r="P198" s="188"/>
      <c r="Q198" s="188"/>
      <c r="R198" s="191"/>
      <c r="T198" s="192"/>
      <c r="U198" s="188"/>
      <c r="V198" s="188"/>
      <c r="W198" s="188"/>
      <c r="X198" s="188"/>
      <c r="Y198" s="188"/>
      <c r="Z198" s="188"/>
      <c r="AA198" s="193"/>
      <c r="AT198" s="194" t="s">
        <v>169</v>
      </c>
      <c r="AU198" s="194" t="s">
        <v>110</v>
      </c>
      <c r="AV198" s="12" t="s">
        <v>141</v>
      </c>
      <c r="AW198" s="12" t="s">
        <v>37</v>
      </c>
      <c r="AX198" s="12" t="s">
        <v>88</v>
      </c>
      <c r="AY198" s="194" t="s">
        <v>162</v>
      </c>
    </row>
    <row r="199" spans="2:63" s="9" customFormat="1" ht="37.35" customHeight="1">
      <c r="B199" s="153"/>
      <c r="C199" s="154"/>
      <c r="D199" s="155" t="s">
        <v>730</v>
      </c>
      <c r="E199" s="155"/>
      <c r="F199" s="155"/>
      <c r="G199" s="155"/>
      <c r="H199" s="155"/>
      <c r="I199" s="155"/>
      <c r="J199" s="155"/>
      <c r="K199" s="155"/>
      <c r="L199" s="155"/>
      <c r="M199" s="155"/>
      <c r="N199" s="304">
        <f>BK199</f>
        <v>0</v>
      </c>
      <c r="O199" s="305"/>
      <c r="P199" s="305"/>
      <c r="Q199" s="305"/>
      <c r="R199" s="156"/>
      <c r="T199" s="157"/>
      <c r="U199" s="154"/>
      <c r="V199" s="154"/>
      <c r="W199" s="158">
        <f>W200</f>
        <v>0</v>
      </c>
      <c r="X199" s="154"/>
      <c r="Y199" s="158">
        <f>Y200</f>
        <v>0</v>
      </c>
      <c r="Z199" s="154"/>
      <c r="AA199" s="159">
        <f>AA200</f>
        <v>0</v>
      </c>
      <c r="AR199" s="160" t="s">
        <v>141</v>
      </c>
      <c r="AT199" s="161" t="s">
        <v>79</v>
      </c>
      <c r="AU199" s="161" t="s">
        <v>80</v>
      </c>
      <c r="AY199" s="160" t="s">
        <v>162</v>
      </c>
      <c r="BK199" s="162">
        <f>BK200</f>
        <v>0</v>
      </c>
    </row>
    <row r="200" spans="2:65" s="1" customFormat="1" ht="22.5" customHeight="1">
      <c r="B200" s="135"/>
      <c r="C200" s="164" t="s">
        <v>347</v>
      </c>
      <c r="D200" s="164" t="s">
        <v>163</v>
      </c>
      <c r="E200" s="165" t="s">
        <v>811</v>
      </c>
      <c r="F200" s="276" t="s">
        <v>812</v>
      </c>
      <c r="G200" s="276"/>
      <c r="H200" s="276"/>
      <c r="I200" s="276"/>
      <c r="J200" s="166" t="s">
        <v>813</v>
      </c>
      <c r="K200" s="167">
        <v>24</v>
      </c>
      <c r="L200" s="277">
        <v>0</v>
      </c>
      <c r="M200" s="277"/>
      <c r="N200" s="278">
        <f>ROUND(L200*K200,2)</f>
        <v>0</v>
      </c>
      <c r="O200" s="278"/>
      <c r="P200" s="278"/>
      <c r="Q200" s="278"/>
      <c r="R200" s="138"/>
      <c r="T200" s="168" t="s">
        <v>5</v>
      </c>
      <c r="U200" s="47" t="s">
        <v>48</v>
      </c>
      <c r="V200" s="39"/>
      <c r="W200" s="169">
        <f>V200*K200</f>
        <v>0</v>
      </c>
      <c r="X200" s="169">
        <v>0</v>
      </c>
      <c r="Y200" s="169">
        <f>X200*K200</f>
        <v>0</v>
      </c>
      <c r="Z200" s="169">
        <v>0</v>
      </c>
      <c r="AA200" s="170">
        <f>Z200*K200</f>
        <v>0</v>
      </c>
      <c r="AR200" s="21" t="s">
        <v>814</v>
      </c>
      <c r="AT200" s="21" t="s">
        <v>163</v>
      </c>
      <c r="AU200" s="21" t="s">
        <v>88</v>
      </c>
      <c r="AY200" s="21" t="s">
        <v>162</v>
      </c>
      <c r="BE200" s="109">
        <f>IF(U200="základní",N200,0)</f>
        <v>0</v>
      </c>
      <c r="BF200" s="109">
        <f>IF(U200="snížená",N200,0)</f>
        <v>0</v>
      </c>
      <c r="BG200" s="109">
        <f>IF(U200="zákl. přenesená",N200,0)</f>
        <v>0</v>
      </c>
      <c r="BH200" s="109">
        <f>IF(U200="sníž. přenesená",N200,0)</f>
        <v>0</v>
      </c>
      <c r="BI200" s="109">
        <f>IF(U200="nulová",N200,0)</f>
        <v>0</v>
      </c>
      <c r="BJ200" s="21" t="s">
        <v>141</v>
      </c>
      <c r="BK200" s="109">
        <f>ROUND(L200*K200,2)</f>
        <v>0</v>
      </c>
      <c r="BL200" s="21" t="s">
        <v>814</v>
      </c>
      <c r="BM200" s="21" t="s">
        <v>815</v>
      </c>
    </row>
    <row r="201" spans="2:63" s="9" customFormat="1" ht="37.35" customHeight="1">
      <c r="B201" s="153"/>
      <c r="C201" s="154"/>
      <c r="D201" s="155" t="s">
        <v>731</v>
      </c>
      <c r="E201" s="155"/>
      <c r="F201" s="155"/>
      <c r="G201" s="155"/>
      <c r="H201" s="155"/>
      <c r="I201" s="155"/>
      <c r="J201" s="155"/>
      <c r="K201" s="155"/>
      <c r="L201" s="155"/>
      <c r="M201" s="155"/>
      <c r="N201" s="306">
        <f>BK201</f>
        <v>0</v>
      </c>
      <c r="O201" s="307"/>
      <c r="P201" s="307"/>
      <c r="Q201" s="307"/>
      <c r="R201" s="156"/>
      <c r="T201" s="157"/>
      <c r="U201" s="154"/>
      <c r="V201" s="154"/>
      <c r="W201" s="158">
        <f>SUM(W202:W206)</f>
        <v>0</v>
      </c>
      <c r="X201" s="154"/>
      <c r="Y201" s="158">
        <f>SUM(Y202:Y206)</f>
        <v>0</v>
      </c>
      <c r="Z201" s="154"/>
      <c r="AA201" s="159">
        <f>SUM(AA202:AA206)</f>
        <v>0</v>
      </c>
      <c r="AR201" s="160" t="s">
        <v>141</v>
      </c>
      <c r="AT201" s="161" t="s">
        <v>79</v>
      </c>
      <c r="AU201" s="161" t="s">
        <v>80</v>
      </c>
      <c r="AY201" s="160" t="s">
        <v>162</v>
      </c>
      <c r="BK201" s="162">
        <f>SUM(BK202:BK206)</f>
        <v>0</v>
      </c>
    </row>
    <row r="202" spans="2:65" s="1" customFormat="1" ht="22.5" customHeight="1">
      <c r="B202" s="135"/>
      <c r="C202" s="164" t="s">
        <v>351</v>
      </c>
      <c r="D202" s="164" t="s">
        <v>163</v>
      </c>
      <c r="E202" s="165" t="s">
        <v>816</v>
      </c>
      <c r="F202" s="276" t="s">
        <v>817</v>
      </c>
      <c r="G202" s="276"/>
      <c r="H202" s="276"/>
      <c r="I202" s="276"/>
      <c r="J202" s="166" t="s">
        <v>527</v>
      </c>
      <c r="K202" s="167">
        <v>2</v>
      </c>
      <c r="L202" s="277">
        <v>0</v>
      </c>
      <c r="M202" s="277"/>
      <c r="N202" s="278">
        <f>ROUND(L202*K202,2)</f>
        <v>0</v>
      </c>
      <c r="O202" s="278"/>
      <c r="P202" s="278"/>
      <c r="Q202" s="278"/>
      <c r="R202" s="138"/>
      <c r="T202" s="168" t="s">
        <v>5</v>
      </c>
      <c r="U202" s="47" t="s">
        <v>48</v>
      </c>
      <c r="V202" s="39"/>
      <c r="W202" s="169">
        <f>V202*K202</f>
        <v>0</v>
      </c>
      <c r="X202" s="169">
        <v>0</v>
      </c>
      <c r="Y202" s="169">
        <f>X202*K202</f>
        <v>0</v>
      </c>
      <c r="Z202" s="169">
        <v>0</v>
      </c>
      <c r="AA202" s="170">
        <f>Z202*K202</f>
        <v>0</v>
      </c>
      <c r="AR202" s="21" t="s">
        <v>814</v>
      </c>
      <c r="AT202" s="21" t="s">
        <v>163</v>
      </c>
      <c r="AU202" s="21" t="s">
        <v>88</v>
      </c>
      <c r="AY202" s="21" t="s">
        <v>162</v>
      </c>
      <c r="BE202" s="109">
        <f>IF(U202="základní",N202,0)</f>
        <v>0</v>
      </c>
      <c r="BF202" s="109">
        <f>IF(U202="snížená",N202,0)</f>
        <v>0</v>
      </c>
      <c r="BG202" s="109">
        <f>IF(U202="zákl. přenesená",N202,0)</f>
        <v>0</v>
      </c>
      <c r="BH202" s="109">
        <f>IF(U202="sníž. přenesená",N202,0)</f>
        <v>0</v>
      </c>
      <c r="BI202" s="109">
        <f>IF(U202="nulová",N202,0)</f>
        <v>0</v>
      </c>
      <c r="BJ202" s="21" t="s">
        <v>141</v>
      </c>
      <c r="BK202" s="109">
        <f>ROUND(L202*K202,2)</f>
        <v>0</v>
      </c>
      <c r="BL202" s="21" t="s">
        <v>814</v>
      </c>
      <c r="BM202" s="21" t="s">
        <v>818</v>
      </c>
    </row>
    <row r="203" spans="2:51" s="11" customFormat="1" ht="22.5" customHeight="1">
      <c r="B203" s="179"/>
      <c r="C203" s="180"/>
      <c r="D203" s="180"/>
      <c r="E203" s="181" t="s">
        <v>5</v>
      </c>
      <c r="F203" s="285" t="s">
        <v>110</v>
      </c>
      <c r="G203" s="286"/>
      <c r="H203" s="286"/>
      <c r="I203" s="286"/>
      <c r="J203" s="180"/>
      <c r="K203" s="182">
        <v>2</v>
      </c>
      <c r="L203" s="180"/>
      <c r="M203" s="180"/>
      <c r="N203" s="180"/>
      <c r="O203" s="180"/>
      <c r="P203" s="180"/>
      <c r="Q203" s="180"/>
      <c r="R203" s="183"/>
      <c r="T203" s="184"/>
      <c r="U203" s="180"/>
      <c r="V203" s="180"/>
      <c r="W203" s="180"/>
      <c r="X203" s="180"/>
      <c r="Y203" s="180"/>
      <c r="Z203" s="180"/>
      <c r="AA203" s="185"/>
      <c r="AT203" s="186" t="s">
        <v>169</v>
      </c>
      <c r="AU203" s="186" t="s">
        <v>88</v>
      </c>
      <c r="AV203" s="11" t="s">
        <v>110</v>
      </c>
      <c r="AW203" s="11" t="s">
        <v>37</v>
      </c>
      <c r="AX203" s="11" t="s">
        <v>88</v>
      </c>
      <c r="AY203" s="186" t="s">
        <v>162</v>
      </c>
    </row>
    <row r="204" spans="2:65" s="1" customFormat="1" ht="22.5" customHeight="1">
      <c r="B204" s="135"/>
      <c r="C204" s="164" t="s">
        <v>356</v>
      </c>
      <c r="D204" s="164" t="s">
        <v>163</v>
      </c>
      <c r="E204" s="165" t="s">
        <v>819</v>
      </c>
      <c r="F204" s="276" t="s">
        <v>820</v>
      </c>
      <c r="G204" s="276"/>
      <c r="H204" s="276"/>
      <c r="I204" s="276"/>
      <c r="J204" s="166" t="s">
        <v>527</v>
      </c>
      <c r="K204" s="167">
        <v>2</v>
      </c>
      <c r="L204" s="277">
        <v>0</v>
      </c>
      <c r="M204" s="277"/>
      <c r="N204" s="278">
        <f>ROUND(L204*K204,2)</f>
        <v>0</v>
      </c>
      <c r="O204" s="278"/>
      <c r="P204" s="278"/>
      <c r="Q204" s="278"/>
      <c r="R204" s="138"/>
      <c r="T204" s="168" t="s">
        <v>5</v>
      </c>
      <c r="U204" s="47" t="s">
        <v>48</v>
      </c>
      <c r="V204" s="39"/>
      <c r="W204" s="169">
        <f>V204*K204</f>
        <v>0</v>
      </c>
      <c r="X204" s="169">
        <v>0</v>
      </c>
      <c r="Y204" s="169">
        <f>X204*K204</f>
        <v>0</v>
      </c>
      <c r="Z204" s="169">
        <v>0</v>
      </c>
      <c r="AA204" s="170">
        <f>Z204*K204</f>
        <v>0</v>
      </c>
      <c r="AR204" s="21" t="s">
        <v>814</v>
      </c>
      <c r="AT204" s="21" t="s">
        <v>163</v>
      </c>
      <c r="AU204" s="21" t="s">
        <v>88</v>
      </c>
      <c r="AY204" s="21" t="s">
        <v>162</v>
      </c>
      <c r="BE204" s="109">
        <f>IF(U204="základní",N204,0)</f>
        <v>0</v>
      </c>
      <c r="BF204" s="109">
        <f>IF(U204="snížená",N204,0)</f>
        <v>0</v>
      </c>
      <c r="BG204" s="109">
        <f>IF(U204="zákl. přenesená",N204,0)</f>
        <v>0</v>
      </c>
      <c r="BH204" s="109">
        <f>IF(U204="sníž. přenesená",N204,0)</f>
        <v>0</v>
      </c>
      <c r="BI204" s="109">
        <f>IF(U204="nulová",N204,0)</f>
        <v>0</v>
      </c>
      <c r="BJ204" s="21" t="s">
        <v>141</v>
      </c>
      <c r="BK204" s="109">
        <f>ROUND(L204*K204,2)</f>
        <v>0</v>
      </c>
      <c r="BL204" s="21" t="s">
        <v>814</v>
      </c>
      <c r="BM204" s="21" t="s">
        <v>821</v>
      </c>
    </row>
    <row r="205" spans="2:51" s="11" customFormat="1" ht="22.5" customHeight="1">
      <c r="B205" s="179"/>
      <c r="C205" s="180"/>
      <c r="D205" s="180"/>
      <c r="E205" s="181" t="s">
        <v>5</v>
      </c>
      <c r="F205" s="285" t="s">
        <v>110</v>
      </c>
      <c r="G205" s="286"/>
      <c r="H205" s="286"/>
      <c r="I205" s="286"/>
      <c r="J205" s="180"/>
      <c r="K205" s="182">
        <v>2</v>
      </c>
      <c r="L205" s="180"/>
      <c r="M205" s="180"/>
      <c r="N205" s="180"/>
      <c r="O205" s="180"/>
      <c r="P205" s="180"/>
      <c r="Q205" s="180"/>
      <c r="R205" s="183"/>
      <c r="T205" s="184"/>
      <c r="U205" s="180"/>
      <c r="V205" s="180"/>
      <c r="W205" s="180"/>
      <c r="X205" s="180"/>
      <c r="Y205" s="180"/>
      <c r="Z205" s="180"/>
      <c r="AA205" s="185"/>
      <c r="AT205" s="186" t="s">
        <v>169</v>
      </c>
      <c r="AU205" s="186" t="s">
        <v>88</v>
      </c>
      <c r="AV205" s="11" t="s">
        <v>110</v>
      </c>
      <c r="AW205" s="11" t="s">
        <v>37</v>
      </c>
      <c r="AX205" s="11" t="s">
        <v>88</v>
      </c>
      <c r="AY205" s="186" t="s">
        <v>162</v>
      </c>
    </row>
    <row r="206" spans="2:65" s="1" customFormat="1" ht="31.5" customHeight="1">
      <c r="B206" s="135"/>
      <c r="C206" s="164" t="s">
        <v>393</v>
      </c>
      <c r="D206" s="164" t="s">
        <v>163</v>
      </c>
      <c r="E206" s="165" t="s">
        <v>822</v>
      </c>
      <c r="F206" s="276" t="s">
        <v>823</v>
      </c>
      <c r="G206" s="276"/>
      <c r="H206" s="276"/>
      <c r="I206" s="276"/>
      <c r="J206" s="166" t="s">
        <v>179</v>
      </c>
      <c r="K206" s="167">
        <v>19</v>
      </c>
      <c r="L206" s="277">
        <v>0</v>
      </c>
      <c r="M206" s="277"/>
      <c r="N206" s="278">
        <f>ROUND(L206*K206,2)</f>
        <v>0</v>
      </c>
      <c r="O206" s="278"/>
      <c r="P206" s="278"/>
      <c r="Q206" s="278"/>
      <c r="R206" s="138"/>
      <c r="T206" s="168" t="s">
        <v>5</v>
      </c>
      <c r="U206" s="47" t="s">
        <v>48</v>
      </c>
      <c r="V206" s="39"/>
      <c r="W206" s="169">
        <f>V206*K206</f>
        <v>0</v>
      </c>
      <c r="X206" s="169">
        <v>0</v>
      </c>
      <c r="Y206" s="169">
        <f>X206*K206</f>
        <v>0</v>
      </c>
      <c r="Z206" s="169">
        <v>0</v>
      </c>
      <c r="AA206" s="170">
        <f>Z206*K206</f>
        <v>0</v>
      </c>
      <c r="AR206" s="21" t="s">
        <v>814</v>
      </c>
      <c r="AT206" s="21" t="s">
        <v>163</v>
      </c>
      <c r="AU206" s="21" t="s">
        <v>88</v>
      </c>
      <c r="AY206" s="21" t="s">
        <v>162</v>
      </c>
      <c r="BE206" s="109">
        <f>IF(U206="základní",N206,0)</f>
        <v>0</v>
      </c>
      <c r="BF206" s="109">
        <f>IF(U206="snížená",N206,0)</f>
        <v>0</v>
      </c>
      <c r="BG206" s="109">
        <f>IF(U206="zákl. přenesená",N206,0)</f>
        <v>0</v>
      </c>
      <c r="BH206" s="109">
        <f>IF(U206="sníž. přenesená",N206,0)</f>
        <v>0</v>
      </c>
      <c r="BI206" s="109">
        <f>IF(U206="nulová",N206,0)</f>
        <v>0</v>
      </c>
      <c r="BJ206" s="21" t="s">
        <v>141</v>
      </c>
      <c r="BK206" s="109">
        <f>ROUND(L206*K206,2)</f>
        <v>0</v>
      </c>
      <c r="BL206" s="21" t="s">
        <v>814</v>
      </c>
      <c r="BM206" s="21" t="s">
        <v>824</v>
      </c>
    </row>
    <row r="207" spans="2:63" s="1" customFormat="1" ht="49.9" customHeight="1">
      <c r="B207" s="38"/>
      <c r="C207" s="39"/>
      <c r="D207" s="155" t="s">
        <v>723</v>
      </c>
      <c r="E207" s="39"/>
      <c r="F207" s="39"/>
      <c r="G207" s="39"/>
      <c r="H207" s="39"/>
      <c r="I207" s="39"/>
      <c r="J207" s="39"/>
      <c r="K207" s="39"/>
      <c r="L207" s="39"/>
      <c r="M207" s="39"/>
      <c r="N207" s="299">
        <f>BK207</f>
        <v>0</v>
      </c>
      <c r="O207" s="300"/>
      <c r="P207" s="300"/>
      <c r="Q207" s="300"/>
      <c r="R207" s="40"/>
      <c r="T207" s="207"/>
      <c r="U207" s="59"/>
      <c r="V207" s="59"/>
      <c r="W207" s="59"/>
      <c r="X207" s="59"/>
      <c r="Y207" s="59"/>
      <c r="Z207" s="59"/>
      <c r="AA207" s="61"/>
      <c r="AT207" s="21" t="s">
        <v>79</v>
      </c>
      <c r="AU207" s="21" t="s">
        <v>80</v>
      </c>
      <c r="AY207" s="21" t="s">
        <v>724</v>
      </c>
      <c r="BK207" s="109">
        <v>0</v>
      </c>
    </row>
    <row r="208" spans="2:18" s="1" customFormat="1" ht="6.95" customHeight="1">
      <c r="B208" s="62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4"/>
    </row>
  </sheetData>
  <mergeCells count="213">
    <mergeCell ref="N201:Q201"/>
    <mergeCell ref="N207:Q207"/>
    <mergeCell ref="H1:K1"/>
    <mergeCell ref="S2:AC2"/>
    <mergeCell ref="F202:I202"/>
    <mergeCell ref="L202:M202"/>
    <mergeCell ref="N202:Q202"/>
    <mergeCell ref="F203:I203"/>
    <mergeCell ref="F204:I204"/>
    <mergeCell ref="L204:M204"/>
    <mergeCell ref="N204:Q204"/>
    <mergeCell ref="F205:I205"/>
    <mergeCell ref="F206:I206"/>
    <mergeCell ref="L206:M206"/>
    <mergeCell ref="N206:Q206"/>
    <mergeCell ref="F194:I194"/>
    <mergeCell ref="F195:I195"/>
    <mergeCell ref="F196:I196"/>
    <mergeCell ref="L196:M196"/>
    <mergeCell ref="N196:Q196"/>
    <mergeCell ref="F197:I197"/>
    <mergeCell ref="F198:I198"/>
    <mergeCell ref="F200:I200"/>
    <mergeCell ref="L200:M200"/>
    <mergeCell ref="N200:Q200"/>
    <mergeCell ref="N199:Q199"/>
    <mergeCell ref="F189:I189"/>
    <mergeCell ref="F190:I190"/>
    <mergeCell ref="L190:M190"/>
    <mergeCell ref="N190:Q190"/>
    <mergeCell ref="F191:I191"/>
    <mergeCell ref="F192:I192"/>
    <mergeCell ref="F193:I193"/>
    <mergeCell ref="L193:M193"/>
    <mergeCell ref="N193:Q193"/>
    <mergeCell ref="F183:I183"/>
    <mergeCell ref="F184:I184"/>
    <mergeCell ref="F185:I185"/>
    <mergeCell ref="L185:M185"/>
    <mergeCell ref="N185:Q185"/>
    <mergeCell ref="F187:I187"/>
    <mergeCell ref="L187:M187"/>
    <mergeCell ref="N187:Q187"/>
    <mergeCell ref="F188:I188"/>
    <mergeCell ref="N186:Q186"/>
    <mergeCell ref="F178:I178"/>
    <mergeCell ref="L178:M178"/>
    <mergeCell ref="N178:Q178"/>
    <mergeCell ref="F179:I179"/>
    <mergeCell ref="F180:I180"/>
    <mergeCell ref="L180:M180"/>
    <mergeCell ref="N180:Q180"/>
    <mergeCell ref="F181:I181"/>
    <mergeCell ref="F182:I182"/>
    <mergeCell ref="L182:M182"/>
    <mergeCell ref="N182:Q182"/>
    <mergeCell ref="F173:I173"/>
    <mergeCell ref="F174:I174"/>
    <mergeCell ref="L174:M174"/>
    <mergeCell ref="N174:Q174"/>
    <mergeCell ref="F175:I175"/>
    <mergeCell ref="F176:I176"/>
    <mergeCell ref="L176:M176"/>
    <mergeCell ref="N176:Q176"/>
    <mergeCell ref="F177:I177"/>
    <mergeCell ref="F168:I168"/>
    <mergeCell ref="F169:I169"/>
    <mergeCell ref="F170:I170"/>
    <mergeCell ref="L170:M170"/>
    <mergeCell ref="N170:Q170"/>
    <mergeCell ref="F171:I171"/>
    <mergeCell ref="F172:I172"/>
    <mergeCell ref="L172:M172"/>
    <mergeCell ref="N172:Q172"/>
    <mergeCell ref="F162:I162"/>
    <mergeCell ref="F164:I164"/>
    <mergeCell ref="L164:M164"/>
    <mergeCell ref="N164:Q164"/>
    <mergeCell ref="F165:I165"/>
    <mergeCell ref="F166:I166"/>
    <mergeCell ref="F167:I167"/>
    <mergeCell ref="L167:M167"/>
    <mergeCell ref="N167:Q167"/>
    <mergeCell ref="N163:Q163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L161:M161"/>
    <mergeCell ref="N161:Q161"/>
    <mergeCell ref="F149:I149"/>
    <mergeCell ref="F150:I150"/>
    <mergeCell ref="F152:I152"/>
    <mergeCell ref="L152:M152"/>
    <mergeCell ref="N152:Q152"/>
    <mergeCell ref="F153:I153"/>
    <mergeCell ref="F154:I154"/>
    <mergeCell ref="F155:I155"/>
    <mergeCell ref="L155:M155"/>
    <mergeCell ref="N155:Q155"/>
    <mergeCell ref="N151:Q151"/>
    <mergeCell ref="F144:I144"/>
    <mergeCell ref="L144:M144"/>
    <mergeCell ref="N144:Q144"/>
    <mergeCell ref="F145:I145"/>
    <mergeCell ref="F146:I146"/>
    <mergeCell ref="F147:I147"/>
    <mergeCell ref="F148:I148"/>
    <mergeCell ref="L148:M148"/>
    <mergeCell ref="N148:Q148"/>
    <mergeCell ref="F137:I137"/>
    <mergeCell ref="F138:I138"/>
    <mergeCell ref="F139:I139"/>
    <mergeCell ref="F140:I140"/>
    <mergeCell ref="L140:M140"/>
    <mergeCell ref="N140:Q140"/>
    <mergeCell ref="F141:I141"/>
    <mergeCell ref="F142:I142"/>
    <mergeCell ref="F143:I143"/>
    <mergeCell ref="F130:I130"/>
    <mergeCell ref="L130:M130"/>
    <mergeCell ref="N130:Q130"/>
    <mergeCell ref="F131:I131"/>
    <mergeCell ref="F132:I132"/>
    <mergeCell ref="F134:I134"/>
    <mergeCell ref="L134:M134"/>
    <mergeCell ref="N134:Q134"/>
    <mergeCell ref="F136:I136"/>
    <mergeCell ref="L136:M136"/>
    <mergeCell ref="N136:Q136"/>
    <mergeCell ref="N133:Q133"/>
    <mergeCell ref="N135:Q135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F129:I129"/>
    <mergeCell ref="N124:Q124"/>
    <mergeCell ref="N125:Q125"/>
    <mergeCell ref="N126:Q126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7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5"/>
      <c r="C1" s="15"/>
      <c r="D1" s="16" t="s">
        <v>1</v>
      </c>
      <c r="E1" s="15"/>
      <c r="F1" s="17" t="s">
        <v>105</v>
      </c>
      <c r="G1" s="17"/>
      <c r="H1" s="303" t="s">
        <v>106</v>
      </c>
      <c r="I1" s="303"/>
      <c r="J1" s="303"/>
      <c r="K1" s="303"/>
      <c r="L1" s="17" t="s">
        <v>107</v>
      </c>
      <c r="M1" s="15"/>
      <c r="N1" s="15"/>
      <c r="O1" s="16" t="s">
        <v>108</v>
      </c>
      <c r="P1" s="15"/>
      <c r="Q1" s="15"/>
      <c r="R1" s="15"/>
      <c r="S1" s="17" t="s">
        <v>109</v>
      </c>
      <c r="T1" s="17"/>
      <c r="U1" s="118"/>
      <c r="V1" s="1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08" t="s">
        <v>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251" t="s">
        <v>8</v>
      </c>
      <c r="T2" s="252"/>
      <c r="U2" s="252"/>
      <c r="V2" s="252"/>
      <c r="W2" s="252"/>
      <c r="X2" s="252"/>
      <c r="Y2" s="252"/>
      <c r="Z2" s="252"/>
      <c r="AA2" s="252"/>
      <c r="AB2" s="252"/>
      <c r="AC2" s="252"/>
      <c r="AT2" s="21" t="s">
        <v>95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110</v>
      </c>
    </row>
    <row r="4" spans="2:46" ht="36.95" customHeight="1">
      <c r="B4" s="25"/>
      <c r="C4" s="210" t="s">
        <v>111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6"/>
      <c r="T4" s="27" t="s">
        <v>13</v>
      </c>
      <c r="AT4" s="21" t="s">
        <v>37</v>
      </c>
    </row>
    <row r="5" spans="2:18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5.35" customHeight="1">
      <c r="B6" s="25"/>
      <c r="C6" s="29"/>
      <c r="D6" s="33" t="s">
        <v>19</v>
      </c>
      <c r="E6" s="29"/>
      <c r="F6" s="253" t="str">
        <f>'Rekapitulace stavby'!K6</f>
        <v>OPRAVA TĚLOCVIČEN A JEJICH ZÁZEMÍ ZŠ JUBILEJNÍ 3     II.ETAPA</v>
      </c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9"/>
      <c r="R6" s="26"/>
    </row>
    <row r="7" spans="2:18" s="1" customFormat="1" ht="32.85" customHeight="1">
      <c r="B7" s="38"/>
      <c r="C7" s="39"/>
      <c r="D7" s="32" t="s">
        <v>112</v>
      </c>
      <c r="E7" s="39"/>
      <c r="F7" s="216" t="s">
        <v>825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39"/>
      <c r="R7" s="40"/>
    </row>
    <row r="8" spans="2:18" s="1" customFormat="1" ht="14.45" customHeight="1">
      <c r="B8" s="38"/>
      <c r="C8" s="39"/>
      <c r="D8" s="33" t="s">
        <v>21</v>
      </c>
      <c r="E8" s="39"/>
      <c r="F8" s="31" t="s">
        <v>5</v>
      </c>
      <c r="G8" s="39"/>
      <c r="H8" s="39"/>
      <c r="I8" s="39"/>
      <c r="J8" s="39"/>
      <c r="K8" s="39"/>
      <c r="L8" s="39"/>
      <c r="M8" s="33" t="s">
        <v>22</v>
      </c>
      <c r="N8" s="39"/>
      <c r="O8" s="31" t="s">
        <v>5</v>
      </c>
      <c r="P8" s="39"/>
      <c r="Q8" s="39"/>
      <c r="R8" s="40"/>
    </row>
    <row r="9" spans="2:18" s="1" customFormat="1" ht="14.45" customHeight="1">
      <c r="B9" s="38"/>
      <c r="C9" s="39"/>
      <c r="D9" s="33" t="s">
        <v>23</v>
      </c>
      <c r="E9" s="39"/>
      <c r="F9" s="31" t="s">
        <v>114</v>
      </c>
      <c r="G9" s="39"/>
      <c r="H9" s="39"/>
      <c r="I9" s="39"/>
      <c r="J9" s="39"/>
      <c r="K9" s="39"/>
      <c r="L9" s="39"/>
      <c r="M9" s="33" t="s">
        <v>25</v>
      </c>
      <c r="N9" s="39"/>
      <c r="O9" s="256" t="str">
        <f>'Rekapitulace stavby'!AN8</f>
        <v>15. 3. 2018</v>
      </c>
      <c r="P9" s="257"/>
      <c r="Q9" s="39"/>
      <c r="R9" s="40"/>
    </row>
    <row r="10" spans="2:18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45" customHeight="1">
      <c r="B11" s="38"/>
      <c r="C11" s="39"/>
      <c r="D11" s="33" t="s">
        <v>27</v>
      </c>
      <c r="E11" s="39"/>
      <c r="F11" s="39"/>
      <c r="G11" s="39"/>
      <c r="H11" s="39"/>
      <c r="I11" s="39"/>
      <c r="J11" s="39"/>
      <c r="K11" s="39"/>
      <c r="L11" s="39"/>
      <c r="M11" s="33" t="s">
        <v>28</v>
      </c>
      <c r="N11" s="39"/>
      <c r="O11" s="214" t="str">
        <f>IF('Rekapitulace stavby'!AN10="","",'Rekapitulace stavby'!AN10)</f>
        <v>45214859</v>
      </c>
      <c r="P11" s="214"/>
      <c r="Q11" s="39"/>
      <c r="R11" s="40"/>
    </row>
    <row r="12" spans="2:18" s="1" customFormat="1" ht="18" customHeight="1">
      <c r="B12" s="38"/>
      <c r="C12" s="39"/>
      <c r="D12" s="39"/>
      <c r="E12" s="31" t="str">
        <f>IF('Rekapitulace stavby'!E11="","",'Rekapitulace stavby'!E11)</f>
        <v>ZŠ a MŠ Nový Jičín , Jubilejní 3</v>
      </c>
      <c r="F12" s="39"/>
      <c r="G12" s="39"/>
      <c r="H12" s="39"/>
      <c r="I12" s="39"/>
      <c r="J12" s="39"/>
      <c r="K12" s="39"/>
      <c r="L12" s="39"/>
      <c r="M12" s="33" t="s">
        <v>31</v>
      </c>
      <c r="N12" s="39"/>
      <c r="O12" s="214" t="str">
        <f>IF('Rekapitulace stavby'!AN11="","",'Rekapitulace stavby'!AN11)</f>
        <v/>
      </c>
      <c r="P12" s="214"/>
      <c r="Q12" s="39"/>
      <c r="R12" s="40"/>
    </row>
    <row r="13" spans="2:18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45" customHeight="1">
      <c r="B14" s="38"/>
      <c r="C14" s="39"/>
      <c r="D14" s="33" t="s">
        <v>32</v>
      </c>
      <c r="E14" s="39"/>
      <c r="F14" s="39"/>
      <c r="G14" s="39"/>
      <c r="H14" s="39"/>
      <c r="I14" s="39"/>
      <c r="J14" s="39"/>
      <c r="K14" s="39"/>
      <c r="L14" s="39"/>
      <c r="M14" s="33" t="s">
        <v>28</v>
      </c>
      <c r="N14" s="39"/>
      <c r="O14" s="258" t="str">
        <f>IF('Rekapitulace stavby'!AN13="","",'Rekapitulace stavby'!AN13)</f>
        <v>Vyplň údaj</v>
      </c>
      <c r="P14" s="214"/>
      <c r="Q14" s="39"/>
      <c r="R14" s="40"/>
    </row>
    <row r="15" spans="2:18" s="1" customFormat="1" ht="18" customHeight="1">
      <c r="B15" s="38"/>
      <c r="C15" s="39"/>
      <c r="D15" s="39"/>
      <c r="E15" s="258" t="str">
        <f>IF('Rekapitulace stavby'!E14="","",'Rekapitulace stavby'!E14)</f>
        <v>Vyplň údaj</v>
      </c>
      <c r="F15" s="259"/>
      <c r="G15" s="259"/>
      <c r="H15" s="259"/>
      <c r="I15" s="259"/>
      <c r="J15" s="259"/>
      <c r="K15" s="259"/>
      <c r="L15" s="259"/>
      <c r="M15" s="33" t="s">
        <v>31</v>
      </c>
      <c r="N15" s="39"/>
      <c r="O15" s="258" t="str">
        <f>IF('Rekapitulace stavby'!AN14="","",'Rekapitulace stavby'!AN14)</f>
        <v>Vyplň údaj</v>
      </c>
      <c r="P15" s="214"/>
      <c r="Q15" s="39"/>
      <c r="R15" s="40"/>
    </row>
    <row r="16" spans="2:18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34</v>
      </c>
      <c r="E17" s="39"/>
      <c r="F17" s="39"/>
      <c r="G17" s="39"/>
      <c r="H17" s="39"/>
      <c r="I17" s="39"/>
      <c r="J17" s="39"/>
      <c r="K17" s="39"/>
      <c r="L17" s="39"/>
      <c r="M17" s="33" t="s">
        <v>28</v>
      </c>
      <c r="N17" s="39"/>
      <c r="O17" s="214" t="str">
        <f>IF('Rekapitulace stavby'!AN16="","",'Rekapitulace stavby'!AN16)</f>
        <v>27852067</v>
      </c>
      <c r="P17" s="214"/>
      <c r="Q17" s="39"/>
      <c r="R17" s="40"/>
    </row>
    <row r="18" spans="2:18" s="1" customFormat="1" ht="18" customHeight="1">
      <c r="B18" s="38"/>
      <c r="C18" s="39"/>
      <c r="D18" s="39"/>
      <c r="E18" s="31" t="str">
        <f>IF('Rekapitulace stavby'!E17="","",'Rekapitulace stavby'!E17)</f>
        <v>GaP INŽENÝRING s.r.o.</v>
      </c>
      <c r="F18" s="39"/>
      <c r="G18" s="39"/>
      <c r="H18" s="39"/>
      <c r="I18" s="39"/>
      <c r="J18" s="39"/>
      <c r="K18" s="39"/>
      <c r="L18" s="39"/>
      <c r="M18" s="33" t="s">
        <v>31</v>
      </c>
      <c r="N18" s="39"/>
      <c r="O18" s="214" t="str">
        <f>IF('Rekapitulace stavby'!AN17="","",'Rekapitulace stavby'!AN17)</f>
        <v/>
      </c>
      <c r="P18" s="214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38</v>
      </c>
      <c r="E20" s="39"/>
      <c r="F20" s="39"/>
      <c r="G20" s="39"/>
      <c r="H20" s="39"/>
      <c r="I20" s="39"/>
      <c r="J20" s="39"/>
      <c r="K20" s="39"/>
      <c r="L20" s="39"/>
      <c r="M20" s="33" t="s">
        <v>28</v>
      </c>
      <c r="N20" s="39"/>
      <c r="O20" s="214" t="str">
        <f>IF('Rekapitulace stavby'!AN19="","",'Rekapitulace stavby'!AN19)</f>
        <v/>
      </c>
      <c r="P20" s="214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>PETŘKOVSKÝ R.</v>
      </c>
      <c r="F21" s="39"/>
      <c r="G21" s="39"/>
      <c r="H21" s="39"/>
      <c r="I21" s="39"/>
      <c r="J21" s="39"/>
      <c r="K21" s="39"/>
      <c r="L21" s="39"/>
      <c r="M21" s="33" t="s">
        <v>31</v>
      </c>
      <c r="N21" s="39"/>
      <c r="O21" s="214" t="str">
        <f>IF('Rekapitulace stavby'!AN20="","",'Rekapitulace stavby'!AN20)</f>
        <v/>
      </c>
      <c r="P21" s="214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40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19" t="s">
        <v>5</v>
      </c>
      <c r="F24" s="219"/>
      <c r="G24" s="219"/>
      <c r="H24" s="219"/>
      <c r="I24" s="219"/>
      <c r="J24" s="219"/>
      <c r="K24" s="219"/>
      <c r="L24" s="219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19" t="s">
        <v>115</v>
      </c>
      <c r="E27" s="39"/>
      <c r="F27" s="39"/>
      <c r="G27" s="39"/>
      <c r="H27" s="39"/>
      <c r="I27" s="39"/>
      <c r="J27" s="39"/>
      <c r="K27" s="39"/>
      <c r="L27" s="39"/>
      <c r="M27" s="220">
        <f>N88</f>
        <v>0</v>
      </c>
      <c r="N27" s="220"/>
      <c r="O27" s="220"/>
      <c r="P27" s="220"/>
      <c r="Q27" s="39"/>
      <c r="R27" s="40"/>
    </row>
    <row r="28" spans="2:18" s="1" customFormat="1" ht="14.45" customHeight="1">
      <c r="B28" s="38"/>
      <c r="C28" s="39"/>
      <c r="D28" s="37" t="s">
        <v>99</v>
      </c>
      <c r="E28" s="39"/>
      <c r="F28" s="39"/>
      <c r="G28" s="39"/>
      <c r="H28" s="39"/>
      <c r="I28" s="39"/>
      <c r="J28" s="39"/>
      <c r="K28" s="39"/>
      <c r="L28" s="39"/>
      <c r="M28" s="220">
        <f>N93</f>
        <v>0</v>
      </c>
      <c r="N28" s="220"/>
      <c r="O28" s="220"/>
      <c r="P28" s="220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0" t="s">
        <v>43</v>
      </c>
      <c r="E30" s="39"/>
      <c r="F30" s="39"/>
      <c r="G30" s="39"/>
      <c r="H30" s="39"/>
      <c r="I30" s="39"/>
      <c r="J30" s="39"/>
      <c r="K30" s="39"/>
      <c r="L30" s="39"/>
      <c r="M30" s="260">
        <f>ROUND(M27+M28,2)</f>
        <v>0</v>
      </c>
      <c r="N30" s="255"/>
      <c r="O30" s="255"/>
      <c r="P30" s="255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 hidden="1">
      <c r="B32" s="38"/>
      <c r="C32" s="39"/>
      <c r="D32" s="45" t="s">
        <v>44</v>
      </c>
      <c r="E32" s="45" t="s">
        <v>45</v>
      </c>
      <c r="F32" s="46">
        <v>0.21</v>
      </c>
      <c r="G32" s="121" t="s">
        <v>46</v>
      </c>
      <c r="H32" s="261">
        <f>(SUM(BE93:BE100)+SUM(BE118:BE170))</f>
        <v>0</v>
      </c>
      <c r="I32" s="255"/>
      <c r="J32" s="255"/>
      <c r="K32" s="39"/>
      <c r="L32" s="39"/>
      <c r="M32" s="261">
        <f>ROUND((SUM(BE93:BE100)+SUM(BE118:BE170)),2)*F32</f>
        <v>0</v>
      </c>
      <c r="N32" s="255"/>
      <c r="O32" s="255"/>
      <c r="P32" s="255"/>
      <c r="Q32" s="39"/>
      <c r="R32" s="40"/>
    </row>
    <row r="33" spans="2:18" s="1" customFormat="1" ht="14.45" customHeight="1" hidden="1">
      <c r="B33" s="38"/>
      <c r="C33" s="39"/>
      <c r="D33" s="39"/>
      <c r="E33" s="45" t="s">
        <v>47</v>
      </c>
      <c r="F33" s="46">
        <v>0.15</v>
      </c>
      <c r="G33" s="121" t="s">
        <v>46</v>
      </c>
      <c r="H33" s="261">
        <f>(SUM(BF93:BF100)+SUM(BF118:BF170))</f>
        <v>0</v>
      </c>
      <c r="I33" s="255"/>
      <c r="J33" s="255"/>
      <c r="K33" s="39"/>
      <c r="L33" s="39"/>
      <c r="M33" s="261">
        <f>ROUND((SUM(BF93:BF100)+SUM(BF118:BF170)),2)*F33</f>
        <v>0</v>
      </c>
      <c r="N33" s="255"/>
      <c r="O33" s="255"/>
      <c r="P33" s="255"/>
      <c r="Q33" s="39"/>
      <c r="R33" s="40"/>
    </row>
    <row r="34" spans="2:18" s="1" customFormat="1" ht="14.45" customHeight="1">
      <c r="B34" s="38"/>
      <c r="C34" s="39"/>
      <c r="D34" s="45" t="s">
        <v>44</v>
      </c>
      <c r="E34" s="45" t="s">
        <v>48</v>
      </c>
      <c r="F34" s="46">
        <v>0.21</v>
      </c>
      <c r="G34" s="121" t="s">
        <v>46</v>
      </c>
      <c r="H34" s="261">
        <f>(SUM(BG93:BG100)+SUM(BG118:BG170))</f>
        <v>0</v>
      </c>
      <c r="I34" s="255"/>
      <c r="J34" s="255"/>
      <c r="K34" s="39"/>
      <c r="L34" s="39"/>
      <c r="M34" s="261">
        <v>0</v>
      </c>
      <c r="N34" s="255"/>
      <c r="O34" s="255"/>
      <c r="P34" s="255"/>
      <c r="Q34" s="39"/>
      <c r="R34" s="40"/>
    </row>
    <row r="35" spans="2:18" s="1" customFormat="1" ht="14.45" customHeight="1">
      <c r="B35" s="38"/>
      <c r="C35" s="39"/>
      <c r="D35" s="39"/>
      <c r="E35" s="45" t="s">
        <v>49</v>
      </c>
      <c r="F35" s="46">
        <v>0.15</v>
      </c>
      <c r="G35" s="121" t="s">
        <v>46</v>
      </c>
      <c r="H35" s="261">
        <f>(SUM(BH93:BH100)+SUM(BH118:BH170))</f>
        <v>0</v>
      </c>
      <c r="I35" s="255"/>
      <c r="J35" s="255"/>
      <c r="K35" s="39"/>
      <c r="L35" s="39"/>
      <c r="M35" s="261">
        <v>0</v>
      </c>
      <c r="N35" s="255"/>
      <c r="O35" s="255"/>
      <c r="P35" s="255"/>
      <c r="Q35" s="39"/>
      <c r="R35" s="40"/>
    </row>
    <row r="36" spans="2:18" s="1" customFormat="1" ht="14.45" customHeight="1" hidden="1">
      <c r="B36" s="38"/>
      <c r="C36" s="39"/>
      <c r="D36" s="39"/>
      <c r="E36" s="45" t="s">
        <v>50</v>
      </c>
      <c r="F36" s="46">
        <v>0</v>
      </c>
      <c r="G36" s="121" t="s">
        <v>46</v>
      </c>
      <c r="H36" s="261">
        <f>(SUM(BI93:BI100)+SUM(BI118:BI170))</f>
        <v>0</v>
      </c>
      <c r="I36" s="255"/>
      <c r="J36" s="255"/>
      <c r="K36" s="39"/>
      <c r="L36" s="39"/>
      <c r="M36" s="261">
        <v>0</v>
      </c>
      <c r="N36" s="255"/>
      <c r="O36" s="255"/>
      <c r="P36" s="255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17"/>
      <c r="D38" s="122" t="s">
        <v>51</v>
      </c>
      <c r="E38" s="78"/>
      <c r="F38" s="78"/>
      <c r="G38" s="123" t="s">
        <v>52</v>
      </c>
      <c r="H38" s="124" t="s">
        <v>53</v>
      </c>
      <c r="I38" s="78"/>
      <c r="J38" s="78"/>
      <c r="K38" s="78"/>
      <c r="L38" s="262">
        <f>SUM(M30:M36)</f>
        <v>0</v>
      </c>
      <c r="M38" s="262"/>
      <c r="N38" s="262"/>
      <c r="O38" s="262"/>
      <c r="P38" s="263"/>
      <c r="Q38" s="117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3.5">
      <c r="B50" s="38"/>
      <c r="C50" s="39"/>
      <c r="D50" s="53" t="s">
        <v>54</v>
      </c>
      <c r="E50" s="54"/>
      <c r="F50" s="54"/>
      <c r="G50" s="54"/>
      <c r="H50" s="55"/>
      <c r="I50" s="39"/>
      <c r="J50" s="53" t="s">
        <v>55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3.5">
      <c r="B59" s="38"/>
      <c r="C59" s="39"/>
      <c r="D59" s="58" t="s">
        <v>56</v>
      </c>
      <c r="E59" s="59"/>
      <c r="F59" s="59"/>
      <c r="G59" s="60" t="s">
        <v>57</v>
      </c>
      <c r="H59" s="61"/>
      <c r="I59" s="39"/>
      <c r="J59" s="58" t="s">
        <v>56</v>
      </c>
      <c r="K59" s="59"/>
      <c r="L59" s="59"/>
      <c r="M59" s="59"/>
      <c r="N59" s="60" t="s">
        <v>57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3.5">
      <c r="B61" s="38"/>
      <c r="C61" s="39"/>
      <c r="D61" s="53" t="s">
        <v>58</v>
      </c>
      <c r="E61" s="54"/>
      <c r="F61" s="54"/>
      <c r="G61" s="54"/>
      <c r="H61" s="55"/>
      <c r="I61" s="39"/>
      <c r="J61" s="53" t="s">
        <v>59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3.5">
      <c r="B70" s="38"/>
      <c r="C70" s="39"/>
      <c r="D70" s="58" t="s">
        <v>56</v>
      </c>
      <c r="E70" s="59"/>
      <c r="F70" s="59"/>
      <c r="G70" s="60" t="s">
        <v>57</v>
      </c>
      <c r="H70" s="61"/>
      <c r="I70" s="39"/>
      <c r="J70" s="58" t="s">
        <v>56</v>
      </c>
      <c r="K70" s="59"/>
      <c r="L70" s="59"/>
      <c r="M70" s="59"/>
      <c r="N70" s="60" t="s">
        <v>57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" customHeight="1">
      <c r="B76" s="38"/>
      <c r="C76" s="210" t="s">
        <v>116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19</v>
      </c>
      <c r="D78" s="39"/>
      <c r="E78" s="39"/>
      <c r="F78" s="253" t="str">
        <f>F6</f>
        <v>OPRAVA TĚLOCVIČEN A JEJICH ZÁZEMÍ ZŠ JUBILEJNÍ 3     II.ETAPA</v>
      </c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39"/>
      <c r="R78" s="40"/>
    </row>
    <row r="79" spans="2:18" s="1" customFormat="1" ht="36.95" customHeight="1">
      <c r="B79" s="38"/>
      <c r="C79" s="72" t="s">
        <v>112</v>
      </c>
      <c r="D79" s="39"/>
      <c r="E79" s="39"/>
      <c r="F79" s="230" t="str">
        <f>F7</f>
        <v xml:space="preserve">18-08C - SO 03 ELEKTROINSTALACE OSVĚTLENÍ A ZÁSUVEK </v>
      </c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39"/>
      <c r="R79" s="40"/>
    </row>
    <row r="80" spans="2:18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18" s="1" customFormat="1" ht="18" customHeight="1">
      <c r="B81" s="38"/>
      <c r="C81" s="33" t="s">
        <v>23</v>
      </c>
      <c r="D81" s="39"/>
      <c r="E81" s="39"/>
      <c r="F81" s="31" t="str">
        <f>F9</f>
        <v xml:space="preserve"> </v>
      </c>
      <c r="G81" s="39"/>
      <c r="H81" s="39"/>
      <c r="I81" s="39"/>
      <c r="J81" s="39"/>
      <c r="K81" s="33" t="s">
        <v>25</v>
      </c>
      <c r="L81" s="39"/>
      <c r="M81" s="257" t="str">
        <f>IF(O9="","",O9)</f>
        <v>15. 3. 2018</v>
      </c>
      <c r="N81" s="257"/>
      <c r="O81" s="257"/>
      <c r="P81" s="257"/>
      <c r="Q81" s="39"/>
      <c r="R81" s="40"/>
    </row>
    <row r="82" spans="2:18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18" s="1" customFormat="1" ht="13.5">
      <c r="B83" s="38"/>
      <c r="C83" s="33" t="s">
        <v>27</v>
      </c>
      <c r="D83" s="39"/>
      <c r="E83" s="39"/>
      <c r="F83" s="31" t="str">
        <f>E12</f>
        <v>ZŠ a MŠ Nový Jičín , Jubilejní 3</v>
      </c>
      <c r="G83" s="39"/>
      <c r="H83" s="39"/>
      <c r="I83" s="39"/>
      <c r="J83" s="39"/>
      <c r="K83" s="33" t="s">
        <v>34</v>
      </c>
      <c r="L83" s="39"/>
      <c r="M83" s="214" t="str">
        <f>E18</f>
        <v>GaP INŽENÝRING s.r.o.</v>
      </c>
      <c r="N83" s="214"/>
      <c r="O83" s="214"/>
      <c r="P83" s="214"/>
      <c r="Q83" s="214"/>
      <c r="R83" s="40"/>
    </row>
    <row r="84" spans="2:18" s="1" customFormat="1" ht="14.45" customHeight="1">
      <c r="B84" s="38"/>
      <c r="C84" s="33" t="s">
        <v>32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38</v>
      </c>
      <c r="L84" s="39"/>
      <c r="M84" s="214" t="str">
        <f>E21</f>
        <v>PETŘKOVSKÝ R.</v>
      </c>
      <c r="N84" s="214"/>
      <c r="O84" s="214"/>
      <c r="P84" s="214"/>
      <c r="Q84" s="214"/>
      <c r="R84" s="40"/>
    </row>
    <row r="85" spans="2:18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18" s="1" customFormat="1" ht="29.25" customHeight="1">
      <c r="B86" s="38"/>
      <c r="C86" s="264" t="s">
        <v>117</v>
      </c>
      <c r="D86" s="265"/>
      <c r="E86" s="265"/>
      <c r="F86" s="265"/>
      <c r="G86" s="265"/>
      <c r="H86" s="117"/>
      <c r="I86" s="117"/>
      <c r="J86" s="117"/>
      <c r="K86" s="117"/>
      <c r="L86" s="117"/>
      <c r="M86" s="117"/>
      <c r="N86" s="264" t="s">
        <v>118</v>
      </c>
      <c r="O86" s="265"/>
      <c r="P86" s="265"/>
      <c r="Q86" s="265"/>
      <c r="R86" s="40"/>
    </row>
    <row r="87" spans="2:18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5" t="s">
        <v>119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49">
        <f>N118</f>
        <v>0</v>
      </c>
      <c r="O88" s="266"/>
      <c r="P88" s="266"/>
      <c r="Q88" s="266"/>
      <c r="R88" s="40"/>
      <c r="AU88" s="21" t="s">
        <v>120</v>
      </c>
    </row>
    <row r="89" spans="2:18" s="6" customFormat="1" ht="24.95" customHeight="1">
      <c r="B89" s="126"/>
      <c r="C89" s="127"/>
      <c r="D89" s="128" t="s">
        <v>127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67">
        <f>N119</f>
        <v>0</v>
      </c>
      <c r="O89" s="268"/>
      <c r="P89" s="268"/>
      <c r="Q89" s="268"/>
      <c r="R89" s="129"/>
    </row>
    <row r="90" spans="2:18" s="7" customFormat="1" ht="19.9" customHeight="1">
      <c r="B90" s="130"/>
      <c r="C90" s="131"/>
      <c r="D90" s="105" t="s">
        <v>826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45">
        <f>N120</f>
        <v>0</v>
      </c>
      <c r="O90" s="269"/>
      <c r="P90" s="269"/>
      <c r="Q90" s="269"/>
      <c r="R90" s="132"/>
    </row>
    <row r="91" spans="2:18" s="6" customFormat="1" ht="24.95" customHeight="1">
      <c r="B91" s="126"/>
      <c r="C91" s="127"/>
      <c r="D91" s="128" t="s">
        <v>731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67">
        <f>N161</f>
        <v>0</v>
      </c>
      <c r="O91" s="268"/>
      <c r="P91" s="268"/>
      <c r="Q91" s="268"/>
      <c r="R91" s="129"/>
    </row>
    <row r="92" spans="2:18" s="1" customFormat="1" ht="21.75" customHeight="1"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40"/>
    </row>
    <row r="93" spans="2:21" s="1" customFormat="1" ht="29.25" customHeight="1">
      <c r="B93" s="38"/>
      <c r="C93" s="125" t="s">
        <v>138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266">
        <f>ROUND(N94+N95+N96+N97+N98+N99,2)</f>
        <v>0</v>
      </c>
      <c r="O93" s="270"/>
      <c r="P93" s="270"/>
      <c r="Q93" s="270"/>
      <c r="R93" s="40"/>
      <c r="T93" s="133"/>
      <c r="U93" s="134" t="s">
        <v>44</v>
      </c>
    </row>
    <row r="94" spans="2:65" s="1" customFormat="1" ht="18" customHeight="1">
      <c r="B94" s="135"/>
      <c r="C94" s="136"/>
      <c r="D94" s="246" t="s">
        <v>139</v>
      </c>
      <c r="E94" s="271"/>
      <c r="F94" s="271"/>
      <c r="G94" s="271"/>
      <c r="H94" s="271"/>
      <c r="I94" s="136"/>
      <c r="J94" s="136"/>
      <c r="K94" s="136"/>
      <c r="L94" s="136"/>
      <c r="M94" s="136"/>
      <c r="N94" s="244">
        <f>ROUND(N88*T94,2)</f>
        <v>0</v>
      </c>
      <c r="O94" s="272"/>
      <c r="P94" s="272"/>
      <c r="Q94" s="272"/>
      <c r="R94" s="138"/>
      <c r="S94" s="136"/>
      <c r="T94" s="139"/>
      <c r="U94" s="140" t="s">
        <v>48</v>
      </c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2" t="s">
        <v>140</v>
      </c>
      <c r="AZ94" s="141"/>
      <c r="BA94" s="141"/>
      <c r="BB94" s="141"/>
      <c r="BC94" s="141"/>
      <c r="BD94" s="141"/>
      <c r="BE94" s="143">
        <f aca="true" t="shared" si="0" ref="BE94:BE99">IF(U94="základní",N94,0)</f>
        <v>0</v>
      </c>
      <c r="BF94" s="143">
        <f aca="true" t="shared" si="1" ref="BF94:BF99">IF(U94="snížená",N94,0)</f>
        <v>0</v>
      </c>
      <c r="BG94" s="143">
        <f aca="true" t="shared" si="2" ref="BG94:BG99">IF(U94="zákl. přenesená",N94,0)</f>
        <v>0</v>
      </c>
      <c r="BH94" s="143">
        <f aca="true" t="shared" si="3" ref="BH94:BH99">IF(U94="sníž. přenesená",N94,0)</f>
        <v>0</v>
      </c>
      <c r="BI94" s="143">
        <f aca="true" t="shared" si="4" ref="BI94:BI99">IF(U94="nulová",N94,0)</f>
        <v>0</v>
      </c>
      <c r="BJ94" s="142" t="s">
        <v>141</v>
      </c>
      <c r="BK94" s="141"/>
      <c r="BL94" s="141"/>
      <c r="BM94" s="141"/>
    </row>
    <row r="95" spans="2:65" s="1" customFormat="1" ht="18" customHeight="1">
      <c r="B95" s="135"/>
      <c r="C95" s="136"/>
      <c r="D95" s="246" t="s">
        <v>142</v>
      </c>
      <c r="E95" s="271"/>
      <c r="F95" s="271"/>
      <c r="G95" s="271"/>
      <c r="H95" s="271"/>
      <c r="I95" s="136"/>
      <c r="J95" s="136"/>
      <c r="K95" s="136"/>
      <c r="L95" s="136"/>
      <c r="M95" s="136"/>
      <c r="N95" s="244">
        <f>ROUND(N88*T95,2)</f>
        <v>0</v>
      </c>
      <c r="O95" s="272"/>
      <c r="P95" s="272"/>
      <c r="Q95" s="272"/>
      <c r="R95" s="138"/>
      <c r="S95" s="136"/>
      <c r="T95" s="139"/>
      <c r="U95" s="140" t="s">
        <v>48</v>
      </c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2" t="s">
        <v>140</v>
      </c>
      <c r="AZ95" s="141"/>
      <c r="BA95" s="141"/>
      <c r="BB95" s="141"/>
      <c r="BC95" s="141"/>
      <c r="BD95" s="141"/>
      <c r="BE95" s="143">
        <f t="shared" si="0"/>
        <v>0</v>
      </c>
      <c r="BF95" s="143">
        <f t="shared" si="1"/>
        <v>0</v>
      </c>
      <c r="BG95" s="143">
        <f t="shared" si="2"/>
        <v>0</v>
      </c>
      <c r="BH95" s="143">
        <f t="shared" si="3"/>
        <v>0</v>
      </c>
      <c r="BI95" s="143">
        <f t="shared" si="4"/>
        <v>0</v>
      </c>
      <c r="BJ95" s="142" t="s">
        <v>141</v>
      </c>
      <c r="BK95" s="141"/>
      <c r="BL95" s="141"/>
      <c r="BM95" s="141"/>
    </row>
    <row r="96" spans="2:65" s="1" customFormat="1" ht="18" customHeight="1">
      <c r="B96" s="135"/>
      <c r="C96" s="136"/>
      <c r="D96" s="246" t="s">
        <v>143</v>
      </c>
      <c r="E96" s="271"/>
      <c r="F96" s="271"/>
      <c r="G96" s="271"/>
      <c r="H96" s="271"/>
      <c r="I96" s="136"/>
      <c r="J96" s="136"/>
      <c r="K96" s="136"/>
      <c r="L96" s="136"/>
      <c r="M96" s="136"/>
      <c r="N96" s="244">
        <f>ROUND(N88*T96,2)</f>
        <v>0</v>
      </c>
      <c r="O96" s="272"/>
      <c r="P96" s="272"/>
      <c r="Q96" s="272"/>
      <c r="R96" s="138"/>
      <c r="S96" s="136"/>
      <c r="T96" s="139"/>
      <c r="U96" s="140" t="s">
        <v>48</v>
      </c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2" t="s">
        <v>140</v>
      </c>
      <c r="AZ96" s="141"/>
      <c r="BA96" s="141"/>
      <c r="BB96" s="141"/>
      <c r="BC96" s="141"/>
      <c r="BD96" s="141"/>
      <c r="BE96" s="143">
        <f t="shared" si="0"/>
        <v>0</v>
      </c>
      <c r="BF96" s="143">
        <f t="shared" si="1"/>
        <v>0</v>
      </c>
      <c r="BG96" s="143">
        <f t="shared" si="2"/>
        <v>0</v>
      </c>
      <c r="BH96" s="143">
        <f t="shared" si="3"/>
        <v>0</v>
      </c>
      <c r="BI96" s="143">
        <f t="shared" si="4"/>
        <v>0</v>
      </c>
      <c r="BJ96" s="142" t="s">
        <v>141</v>
      </c>
      <c r="BK96" s="141"/>
      <c r="BL96" s="141"/>
      <c r="BM96" s="141"/>
    </row>
    <row r="97" spans="2:65" s="1" customFormat="1" ht="18" customHeight="1">
      <c r="B97" s="135"/>
      <c r="C97" s="136"/>
      <c r="D97" s="246" t="s">
        <v>144</v>
      </c>
      <c r="E97" s="271"/>
      <c r="F97" s="271"/>
      <c r="G97" s="271"/>
      <c r="H97" s="271"/>
      <c r="I97" s="136"/>
      <c r="J97" s="136"/>
      <c r="K97" s="136"/>
      <c r="L97" s="136"/>
      <c r="M97" s="136"/>
      <c r="N97" s="244">
        <f>ROUND(N88*T97,2)</f>
        <v>0</v>
      </c>
      <c r="O97" s="272"/>
      <c r="P97" s="272"/>
      <c r="Q97" s="272"/>
      <c r="R97" s="138"/>
      <c r="S97" s="136"/>
      <c r="T97" s="139"/>
      <c r="U97" s="140" t="s">
        <v>48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2" t="s">
        <v>140</v>
      </c>
      <c r="AZ97" s="141"/>
      <c r="BA97" s="141"/>
      <c r="BB97" s="141"/>
      <c r="BC97" s="141"/>
      <c r="BD97" s="141"/>
      <c r="BE97" s="143">
        <f t="shared" si="0"/>
        <v>0</v>
      </c>
      <c r="BF97" s="143">
        <f t="shared" si="1"/>
        <v>0</v>
      </c>
      <c r="BG97" s="143">
        <f t="shared" si="2"/>
        <v>0</v>
      </c>
      <c r="BH97" s="143">
        <f t="shared" si="3"/>
        <v>0</v>
      </c>
      <c r="BI97" s="143">
        <f t="shared" si="4"/>
        <v>0</v>
      </c>
      <c r="BJ97" s="142" t="s">
        <v>141</v>
      </c>
      <c r="BK97" s="141"/>
      <c r="BL97" s="141"/>
      <c r="BM97" s="141"/>
    </row>
    <row r="98" spans="2:65" s="1" customFormat="1" ht="18" customHeight="1">
      <c r="B98" s="135"/>
      <c r="C98" s="136"/>
      <c r="D98" s="246" t="s">
        <v>145</v>
      </c>
      <c r="E98" s="271"/>
      <c r="F98" s="271"/>
      <c r="G98" s="271"/>
      <c r="H98" s="271"/>
      <c r="I98" s="136"/>
      <c r="J98" s="136"/>
      <c r="K98" s="136"/>
      <c r="L98" s="136"/>
      <c r="M98" s="136"/>
      <c r="N98" s="244">
        <f>ROUND(N88*T98,2)</f>
        <v>0</v>
      </c>
      <c r="O98" s="272"/>
      <c r="P98" s="272"/>
      <c r="Q98" s="272"/>
      <c r="R98" s="138"/>
      <c r="S98" s="136"/>
      <c r="T98" s="139"/>
      <c r="U98" s="140" t="s">
        <v>48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2" t="s">
        <v>140</v>
      </c>
      <c r="AZ98" s="141"/>
      <c r="BA98" s="141"/>
      <c r="BB98" s="141"/>
      <c r="BC98" s="141"/>
      <c r="BD98" s="141"/>
      <c r="BE98" s="143">
        <f t="shared" si="0"/>
        <v>0</v>
      </c>
      <c r="BF98" s="143">
        <f t="shared" si="1"/>
        <v>0</v>
      </c>
      <c r="BG98" s="143">
        <f t="shared" si="2"/>
        <v>0</v>
      </c>
      <c r="BH98" s="143">
        <f t="shared" si="3"/>
        <v>0</v>
      </c>
      <c r="BI98" s="143">
        <f t="shared" si="4"/>
        <v>0</v>
      </c>
      <c r="BJ98" s="142" t="s">
        <v>141</v>
      </c>
      <c r="BK98" s="141"/>
      <c r="BL98" s="141"/>
      <c r="BM98" s="141"/>
    </row>
    <row r="99" spans="2:65" s="1" customFormat="1" ht="18" customHeight="1">
      <c r="B99" s="135"/>
      <c r="C99" s="136"/>
      <c r="D99" s="137" t="s">
        <v>146</v>
      </c>
      <c r="E99" s="136"/>
      <c r="F99" s="136"/>
      <c r="G99" s="136"/>
      <c r="H99" s="136"/>
      <c r="I99" s="136"/>
      <c r="J99" s="136"/>
      <c r="K99" s="136"/>
      <c r="L99" s="136"/>
      <c r="M99" s="136"/>
      <c r="N99" s="244">
        <f>ROUND(N88*T99,2)</f>
        <v>0</v>
      </c>
      <c r="O99" s="272"/>
      <c r="P99" s="272"/>
      <c r="Q99" s="272"/>
      <c r="R99" s="138"/>
      <c r="S99" s="136"/>
      <c r="T99" s="144"/>
      <c r="U99" s="145" t="s">
        <v>48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2" t="s">
        <v>147</v>
      </c>
      <c r="AZ99" s="141"/>
      <c r="BA99" s="141"/>
      <c r="BB99" s="141"/>
      <c r="BC99" s="141"/>
      <c r="BD99" s="141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141</v>
      </c>
      <c r="BK99" s="141"/>
      <c r="BL99" s="141"/>
      <c r="BM99" s="141"/>
    </row>
    <row r="100" spans="2:18" s="1" customFormat="1" ht="13.5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40"/>
    </row>
    <row r="101" spans="2:18" s="1" customFormat="1" ht="29.25" customHeight="1">
      <c r="B101" s="38"/>
      <c r="C101" s="116" t="s">
        <v>104</v>
      </c>
      <c r="D101" s="117"/>
      <c r="E101" s="117"/>
      <c r="F101" s="117"/>
      <c r="G101" s="117"/>
      <c r="H101" s="117"/>
      <c r="I101" s="117"/>
      <c r="J101" s="117"/>
      <c r="K101" s="117"/>
      <c r="L101" s="250">
        <f>ROUND(SUM(N88+N93),2)</f>
        <v>0</v>
      </c>
      <c r="M101" s="250"/>
      <c r="N101" s="250"/>
      <c r="O101" s="250"/>
      <c r="P101" s="250"/>
      <c r="Q101" s="250"/>
      <c r="R101" s="40"/>
    </row>
    <row r="102" spans="2:18" s="1" customFormat="1" ht="6.95" customHeight="1"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</row>
    <row r="106" spans="2:18" s="1" customFormat="1" ht="6.95" customHeight="1"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7"/>
    </row>
    <row r="107" spans="2:18" s="1" customFormat="1" ht="36.95" customHeight="1">
      <c r="B107" s="38"/>
      <c r="C107" s="210" t="s">
        <v>148</v>
      </c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40"/>
    </row>
    <row r="108" spans="2:18" s="1" customFormat="1" ht="6.95" customHeight="1"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40"/>
    </row>
    <row r="109" spans="2:18" s="1" customFormat="1" ht="30" customHeight="1">
      <c r="B109" s="38"/>
      <c r="C109" s="33" t="s">
        <v>19</v>
      </c>
      <c r="D109" s="39"/>
      <c r="E109" s="39"/>
      <c r="F109" s="253" t="str">
        <f>F6</f>
        <v>OPRAVA TĚLOCVIČEN A JEJICH ZÁZEMÍ ZŠ JUBILEJNÍ 3     II.ETAPA</v>
      </c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39"/>
      <c r="R109" s="40"/>
    </row>
    <row r="110" spans="2:18" s="1" customFormat="1" ht="36.95" customHeight="1">
      <c r="B110" s="38"/>
      <c r="C110" s="72" t="s">
        <v>112</v>
      </c>
      <c r="D110" s="39"/>
      <c r="E110" s="39"/>
      <c r="F110" s="230" t="str">
        <f>F7</f>
        <v xml:space="preserve">18-08C - SO 03 ELEKTROINSTALACE OSVĚTLENÍ A ZÁSUVEK </v>
      </c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39"/>
      <c r="R110" s="40"/>
    </row>
    <row r="111" spans="2:18" s="1" customFormat="1" ht="6.95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18" s="1" customFormat="1" ht="18" customHeight="1">
      <c r="B112" s="38"/>
      <c r="C112" s="33" t="s">
        <v>23</v>
      </c>
      <c r="D112" s="39"/>
      <c r="E112" s="39"/>
      <c r="F112" s="31" t="str">
        <f>F9</f>
        <v xml:space="preserve"> </v>
      </c>
      <c r="G112" s="39"/>
      <c r="H112" s="39"/>
      <c r="I112" s="39"/>
      <c r="J112" s="39"/>
      <c r="K112" s="33" t="s">
        <v>25</v>
      </c>
      <c r="L112" s="39"/>
      <c r="M112" s="257" t="str">
        <f>IF(O9="","",O9)</f>
        <v>15. 3. 2018</v>
      </c>
      <c r="N112" s="257"/>
      <c r="O112" s="257"/>
      <c r="P112" s="257"/>
      <c r="Q112" s="39"/>
      <c r="R112" s="40"/>
    </row>
    <row r="113" spans="2:18" s="1" customFormat="1" ht="6.95" customHeight="1"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40"/>
    </row>
    <row r="114" spans="2:18" s="1" customFormat="1" ht="13.5">
      <c r="B114" s="38"/>
      <c r="C114" s="33" t="s">
        <v>27</v>
      </c>
      <c r="D114" s="39"/>
      <c r="E114" s="39"/>
      <c r="F114" s="31" t="str">
        <f>E12</f>
        <v>ZŠ a MŠ Nový Jičín , Jubilejní 3</v>
      </c>
      <c r="G114" s="39"/>
      <c r="H114" s="39"/>
      <c r="I114" s="39"/>
      <c r="J114" s="39"/>
      <c r="K114" s="33" t="s">
        <v>34</v>
      </c>
      <c r="L114" s="39"/>
      <c r="M114" s="214" t="str">
        <f>E18</f>
        <v>GaP INŽENÝRING s.r.o.</v>
      </c>
      <c r="N114" s="214"/>
      <c r="O114" s="214"/>
      <c r="P114" s="214"/>
      <c r="Q114" s="214"/>
      <c r="R114" s="40"/>
    </row>
    <row r="115" spans="2:18" s="1" customFormat="1" ht="14.45" customHeight="1">
      <c r="B115" s="38"/>
      <c r="C115" s="33" t="s">
        <v>32</v>
      </c>
      <c r="D115" s="39"/>
      <c r="E115" s="39"/>
      <c r="F115" s="31" t="str">
        <f>IF(E15="","",E15)</f>
        <v>Vyplň údaj</v>
      </c>
      <c r="G115" s="39"/>
      <c r="H115" s="39"/>
      <c r="I115" s="39"/>
      <c r="J115" s="39"/>
      <c r="K115" s="33" t="s">
        <v>38</v>
      </c>
      <c r="L115" s="39"/>
      <c r="M115" s="214" t="str">
        <f>E21</f>
        <v>PETŘKOVSKÝ R.</v>
      </c>
      <c r="N115" s="214"/>
      <c r="O115" s="214"/>
      <c r="P115" s="214"/>
      <c r="Q115" s="214"/>
      <c r="R115" s="40"/>
    </row>
    <row r="116" spans="2:18" s="1" customFormat="1" ht="10.3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27" s="8" customFormat="1" ht="29.25" customHeight="1">
      <c r="B117" s="146"/>
      <c r="C117" s="147" t="s">
        <v>149</v>
      </c>
      <c r="D117" s="148" t="s">
        <v>150</v>
      </c>
      <c r="E117" s="148" t="s">
        <v>62</v>
      </c>
      <c r="F117" s="273" t="s">
        <v>151</v>
      </c>
      <c r="G117" s="273"/>
      <c r="H117" s="273"/>
      <c r="I117" s="273"/>
      <c r="J117" s="148" t="s">
        <v>152</v>
      </c>
      <c r="K117" s="148" t="s">
        <v>153</v>
      </c>
      <c r="L117" s="274" t="s">
        <v>154</v>
      </c>
      <c r="M117" s="274"/>
      <c r="N117" s="273" t="s">
        <v>118</v>
      </c>
      <c r="O117" s="273"/>
      <c r="P117" s="273"/>
      <c r="Q117" s="275"/>
      <c r="R117" s="149"/>
      <c r="T117" s="79" t="s">
        <v>155</v>
      </c>
      <c r="U117" s="80" t="s">
        <v>44</v>
      </c>
      <c r="V117" s="80" t="s">
        <v>156</v>
      </c>
      <c r="W117" s="80" t="s">
        <v>157</v>
      </c>
      <c r="X117" s="80" t="s">
        <v>158</v>
      </c>
      <c r="Y117" s="80" t="s">
        <v>159</v>
      </c>
      <c r="Z117" s="80" t="s">
        <v>160</v>
      </c>
      <c r="AA117" s="81" t="s">
        <v>161</v>
      </c>
    </row>
    <row r="118" spans="2:63" s="1" customFormat="1" ht="29.25" customHeight="1">
      <c r="B118" s="38"/>
      <c r="C118" s="83" t="s">
        <v>115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294">
        <f>BK118</f>
        <v>0</v>
      </c>
      <c r="O118" s="295"/>
      <c r="P118" s="295"/>
      <c r="Q118" s="295"/>
      <c r="R118" s="40"/>
      <c r="T118" s="82"/>
      <c r="U118" s="54"/>
      <c r="V118" s="54"/>
      <c r="W118" s="150">
        <f>W119+W161+W171</f>
        <v>0</v>
      </c>
      <c r="X118" s="54"/>
      <c r="Y118" s="150">
        <f>Y119+Y161+Y171</f>
        <v>0</v>
      </c>
      <c r="Z118" s="54"/>
      <c r="AA118" s="151">
        <f>AA119+AA161+AA171</f>
        <v>0</v>
      </c>
      <c r="AT118" s="21" t="s">
        <v>79</v>
      </c>
      <c r="AU118" s="21" t="s">
        <v>120</v>
      </c>
      <c r="BK118" s="152">
        <f>BK119+BK161+BK171</f>
        <v>0</v>
      </c>
    </row>
    <row r="119" spans="2:63" s="9" customFormat="1" ht="37.35" customHeight="1">
      <c r="B119" s="153"/>
      <c r="C119" s="154"/>
      <c r="D119" s="155" t="s">
        <v>127</v>
      </c>
      <c r="E119" s="155"/>
      <c r="F119" s="155"/>
      <c r="G119" s="155"/>
      <c r="H119" s="155"/>
      <c r="I119" s="155"/>
      <c r="J119" s="155"/>
      <c r="K119" s="155"/>
      <c r="L119" s="155"/>
      <c r="M119" s="155"/>
      <c r="N119" s="296">
        <f>BK119</f>
        <v>0</v>
      </c>
      <c r="O119" s="267"/>
      <c r="P119" s="267"/>
      <c r="Q119" s="267"/>
      <c r="R119" s="156"/>
      <c r="T119" s="157"/>
      <c r="U119" s="154"/>
      <c r="V119" s="154"/>
      <c r="W119" s="158">
        <f>W120</f>
        <v>0</v>
      </c>
      <c r="X119" s="154"/>
      <c r="Y119" s="158">
        <f>Y120</f>
        <v>0</v>
      </c>
      <c r="Z119" s="154"/>
      <c r="AA119" s="159">
        <f>AA120</f>
        <v>0</v>
      </c>
      <c r="AR119" s="160" t="s">
        <v>110</v>
      </c>
      <c r="AT119" s="161" t="s">
        <v>79</v>
      </c>
      <c r="AU119" s="161" t="s">
        <v>80</v>
      </c>
      <c r="AY119" s="160" t="s">
        <v>162</v>
      </c>
      <c r="BK119" s="162">
        <f>BK120</f>
        <v>0</v>
      </c>
    </row>
    <row r="120" spans="2:63" s="9" customFormat="1" ht="19.9" customHeight="1">
      <c r="B120" s="153"/>
      <c r="C120" s="154"/>
      <c r="D120" s="163" t="s">
        <v>826</v>
      </c>
      <c r="E120" s="163"/>
      <c r="F120" s="163"/>
      <c r="G120" s="163"/>
      <c r="H120" s="163"/>
      <c r="I120" s="163"/>
      <c r="J120" s="163"/>
      <c r="K120" s="163"/>
      <c r="L120" s="163"/>
      <c r="M120" s="163"/>
      <c r="N120" s="297">
        <f>BK120</f>
        <v>0</v>
      </c>
      <c r="O120" s="298"/>
      <c r="P120" s="298"/>
      <c r="Q120" s="298"/>
      <c r="R120" s="156"/>
      <c r="T120" s="157"/>
      <c r="U120" s="154"/>
      <c r="V120" s="154"/>
      <c r="W120" s="158">
        <f>SUM(W121:W160)</f>
        <v>0</v>
      </c>
      <c r="X120" s="154"/>
      <c r="Y120" s="158">
        <f>SUM(Y121:Y160)</f>
        <v>0</v>
      </c>
      <c r="Z120" s="154"/>
      <c r="AA120" s="159">
        <f>SUM(AA121:AA160)</f>
        <v>0</v>
      </c>
      <c r="AR120" s="160" t="s">
        <v>110</v>
      </c>
      <c r="AT120" s="161" t="s">
        <v>79</v>
      </c>
      <c r="AU120" s="161" t="s">
        <v>88</v>
      </c>
      <c r="AY120" s="160" t="s">
        <v>162</v>
      </c>
      <c r="BK120" s="162">
        <f>SUM(BK121:BK160)</f>
        <v>0</v>
      </c>
    </row>
    <row r="121" spans="2:65" s="1" customFormat="1" ht="44.25" customHeight="1">
      <c r="B121" s="135"/>
      <c r="C121" s="203" t="s">
        <v>88</v>
      </c>
      <c r="D121" s="203" t="s">
        <v>270</v>
      </c>
      <c r="E121" s="204" t="s">
        <v>356</v>
      </c>
      <c r="F121" s="291" t="s">
        <v>827</v>
      </c>
      <c r="G121" s="291"/>
      <c r="H121" s="291"/>
      <c r="I121" s="291"/>
      <c r="J121" s="205" t="s">
        <v>828</v>
      </c>
      <c r="K121" s="206">
        <v>18</v>
      </c>
      <c r="L121" s="292">
        <v>0</v>
      </c>
      <c r="M121" s="292"/>
      <c r="N121" s="293">
        <f aca="true" t="shared" si="5" ref="N121:N160">ROUND(L121*K121,2)</f>
        <v>0</v>
      </c>
      <c r="O121" s="278"/>
      <c r="P121" s="278"/>
      <c r="Q121" s="278"/>
      <c r="R121" s="138"/>
      <c r="T121" s="168" t="s">
        <v>5</v>
      </c>
      <c r="U121" s="47" t="s">
        <v>48</v>
      </c>
      <c r="V121" s="39"/>
      <c r="W121" s="169">
        <f aca="true" t="shared" si="6" ref="W121:W160">V121*K121</f>
        <v>0</v>
      </c>
      <c r="X121" s="169">
        <v>0</v>
      </c>
      <c r="Y121" s="169">
        <f aca="true" t="shared" si="7" ref="Y121:Y160">X121*K121</f>
        <v>0</v>
      </c>
      <c r="Z121" s="169">
        <v>0</v>
      </c>
      <c r="AA121" s="170">
        <f aca="true" t="shared" si="8" ref="AA121:AA160">Z121*K121</f>
        <v>0</v>
      </c>
      <c r="AR121" s="21" t="s">
        <v>814</v>
      </c>
      <c r="AT121" s="21" t="s">
        <v>270</v>
      </c>
      <c r="AU121" s="21" t="s">
        <v>110</v>
      </c>
      <c r="AY121" s="21" t="s">
        <v>162</v>
      </c>
      <c r="BE121" s="109">
        <f aca="true" t="shared" si="9" ref="BE121:BE160">IF(U121="základní",N121,0)</f>
        <v>0</v>
      </c>
      <c r="BF121" s="109">
        <f aca="true" t="shared" si="10" ref="BF121:BF160">IF(U121="snížená",N121,0)</f>
        <v>0</v>
      </c>
      <c r="BG121" s="109">
        <f aca="true" t="shared" si="11" ref="BG121:BG160">IF(U121="zákl. přenesená",N121,0)</f>
        <v>0</v>
      </c>
      <c r="BH121" s="109">
        <f aca="true" t="shared" si="12" ref="BH121:BH160">IF(U121="sníž. přenesená",N121,0)</f>
        <v>0</v>
      </c>
      <c r="BI121" s="109">
        <f aca="true" t="shared" si="13" ref="BI121:BI160">IF(U121="nulová",N121,0)</f>
        <v>0</v>
      </c>
      <c r="BJ121" s="21" t="s">
        <v>141</v>
      </c>
      <c r="BK121" s="109">
        <f aca="true" t="shared" si="14" ref="BK121:BK160">ROUND(L121*K121,2)</f>
        <v>0</v>
      </c>
      <c r="BL121" s="21" t="s">
        <v>814</v>
      </c>
      <c r="BM121" s="21" t="s">
        <v>829</v>
      </c>
    </row>
    <row r="122" spans="2:65" s="1" customFormat="1" ht="22.5" customHeight="1">
      <c r="B122" s="135"/>
      <c r="C122" s="203" t="s">
        <v>110</v>
      </c>
      <c r="D122" s="203" t="s">
        <v>270</v>
      </c>
      <c r="E122" s="204" t="s">
        <v>361</v>
      </c>
      <c r="F122" s="291" t="s">
        <v>830</v>
      </c>
      <c r="G122" s="291"/>
      <c r="H122" s="291"/>
      <c r="I122" s="291"/>
      <c r="J122" s="205" t="s">
        <v>828</v>
      </c>
      <c r="K122" s="206">
        <v>3</v>
      </c>
      <c r="L122" s="292">
        <v>0</v>
      </c>
      <c r="M122" s="292"/>
      <c r="N122" s="293">
        <f t="shared" si="5"/>
        <v>0</v>
      </c>
      <c r="O122" s="278"/>
      <c r="P122" s="278"/>
      <c r="Q122" s="278"/>
      <c r="R122" s="138"/>
      <c r="T122" s="168" t="s">
        <v>5</v>
      </c>
      <c r="U122" s="47" t="s">
        <v>48</v>
      </c>
      <c r="V122" s="39"/>
      <c r="W122" s="169">
        <f t="shared" si="6"/>
        <v>0</v>
      </c>
      <c r="X122" s="169">
        <v>0</v>
      </c>
      <c r="Y122" s="169">
        <f t="shared" si="7"/>
        <v>0</v>
      </c>
      <c r="Z122" s="169">
        <v>0</v>
      </c>
      <c r="AA122" s="170">
        <f t="shared" si="8"/>
        <v>0</v>
      </c>
      <c r="AR122" s="21" t="s">
        <v>814</v>
      </c>
      <c r="AT122" s="21" t="s">
        <v>270</v>
      </c>
      <c r="AU122" s="21" t="s">
        <v>110</v>
      </c>
      <c r="AY122" s="21" t="s">
        <v>162</v>
      </c>
      <c r="BE122" s="109">
        <f t="shared" si="9"/>
        <v>0</v>
      </c>
      <c r="BF122" s="109">
        <f t="shared" si="10"/>
        <v>0</v>
      </c>
      <c r="BG122" s="109">
        <f t="shared" si="11"/>
        <v>0</v>
      </c>
      <c r="BH122" s="109">
        <f t="shared" si="12"/>
        <v>0</v>
      </c>
      <c r="BI122" s="109">
        <f t="shared" si="13"/>
        <v>0</v>
      </c>
      <c r="BJ122" s="21" t="s">
        <v>141</v>
      </c>
      <c r="BK122" s="109">
        <f t="shared" si="14"/>
        <v>0</v>
      </c>
      <c r="BL122" s="21" t="s">
        <v>814</v>
      </c>
      <c r="BM122" s="21" t="s">
        <v>831</v>
      </c>
    </row>
    <row r="123" spans="2:65" s="1" customFormat="1" ht="31.5" customHeight="1">
      <c r="B123" s="135"/>
      <c r="C123" s="203" t="s">
        <v>176</v>
      </c>
      <c r="D123" s="203" t="s">
        <v>270</v>
      </c>
      <c r="E123" s="204" t="s">
        <v>364</v>
      </c>
      <c r="F123" s="291" t="s">
        <v>832</v>
      </c>
      <c r="G123" s="291"/>
      <c r="H123" s="291"/>
      <c r="I123" s="291"/>
      <c r="J123" s="205" t="s">
        <v>179</v>
      </c>
      <c r="K123" s="206">
        <v>45</v>
      </c>
      <c r="L123" s="292">
        <v>0</v>
      </c>
      <c r="M123" s="292"/>
      <c r="N123" s="293">
        <f t="shared" si="5"/>
        <v>0</v>
      </c>
      <c r="O123" s="278"/>
      <c r="P123" s="278"/>
      <c r="Q123" s="278"/>
      <c r="R123" s="138"/>
      <c r="T123" s="168" t="s">
        <v>5</v>
      </c>
      <c r="U123" s="47" t="s">
        <v>48</v>
      </c>
      <c r="V123" s="39"/>
      <c r="W123" s="169">
        <f t="shared" si="6"/>
        <v>0</v>
      </c>
      <c r="X123" s="169">
        <v>0</v>
      </c>
      <c r="Y123" s="169">
        <f t="shared" si="7"/>
        <v>0</v>
      </c>
      <c r="Z123" s="169">
        <v>0</v>
      </c>
      <c r="AA123" s="170">
        <f t="shared" si="8"/>
        <v>0</v>
      </c>
      <c r="AR123" s="21" t="s">
        <v>814</v>
      </c>
      <c r="AT123" s="21" t="s">
        <v>270</v>
      </c>
      <c r="AU123" s="21" t="s">
        <v>110</v>
      </c>
      <c r="AY123" s="21" t="s">
        <v>162</v>
      </c>
      <c r="BE123" s="109">
        <f t="shared" si="9"/>
        <v>0</v>
      </c>
      <c r="BF123" s="109">
        <f t="shared" si="10"/>
        <v>0</v>
      </c>
      <c r="BG123" s="109">
        <f t="shared" si="11"/>
        <v>0</v>
      </c>
      <c r="BH123" s="109">
        <f t="shared" si="12"/>
        <v>0</v>
      </c>
      <c r="BI123" s="109">
        <f t="shared" si="13"/>
        <v>0</v>
      </c>
      <c r="BJ123" s="21" t="s">
        <v>141</v>
      </c>
      <c r="BK123" s="109">
        <f t="shared" si="14"/>
        <v>0</v>
      </c>
      <c r="BL123" s="21" t="s">
        <v>814</v>
      </c>
      <c r="BM123" s="21" t="s">
        <v>833</v>
      </c>
    </row>
    <row r="124" spans="2:65" s="1" customFormat="1" ht="22.5" customHeight="1">
      <c r="B124" s="135"/>
      <c r="C124" s="203" t="s">
        <v>141</v>
      </c>
      <c r="D124" s="203" t="s">
        <v>270</v>
      </c>
      <c r="E124" s="204" t="s">
        <v>369</v>
      </c>
      <c r="F124" s="291" t="s">
        <v>834</v>
      </c>
      <c r="G124" s="291"/>
      <c r="H124" s="291"/>
      <c r="I124" s="291"/>
      <c r="J124" s="205" t="s">
        <v>179</v>
      </c>
      <c r="K124" s="206">
        <v>45</v>
      </c>
      <c r="L124" s="292">
        <v>0</v>
      </c>
      <c r="M124" s="292"/>
      <c r="N124" s="293">
        <f t="shared" si="5"/>
        <v>0</v>
      </c>
      <c r="O124" s="278"/>
      <c r="P124" s="278"/>
      <c r="Q124" s="278"/>
      <c r="R124" s="138"/>
      <c r="T124" s="168" t="s">
        <v>5</v>
      </c>
      <c r="U124" s="47" t="s">
        <v>48</v>
      </c>
      <c r="V124" s="39"/>
      <c r="W124" s="169">
        <f t="shared" si="6"/>
        <v>0</v>
      </c>
      <c r="X124" s="169">
        <v>0</v>
      </c>
      <c r="Y124" s="169">
        <f t="shared" si="7"/>
        <v>0</v>
      </c>
      <c r="Z124" s="169">
        <v>0</v>
      </c>
      <c r="AA124" s="170">
        <f t="shared" si="8"/>
        <v>0</v>
      </c>
      <c r="AR124" s="21" t="s">
        <v>814</v>
      </c>
      <c r="AT124" s="21" t="s">
        <v>270</v>
      </c>
      <c r="AU124" s="21" t="s">
        <v>110</v>
      </c>
      <c r="AY124" s="21" t="s">
        <v>162</v>
      </c>
      <c r="BE124" s="109">
        <f t="shared" si="9"/>
        <v>0</v>
      </c>
      <c r="BF124" s="109">
        <f t="shared" si="10"/>
        <v>0</v>
      </c>
      <c r="BG124" s="109">
        <f t="shared" si="11"/>
        <v>0</v>
      </c>
      <c r="BH124" s="109">
        <f t="shared" si="12"/>
        <v>0</v>
      </c>
      <c r="BI124" s="109">
        <f t="shared" si="13"/>
        <v>0</v>
      </c>
      <c r="BJ124" s="21" t="s">
        <v>141</v>
      </c>
      <c r="BK124" s="109">
        <f t="shared" si="14"/>
        <v>0</v>
      </c>
      <c r="BL124" s="21" t="s">
        <v>814</v>
      </c>
      <c r="BM124" s="21" t="s">
        <v>835</v>
      </c>
    </row>
    <row r="125" spans="2:65" s="1" customFormat="1" ht="22.5" customHeight="1">
      <c r="B125" s="135"/>
      <c r="C125" s="203" t="s">
        <v>187</v>
      </c>
      <c r="D125" s="203" t="s">
        <v>270</v>
      </c>
      <c r="E125" s="204" t="s">
        <v>373</v>
      </c>
      <c r="F125" s="291" t="s">
        <v>836</v>
      </c>
      <c r="G125" s="291"/>
      <c r="H125" s="291"/>
      <c r="I125" s="291"/>
      <c r="J125" s="205" t="s">
        <v>828</v>
      </c>
      <c r="K125" s="206">
        <v>3</v>
      </c>
      <c r="L125" s="292">
        <v>0</v>
      </c>
      <c r="M125" s="292"/>
      <c r="N125" s="293">
        <f t="shared" si="5"/>
        <v>0</v>
      </c>
      <c r="O125" s="278"/>
      <c r="P125" s="278"/>
      <c r="Q125" s="278"/>
      <c r="R125" s="138"/>
      <c r="T125" s="168" t="s">
        <v>5</v>
      </c>
      <c r="U125" s="47" t="s">
        <v>48</v>
      </c>
      <c r="V125" s="39"/>
      <c r="W125" s="169">
        <f t="shared" si="6"/>
        <v>0</v>
      </c>
      <c r="X125" s="169">
        <v>0</v>
      </c>
      <c r="Y125" s="169">
        <f t="shared" si="7"/>
        <v>0</v>
      </c>
      <c r="Z125" s="169">
        <v>0</v>
      </c>
      <c r="AA125" s="170">
        <f t="shared" si="8"/>
        <v>0</v>
      </c>
      <c r="AR125" s="21" t="s">
        <v>814</v>
      </c>
      <c r="AT125" s="21" t="s">
        <v>270</v>
      </c>
      <c r="AU125" s="21" t="s">
        <v>110</v>
      </c>
      <c r="AY125" s="21" t="s">
        <v>162</v>
      </c>
      <c r="BE125" s="109">
        <f t="shared" si="9"/>
        <v>0</v>
      </c>
      <c r="BF125" s="109">
        <f t="shared" si="10"/>
        <v>0</v>
      </c>
      <c r="BG125" s="109">
        <f t="shared" si="11"/>
        <v>0</v>
      </c>
      <c r="BH125" s="109">
        <f t="shared" si="12"/>
        <v>0</v>
      </c>
      <c r="BI125" s="109">
        <f t="shared" si="13"/>
        <v>0</v>
      </c>
      <c r="BJ125" s="21" t="s">
        <v>141</v>
      </c>
      <c r="BK125" s="109">
        <f t="shared" si="14"/>
        <v>0</v>
      </c>
      <c r="BL125" s="21" t="s">
        <v>814</v>
      </c>
      <c r="BM125" s="21" t="s">
        <v>837</v>
      </c>
    </row>
    <row r="126" spans="2:65" s="1" customFormat="1" ht="22.5" customHeight="1">
      <c r="B126" s="135"/>
      <c r="C126" s="203" t="s">
        <v>191</v>
      </c>
      <c r="D126" s="203" t="s">
        <v>270</v>
      </c>
      <c r="E126" s="204" t="s">
        <v>377</v>
      </c>
      <c r="F126" s="291" t="s">
        <v>838</v>
      </c>
      <c r="G126" s="291"/>
      <c r="H126" s="291"/>
      <c r="I126" s="291"/>
      <c r="J126" s="205" t="s">
        <v>839</v>
      </c>
      <c r="K126" s="206">
        <v>1</v>
      </c>
      <c r="L126" s="292">
        <v>0</v>
      </c>
      <c r="M126" s="292"/>
      <c r="N126" s="293">
        <f t="shared" si="5"/>
        <v>0</v>
      </c>
      <c r="O126" s="278"/>
      <c r="P126" s="278"/>
      <c r="Q126" s="278"/>
      <c r="R126" s="138"/>
      <c r="T126" s="168" t="s">
        <v>5</v>
      </c>
      <c r="U126" s="47" t="s">
        <v>48</v>
      </c>
      <c r="V126" s="39"/>
      <c r="W126" s="169">
        <f t="shared" si="6"/>
        <v>0</v>
      </c>
      <c r="X126" s="169">
        <v>0</v>
      </c>
      <c r="Y126" s="169">
        <f t="shared" si="7"/>
        <v>0</v>
      </c>
      <c r="Z126" s="169">
        <v>0</v>
      </c>
      <c r="AA126" s="170">
        <f t="shared" si="8"/>
        <v>0</v>
      </c>
      <c r="AR126" s="21" t="s">
        <v>814</v>
      </c>
      <c r="AT126" s="21" t="s">
        <v>270</v>
      </c>
      <c r="AU126" s="21" t="s">
        <v>110</v>
      </c>
      <c r="AY126" s="21" t="s">
        <v>162</v>
      </c>
      <c r="BE126" s="109">
        <f t="shared" si="9"/>
        <v>0</v>
      </c>
      <c r="BF126" s="109">
        <f t="shared" si="10"/>
        <v>0</v>
      </c>
      <c r="BG126" s="109">
        <f t="shared" si="11"/>
        <v>0</v>
      </c>
      <c r="BH126" s="109">
        <f t="shared" si="12"/>
        <v>0</v>
      </c>
      <c r="BI126" s="109">
        <f t="shared" si="13"/>
        <v>0</v>
      </c>
      <c r="BJ126" s="21" t="s">
        <v>141</v>
      </c>
      <c r="BK126" s="109">
        <f t="shared" si="14"/>
        <v>0</v>
      </c>
      <c r="BL126" s="21" t="s">
        <v>814</v>
      </c>
      <c r="BM126" s="21" t="s">
        <v>840</v>
      </c>
    </row>
    <row r="127" spans="2:65" s="1" customFormat="1" ht="22.5" customHeight="1">
      <c r="B127" s="135"/>
      <c r="C127" s="203" t="s">
        <v>228</v>
      </c>
      <c r="D127" s="203" t="s">
        <v>270</v>
      </c>
      <c r="E127" s="204" t="s">
        <v>381</v>
      </c>
      <c r="F127" s="291" t="s">
        <v>841</v>
      </c>
      <c r="G127" s="291"/>
      <c r="H127" s="291"/>
      <c r="I127" s="291"/>
      <c r="J127" s="205" t="s">
        <v>828</v>
      </c>
      <c r="K127" s="206">
        <v>12</v>
      </c>
      <c r="L127" s="292">
        <v>0</v>
      </c>
      <c r="M127" s="292"/>
      <c r="N127" s="293">
        <f t="shared" si="5"/>
        <v>0</v>
      </c>
      <c r="O127" s="278"/>
      <c r="P127" s="278"/>
      <c r="Q127" s="278"/>
      <c r="R127" s="138"/>
      <c r="T127" s="168" t="s">
        <v>5</v>
      </c>
      <c r="U127" s="47" t="s">
        <v>48</v>
      </c>
      <c r="V127" s="39"/>
      <c r="W127" s="169">
        <f t="shared" si="6"/>
        <v>0</v>
      </c>
      <c r="X127" s="169">
        <v>0</v>
      </c>
      <c r="Y127" s="169">
        <f t="shared" si="7"/>
        <v>0</v>
      </c>
      <c r="Z127" s="169">
        <v>0</v>
      </c>
      <c r="AA127" s="170">
        <f t="shared" si="8"/>
        <v>0</v>
      </c>
      <c r="AR127" s="21" t="s">
        <v>814</v>
      </c>
      <c r="AT127" s="21" t="s">
        <v>270</v>
      </c>
      <c r="AU127" s="21" t="s">
        <v>110</v>
      </c>
      <c r="AY127" s="21" t="s">
        <v>162</v>
      </c>
      <c r="BE127" s="109">
        <f t="shared" si="9"/>
        <v>0</v>
      </c>
      <c r="BF127" s="109">
        <f t="shared" si="10"/>
        <v>0</v>
      </c>
      <c r="BG127" s="109">
        <f t="shared" si="11"/>
        <v>0</v>
      </c>
      <c r="BH127" s="109">
        <f t="shared" si="12"/>
        <v>0</v>
      </c>
      <c r="BI127" s="109">
        <f t="shared" si="13"/>
        <v>0</v>
      </c>
      <c r="BJ127" s="21" t="s">
        <v>141</v>
      </c>
      <c r="BK127" s="109">
        <f t="shared" si="14"/>
        <v>0</v>
      </c>
      <c r="BL127" s="21" t="s">
        <v>814</v>
      </c>
      <c r="BM127" s="21" t="s">
        <v>842</v>
      </c>
    </row>
    <row r="128" spans="2:65" s="1" customFormat="1" ht="22.5" customHeight="1">
      <c r="B128" s="135"/>
      <c r="C128" s="203" t="s">
        <v>232</v>
      </c>
      <c r="D128" s="203" t="s">
        <v>270</v>
      </c>
      <c r="E128" s="204" t="s">
        <v>385</v>
      </c>
      <c r="F128" s="291" t="s">
        <v>843</v>
      </c>
      <c r="G128" s="291"/>
      <c r="H128" s="291"/>
      <c r="I128" s="291"/>
      <c r="J128" s="205" t="s">
        <v>828</v>
      </c>
      <c r="K128" s="206">
        <v>1</v>
      </c>
      <c r="L128" s="292">
        <v>0</v>
      </c>
      <c r="M128" s="292"/>
      <c r="N128" s="293">
        <f t="shared" si="5"/>
        <v>0</v>
      </c>
      <c r="O128" s="278"/>
      <c r="P128" s="278"/>
      <c r="Q128" s="278"/>
      <c r="R128" s="138"/>
      <c r="T128" s="168" t="s">
        <v>5</v>
      </c>
      <c r="U128" s="47" t="s">
        <v>48</v>
      </c>
      <c r="V128" s="39"/>
      <c r="W128" s="169">
        <f t="shared" si="6"/>
        <v>0</v>
      </c>
      <c r="X128" s="169">
        <v>0</v>
      </c>
      <c r="Y128" s="169">
        <f t="shared" si="7"/>
        <v>0</v>
      </c>
      <c r="Z128" s="169">
        <v>0</v>
      </c>
      <c r="AA128" s="170">
        <f t="shared" si="8"/>
        <v>0</v>
      </c>
      <c r="AR128" s="21" t="s">
        <v>814</v>
      </c>
      <c r="AT128" s="21" t="s">
        <v>270</v>
      </c>
      <c r="AU128" s="21" t="s">
        <v>110</v>
      </c>
      <c r="AY128" s="21" t="s">
        <v>162</v>
      </c>
      <c r="BE128" s="109">
        <f t="shared" si="9"/>
        <v>0</v>
      </c>
      <c r="BF128" s="109">
        <f t="shared" si="10"/>
        <v>0</v>
      </c>
      <c r="BG128" s="109">
        <f t="shared" si="11"/>
        <v>0</v>
      </c>
      <c r="BH128" s="109">
        <f t="shared" si="12"/>
        <v>0</v>
      </c>
      <c r="BI128" s="109">
        <f t="shared" si="13"/>
        <v>0</v>
      </c>
      <c r="BJ128" s="21" t="s">
        <v>141</v>
      </c>
      <c r="BK128" s="109">
        <f t="shared" si="14"/>
        <v>0</v>
      </c>
      <c r="BL128" s="21" t="s">
        <v>814</v>
      </c>
      <c r="BM128" s="21" t="s">
        <v>844</v>
      </c>
    </row>
    <row r="129" spans="2:65" s="1" customFormat="1" ht="31.5" customHeight="1">
      <c r="B129" s="135"/>
      <c r="C129" s="203" t="s">
        <v>238</v>
      </c>
      <c r="D129" s="203" t="s">
        <v>270</v>
      </c>
      <c r="E129" s="204" t="s">
        <v>389</v>
      </c>
      <c r="F129" s="291" t="s">
        <v>845</v>
      </c>
      <c r="G129" s="291"/>
      <c r="H129" s="291"/>
      <c r="I129" s="291"/>
      <c r="J129" s="205" t="s">
        <v>828</v>
      </c>
      <c r="K129" s="206">
        <v>7</v>
      </c>
      <c r="L129" s="292">
        <v>0</v>
      </c>
      <c r="M129" s="292"/>
      <c r="N129" s="293">
        <f t="shared" si="5"/>
        <v>0</v>
      </c>
      <c r="O129" s="278"/>
      <c r="P129" s="278"/>
      <c r="Q129" s="278"/>
      <c r="R129" s="138"/>
      <c r="T129" s="168" t="s">
        <v>5</v>
      </c>
      <c r="U129" s="47" t="s">
        <v>48</v>
      </c>
      <c r="V129" s="39"/>
      <c r="W129" s="169">
        <f t="shared" si="6"/>
        <v>0</v>
      </c>
      <c r="X129" s="169">
        <v>0</v>
      </c>
      <c r="Y129" s="169">
        <f t="shared" si="7"/>
        <v>0</v>
      </c>
      <c r="Z129" s="169">
        <v>0</v>
      </c>
      <c r="AA129" s="170">
        <f t="shared" si="8"/>
        <v>0</v>
      </c>
      <c r="AR129" s="21" t="s">
        <v>814</v>
      </c>
      <c r="AT129" s="21" t="s">
        <v>270</v>
      </c>
      <c r="AU129" s="21" t="s">
        <v>110</v>
      </c>
      <c r="AY129" s="21" t="s">
        <v>162</v>
      </c>
      <c r="BE129" s="109">
        <f t="shared" si="9"/>
        <v>0</v>
      </c>
      <c r="BF129" s="109">
        <f t="shared" si="10"/>
        <v>0</v>
      </c>
      <c r="BG129" s="109">
        <f t="shared" si="11"/>
        <v>0</v>
      </c>
      <c r="BH129" s="109">
        <f t="shared" si="12"/>
        <v>0</v>
      </c>
      <c r="BI129" s="109">
        <f t="shared" si="13"/>
        <v>0</v>
      </c>
      <c r="BJ129" s="21" t="s">
        <v>141</v>
      </c>
      <c r="BK129" s="109">
        <f t="shared" si="14"/>
        <v>0</v>
      </c>
      <c r="BL129" s="21" t="s">
        <v>814</v>
      </c>
      <c r="BM129" s="21" t="s">
        <v>846</v>
      </c>
    </row>
    <row r="130" spans="2:65" s="1" customFormat="1" ht="31.5" customHeight="1">
      <c r="B130" s="135"/>
      <c r="C130" s="203" t="s">
        <v>245</v>
      </c>
      <c r="D130" s="203" t="s">
        <v>270</v>
      </c>
      <c r="E130" s="204" t="s">
        <v>393</v>
      </c>
      <c r="F130" s="291" t="s">
        <v>847</v>
      </c>
      <c r="G130" s="291"/>
      <c r="H130" s="291"/>
      <c r="I130" s="291"/>
      <c r="J130" s="205" t="s">
        <v>828</v>
      </c>
      <c r="K130" s="206">
        <v>10</v>
      </c>
      <c r="L130" s="292">
        <v>0</v>
      </c>
      <c r="M130" s="292"/>
      <c r="N130" s="293">
        <f t="shared" si="5"/>
        <v>0</v>
      </c>
      <c r="O130" s="278"/>
      <c r="P130" s="278"/>
      <c r="Q130" s="278"/>
      <c r="R130" s="138"/>
      <c r="T130" s="168" t="s">
        <v>5</v>
      </c>
      <c r="U130" s="47" t="s">
        <v>48</v>
      </c>
      <c r="V130" s="39"/>
      <c r="W130" s="169">
        <f t="shared" si="6"/>
        <v>0</v>
      </c>
      <c r="X130" s="169">
        <v>0</v>
      </c>
      <c r="Y130" s="169">
        <f t="shared" si="7"/>
        <v>0</v>
      </c>
      <c r="Z130" s="169">
        <v>0</v>
      </c>
      <c r="AA130" s="170">
        <f t="shared" si="8"/>
        <v>0</v>
      </c>
      <c r="AR130" s="21" t="s">
        <v>814</v>
      </c>
      <c r="AT130" s="21" t="s">
        <v>270</v>
      </c>
      <c r="AU130" s="21" t="s">
        <v>110</v>
      </c>
      <c r="AY130" s="21" t="s">
        <v>162</v>
      </c>
      <c r="BE130" s="109">
        <f t="shared" si="9"/>
        <v>0</v>
      </c>
      <c r="BF130" s="109">
        <f t="shared" si="10"/>
        <v>0</v>
      </c>
      <c r="BG130" s="109">
        <f t="shared" si="11"/>
        <v>0</v>
      </c>
      <c r="BH130" s="109">
        <f t="shared" si="12"/>
        <v>0</v>
      </c>
      <c r="BI130" s="109">
        <f t="shared" si="13"/>
        <v>0</v>
      </c>
      <c r="BJ130" s="21" t="s">
        <v>141</v>
      </c>
      <c r="BK130" s="109">
        <f t="shared" si="14"/>
        <v>0</v>
      </c>
      <c r="BL130" s="21" t="s">
        <v>814</v>
      </c>
      <c r="BM130" s="21" t="s">
        <v>848</v>
      </c>
    </row>
    <row r="131" spans="2:65" s="1" customFormat="1" ht="31.5" customHeight="1">
      <c r="B131" s="135"/>
      <c r="C131" s="203" t="s">
        <v>255</v>
      </c>
      <c r="D131" s="203" t="s">
        <v>270</v>
      </c>
      <c r="E131" s="204" t="s">
        <v>397</v>
      </c>
      <c r="F131" s="291" t="s">
        <v>849</v>
      </c>
      <c r="G131" s="291"/>
      <c r="H131" s="291"/>
      <c r="I131" s="291"/>
      <c r="J131" s="205" t="s">
        <v>828</v>
      </c>
      <c r="K131" s="206">
        <v>2</v>
      </c>
      <c r="L131" s="292">
        <v>0</v>
      </c>
      <c r="M131" s="292"/>
      <c r="N131" s="293">
        <f t="shared" si="5"/>
        <v>0</v>
      </c>
      <c r="O131" s="278"/>
      <c r="P131" s="278"/>
      <c r="Q131" s="278"/>
      <c r="R131" s="138"/>
      <c r="T131" s="168" t="s">
        <v>5</v>
      </c>
      <c r="U131" s="47" t="s">
        <v>48</v>
      </c>
      <c r="V131" s="39"/>
      <c r="W131" s="169">
        <f t="shared" si="6"/>
        <v>0</v>
      </c>
      <c r="X131" s="169">
        <v>0</v>
      </c>
      <c r="Y131" s="169">
        <f t="shared" si="7"/>
        <v>0</v>
      </c>
      <c r="Z131" s="169">
        <v>0</v>
      </c>
      <c r="AA131" s="170">
        <f t="shared" si="8"/>
        <v>0</v>
      </c>
      <c r="AR131" s="21" t="s">
        <v>814</v>
      </c>
      <c r="AT131" s="21" t="s">
        <v>270</v>
      </c>
      <c r="AU131" s="21" t="s">
        <v>110</v>
      </c>
      <c r="AY131" s="21" t="s">
        <v>162</v>
      </c>
      <c r="BE131" s="109">
        <f t="shared" si="9"/>
        <v>0</v>
      </c>
      <c r="BF131" s="109">
        <f t="shared" si="10"/>
        <v>0</v>
      </c>
      <c r="BG131" s="109">
        <f t="shared" si="11"/>
        <v>0</v>
      </c>
      <c r="BH131" s="109">
        <f t="shared" si="12"/>
        <v>0</v>
      </c>
      <c r="BI131" s="109">
        <f t="shared" si="13"/>
        <v>0</v>
      </c>
      <c r="BJ131" s="21" t="s">
        <v>141</v>
      </c>
      <c r="BK131" s="109">
        <f t="shared" si="14"/>
        <v>0</v>
      </c>
      <c r="BL131" s="21" t="s">
        <v>814</v>
      </c>
      <c r="BM131" s="21" t="s">
        <v>850</v>
      </c>
    </row>
    <row r="132" spans="2:65" s="1" customFormat="1" ht="22.5" customHeight="1">
      <c r="B132" s="135"/>
      <c r="C132" s="203" t="s">
        <v>269</v>
      </c>
      <c r="D132" s="203" t="s">
        <v>270</v>
      </c>
      <c r="E132" s="204" t="s">
        <v>402</v>
      </c>
      <c r="F132" s="291" t="s">
        <v>851</v>
      </c>
      <c r="G132" s="291"/>
      <c r="H132" s="291"/>
      <c r="I132" s="291"/>
      <c r="J132" s="205" t="s">
        <v>839</v>
      </c>
      <c r="K132" s="206">
        <v>1</v>
      </c>
      <c r="L132" s="292">
        <v>0</v>
      </c>
      <c r="M132" s="292"/>
      <c r="N132" s="293">
        <f t="shared" si="5"/>
        <v>0</v>
      </c>
      <c r="O132" s="278"/>
      <c r="P132" s="278"/>
      <c r="Q132" s="278"/>
      <c r="R132" s="138"/>
      <c r="T132" s="168" t="s">
        <v>5</v>
      </c>
      <c r="U132" s="47" t="s">
        <v>48</v>
      </c>
      <c r="V132" s="39"/>
      <c r="W132" s="169">
        <f t="shared" si="6"/>
        <v>0</v>
      </c>
      <c r="X132" s="169">
        <v>0</v>
      </c>
      <c r="Y132" s="169">
        <f t="shared" si="7"/>
        <v>0</v>
      </c>
      <c r="Z132" s="169">
        <v>0</v>
      </c>
      <c r="AA132" s="170">
        <f t="shared" si="8"/>
        <v>0</v>
      </c>
      <c r="AR132" s="21" t="s">
        <v>814</v>
      </c>
      <c r="AT132" s="21" t="s">
        <v>270</v>
      </c>
      <c r="AU132" s="21" t="s">
        <v>110</v>
      </c>
      <c r="AY132" s="21" t="s">
        <v>162</v>
      </c>
      <c r="BE132" s="109">
        <f t="shared" si="9"/>
        <v>0</v>
      </c>
      <c r="BF132" s="109">
        <f t="shared" si="10"/>
        <v>0</v>
      </c>
      <c r="BG132" s="109">
        <f t="shared" si="11"/>
        <v>0</v>
      </c>
      <c r="BH132" s="109">
        <f t="shared" si="12"/>
        <v>0</v>
      </c>
      <c r="BI132" s="109">
        <f t="shared" si="13"/>
        <v>0</v>
      </c>
      <c r="BJ132" s="21" t="s">
        <v>141</v>
      </c>
      <c r="BK132" s="109">
        <f t="shared" si="14"/>
        <v>0</v>
      </c>
      <c r="BL132" s="21" t="s">
        <v>814</v>
      </c>
      <c r="BM132" s="21" t="s">
        <v>852</v>
      </c>
    </row>
    <row r="133" spans="2:65" s="1" customFormat="1" ht="31.5" customHeight="1">
      <c r="B133" s="135"/>
      <c r="C133" s="203" t="s">
        <v>274</v>
      </c>
      <c r="D133" s="203" t="s">
        <v>270</v>
      </c>
      <c r="E133" s="204" t="s">
        <v>407</v>
      </c>
      <c r="F133" s="291" t="s">
        <v>853</v>
      </c>
      <c r="G133" s="291"/>
      <c r="H133" s="291"/>
      <c r="I133" s="291"/>
      <c r="J133" s="205" t="s">
        <v>839</v>
      </c>
      <c r="K133" s="206">
        <v>1</v>
      </c>
      <c r="L133" s="292">
        <v>0</v>
      </c>
      <c r="M133" s="292"/>
      <c r="N133" s="293">
        <f t="shared" si="5"/>
        <v>0</v>
      </c>
      <c r="O133" s="278"/>
      <c r="P133" s="278"/>
      <c r="Q133" s="278"/>
      <c r="R133" s="138"/>
      <c r="T133" s="168" t="s">
        <v>5</v>
      </c>
      <c r="U133" s="47" t="s">
        <v>48</v>
      </c>
      <c r="V133" s="39"/>
      <c r="W133" s="169">
        <f t="shared" si="6"/>
        <v>0</v>
      </c>
      <c r="X133" s="169">
        <v>0</v>
      </c>
      <c r="Y133" s="169">
        <f t="shared" si="7"/>
        <v>0</v>
      </c>
      <c r="Z133" s="169">
        <v>0</v>
      </c>
      <c r="AA133" s="170">
        <f t="shared" si="8"/>
        <v>0</v>
      </c>
      <c r="AR133" s="21" t="s">
        <v>814</v>
      </c>
      <c r="AT133" s="21" t="s">
        <v>270</v>
      </c>
      <c r="AU133" s="21" t="s">
        <v>110</v>
      </c>
      <c r="AY133" s="21" t="s">
        <v>162</v>
      </c>
      <c r="BE133" s="109">
        <f t="shared" si="9"/>
        <v>0</v>
      </c>
      <c r="BF133" s="109">
        <f t="shared" si="10"/>
        <v>0</v>
      </c>
      <c r="BG133" s="109">
        <f t="shared" si="11"/>
        <v>0</v>
      </c>
      <c r="BH133" s="109">
        <f t="shared" si="12"/>
        <v>0</v>
      </c>
      <c r="BI133" s="109">
        <f t="shared" si="13"/>
        <v>0</v>
      </c>
      <c r="BJ133" s="21" t="s">
        <v>141</v>
      </c>
      <c r="BK133" s="109">
        <f t="shared" si="14"/>
        <v>0</v>
      </c>
      <c r="BL133" s="21" t="s">
        <v>814</v>
      </c>
      <c r="BM133" s="21" t="s">
        <v>854</v>
      </c>
    </row>
    <row r="134" spans="2:65" s="1" customFormat="1" ht="22.5" customHeight="1">
      <c r="B134" s="135"/>
      <c r="C134" s="203" t="s">
        <v>279</v>
      </c>
      <c r="D134" s="203" t="s">
        <v>270</v>
      </c>
      <c r="E134" s="204" t="s">
        <v>411</v>
      </c>
      <c r="F134" s="291" t="s">
        <v>855</v>
      </c>
      <c r="G134" s="291"/>
      <c r="H134" s="291"/>
      <c r="I134" s="291"/>
      <c r="J134" s="205" t="s">
        <v>179</v>
      </c>
      <c r="K134" s="206">
        <v>200</v>
      </c>
      <c r="L134" s="292">
        <v>0</v>
      </c>
      <c r="M134" s="292"/>
      <c r="N134" s="293">
        <f t="shared" si="5"/>
        <v>0</v>
      </c>
      <c r="O134" s="278"/>
      <c r="P134" s="278"/>
      <c r="Q134" s="278"/>
      <c r="R134" s="138"/>
      <c r="T134" s="168" t="s">
        <v>5</v>
      </c>
      <c r="U134" s="47" t="s">
        <v>48</v>
      </c>
      <c r="V134" s="39"/>
      <c r="W134" s="169">
        <f t="shared" si="6"/>
        <v>0</v>
      </c>
      <c r="X134" s="169">
        <v>0</v>
      </c>
      <c r="Y134" s="169">
        <f t="shared" si="7"/>
        <v>0</v>
      </c>
      <c r="Z134" s="169">
        <v>0</v>
      </c>
      <c r="AA134" s="170">
        <f t="shared" si="8"/>
        <v>0</v>
      </c>
      <c r="AR134" s="21" t="s">
        <v>814</v>
      </c>
      <c r="AT134" s="21" t="s">
        <v>270</v>
      </c>
      <c r="AU134" s="21" t="s">
        <v>110</v>
      </c>
      <c r="AY134" s="21" t="s">
        <v>162</v>
      </c>
      <c r="BE134" s="109">
        <f t="shared" si="9"/>
        <v>0</v>
      </c>
      <c r="BF134" s="109">
        <f t="shared" si="10"/>
        <v>0</v>
      </c>
      <c r="BG134" s="109">
        <f t="shared" si="11"/>
        <v>0</v>
      </c>
      <c r="BH134" s="109">
        <f t="shared" si="12"/>
        <v>0</v>
      </c>
      <c r="BI134" s="109">
        <f t="shared" si="13"/>
        <v>0</v>
      </c>
      <c r="BJ134" s="21" t="s">
        <v>141</v>
      </c>
      <c r="BK134" s="109">
        <f t="shared" si="14"/>
        <v>0</v>
      </c>
      <c r="BL134" s="21" t="s">
        <v>814</v>
      </c>
      <c r="BM134" s="21" t="s">
        <v>856</v>
      </c>
    </row>
    <row r="135" spans="2:65" s="1" customFormat="1" ht="22.5" customHeight="1">
      <c r="B135" s="135"/>
      <c r="C135" s="203" t="s">
        <v>11</v>
      </c>
      <c r="D135" s="203" t="s">
        <v>270</v>
      </c>
      <c r="E135" s="204" t="s">
        <v>415</v>
      </c>
      <c r="F135" s="291" t="s">
        <v>857</v>
      </c>
      <c r="G135" s="291"/>
      <c r="H135" s="291"/>
      <c r="I135" s="291"/>
      <c r="J135" s="205" t="s">
        <v>179</v>
      </c>
      <c r="K135" s="206">
        <v>150</v>
      </c>
      <c r="L135" s="292">
        <v>0</v>
      </c>
      <c r="M135" s="292"/>
      <c r="N135" s="293">
        <f t="shared" si="5"/>
        <v>0</v>
      </c>
      <c r="O135" s="278"/>
      <c r="P135" s="278"/>
      <c r="Q135" s="278"/>
      <c r="R135" s="138"/>
      <c r="T135" s="168" t="s">
        <v>5</v>
      </c>
      <c r="U135" s="47" t="s">
        <v>48</v>
      </c>
      <c r="V135" s="39"/>
      <c r="W135" s="169">
        <f t="shared" si="6"/>
        <v>0</v>
      </c>
      <c r="X135" s="169">
        <v>0</v>
      </c>
      <c r="Y135" s="169">
        <f t="shared" si="7"/>
        <v>0</v>
      </c>
      <c r="Z135" s="169">
        <v>0</v>
      </c>
      <c r="AA135" s="170">
        <f t="shared" si="8"/>
        <v>0</v>
      </c>
      <c r="AR135" s="21" t="s">
        <v>814</v>
      </c>
      <c r="AT135" s="21" t="s">
        <v>270</v>
      </c>
      <c r="AU135" s="21" t="s">
        <v>110</v>
      </c>
      <c r="AY135" s="21" t="s">
        <v>162</v>
      </c>
      <c r="BE135" s="109">
        <f t="shared" si="9"/>
        <v>0</v>
      </c>
      <c r="BF135" s="109">
        <f t="shared" si="10"/>
        <v>0</v>
      </c>
      <c r="BG135" s="109">
        <f t="shared" si="11"/>
        <v>0</v>
      </c>
      <c r="BH135" s="109">
        <f t="shared" si="12"/>
        <v>0</v>
      </c>
      <c r="BI135" s="109">
        <f t="shared" si="13"/>
        <v>0</v>
      </c>
      <c r="BJ135" s="21" t="s">
        <v>141</v>
      </c>
      <c r="BK135" s="109">
        <f t="shared" si="14"/>
        <v>0</v>
      </c>
      <c r="BL135" s="21" t="s">
        <v>814</v>
      </c>
      <c r="BM135" s="21" t="s">
        <v>858</v>
      </c>
    </row>
    <row r="136" spans="2:65" s="1" customFormat="1" ht="31.5" customHeight="1">
      <c r="B136" s="135"/>
      <c r="C136" s="203" t="s">
        <v>287</v>
      </c>
      <c r="D136" s="203" t="s">
        <v>270</v>
      </c>
      <c r="E136" s="204" t="s">
        <v>423</v>
      </c>
      <c r="F136" s="291" t="s">
        <v>859</v>
      </c>
      <c r="G136" s="291"/>
      <c r="H136" s="291"/>
      <c r="I136" s="291"/>
      <c r="J136" s="205" t="s">
        <v>828</v>
      </c>
      <c r="K136" s="206">
        <v>7</v>
      </c>
      <c r="L136" s="292">
        <v>0</v>
      </c>
      <c r="M136" s="292"/>
      <c r="N136" s="293">
        <f t="shared" si="5"/>
        <v>0</v>
      </c>
      <c r="O136" s="278"/>
      <c r="P136" s="278"/>
      <c r="Q136" s="278"/>
      <c r="R136" s="138"/>
      <c r="T136" s="168" t="s">
        <v>5</v>
      </c>
      <c r="U136" s="47" t="s">
        <v>48</v>
      </c>
      <c r="V136" s="39"/>
      <c r="W136" s="169">
        <f t="shared" si="6"/>
        <v>0</v>
      </c>
      <c r="X136" s="169">
        <v>0</v>
      </c>
      <c r="Y136" s="169">
        <f t="shared" si="7"/>
        <v>0</v>
      </c>
      <c r="Z136" s="169">
        <v>0</v>
      </c>
      <c r="AA136" s="170">
        <f t="shared" si="8"/>
        <v>0</v>
      </c>
      <c r="AR136" s="21" t="s">
        <v>814</v>
      </c>
      <c r="AT136" s="21" t="s">
        <v>270</v>
      </c>
      <c r="AU136" s="21" t="s">
        <v>110</v>
      </c>
      <c r="AY136" s="21" t="s">
        <v>162</v>
      </c>
      <c r="BE136" s="109">
        <f t="shared" si="9"/>
        <v>0</v>
      </c>
      <c r="BF136" s="109">
        <f t="shared" si="10"/>
        <v>0</v>
      </c>
      <c r="BG136" s="109">
        <f t="shared" si="11"/>
        <v>0</v>
      </c>
      <c r="BH136" s="109">
        <f t="shared" si="12"/>
        <v>0</v>
      </c>
      <c r="BI136" s="109">
        <f t="shared" si="13"/>
        <v>0</v>
      </c>
      <c r="BJ136" s="21" t="s">
        <v>141</v>
      </c>
      <c r="BK136" s="109">
        <f t="shared" si="14"/>
        <v>0</v>
      </c>
      <c r="BL136" s="21" t="s">
        <v>814</v>
      </c>
      <c r="BM136" s="21" t="s">
        <v>860</v>
      </c>
    </row>
    <row r="137" spans="2:65" s="1" customFormat="1" ht="22.5" customHeight="1">
      <c r="B137" s="135"/>
      <c r="C137" s="203" t="s">
        <v>291</v>
      </c>
      <c r="D137" s="203" t="s">
        <v>270</v>
      </c>
      <c r="E137" s="204" t="s">
        <v>427</v>
      </c>
      <c r="F137" s="291" t="s">
        <v>861</v>
      </c>
      <c r="G137" s="291"/>
      <c r="H137" s="291"/>
      <c r="I137" s="291"/>
      <c r="J137" s="205" t="s">
        <v>828</v>
      </c>
      <c r="K137" s="206">
        <v>7</v>
      </c>
      <c r="L137" s="292">
        <v>0</v>
      </c>
      <c r="M137" s="292"/>
      <c r="N137" s="293">
        <f t="shared" si="5"/>
        <v>0</v>
      </c>
      <c r="O137" s="278"/>
      <c r="P137" s="278"/>
      <c r="Q137" s="278"/>
      <c r="R137" s="138"/>
      <c r="T137" s="168" t="s">
        <v>5</v>
      </c>
      <c r="U137" s="47" t="s">
        <v>48</v>
      </c>
      <c r="V137" s="39"/>
      <c r="W137" s="169">
        <f t="shared" si="6"/>
        <v>0</v>
      </c>
      <c r="X137" s="169">
        <v>0</v>
      </c>
      <c r="Y137" s="169">
        <f t="shared" si="7"/>
        <v>0</v>
      </c>
      <c r="Z137" s="169">
        <v>0</v>
      </c>
      <c r="AA137" s="170">
        <f t="shared" si="8"/>
        <v>0</v>
      </c>
      <c r="AR137" s="21" t="s">
        <v>814</v>
      </c>
      <c r="AT137" s="21" t="s">
        <v>270</v>
      </c>
      <c r="AU137" s="21" t="s">
        <v>110</v>
      </c>
      <c r="AY137" s="21" t="s">
        <v>162</v>
      </c>
      <c r="BE137" s="109">
        <f t="shared" si="9"/>
        <v>0</v>
      </c>
      <c r="BF137" s="109">
        <f t="shared" si="10"/>
        <v>0</v>
      </c>
      <c r="BG137" s="109">
        <f t="shared" si="11"/>
        <v>0</v>
      </c>
      <c r="BH137" s="109">
        <f t="shared" si="12"/>
        <v>0</v>
      </c>
      <c r="BI137" s="109">
        <f t="shared" si="13"/>
        <v>0</v>
      </c>
      <c r="BJ137" s="21" t="s">
        <v>141</v>
      </c>
      <c r="BK137" s="109">
        <f t="shared" si="14"/>
        <v>0</v>
      </c>
      <c r="BL137" s="21" t="s">
        <v>814</v>
      </c>
      <c r="BM137" s="21" t="s">
        <v>862</v>
      </c>
    </row>
    <row r="138" spans="2:65" s="1" customFormat="1" ht="22.5" customHeight="1">
      <c r="B138" s="135"/>
      <c r="C138" s="203" t="s">
        <v>297</v>
      </c>
      <c r="D138" s="203" t="s">
        <v>270</v>
      </c>
      <c r="E138" s="204" t="s">
        <v>432</v>
      </c>
      <c r="F138" s="291" t="s">
        <v>863</v>
      </c>
      <c r="G138" s="291"/>
      <c r="H138" s="291"/>
      <c r="I138" s="291"/>
      <c r="J138" s="205" t="s">
        <v>179</v>
      </c>
      <c r="K138" s="206">
        <v>110</v>
      </c>
      <c r="L138" s="292">
        <v>0</v>
      </c>
      <c r="M138" s="292"/>
      <c r="N138" s="293">
        <f t="shared" si="5"/>
        <v>0</v>
      </c>
      <c r="O138" s="278"/>
      <c r="P138" s="278"/>
      <c r="Q138" s="278"/>
      <c r="R138" s="138"/>
      <c r="T138" s="168" t="s">
        <v>5</v>
      </c>
      <c r="U138" s="47" t="s">
        <v>48</v>
      </c>
      <c r="V138" s="39"/>
      <c r="W138" s="169">
        <f t="shared" si="6"/>
        <v>0</v>
      </c>
      <c r="X138" s="169">
        <v>0</v>
      </c>
      <c r="Y138" s="169">
        <f t="shared" si="7"/>
        <v>0</v>
      </c>
      <c r="Z138" s="169">
        <v>0</v>
      </c>
      <c r="AA138" s="170">
        <f t="shared" si="8"/>
        <v>0</v>
      </c>
      <c r="AR138" s="21" t="s">
        <v>814</v>
      </c>
      <c r="AT138" s="21" t="s">
        <v>270</v>
      </c>
      <c r="AU138" s="21" t="s">
        <v>110</v>
      </c>
      <c r="AY138" s="21" t="s">
        <v>162</v>
      </c>
      <c r="BE138" s="109">
        <f t="shared" si="9"/>
        <v>0</v>
      </c>
      <c r="BF138" s="109">
        <f t="shared" si="10"/>
        <v>0</v>
      </c>
      <c r="BG138" s="109">
        <f t="shared" si="11"/>
        <v>0</v>
      </c>
      <c r="BH138" s="109">
        <f t="shared" si="12"/>
        <v>0</v>
      </c>
      <c r="BI138" s="109">
        <f t="shared" si="13"/>
        <v>0</v>
      </c>
      <c r="BJ138" s="21" t="s">
        <v>141</v>
      </c>
      <c r="BK138" s="109">
        <f t="shared" si="14"/>
        <v>0</v>
      </c>
      <c r="BL138" s="21" t="s">
        <v>814</v>
      </c>
      <c r="BM138" s="21" t="s">
        <v>864</v>
      </c>
    </row>
    <row r="139" spans="2:65" s="1" customFormat="1" ht="22.5" customHeight="1">
      <c r="B139" s="135"/>
      <c r="C139" s="203" t="s">
        <v>302</v>
      </c>
      <c r="D139" s="203" t="s">
        <v>270</v>
      </c>
      <c r="E139" s="204" t="s">
        <v>437</v>
      </c>
      <c r="F139" s="291" t="s">
        <v>865</v>
      </c>
      <c r="G139" s="291"/>
      <c r="H139" s="291"/>
      <c r="I139" s="291"/>
      <c r="J139" s="205" t="s">
        <v>839</v>
      </c>
      <c r="K139" s="206">
        <v>1</v>
      </c>
      <c r="L139" s="292">
        <v>0</v>
      </c>
      <c r="M139" s="292"/>
      <c r="N139" s="293">
        <f t="shared" si="5"/>
        <v>0</v>
      </c>
      <c r="O139" s="278"/>
      <c r="P139" s="278"/>
      <c r="Q139" s="278"/>
      <c r="R139" s="138"/>
      <c r="T139" s="168" t="s">
        <v>5</v>
      </c>
      <c r="U139" s="47" t="s">
        <v>48</v>
      </c>
      <c r="V139" s="39"/>
      <c r="W139" s="169">
        <f t="shared" si="6"/>
        <v>0</v>
      </c>
      <c r="X139" s="169">
        <v>0</v>
      </c>
      <c r="Y139" s="169">
        <f t="shared" si="7"/>
        <v>0</v>
      </c>
      <c r="Z139" s="169">
        <v>0</v>
      </c>
      <c r="AA139" s="170">
        <f t="shared" si="8"/>
        <v>0</v>
      </c>
      <c r="AR139" s="21" t="s">
        <v>814</v>
      </c>
      <c r="AT139" s="21" t="s">
        <v>270</v>
      </c>
      <c r="AU139" s="21" t="s">
        <v>110</v>
      </c>
      <c r="AY139" s="21" t="s">
        <v>162</v>
      </c>
      <c r="BE139" s="109">
        <f t="shared" si="9"/>
        <v>0</v>
      </c>
      <c r="BF139" s="109">
        <f t="shared" si="10"/>
        <v>0</v>
      </c>
      <c r="BG139" s="109">
        <f t="shared" si="11"/>
        <v>0</v>
      </c>
      <c r="BH139" s="109">
        <f t="shared" si="12"/>
        <v>0</v>
      </c>
      <c r="BI139" s="109">
        <f t="shared" si="13"/>
        <v>0</v>
      </c>
      <c r="BJ139" s="21" t="s">
        <v>141</v>
      </c>
      <c r="BK139" s="109">
        <f t="shared" si="14"/>
        <v>0</v>
      </c>
      <c r="BL139" s="21" t="s">
        <v>814</v>
      </c>
      <c r="BM139" s="21" t="s">
        <v>866</v>
      </c>
    </row>
    <row r="140" spans="2:65" s="1" customFormat="1" ht="22.5" customHeight="1">
      <c r="B140" s="135"/>
      <c r="C140" s="203" t="s">
        <v>308</v>
      </c>
      <c r="D140" s="203" t="s">
        <v>270</v>
      </c>
      <c r="E140" s="204" t="s">
        <v>441</v>
      </c>
      <c r="F140" s="291" t="s">
        <v>867</v>
      </c>
      <c r="G140" s="291"/>
      <c r="H140" s="291"/>
      <c r="I140" s="291"/>
      <c r="J140" s="205" t="s">
        <v>839</v>
      </c>
      <c r="K140" s="206">
        <v>1</v>
      </c>
      <c r="L140" s="292">
        <v>0</v>
      </c>
      <c r="M140" s="292"/>
      <c r="N140" s="293">
        <f t="shared" si="5"/>
        <v>0</v>
      </c>
      <c r="O140" s="278"/>
      <c r="P140" s="278"/>
      <c r="Q140" s="278"/>
      <c r="R140" s="138"/>
      <c r="T140" s="168" t="s">
        <v>5</v>
      </c>
      <c r="U140" s="47" t="s">
        <v>48</v>
      </c>
      <c r="V140" s="39"/>
      <c r="W140" s="169">
        <f t="shared" si="6"/>
        <v>0</v>
      </c>
      <c r="X140" s="169">
        <v>0</v>
      </c>
      <c r="Y140" s="169">
        <f t="shared" si="7"/>
        <v>0</v>
      </c>
      <c r="Z140" s="169">
        <v>0</v>
      </c>
      <c r="AA140" s="170">
        <f t="shared" si="8"/>
        <v>0</v>
      </c>
      <c r="AR140" s="21" t="s">
        <v>814</v>
      </c>
      <c r="AT140" s="21" t="s">
        <v>270</v>
      </c>
      <c r="AU140" s="21" t="s">
        <v>110</v>
      </c>
      <c r="AY140" s="21" t="s">
        <v>162</v>
      </c>
      <c r="BE140" s="109">
        <f t="shared" si="9"/>
        <v>0</v>
      </c>
      <c r="BF140" s="109">
        <f t="shared" si="10"/>
        <v>0</v>
      </c>
      <c r="BG140" s="109">
        <f t="shared" si="11"/>
        <v>0</v>
      </c>
      <c r="BH140" s="109">
        <f t="shared" si="12"/>
        <v>0</v>
      </c>
      <c r="BI140" s="109">
        <f t="shared" si="13"/>
        <v>0</v>
      </c>
      <c r="BJ140" s="21" t="s">
        <v>141</v>
      </c>
      <c r="BK140" s="109">
        <f t="shared" si="14"/>
        <v>0</v>
      </c>
      <c r="BL140" s="21" t="s">
        <v>814</v>
      </c>
      <c r="BM140" s="21" t="s">
        <v>868</v>
      </c>
    </row>
    <row r="141" spans="2:65" s="1" customFormat="1" ht="31.5" customHeight="1">
      <c r="B141" s="135"/>
      <c r="C141" s="164" t="s">
        <v>10</v>
      </c>
      <c r="D141" s="164" t="s">
        <v>163</v>
      </c>
      <c r="E141" s="165" t="s">
        <v>245</v>
      </c>
      <c r="F141" s="276" t="s">
        <v>869</v>
      </c>
      <c r="G141" s="276"/>
      <c r="H141" s="276"/>
      <c r="I141" s="276"/>
      <c r="J141" s="166" t="s">
        <v>828</v>
      </c>
      <c r="K141" s="167">
        <v>18</v>
      </c>
      <c r="L141" s="277">
        <v>0</v>
      </c>
      <c r="M141" s="277"/>
      <c r="N141" s="278">
        <f t="shared" si="5"/>
        <v>0</v>
      </c>
      <c r="O141" s="278"/>
      <c r="P141" s="278"/>
      <c r="Q141" s="278"/>
      <c r="R141" s="138"/>
      <c r="T141" s="168" t="s">
        <v>5</v>
      </c>
      <c r="U141" s="47" t="s">
        <v>48</v>
      </c>
      <c r="V141" s="39"/>
      <c r="W141" s="169">
        <f t="shared" si="6"/>
        <v>0</v>
      </c>
      <c r="X141" s="169">
        <v>0</v>
      </c>
      <c r="Y141" s="169">
        <f t="shared" si="7"/>
        <v>0</v>
      </c>
      <c r="Z141" s="169">
        <v>0</v>
      </c>
      <c r="AA141" s="170">
        <f t="shared" si="8"/>
        <v>0</v>
      </c>
      <c r="AR141" s="21" t="s">
        <v>287</v>
      </c>
      <c r="AT141" s="21" t="s">
        <v>163</v>
      </c>
      <c r="AU141" s="21" t="s">
        <v>110</v>
      </c>
      <c r="AY141" s="21" t="s">
        <v>162</v>
      </c>
      <c r="BE141" s="109">
        <f t="shared" si="9"/>
        <v>0</v>
      </c>
      <c r="BF141" s="109">
        <f t="shared" si="10"/>
        <v>0</v>
      </c>
      <c r="BG141" s="109">
        <f t="shared" si="11"/>
        <v>0</v>
      </c>
      <c r="BH141" s="109">
        <f t="shared" si="12"/>
        <v>0</v>
      </c>
      <c r="BI141" s="109">
        <f t="shared" si="13"/>
        <v>0</v>
      </c>
      <c r="BJ141" s="21" t="s">
        <v>141</v>
      </c>
      <c r="BK141" s="109">
        <f t="shared" si="14"/>
        <v>0</v>
      </c>
      <c r="BL141" s="21" t="s">
        <v>287</v>
      </c>
      <c r="BM141" s="21" t="s">
        <v>870</v>
      </c>
    </row>
    <row r="142" spans="2:65" s="1" customFormat="1" ht="31.5" customHeight="1">
      <c r="B142" s="135"/>
      <c r="C142" s="164" t="s">
        <v>319</v>
      </c>
      <c r="D142" s="164" t="s">
        <v>163</v>
      </c>
      <c r="E142" s="165" t="s">
        <v>255</v>
      </c>
      <c r="F142" s="276" t="s">
        <v>871</v>
      </c>
      <c r="G142" s="276"/>
      <c r="H142" s="276"/>
      <c r="I142" s="276"/>
      <c r="J142" s="166" t="s">
        <v>828</v>
      </c>
      <c r="K142" s="167">
        <v>3</v>
      </c>
      <c r="L142" s="277">
        <v>0</v>
      </c>
      <c r="M142" s="277"/>
      <c r="N142" s="278">
        <f t="shared" si="5"/>
        <v>0</v>
      </c>
      <c r="O142" s="278"/>
      <c r="P142" s="278"/>
      <c r="Q142" s="278"/>
      <c r="R142" s="138"/>
      <c r="T142" s="168" t="s">
        <v>5</v>
      </c>
      <c r="U142" s="47" t="s">
        <v>48</v>
      </c>
      <c r="V142" s="39"/>
      <c r="W142" s="169">
        <f t="shared" si="6"/>
        <v>0</v>
      </c>
      <c r="X142" s="169">
        <v>0</v>
      </c>
      <c r="Y142" s="169">
        <f t="shared" si="7"/>
        <v>0</v>
      </c>
      <c r="Z142" s="169">
        <v>0</v>
      </c>
      <c r="AA142" s="170">
        <f t="shared" si="8"/>
        <v>0</v>
      </c>
      <c r="AR142" s="21" t="s">
        <v>287</v>
      </c>
      <c r="AT142" s="21" t="s">
        <v>163</v>
      </c>
      <c r="AU142" s="21" t="s">
        <v>110</v>
      </c>
      <c r="AY142" s="21" t="s">
        <v>162</v>
      </c>
      <c r="BE142" s="109">
        <f t="shared" si="9"/>
        <v>0</v>
      </c>
      <c r="BF142" s="109">
        <f t="shared" si="10"/>
        <v>0</v>
      </c>
      <c r="BG142" s="109">
        <f t="shared" si="11"/>
        <v>0</v>
      </c>
      <c r="BH142" s="109">
        <f t="shared" si="12"/>
        <v>0</v>
      </c>
      <c r="BI142" s="109">
        <f t="shared" si="13"/>
        <v>0</v>
      </c>
      <c r="BJ142" s="21" t="s">
        <v>141</v>
      </c>
      <c r="BK142" s="109">
        <f t="shared" si="14"/>
        <v>0</v>
      </c>
      <c r="BL142" s="21" t="s">
        <v>287</v>
      </c>
      <c r="BM142" s="21" t="s">
        <v>872</v>
      </c>
    </row>
    <row r="143" spans="2:65" s="1" customFormat="1" ht="22.5" customHeight="1">
      <c r="B143" s="135"/>
      <c r="C143" s="164" t="s">
        <v>325</v>
      </c>
      <c r="D143" s="164" t="s">
        <v>163</v>
      </c>
      <c r="E143" s="165" t="s">
        <v>269</v>
      </c>
      <c r="F143" s="276" t="s">
        <v>873</v>
      </c>
      <c r="G143" s="276"/>
      <c r="H143" s="276"/>
      <c r="I143" s="276"/>
      <c r="J143" s="166" t="s">
        <v>179</v>
      </c>
      <c r="K143" s="167">
        <v>200</v>
      </c>
      <c r="L143" s="277">
        <v>0</v>
      </c>
      <c r="M143" s="277"/>
      <c r="N143" s="278">
        <f t="shared" si="5"/>
        <v>0</v>
      </c>
      <c r="O143" s="278"/>
      <c r="P143" s="278"/>
      <c r="Q143" s="278"/>
      <c r="R143" s="138"/>
      <c r="T143" s="168" t="s">
        <v>5</v>
      </c>
      <c r="U143" s="47" t="s">
        <v>48</v>
      </c>
      <c r="V143" s="39"/>
      <c r="W143" s="169">
        <f t="shared" si="6"/>
        <v>0</v>
      </c>
      <c r="X143" s="169">
        <v>0</v>
      </c>
      <c r="Y143" s="169">
        <f t="shared" si="7"/>
        <v>0</v>
      </c>
      <c r="Z143" s="169">
        <v>0</v>
      </c>
      <c r="AA143" s="170">
        <f t="shared" si="8"/>
        <v>0</v>
      </c>
      <c r="AR143" s="21" t="s">
        <v>287</v>
      </c>
      <c r="AT143" s="21" t="s">
        <v>163</v>
      </c>
      <c r="AU143" s="21" t="s">
        <v>110</v>
      </c>
      <c r="AY143" s="21" t="s">
        <v>162</v>
      </c>
      <c r="BE143" s="109">
        <f t="shared" si="9"/>
        <v>0</v>
      </c>
      <c r="BF143" s="109">
        <f t="shared" si="10"/>
        <v>0</v>
      </c>
      <c r="BG143" s="109">
        <f t="shared" si="11"/>
        <v>0</v>
      </c>
      <c r="BH143" s="109">
        <f t="shared" si="12"/>
        <v>0</v>
      </c>
      <c r="BI143" s="109">
        <f t="shared" si="13"/>
        <v>0</v>
      </c>
      <c r="BJ143" s="21" t="s">
        <v>141</v>
      </c>
      <c r="BK143" s="109">
        <f t="shared" si="14"/>
        <v>0</v>
      </c>
      <c r="BL143" s="21" t="s">
        <v>287</v>
      </c>
      <c r="BM143" s="21" t="s">
        <v>874</v>
      </c>
    </row>
    <row r="144" spans="2:65" s="1" customFormat="1" ht="22.5" customHeight="1">
      <c r="B144" s="135"/>
      <c r="C144" s="164" t="s">
        <v>330</v>
      </c>
      <c r="D144" s="164" t="s">
        <v>163</v>
      </c>
      <c r="E144" s="165" t="s">
        <v>274</v>
      </c>
      <c r="F144" s="276" t="s">
        <v>875</v>
      </c>
      <c r="G144" s="276"/>
      <c r="H144" s="276"/>
      <c r="I144" s="276"/>
      <c r="J144" s="166" t="s">
        <v>179</v>
      </c>
      <c r="K144" s="167">
        <v>150</v>
      </c>
      <c r="L144" s="277">
        <v>0</v>
      </c>
      <c r="M144" s="277"/>
      <c r="N144" s="278">
        <f t="shared" si="5"/>
        <v>0</v>
      </c>
      <c r="O144" s="278"/>
      <c r="P144" s="278"/>
      <c r="Q144" s="278"/>
      <c r="R144" s="138"/>
      <c r="T144" s="168" t="s">
        <v>5</v>
      </c>
      <c r="U144" s="47" t="s">
        <v>48</v>
      </c>
      <c r="V144" s="39"/>
      <c r="W144" s="169">
        <f t="shared" si="6"/>
        <v>0</v>
      </c>
      <c r="X144" s="169">
        <v>0</v>
      </c>
      <c r="Y144" s="169">
        <f t="shared" si="7"/>
        <v>0</v>
      </c>
      <c r="Z144" s="169">
        <v>0</v>
      </c>
      <c r="AA144" s="170">
        <f t="shared" si="8"/>
        <v>0</v>
      </c>
      <c r="AR144" s="21" t="s">
        <v>287</v>
      </c>
      <c r="AT144" s="21" t="s">
        <v>163</v>
      </c>
      <c r="AU144" s="21" t="s">
        <v>110</v>
      </c>
      <c r="AY144" s="21" t="s">
        <v>162</v>
      </c>
      <c r="BE144" s="109">
        <f t="shared" si="9"/>
        <v>0</v>
      </c>
      <c r="BF144" s="109">
        <f t="shared" si="10"/>
        <v>0</v>
      </c>
      <c r="BG144" s="109">
        <f t="shared" si="11"/>
        <v>0</v>
      </c>
      <c r="BH144" s="109">
        <f t="shared" si="12"/>
        <v>0</v>
      </c>
      <c r="BI144" s="109">
        <f t="shared" si="13"/>
        <v>0</v>
      </c>
      <c r="BJ144" s="21" t="s">
        <v>141</v>
      </c>
      <c r="BK144" s="109">
        <f t="shared" si="14"/>
        <v>0</v>
      </c>
      <c r="BL144" s="21" t="s">
        <v>287</v>
      </c>
      <c r="BM144" s="21" t="s">
        <v>876</v>
      </c>
    </row>
    <row r="145" spans="2:65" s="1" customFormat="1" ht="22.5" customHeight="1">
      <c r="B145" s="135"/>
      <c r="C145" s="164" t="s">
        <v>334</v>
      </c>
      <c r="D145" s="164" t="s">
        <v>163</v>
      </c>
      <c r="E145" s="165" t="s">
        <v>279</v>
      </c>
      <c r="F145" s="276" t="s">
        <v>877</v>
      </c>
      <c r="G145" s="276"/>
      <c r="H145" s="276"/>
      <c r="I145" s="276"/>
      <c r="J145" s="166" t="s">
        <v>179</v>
      </c>
      <c r="K145" s="167">
        <v>45</v>
      </c>
      <c r="L145" s="277">
        <v>0</v>
      </c>
      <c r="M145" s="277"/>
      <c r="N145" s="278">
        <f t="shared" si="5"/>
        <v>0</v>
      </c>
      <c r="O145" s="278"/>
      <c r="P145" s="278"/>
      <c r="Q145" s="278"/>
      <c r="R145" s="138"/>
      <c r="T145" s="168" t="s">
        <v>5</v>
      </c>
      <c r="U145" s="47" t="s">
        <v>48</v>
      </c>
      <c r="V145" s="39"/>
      <c r="W145" s="169">
        <f t="shared" si="6"/>
        <v>0</v>
      </c>
      <c r="X145" s="169">
        <v>0</v>
      </c>
      <c r="Y145" s="169">
        <f t="shared" si="7"/>
        <v>0</v>
      </c>
      <c r="Z145" s="169">
        <v>0</v>
      </c>
      <c r="AA145" s="170">
        <f t="shared" si="8"/>
        <v>0</v>
      </c>
      <c r="AR145" s="21" t="s">
        <v>287</v>
      </c>
      <c r="AT145" s="21" t="s">
        <v>163</v>
      </c>
      <c r="AU145" s="21" t="s">
        <v>110</v>
      </c>
      <c r="AY145" s="21" t="s">
        <v>162</v>
      </c>
      <c r="BE145" s="109">
        <f t="shared" si="9"/>
        <v>0</v>
      </c>
      <c r="BF145" s="109">
        <f t="shared" si="10"/>
        <v>0</v>
      </c>
      <c r="BG145" s="109">
        <f t="shared" si="11"/>
        <v>0</v>
      </c>
      <c r="BH145" s="109">
        <f t="shared" si="12"/>
        <v>0</v>
      </c>
      <c r="BI145" s="109">
        <f t="shared" si="13"/>
        <v>0</v>
      </c>
      <c r="BJ145" s="21" t="s">
        <v>141</v>
      </c>
      <c r="BK145" s="109">
        <f t="shared" si="14"/>
        <v>0</v>
      </c>
      <c r="BL145" s="21" t="s">
        <v>287</v>
      </c>
      <c r="BM145" s="21" t="s">
        <v>878</v>
      </c>
    </row>
    <row r="146" spans="2:65" s="1" customFormat="1" ht="22.5" customHeight="1">
      <c r="B146" s="135"/>
      <c r="C146" s="164" t="s">
        <v>338</v>
      </c>
      <c r="D146" s="164" t="s">
        <v>163</v>
      </c>
      <c r="E146" s="165" t="s">
        <v>11</v>
      </c>
      <c r="F146" s="276" t="s">
        <v>879</v>
      </c>
      <c r="G146" s="276"/>
      <c r="H146" s="276"/>
      <c r="I146" s="276"/>
      <c r="J146" s="166" t="s">
        <v>179</v>
      </c>
      <c r="K146" s="167">
        <v>45</v>
      </c>
      <c r="L146" s="277">
        <v>0</v>
      </c>
      <c r="M146" s="277"/>
      <c r="N146" s="278">
        <f t="shared" si="5"/>
        <v>0</v>
      </c>
      <c r="O146" s="278"/>
      <c r="P146" s="278"/>
      <c r="Q146" s="278"/>
      <c r="R146" s="138"/>
      <c r="T146" s="168" t="s">
        <v>5</v>
      </c>
      <c r="U146" s="47" t="s">
        <v>48</v>
      </c>
      <c r="V146" s="39"/>
      <c r="W146" s="169">
        <f t="shared" si="6"/>
        <v>0</v>
      </c>
      <c r="X146" s="169">
        <v>0</v>
      </c>
      <c r="Y146" s="169">
        <f t="shared" si="7"/>
        <v>0</v>
      </c>
      <c r="Z146" s="169">
        <v>0</v>
      </c>
      <c r="AA146" s="170">
        <f t="shared" si="8"/>
        <v>0</v>
      </c>
      <c r="AR146" s="21" t="s">
        <v>287</v>
      </c>
      <c r="AT146" s="21" t="s">
        <v>163</v>
      </c>
      <c r="AU146" s="21" t="s">
        <v>110</v>
      </c>
      <c r="AY146" s="21" t="s">
        <v>162</v>
      </c>
      <c r="BE146" s="109">
        <f t="shared" si="9"/>
        <v>0</v>
      </c>
      <c r="BF146" s="109">
        <f t="shared" si="10"/>
        <v>0</v>
      </c>
      <c r="BG146" s="109">
        <f t="shared" si="11"/>
        <v>0</v>
      </c>
      <c r="BH146" s="109">
        <f t="shared" si="12"/>
        <v>0</v>
      </c>
      <c r="BI146" s="109">
        <f t="shared" si="13"/>
        <v>0</v>
      </c>
      <c r="BJ146" s="21" t="s">
        <v>141</v>
      </c>
      <c r="BK146" s="109">
        <f t="shared" si="14"/>
        <v>0</v>
      </c>
      <c r="BL146" s="21" t="s">
        <v>287</v>
      </c>
      <c r="BM146" s="21" t="s">
        <v>880</v>
      </c>
    </row>
    <row r="147" spans="2:65" s="1" customFormat="1" ht="22.5" customHeight="1">
      <c r="B147" s="135"/>
      <c r="C147" s="164" t="s">
        <v>342</v>
      </c>
      <c r="D147" s="164" t="s">
        <v>163</v>
      </c>
      <c r="E147" s="165" t="s">
        <v>287</v>
      </c>
      <c r="F147" s="276" t="s">
        <v>881</v>
      </c>
      <c r="G147" s="276"/>
      <c r="H147" s="276"/>
      <c r="I147" s="276"/>
      <c r="J147" s="166" t="s">
        <v>828</v>
      </c>
      <c r="K147" s="167">
        <v>3</v>
      </c>
      <c r="L147" s="277">
        <v>0</v>
      </c>
      <c r="M147" s="277"/>
      <c r="N147" s="278">
        <f t="shared" si="5"/>
        <v>0</v>
      </c>
      <c r="O147" s="278"/>
      <c r="P147" s="278"/>
      <c r="Q147" s="278"/>
      <c r="R147" s="138"/>
      <c r="T147" s="168" t="s">
        <v>5</v>
      </c>
      <c r="U147" s="47" t="s">
        <v>48</v>
      </c>
      <c r="V147" s="39"/>
      <c r="W147" s="169">
        <f t="shared" si="6"/>
        <v>0</v>
      </c>
      <c r="X147" s="169">
        <v>0</v>
      </c>
      <c r="Y147" s="169">
        <f t="shared" si="7"/>
        <v>0</v>
      </c>
      <c r="Z147" s="169">
        <v>0</v>
      </c>
      <c r="AA147" s="170">
        <f t="shared" si="8"/>
        <v>0</v>
      </c>
      <c r="AR147" s="21" t="s">
        <v>287</v>
      </c>
      <c r="AT147" s="21" t="s">
        <v>163</v>
      </c>
      <c r="AU147" s="21" t="s">
        <v>110</v>
      </c>
      <c r="AY147" s="21" t="s">
        <v>162</v>
      </c>
      <c r="BE147" s="109">
        <f t="shared" si="9"/>
        <v>0</v>
      </c>
      <c r="BF147" s="109">
        <f t="shared" si="10"/>
        <v>0</v>
      </c>
      <c r="BG147" s="109">
        <f t="shared" si="11"/>
        <v>0</v>
      </c>
      <c r="BH147" s="109">
        <f t="shared" si="12"/>
        <v>0</v>
      </c>
      <c r="BI147" s="109">
        <f t="shared" si="13"/>
        <v>0</v>
      </c>
      <c r="BJ147" s="21" t="s">
        <v>141</v>
      </c>
      <c r="BK147" s="109">
        <f t="shared" si="14"/>
        <v>0</v>
      </c>
      <c r="BL147" s="21" t="s">
        <v>287</v>
      </c>
      <c r="BM147" s="21" t="s">
        <v>882</v>
      </c>
    </row>
    <row r="148" spans="2:65" s="1" customFormat="1" ht="22.5" customHeight="1">
      <c r="B148" s="135"/>
      <c r="C148" s="164" t="s">
        <v>347</v>
      </c>
      <c r="D148" s="164" t="s">
        <v>163</v>
      </c>
      <c r="E148" s="165" t="s">
        <v>291</v>
      </c>
      <c r="F148" s="276" t="s">
        <v>883</v>
      </c>
      <c r="G148" s="276"/>
      <c r="H148" s="276"/>
      <c r="I148" s="276"/>
      <c r="J148" s="166" t="s">
        <v>839</v>
      </c>
      <c r="K148" s="167">
        <v>1</v>
      </c>
      <c r="L148" s="277">
        <v>0</v>
      </c>
      <c r="M148" s="277"/>
      <c r="N148" s="278">
        <f t="shared" si="5"/>
        <v>0</v>
      </c>
      <c r="O148" s="278"/>
      <c r="P148" s="278"/>
      <c r="Q148" s="278"/>
      <c r="R148" s="138"/>
      <c r="T148" s="168" t="s">
        <v>5</v>
      </c>
      <c r="U148" s="47" t="s">
        <v>48</v>
      </c>
      <c r="V148" s="39"/>
      <c r="W148" s="169">
        <f t="shared" si="6"/>
        <v>0</v>
      </c>
      <c r="X148" s="169">
        <v>0</v>
      </c>
      <c r="Y148" s="169">
        <f t="shared" si="7"/>
        <v>0</v>
      </c>
      <c r="Z148" s="169">
        <v>0</v>
      </c>
      <c r="AA148" s="170">
        <f t="shared" si="8"/>
        <v>0</v>
      </c>
      <c r="AR148" s="21" t="s">
        <v>287</v>
      </c>
      <c r="AT148" s="21" t="s">
        <v>163</v>
      </c>
      <c r="AU148" s="21" t="s">
        <v>110</v>
      </c>
      <c r="AY148" s="21" t="s">
        <v>162</v>
      </c>
      <c r="BE148" s="109">
        <f t="shared" si="9"/>
        <v>0</v>
      </c>
      <c r="BF148" s="109">
        <f t="shared" si="10"/>
        <v>0</v>
      </c>
      <c r="BG148" s="109">
        <f t="shared" si="11"/>
        <v>0</v>
      </c>
      <c r="BH148" s="109">
        <f t="shared" si="12"/>
        <v>0</v>
      </c>
      <c r="BI148" s="109">
        <f t="shared" si="13"/>
        <v>0</v>
      </c>
      <c r="BJ148" s="21" t="s">
        <v>141</v>
      </c>
      <c r="BK148" s="109">
        <f t="shared" si="14"/>
        <v>0</v>
      </c>
      <c r="BL148" s="21" t="s">
        <v>287</v>
      </c>
      <c r="BM148" s="21" t="s">
        <v>884</v>
      </c>
    </row>
    <row r="149" spans="2:65" s="1" customFormat="1" ht="22.5" customHeight="1">
      <c r="B149" s="135"/>
      <c r="C149" s="164" t="s">
        <v>351</v>
      </c>
      <c r="D149" s="164" t="s">
        <v>163</v>
      </c>
      <c r="E149" s="165" t="s">
        <v>297</v>
      </c>
      <c r="F149" s="276" t="s">
        <v>885</v>
      </c>
      <c r="G149" s="276"/>
      <c r="H149" s="276"/>
      <c r="I149" s="276"/>
      <c r="J149" s="166" t="s">
        <v>828</v>
      </c>
      <c r="K149" s="167">
        <v>12</v>
      </c>
      <c r="L149" s="277">
        <v>0</v>
      </c>
      <c r="M149" s="277"/>
      <c r="N149" s="278">
        <f t="shared" si="5"/>
        <v>0</v>
      </c>
      <c r="O149" s="278"/>
      <c r="P149" s="278"/>
      <c r="Q149" s="278"/>
      <c r="R149" s="138"/>
      <c r="T149" s="168" t="s">
        <v>5</v>
      </c>
      <c r="U149" s="47" t="s">
        <v>48</v>
      </c>
      <c r="V149" s="39"/>
      <c r="W149" s="169">
        <f t="shared" si="6"/>
        <v>0</v>
      </c>
      <c r="X149" s="169">
        <v>0</v>
      </c>
      <c r="Y149" s="169">
        <f t="shared" si="7"/>
        <v>0</v>
      </c>
      <c r="Z149" s="169">
        <v>0</v>
      </c>
      <c r="AA149" s="170">
        <f t="shared" si="8"/>
        <v>0</v>
      </c>
      <c r="AR149" s="21" t="s">
        <v>287</v>
      </c>
      <c r="AT149" s="21" t="s">
        <v>163</v>
      </c>
      <c r="AU149" s="21" t="s">
        <v>110</v>
      </c>
      <c r="AY149" s="21" t="s">
        <v>162</v>
      </c>
      <c r="BE149" s="109">
        <f t="shared" si="9"/>
        <v>0</v>
      </c>
      <c r="BF149" s="109">
        <f t="shared" si="10"/>
        <v>0</v>
      </c>
      <c r="BG149" s="109">
        <f t="shared" si="11"/>
        <v>0</v>
      </c>
      <c r="BH149" s="109">
        <f t="shared" si="12"/>
        <v>0</v>
      </c>
      <c r="BI149" s="109">
        <f t="shared" si="13"/>
        <v>0</v>
      </c>
      <c r="BJ149" s="21" t="s">
        <v>141</v>
      </c>
      <c r="BK149" s="109">
        <f t="shared" si="14"/>
        <v>0</v>
      </c>
      <c r="BL149" s="21" t="s">
        <v>287</v>
      </c>
      <c r="BM149" s="21" t="s">
        <v>886</v>
      </c>
    </row>
    <row r="150" spans="2:65" s="1" customFormat="1" ht="31.5" customHeight="1">
      <c r="B150" s="135"/>
      <c r="C150" s="164" t="s">
        <v>356</v>
      </c>
      <c r="D150" s="164" t="s">
        <v>163</v>
      </c>
      <c r="E150" s="165" t="s">
        <v>302</v>
      </c>
      <c r="F150" s="276" t="s">
        <v>887</v>
      </c>
      <c r="G150" s="276"/>
      <c r="H150" s="276"/>
      <c r="I150" s="276"/>
      <c r="J150" s="166" t="s">
        <v>828</v>
      </c>
      <c r="K150" s="167">
        <v>5</v>
      </c>
      <c r="L150" s="277">
        <v>0</v>
      </c>
      <c r="M150" s="277"/>
      <c r="N150" s="278">
        <f t="shared" si="5"/>
        <v>0</v>
      </c>
      <c r="O150" s="278"/>
      <c r="P150" s="278"/>
      <c r="Q150" s="278"/>
      <c r="R150" s="138"/>
      <c r="T150" s="168" t="s">
        <v>5</v>
      </c>
      <c r="U150" s="47" t="s">
        <v>48</v>
      </c>
      <c r="V150" s="39"/>
      <c r="W150" s="169">
        <f t="shared" si="6"/>
        <v>0</v>
      </c>
      <c r="X150" s="169">
        <v>0</v>
      </c>
      <c r="Y150" s="169">
        <f t="shared" si="7"/>
        <v>0</v>
      </c>
      <c r="Z150" s="169">
        <v>0</v>
      </c>
      <c r="AA150" s="170">
        <f t="shared" si="8"/>
        <v>0</v>
      </c>
      <c r="AR150" s="21" t="s">
        <v>287</v>
      </c>
      <c r="AT150" s="21" t="s">
        <v>163</v>
      </c>
      <c r="AU150" s="21" t="s">
        <v>110</v>
      </c>
      <c r="AY150" s="21" t="s">
        <v>162</v>
      </c>
      <c r="BE150" s="109">
        <f t="shared" si="9"/>
        <v>0</v>
      </c>
      <c r="BF150" s="109">
        <f t="shared" si="10"/>
        <v>0</v>
      </c>
      <c r="BG150" s="109">
        <f t="shared" si="11"/>
        <v>0</v>
      </c>
      <c r="BH150" s="109">
        <f t="shared" si="12"/>
        <v>0</v>
      </c>
      <c r="BI150" s="109">
        <f t="shared" si="13"/>
        <v>0</v>
      </c>
      <c r="BJ150" s="21" t="s">
        <v>141</v>
      </c>
      <c r="BK150" s="109">
        <f t="shared" si="14"/>
        <v>0</v>
      </c>
      <c r="BL150" s="21" t="s">
        <v>287</v>
      </c>
      <c r="BM150" s="21" t="s">
        <v>888</v>
      </c>
    </row>
    <row r="151" spans="2:65" s="1" customFormat="1" ht="22.5" customHeight="1">
      <c r="B151" s="135"/>
      <c r="C151" s="164" t="s">
        <v>361</v>
      </c>
      <c r="D151" s="164" t="s">
        <v>163</v>
      </c>
      <c r="E151" s="165" t="s">
        <v>308</v>
      </c>
      <c r="F151" s="276" t="s">
        <v>889</v>
      </c>
      <c r="G151" s="276"/>
      <c r="H151" s="276"/>
      <c r="I151" s="276"/>
      <c r="J151" s="166" t="s">
        <v>828</v>
      </c>
      <c r="K151" s="167">
        <v>7</v>
      </c>
      <c r="L151" s="277">
        <v>0</v>
      </c>
      <c r="M151" s="277"/>
      <c r="N151" s="278">
        <f t="shared" si="5"/>
        <v>0</v>
      </c>
      <c r="O151" s="278"/>
      <c r="P151" s="278"/>
      <c r="Q151" s="278"/>
      <c r="R151" s="138"/>
      <c r="T151" s="168" t="s">
        <v>5</v>
      </c>
      <c r="U151" s="47" t="s">
        <v>48</v>
      </c>
      <c r="V151" s="39"/>
      <c r="W151" s="169">
        <f t="shared" si="6"/>
        <v>0</v>
      </c>
      <c r="X151" s="169">
        <v>0</v>
      </c>
      <c r="Y151" s="169">
        <f t="shared" si="7"/>
        <v>0</v>
      </c>
      <c r="Z151" s="169">
        <v>0</v>
      </c>
      <c r="AA151" s="170">
        <f t="shared" si="8"/>
        <v>0</v>
      </c>
      <c r="AR151" s="21" t="s">
        <v>287</v>
      </c>
      <c r="AT151" s="21" t="s">
        <v>163</v>
      </c>
      <c r="AU151" s="21" t="s">
        <v>110</v>
      </c>
      <c r="AY151" s="21" t="s">
        <v>162</v>
      </c>
      <c r="BE151" s="109">
        <f t="shared" si="9"/>
        <v>0</v>
      </c>
      <c r="BF151" s="109">
        <f t="shared" si="10"/>
        <v>0</v>
      </c>
      <c r="BG151" s="109">
        <f t="shared" si="11"/>
        <v>0</v>
      </c>
      <c r="BH151" s="109">
        <f t="shared" si="12"/>
        <v>0</v>
      </c>
      <c r="BI151" s="109">
        <f t="shared" si="13"/>
        <v>0</v>
      </c>
      <c r="BJ151" s="21" t="s">
        <v>141</v>
      </c>
      <c r="BK151" s="109">
        <f t="shared" si="14"/>
        <v>0</v>
      </c>
      <c r="BL151" s="21" t="s">
        <v>287</v>
      </c>
      <c r="BM151" s="21" t="s">
        <v>890</v>
      </c>
    </row>
    <row r="152" spans="2:65" s="1" customFormat="1" ht="22.5" customHeight="1">
      <c r="B152" s="135"/>
      <c r="C152" s="164" t="s">
        <v>364</v>
      </c>
      <c r="D152" s="164" t="s">
        <v>163</v>
      </c>
      <c r="E152" s="165" t="s">
        <v>10</v>
      </c>
      <c r="F152" s="276" t="s">
        <v>891</v>
      </c>
      <c r="G152" s="276"/>
      <c r="H152" s="276"/>
      <c r="I152" s="276"/>
      <c r="J152" s="166" t="s">
        <v>828</v>
      </c>
      <c r="K152" s="167">
        <v>2</v>
      </c>
      <c r="L152" s="277">
        <v>0</v>
      </c>
      <c r="M152" s="277"/>
      <c r="N152" s="278">
        <f t="shared" si="5"/>
        <v>0</v>
      </c>
      <c r="O152" s="278"/>
      <c r="P152" s="278"/>
      <c r="Q152" s="278"/>
      <c r="R152" s="138"/>
      <c r="T152" s="168" t="s">
        <v>5</v>
      </c>
      <c r="U152" s="47" t="s">
        <v>48</v>
      </c>
      <c r="V152" s="39"/>
      <c r="W152" s="169">
        <f t="shared" si="6"/>
        <v>0</v>
      </c>
      <c r="X152" s="169">
        <v>0</v>
      </c>
      <c r="Y152" s="169">
        <f t="shared" si="7"/>
        <v>0</v>
      </c>
      <c r="Z152" s="169">
        <v>0</v>
      </c>
      <c r="AA152" s="170">
        <f t="shared" si="8"/>
        <v>0</v>
      </c>
      <c r="AR152" s="21" t="s">
        <v>287</v>
      </c>
      <c r="AT152" s="21" t="s">
        <v>163</v>
      </c>
      <c r="AU152" s="21" t="s">
        <v>110</v>
      </c>
      <c r="AY152" s="21" t="s">
        <v>162</v>
      </c>
      <c r="BE152" s="109">
        <f t="shared" si="9"/>
        <v>0</v>
      </c>
      <c r="BF152" s="109">
        <f t="shared" si="10"/>
        <v>0</v>
      </c>
      <c r="BG152" s="109">
        <f t="shared" si="11"/>
        <v>0</v>
      </c>
      <c r="BH152" s="109">
        <f t="shared" si="12"/>
        <v>0</v>
      </c>
      <c r="BI152" s="109">
        <f t="shared" si="13"/>
        <v>0</v>
      </c>
      <c r="BJ152" s="21" t="s">
        <v>141</v>
      </c>
      <c r="BK152" s="109">
        <f t="shared" si="14"/>
        <v>0</v>
      </c>
      <c r="BL152" s="21" t="s">
        <v>287</v>
      </c>
      <c r="BM152" s="21" t="s">
        <v>892</v>
      </c>
    </row>
    <row r="153" spans="2:65" s="1" customFormat="1" ht="22.5" customHeight="1">
      <c r="B153" s="135"/>
      <c r="C153" s="164" t="s">
        <v>369</v>
      </c>
      <c r="D153" s="164" t="s">
        <v>163</v>
      </c>
      <c r="E153" s="165" t="s">
        <v>319</v>
      </c>
      <c r="F153" s="276" t="s">
        <v>893</v>
      </c>
      <c r="G153" s="276"/>
      <c r="H153" s="276"/>
      <c r="I153" s="276"/>
      <c r="J153" s="166" t="s">
        <v>828</v>
      </c>
      <c r="K153" s="167">
        <v>10</v>
      </c>
      <c r="L153" s="277">
        <v>0</v>
      </c>
      <c r="M153" s="277"/>
      <c r="N153" s="278">
        <f t="shared" si="5"/>
        <v>0</v>
      </c>
      <c r="O153" s="278"/>
      <c r="P153" s="278"/>
      <c r="Q153" s="278"/>
      <c r="R153" s="138"/>
      <c r="T153" s="168" t="s">
        <v>5</v>
      </c>
      <c r="U153" s="47" t="s">
        <v>48</v>
      </c>
      <c r="V153" s="39"/>
      <c r="W153" s="169">
        <f t="shared" si="6"/>
        <v>0</v>
      </c>
      <c r="X153" s="169">
        <v>0</v>
      </c>
      <c r="Y153" s="169">
        <f t="shared" si="7"/>
        <v>0</v>
      </c>
      <c r="Z153" s="169">
        <v>0</v>
      </c>
      <c r="AA153" s="170">
        <f t="shared" si="8"/>
        <v>0</v>
      </c>
      <c r="AR153" s="21" t="s">
        <v>287</v>
      </c>
      <c r="AT153" s="21" t="s">
        <v>163</v>
      </c>
      <c r="AU153" s="21" t="s">
        <v>110</v>
      </c>
      <c r="AY153" s="21" t="s">
        <v>162</v>
      </c>
      <c r="BE153" s="109">
        <f t="shared" si="9"/>
        <v>0</v>
      </c>
      <c r="BF153" s="109">
        <f t="shared" si="10"/>
        <v>0</v>
      </c>
      <c r="BG153" s="109">
        <f t="shared" si="11"/>
        <v>0</v>
      </c>
      <c r="BH153" s="109">
        <f t="shared" si="12"/>
        <v>0</v>
      </c>
      <c r="BI153" s="109">
        <f t="shared" si="13"/>
        <v>0</v>
      </c>
      <c r="BJ153" s="21" t="s">
        <v>141</v>
      </c>
      <c r="BK153" s="109">
        <f t="shared" si="14"/>
        <v>0</v>
      </c>
      <c r="BL153" s="21" t="s">
        <v>287</v>
      </c>
      <c r="BM153" s="21" t="s">
        <v>894</v>
      </c>
    </row>
    <row r="154" spans="2:65" s="1" customFormat="1" ht="22.5" customHeight="1">
      <c r="B154" s="135"/>
      <c r="C154" s="164" t="s">
        <v>373</v>
      </c>
      <c r="D154" s="164" t="s">
        <v>163</v>
      </c>
      <c r="E154" s="165" t="s">
        <v>325</v>
      </c>
      <c r="F154" s="276" t="s">
        <v>895</v>
      </c>
      <c r="G154" s="276"/>
      <c r="H154" s="276"/>
      <c r="I154" s="276"/>
      <c r="J154" s="166" t="s">
        <v>839</v>
      </c>
      <c r="K154" s="167">
        <v>1</v>
      </c>
      <c r="L154" s="277">
        <v>0</v>
      </c>
      <c r="M154" s="277"/>
      <c r="N154" s="278">
        <f t="shared" si="5"/>
        <v>0</v>
      </c>
      <c r="O154" s="278"/>
      <c r="P154" s="278"/>
      <c r="Q154" s="278"/>
      <c r="R154" s="138"/>
      <c r="T154" s="168" t="s">
        <v>5</v>
      </c>
      <c r="U154" s="47" t="s">
        <v>48</v>
      </c>
      <c r="V154" s="39"/>
      <c r="W154" s="169">
        <f t="shared" si="6"/>
        <v>0</v>
      </c>
      <c r="X154" s="169">
        <v>0</v>
      </c>
      <c r="Y154" s="169">
        <f t="shared" si="7"/>
        <v>0</v>
      </c>
      <c r="Z154" s="169">
        <v>0</v>
      </c>
      <c r="AA154" s="170">
        <f t="shared" si="8"/>
        <v>0</v>
      </c>
      <c r="AR154" s="21" t="s">
        <v>287</v>
      </c>
      <c r="AT154" s="21" t="s">
        <v>163</v>
      </c>
      <c r="AU154" s="21" t="s">
        <v>110</v>
      </c>
      <c r="AY154" s="21" t="s">
        <v>162</v>
      </c>
      <c r="BE154" s="109">
        <f t="shared" si="9"/>
        <v>0</v>
      </c>
      <c r="BF154" s="109">
        <f t="shared" si="10"/>
        <v>0</v>
      </c>
      <c r="BG154" s="109">
        <f t="shared" si="11"/>
        <v>0</v>
      </c>
      <c r="BH154" s="109">
        <f t="shared" si="12"/>
        <v>0</v>
      </c>
      <c r="BI154" s="109">
        <f t="shared" si="13"/>
        <v>0</v>
      </c>
      <c r="BJ154" s="21" t="s">
        <v>141</v>
      </c>
      <c r="BK154" s="109">
        <f t="shared" si="14"/>
        <v>0</v>
      </c>
      <c r="BL154" s="21" t="s">
        <v>287</v>
      </c>
      <c r="BM154" s="21" t="s">
        <v>896</v>
      </c>
    </row>
    <row r="155" spans="2:65" s="1" customFormat="1" ht="22.5" customHeight="1">
      <c r="B155" s="135"/>
      <c r="C155" s="164" t="s">
        <v>377</v>
      </c>
      <c r="D155" s="164" t="s">
        <v>163</v>
      </c>
      <c r="E155" s="165" t="s">
        <v>330</v>
      </c>
      <c r="F155" s="276" t="s">
        <v>897</v>
      </c>
      <c r="G155" s="276"/>
      <c r="H155" s="276"/>
      <c r="I155" s="276"/>
      <c r="J155" s="166" t="s">
        <v>839</v>
      </c>
      <c r="K155" s="167">
        <v>1</v>
      </c>
      <c r="L155" s="277">
        <v>0</v>
      </c>
      <c r="M155" s="277"/>
      <c r="N155" s="278">
        <f t="shared" si="5"/>
        <v>0</v>
      </c>
      <c r="O155" s="278"/>
      <c r="P155" s="278"/>
      <c r="Q155" s="278"/>
      <c r="R155" s="138"/>
      <c r="T155" s="168" t="s">
        <v>5</v>
      </c>
      <c r="U155" s="47" t="s">
        <v>48</v>
      </c>
      <c r="V155" s="39"/>
      <c r="W155" s="169">
        <f t="shared" si="6"/>
        <v>0</v>
      </c>
      <c r="X155" s="169">
        <v>0</v>
      </c>
      <c r="Y155" s="169">
        <f t="shared" si="7"/>
        <v>0</v>
      </c>
      <c r="Z155" s="169">
        <v>0</v>
      </c>
      <c r="AA155" s="170">
        <f t="shared" si="8"/>
        <v>0</v>
      </c>
      <c r="AR155" s="21" t="s">
        <v>287</v>
      </c>
      <c r="AT155" s="21" t="s">
        <v>163</v>
      </c>
      <c r="AU155" s="21" t="s">
        <v>110</v>
      </c>
      <c r="AY155" s="21" t="s">
        <v>162</v>
      </c>
      <c r="BE155" s="109">
        <f t="shared" si="9"/>
        <v>0</v>
      </c>
      <c r="BF155" s="109">
        <f t="shared" si="10"/>
        <v>0</v>
      </c>
      <c r="BG155" s="109">
        <f t="shared" si="11"/>
        <v>0</v>
      </c>
      <c r="BH155" s="109">
        <f t="shared" si="12"/>
        <v>0</v>
      </c>
      <c r="BI155" s="109">
        <f t="shared" si="13"/>
        <v>0</v>
      </c>
      <c r="BJ155" s="21" t="s">
        <v>141</v>
      </c>
      <c r="BK155" s="109">
        <f t="shared" si="14"/>
        <v>0</v>
      </c>
      <c r="BL155" s="21" t="s">
        <v>287</v>
      </c>
      <c r="BM155" s="21" t="s">
        <v>898</v>
      </c>
    </row>
    <row r="156" spans="2:65" s="1" customFormat="1" ht="22.5" customHeight="1">
      <c r="B156" s="135"/>
      <c r="C156" s="164" t="s">
        <v>381</v>
      </c>
      <c r="D156" s="164" t="s">
        <v>163</v>
      </c>
      <c r="E156" s="165" t="s">
        <v>334</v>
      </c>
      <c r="F156" s="276" t="s">
        <v>899</v>
      </c>
      <c r="G156" s="276"/>
      <c r="H156" s="276"/>
      <c r="I156" s="276"/>
      <c r="J156" s="166" t="s">
        <v>828</v>
      </c>
      <c r="K156" s="167">
        <v>7</v>
      </c>
      <c r="L156" s="277">
        <v>0</v>
      </c>
      <c r="M156" s="277"/>
      <c r="N156" s="278">
        <f t="shared" si="5"/>
        <v>0</v>
      </c>
      <c r="O156" s="278"/>
      <c r="P156" s="278"/>
      <c r="Q156" s="278"/>
      <c r="R156" s="138"/>
      <c r="T156" s="168" t="s">
        <v>5</v>
      </c>
      <c r="U156" s="47" t="s">
        <v>48</v>
      </c>
      <c r="V156" s="39"/>
      <c r="W156" s="169">
        <f t="shared" si="6"/>
        <v>0</v>
      </c>
      <c r="X156" s="169">
        <v>0</v>
      </c>
      <c r="Y156" s="169">
        <f t="shared" si="7"/>
        <v>0</v>
      </c>
      <c r="Z156" s="169">
        <v>0</v>
      </c>
      <c r="AA156" s="170">
        <f t="shared" si="8"/>
        <v>0</v>
      </c>
      <c r="AR156" s="21" t="s">
        <v>287</v>
      </c>
      <c r="AT156" s="21" t="s">
        <v>163</v>
      </c>
      <c r="AU156" s="21" t="s">
        <v>110</v>
      </c>
      <c r="AY156" s="21" t="s">
        <v>162</v>
      </c>
      <c r="BE156" s="109">
        <f t="shared" si="9"/>
        <v>0</v>
      </c>
      <c r="BF156" s="109">
        <f t="shared" si="10"/>
        <v>0</v>
      </c>
      <c r="BG156" s="109">
        <f t="shared" si="11"/>
        <v>0</v>
      </c>
      <c r="BH156" s="109">
        <f t="shared" si="12"/>
        <v>0</v>
      </c>
      <c r="BI156" s="109">
        <f t="shared" si="13"/>
        <v>0</v>
      </c>
      <c r="BJ156" s="21" t="s">
        <v>141</v>
      </c>
      <c r="BK156" s="109">
        <f t="shared" si="14"/>
        <v>0</v>
      </c>
      <c r="BL156" s="21" t="s">
        <v>287</v>
      </c>
      <c r="BM156" s="21" t="s">
        <v>900</v>
      </c>
    </row>
    <row r="157" spans="2:65" s="1" customFormat="1" ht="22.5" customHeight="1">
      <c r="B157" s="135"/>
      <c r="C157" s="164" t="s">
        <v>385</v>
      </c>
      <c r="D157" s="164" t="s">
        <v>163</v>
      </c>
      <c r="E157" s="165" t="s">
        <v>338</v>
      </c>
      <c r="F157" s="276" t="s">
        <v>885</v>
      </c>
      <c r="G157" s="276"/>
      <c r="H157" s="276"/>
      <c r="I157" s="276"/>
      <c r="J157" s="166" t="s">
        <v>828</v>
      </c>
      <c r="K157" s="167">
        <v>7</v>
      </c>
      <c r="L157" s="277">
        <v>0</v>
      </c>
      <c r="M157" s="277"/>
      <c r="N157" s="278">
        <f t="shared" si="5"/>
        <v>0</v>
      </c>
      <c r="O157" s="278"/>
      <c r="P157" s="278"/>
      <c r="Q157" s="278"/>
      <c r="R157" s="138"/>
      <c r="T157" s="168" t="s">
        <v>5</v>
      </c>
      <c r="U157" s="47" t="s">
        <v>48</v>
      </c>
      <c r="V157" s="39"/>
      <c r="W157" s="169">
        <f t="shared" si="6"/>
        <v>0</v>
      </c>
      <c r="X157" s="169">
        <v>0</v>
      </c>
      <c r="Y157" s="169">
        <f t="shared" si="7"/>
        <v>0</v>
      </c>
      <c r="Z157" s="169">
        <v>0</v>
      </c>
      <c r="AA157" s="170">
        <f t="shared" si="8"/>
        <v>0</v>
      </c>
      <c r="AR157" s="21" t="s">
        <v>287</v>
      </c>
      <c r="AT157" s="21" t="s">
        <v>163</v>
      </c>
      <c r="AU157" s="21" t="s">
        <v>110</v>
      </c>
      <c r="AY157" s="21" t="s">
        <v>162</v>
      </c>
      <c r="BE157" s="109">
        <f t="shared" si="9"/>
        <v>0</v>
      </c>
      <c r="BF157" s="109">
        <f t="shared" si="10"/>
        <v>0</v>
      </c>
      <c r="BG157" s="109">
        <f t="shared" si="11"/>
        <v>0</v>
      </c>
      <c r="BH157" s="109">
        <f t="shared" si="12"/>
        <v>0</v>
      </c>
      <c r="BI157" s="109">
        <f t="shared" si="13"/>
        <v>0</v>
      </c>
      <c r="BJ157" s="21" t="s">
        <v>141</v>
      </c>
      <c r="BK157" s="109">
        <f t="shared" si="14"/>
        <v>0</v>
      </c>
      <c r="BL157" s="21" t="s">
        <v>287</v>
      </c>
      <c r="BM157" s="21" t="s">
        <v>901</v>
      </c>
    </row>
    <row r="158" spans="2:65" s="1" customFormat="1" ht="22.5" customHeight="1">
      <c r="B158" s="135"/>
      <c r="C158" s="164" t="s">
        <v>389</v>
      </c>
      <c r="D158" s="164" t="s">
        <v>163</v>
      </c>
      <c r="E158" s="165" t="s">
        <v>342</v>
      </c>
      <c r="F158" s="276" t="s">
        <v>902</v>
      </c>
      <c r="G158" s="276"/>
      <c r="H158" s="276"/>
      <c r="I158" s="276"/>
      <c r="J158" s="166" t="s">
        <v>179</v>
      </c>
      <c r="K158" s="167">
        <v>110</v>
      </c>
      <c r="L158" s="277">
        <v>0</v>
      </c>
      <c r="M158" s="277"/>
      <c r="N158" s="278">
        <f t="shared" si="5"/>
        <v>0</v>
      </c>
      <c r="O158" s="278"/>
      <c r="P158" s="278"/>
      <c r="Q158" s="278"/>
      <c r="R158" s="138"/>
      <c r="T158" s="168" t="s">
        <v>5</v>
      </c>
      <c r="U158" s="47" t="s">
        <v>48</v>
      </c>
      <c r="V158" s="39"/>
      <c r="W158" s="169">
        <f t="shared" si="6"/>
        <v>0</v>
      </c>
      <c r="X158" s="169">
        <v>0</v>
      </c>
      <c r="Y158" s="169">
        <f t="shared" si="7"/>
        <v>0</v>
      </c>
      <c r="Z158" s="169">
        <v>0</v>
      </c>
      <c r="AA158" s="170">
        <f t="shared" si="8"/>
        <v>0</v>
      </c>
      <c r="AR158" s="21" t="s">
        <v>287</v>
      </c>
      <c r="AT158" s="21" t="s">
        <v>163</v>
      </c>
      <c r="AU158" s="21" t="s">
        <v>110</v>
      </c>
      <c r="AY158" s="21" t="s">
        <v>162</v>
      </c>
      <c r="BE158" s="109">
        <f t="shared" si="9"/>
        <v>0</v>
      </c>
      <c r="BF158" s="109">
        <f t="shared" si="10"/>
        <v>0</v>
      </c>
      <c r="BG158" s="109">
        <f t="shared" si="11"/>
        <v>0</v>
      </c>
      <c r="BH158" s="109">
        <f t="shared" si="12"/>
        <v>0</v>
      </c>
      <c r="BI158" s="109">
        <f t="shared" si="13"/>
        <v>0</v>
      </c>
      <c r="BJ158" s="21" t="s">
        <v>141</v>
      </c>
      <c r="BK158" s="109">
        <f t="shared" si="14"/>
        <v>0</v>
      </c>
      <c r="BL158" s="21" t="s">
        <v>287</v>
      </c>
      <c r="BM158" s="21" t="s">
        <v>903</v>
      </c>
    </row>
    <row r="159" spans="2:65" s="1" customFormat="1" ht="22.5" customHeight="1">
      <c r="B159" s="135"/>
      <c r="C159" s="164" t="s">
        <v>393</v>
      </c>
      <c r="D159" s="164" t="s">
        <v>163</v>
      </c>
      <c r="E159" s="165" t="s">
        <v>347</v>
      </c>
      <c r="F159" s="276" t="s">
        <v>904</v>
      </c>
      <c r="G159" s="276"/>
      <c r="H159" s="276"/>
      <c r="I159" s="276"/>
      <c r="J159" s="166" t="s">
        <v>839</v>
      </c>
      <c r="K159" s="167">
        <v>1</v>
      </c>
      <c r="L159" s="277">
        <v>0</v>
      </c>
      <c r="M159" s="277"/>
      <c r="N159" s="278">
        <f t="shared" si="5"/>
        <v>0</v>
      </c>
      <c r="O159" s="278"/>
      <c r="P159" s="278"/>
      <c r="Q159" s="278"/>
      <c r="R159" s="138"/>
      <c r="T159" s="168" t="s">
        <v>5</v>
      </c>
      <c r="U159" s="47" t="s">
        <v>48</v>
      </c>
      <c r="V159" s="39"/>
      <c r="W159" s="169">
        <f t="shared" si="6"/>
        <v>0</v>
      </c>
      <c r="X159" s="169">
        <v>0</v>
      </c>
      <c r="Y159" s="169">
        <f t="shared" si="7"/>
        <v>0</v>
      </c>
      <c r="Z159" s="169">
        <v>0</v>
      </c>
      <c r="AA159" s="170">
        <f t="shared" si="8"/>
        <v>0</v>
      </c>
      <c r="AR159" s="21" t="s">
        <v>287</v>
      </c>
      <c r="AT159" s="21" t="s">
        <v>163</v>
      </c>
      <c r="AU159" s="21" t="s">
        <v>110</v>
      </c>
      <c r="AY159" s="21" t="s">
        <v>162</v>
      </c>
      <c r="BE159" s="109">
        <f t="shared" si="9"/>
        <v>0</v>
      </c>
      <c r="BF159" s="109">
        <f t="shared" si="10"/>
        <v>0</v>
      </c>
      <c r="BG159" s="109">
        <f t="shared" si="11"/>
        <v>0</v>
      </c>
      <c r="BH159" s="109">
        <f t="shared" si="12"/>
        <v>0</v>
      </c>
      <c r="BI159" s="109">
        <f t="shared" si="13"/>
        <v>0</v>
      </c>
      <c r="BJ159" s="21" t="s">
        <v>141</v>
      </c>
      <c r="BK159" s="109">
        <f t="shared" si="14"/>
        <v>0</v>
      </c>
      <c r="BL159" s="21" t="s">
        <v>287</v>
      </c>
      <c r="BM159" s="21" t="s">
        <v>905</v>
      </c>
    </row>
    <row r="160" spans="2:65" s="1" customFormat="1" ht="22.5" customHeight="1">
      <c r="B160" s="135"/>
      <c r="C160" s="164" t="s">
        <v>397</v>
      </c>
      <c r="D160" s="164" t="s">
        <v>163</v>
      </c>
      <c r="E160" s="165" t="s">
        <v>351</v>
      </c>
      <c r="F160" s="276" t="s">
        <v>897</v>
      </c>
      <c r="G160" s="276"/>
      <c r="H160" s="276"/>
      <c r="I160" s="276"/>
      <c r="J160" s="166" t="s">
        <v>839</v>
      </c>
      <c r="K160" s="167">
        <v>1</v>
      </c>
      <c r="L160" s="277">
        <v>0</v>
      </c>
      <c r="M160" s="277"/>
      <c r="N160" s="278">
        <f t="shared" si="5"/>
        <v>0</v>
      </c>
      <c r="O160" s="278"/>
      <c r="P160" s="278"/>
      <c r="Q160" s="278"/>
      <c r="R160" s="138"/>
      <c r="T160" s="168" t="s">
        <v>5</v>
      </c>
      <c r="U160" s="47" t="s">
        <v>48</v>
      </c>
      <c r="V160" s="39"/>
      <c r="W160" s="169">
        <f t="shared" si="6"/>
        <v>0</v>
      </c>
      <c r="X160" s="169">
        <v>0</v>
      </c>
      <c r="Y160" s="169">
        <f t="shared" si="7"/>
        <v>0</v>
      </c>
      <c r="Z160" s="169">
        <v>0</v>
      </c>
      <c r="AA160" s="170">
        <f t="shared" si="8"/>
        <v>0</v>
      </c>
      <c r="AR160" s="21" t="s">
        <v>287</v>
      </c>
      <c r="AT160" s="21" t="s">
        <v>163</v>
      </c>
      <c r="AU160" s="21" t="s">
        <v>110</v>
      </c>
      <c r="AY160" s="21" t="s">
        <v>162</v>
      </c>
      <c r="BE160" s="109">
        <f t="shared" si="9"/>
        <v>0</v>
      </c>
      <c r="BF160" s="109">
        <f t="shared" si="10"/>
        <v>0</v>
      </c>
      <c r="BG160" s="109">
        <f t="shared" si="11"/>
        <v>0</v>
      </c>
      <c r="BH160" s="109">
        <f t="shared" si="12"/>
        <v>0</v>
      </c>
      <c r="BI160" s="109">
        <f t="shared" si="13"/>
        <v>0</v>
      </c>
      <c r="BJ160" s="21" t="s">
        <v>141</v>
      </c>
      <c r="BK160" s="109">
        <f t="shared" si="14"/>
        <v>0</v>
      </c>
      <c r="BL160" s="21" t="s">
        <v>287</v>
      </c>
      <c r="BM160" s="21" t="s">
        <v>906</v>
      </c>
    </row>
    <row r="161" spans="2:63" s="9" customFormat="1" ht="37.35" customHeight="1">
      <c r="B161" s="153"/>
      <c r="C161" s="154"/>
      <c r="D161" s="155" t="s">
        <v>731</v>
      </c>
      <c r="E161" s="155"/>
      <c r="F161" s="155"/>
      <c r="G161" s="155"/>
      <c r="H161" s="155"/>
      <c r="I161" s="155"/>
      <c r="J161" s="155"/>
      <c r="K161" s="155"/>
      <c r="L161" s="155"/>
      <c r="M161" s="155"/>
      <c r="N161" s="306">
        <f>BK161</f>
        <v>0</v>
      </c>
      <c r="O161" s="307"/>
      <c r="P161" s="307"/>
      <c r="Q161" s="307"/>
      <c r="R161" s="156"/>
      <c r="T161" s="157"/>
      <c r="U161" s="154"/>
      <c r="V161" s="154"/>
      <c r="W161" s="158">
        <f>SUM(W162:W170)</f>
        <v>0</v>
      </c>
      <c r="X161" s="154"/>
      <c r="Y161" s="158">
        <f>SUM(Y162:Y170)</f>
        <v>0</v>
      </c>
      <c r="Z161" s="154"/>
      <c r="AA161" s="159">
        <f>SUM(AA162:AA170)</f>
        <v>0</v>
      </c>
      <c r="AR161" s="160" t="s">
        <v>141</v>
      </c>
      <c r="AT161" s="161" t="s">
        <v>79</v>
      </c>
      <c r="AU161" s="161" t="s">
        <v>80</v>
      </c>
      <c r="AY161" s="160" t="s">
        <v>162</v>
      </c>
      <c r="BK161" s="162">
        <f>SUM(BK162:BK170)</f>
        <v>0</v>
      </c>
    </row>
    <row r="162" spans="2:65" s="1" customFormat="1" ht="22.5" customHeight="1">
      <c r="B162" s="135"/>
      <c r="C162" s="164" t="s">
        <v>402</v>
      </c>
      <c r="D162" s="164" t="s">
        <v>163</v>
      </c>
      <c r="E162" s="165" t="s">
        <v>907</v>
      </c>
      <c r="F162" s="276" t="s">
        <v>908</v>
      </c>
      <c r="G162" s="276"/>
      <c r="H162" s="276"/>
      <c r="I162" s="276"/>
      <c r="J162" s="166" t="s">
        <v>909</v>
      </c>
      <c r="K162" s="167">
        <v>15</v>
      </c>
      <c r="L162" s="277">
        <v>0</v>
      </c>
      <c r="M162" s="277"/>
      <c r="N162" s="278">
        <f aca="true" t="shared" si="15" ref="N162:N170">ROUND(L162*K162,2)</f>
        <v>0</v>
      </c>
      <c r="O162" s="278"/>
      <c r="P162" s="278"/>
      <c r="Q162" s="278"/>
      <c r="R162" s="138"/>
      <c r="T162" s="168" t="s">
        <v>5</v>
      </c>
      <c r="U162" s="47" t="s">
        <v>48</v>
      </c>
      <c r="V162" s="39"/>
      <c r="W162" s="169">
        <f aca="true" t="shared" si="16" ref="W162:W170">V162*K162</f>
        <v>0</v>
      </c>
      <c r="X162" s="169">
        <v>0</v>
      </c>
      <c r="Y162" s="169">
        <f aca="true" t="shared" si="17" ref="Y162:Y170">X162*K162</f>
        <v>0</v>
      </c>
      <c r="Z162" s="169">
        <v>0</v>
      </c>
      <c r="AA162" s="170">
        <f aca="true" t="shared" si="18" ref="AA162:AA170">Z162*K162</f>
        <v>0</v>
      </c>
      <c r="AR162" s="21" t="s">
        <v>814</v>
      </c>
      <c r="AT162" s="21" t="s">
        <v>163</v>
      </c>
      <c r="AU162" s="21" t="s">
        <v>88</v>
      </c>
      <c r="AY162" s="21" t="s">
        <v>162</v>
      </c>
      <c r="BE162" s="109">
        <f aca="true" t="shared" si="19" ref="BE162:BE170">IF(U162="základní",N162,0)</f>
        <v>0</v>
      </c>
      <c r="BF162" s="109">
        <f aca="true" t="shared" si="20" ref="BF162:BF170">IF(U162="snížená",N162,0)</f>
        <v>0</v>
      </c>
      <c r="BG162" s="109">
        <f aca="true" t="shared" si="21" ref="BG162:BG170">IF(U162="zákl. přenesená",N162,0)</f>
        <v>0</v>
      </c>
      <c r="BH162" s="109">
        <f aca="true" t="shared" si="22" ref="BH162:BH170">IF(U162="sníž. přenesená",N162,0)</f>
        <v>0</v>
      </c>
      <c r="BI162" s="109">
        <f aca="true" t="shared" si="23" ref="BI162:BI170">IF(U162="nulová",N162,0)</f>
        <v>0</v>
      </c>
      <c r="BJ162" s="21" t="s">
        <v>141</v>
      </c>
      <c r="BK162" s="109">
        <f aca="true" t="shared" si="24" ref="BK162:BK170">ROUND(L162*K162,2)</f>
        <v>0</v>
      </c>
      <c r="BL162" s="21" t="s">
        <v>814</v>
      </c>
      <c r="BM162" s="21" t="s">
        <v>910</v>
      </c>
    </row>
    <row r="163" spans="2:65" s="1" customFormat="1" ht="22.5" customHeight="1">
      <c r="B163" s="135"/>
      <c r="C163" s="164" t="s">
        <v>407</v>
      </c>
      <c r="D163" s="164" t="s">
        <v>163</v>
      </c>
      <c r="E163" s="165" t="s">
        <v>911</v>
      </c>
      <c r="F163" s="276" t="s">
        <v>912</v>
      </c>
      <c r="G163" s="276"/>
      <c r="H163" s="276"/>
      <c r="I163" s="276"/>
      <c r="J163" s="166" t="s">
        <v>913</v>
      </c>
      <c r="K163" s="167">
        <v>50</v>
      </c>
      <c r="L163" s="277">
        <v>0</v>
      </c>
      <c r="M163" s="277"/>
      <c r="N163" s="278">
        <f t="shared" si="15"/>
        <v>0</v>
      </c>
      <c r="O163" s="278"/>
      <c r="P163" s="278"/>
      <c r="Q163" s="278"/>
      <c r="R163" s="138"/>
      <c r="T163" s="168" t="s">
        <v>5</v>
      </c>
      <c r="U163" s="47" t="s">
        <v>48</v>
      </c>
      <c r="V163" s="39"/>
      <c r="W163" s="169">
        <f t="shared" si="16"/>
        <v>0</v>
      </c>
      <c r="X163" s="169">
        <v>0</v>
      </c>
      <c r="Y163" s="169">
        <f t="shared" si="17"/>
        <v>0</v>
      </c>
      <c r="Z163" s="169">
        <v>0</v>
      </c>
      <c r="AA163" s="170">
        <f t="shared" si="18"/>
        <v>0</v>
      </c>
      <c r="AR163" s="21" t="s">
        <v>814</v>
      </c>
      <c r="AT163" s="21" t="s">
        <v>163</v>
      </c>
      <c r="AU163" s="21" t="s">
        <v>88</v>
      </c>
      <c r="AY163" s="21" t="s">
        <v>162</v>
      </c>
      <c r="BE163" s="109">
        <f t="shared" si="19"/>
        <v>0</v>
      </c>
      <c r="BF163" s="109">
        <f t="shared" si="20"/>
        <v>0</v>
      </c>
      <c r="BG163" s="109">
        <f t="shared" si="21"/>
        <v>0</v>
      </c>
      <c r="BH163" s="109">
        <f t="shared" si="22"/>
        <v>0</v>
      </c>
      <c r="BI163" s="109">
        <f t="shared" si="23"/>
        <v>0</v>
      </c>
      <c r="BJ163" s="21" t="s">
        <v>141</v>
      </c>
      <c r="BK163" s="109">
        <f t="shared" si="24"/>
        <v>0</v>
      </c>
      <c r="BL163" s="21" t="s">
        <v>814</v>
      </c>
      <c r="BM163" s="21" t="s">
        <v>914</v>
      </c>
    </row>
    <row r="164" spans="2:65" s="1" customFormat="1" ht="22.5" customHeight="1">
      <c r="B164" s="135"/>
      <c r="C164" s="164" t="s">
        <v>411</v>
      </c>
      <c r="D164" s="164" t="s">
        <v>163</v>
      </c>
      <c r="E164" s="165" t="s">
        <v>915</v>
      </c>
      <c r="F164" s="276" t="s">
        <v>916</v>
      </c>
      <c r="G164" s="276"/>
      <c r="H164" s="276"/>
      <c r="I164" s="276"/>
      <c r="J164" s="166" t="s">
        <v>839</v>
      </c>
      <c r="K164" s="167">
        <v>1</v>
      </c>
      <c r="L164" s="277">
        <v>0</v>
      </c>
      <c r="M164" s="277"/>
      <c r="N164" s="278">
        <f t="shared" si="15"/>
        <v>0</v>
      </c>
      <c r="O164" s="278"/>
      <c r="P164" s="278"/>
      <c r="Q164" s="278"/>
      <c r="R164" s="138"/>
      <c r="T164" s="168" t="s">
        <v>5</v>
      </c>
      <c r="U164" s="47" t="s">
        <v>48</v>
      </c>
      <c r="V164" s="39"/>
      <c r="W164" s="169">
        <f t="shared" si="16"/>
        <v>0</v>
      </c>
      <c r="X164" s="169">
        <v>0</v>
      </c>
      <c r="Y164" s="169">
        <f t="shared" si="17"/>
        <v>0</v>
      </c>
      <c r="Z164" s="169">
        <v>0</v>
      </c>
      <c r="AA164" s="170">
        <f t="shared" si="18"/>
        <v>0</v>
      </c>
      <c r="AR164" s="21" t="s">
        <v>814</v>
      </c>
      <c r="AT164" s="21" t="s">
        <v>163</v>
      </c>
      <c r="AU164" s="21" t="s">
        <v>88</v>
      </c>
      <c r="AY164" s="21" t="s">
        <v>162</v>
      </c>
      <c r="BE164" s="109">
        <f t="shared" si="19"/>
        <v>0</v>
      </c>
      <c r="BF164" s="109">
        <f t="shared" si="20"/>
        <v>0</v>
      </c>
      <c r="BG164" s="109">
        <f t="shared" si="21"/>
        <v>0</v>
      </c>
      <c r="BH164" s="109">
        <f t="shared" si="22"/>
        <v>0</v>
      </c>
      <c r="BI164" s="109">
        <f t="shared" si="23"/>
        <v>0</v>
      </c>
      <c r="BJ164" s="21" t="s">
        <v>141</v>
      </c>
      <c r="BK164" s="109">
        <f t="shared" si="24"/>
        <v>0</v>
      </c>
      <c r="BL164" s="21" t="s">
        <v>814</v>
      </c>
      <c r="BM164" s="21" t="s">
        <v>917</v>
      </c>
    </row>
    <row r="165" spans="2:65" s="1" customFormat="1" ht="22.5" customHeight="1">
      <c r="B165" s="135"/>
      <c r="C165" s="164" t="s">
        <v>415</v>
      </c>
      <c r="D165" s="164" t="s">
        <v>163</v>
      </c>
      <c r="E165" s="165" t="s">
        <v>918</v>
      </c>
      <c r="F165" s="276" t="s">
        <v>919</v>
      </c>
      <c r="G165" s="276"/>
      <c r="H165" s="276"/>
      <c r="I165" s="276"/>
      <c r="J165" s="166" t="s">
        <v>839</v>
      </c>
      <c r="K165" s="167">
        <v>1</v>
      </c>
      <c r="L165" s="277">
        <v>0</v>
      </c>
      <c r="M165" s="277"/>
      <c r="N165" s="278">
        <f t="shared" si="15"/>
        <v>0</v>
      </c>
      <c r="O165" s="278"/>
      <c r="P165" s="278"/>
      <c r="Q165" s="278"/>
      <c r="R165" s="138"/>
      <c r="T165" s="168" t="s">
        <v>5</v>
      </c>
      <c r="U165" s="47" t="s">
        <v>48</v>
      </c>
      <c r="V165" s="39"/>
      <c r="W165" s="169">
        <f t="shared" si="16"/>
        <v>0</v>
      </c>
      <c r="X165" s="169">
        <v>0</v>
      </c>
      <c r="Y165" s="169">
        <f t="shared" si="17"/>
        <v>0</v>
      </c>
      <c r="Z165" s="169">
        <v>0</v>
      </c>
      <c r="AA165" s="170">
        <f t="shared" si="18"/>
        <v>0</v>
      </c>
      <c r="AR165" s="21" t="s">
        <v>814</v>
      </c>
      <c r="AT165" s="21" t="s">
        <v>163</v>
      </c>
      <c r="AU165" s="21" t="s">
        <v>88</v>
      </c>
      <c r="AY165" s="21" t="s">
        <v>162</v>
      </c>
      <c r="BE165" s="109">
        <f t="shared" si="19"/>
        <v>0</v>
      </c>
      <c r="BF165" s="109">
        <f t="shared" si="20"/>
        <v>0</v>
      </c>
      <c r="BG165" s="109">
        <f t="shared" si="21"/>
        <v>0</v>
      </c>
      <c r="BH165" s="109">
        <f t="shared" si="22"/>
        <v>0</v>
      </c>
      <c r="BI165" s="109">
        <f t="shared" si="23"/>
        <v>0</v>
      </c>
      <c r="BJ165" s="21" t="s">
        <v>141</v>
      </c>
      <c r="BK165" s="109">
        <f t="shared" si="24"/>
        <v>0</v>
      </c>
      <c r="BL165" s="21" t="s">
        <v>814</v>
      </c>
      <c r="BM165" s="21" t="s">
        <v>920</v>
      </c>
    </row>
    <row r="166" spans="2:65" s="1" customFormat="1" ht="22.5" customHeight="1">
      <c r="B166" s="135"/>
      <c r="C166" s="164" t="s">
        <v>423</v>
      </c>
      <c r="D166" s="164" t="s">
        <v>163</v>
      </c>
      <c r="E166" s="165" t="s">
        <v>921</v>
      </c>
      <c r="F166" s="276" t="s">
        <v>922</v>
      </c>
      <c r="G166" s="276"/>
      <c r="H166" s="276"/>
      <c r="I166" s="276"/>
      <c r="J166" s="166" t="s">
        <v>913</v>
      </c>
      <c r="K166" s="167">
        <v>24</v>
      </c>
      <c r="L166" s="277">
        <v>0</v>
      </c>
      <c r="M166" s="277"/>
      <c r="N166" s="278">
        <f t="shared" si="15"/>
        <v>0</v>
      </c>
      <c r="O166" s="278"/>
      <c r="P166" s="278"/>
      <c r="Q166" s="278"/>
      <c r="R166" s="138"/>
      <c r="T166" s="168" t="s">
        <v>5</v>
      </c>
      <c r="U166" s="47" t="s">
        <v>48</v>
      </c>
      <c r="V166" s="39"/>
      <c r="W166" s="169">
        <f t="shared" si="16"/>
        <v>0</v>
      </c>
      <c r="X166" s="169">
        <v>0</v>
      </c>
      <c r="Y166" s="169">
        <f t="shared" si="17"/>
        <v>0</v>
      </c>
      <c r="Z166" s="169">
        <v>0</v>
      </c>
      <c r="AA166" s="170">
        <f t="shared" si="18"/>
        <v>0</v>
      </c>
      <c r="AR166" s="21" t="s">
        <v>814</v>
      </c>
      <c r="AT166" s="21" t="s">
        <v>163</v>
      </c>
      <c r="AU166" s="21" t="s">
        <v>88</v>
      </c>
      <c r="AY166" s="21" t="s">
        <v>162</v>
      </c>
      <c r="BE166" s="109">
        <f t="shared" si="19"/>
        <v>0</v>
      </c>
      <c r="BF166" s="109">
        <f t="shared" si="20"/>
        <v>0</v>
      </c>
      <c r="BG166" s="109">
        <f t="shared" si="21"/>
        <v>0</v>
      </c>
      <c r="BH166" s="109">
        <f t="shared" si="22"/>
        <v>0</v>
      </c>
      <c r="BI166" s="109">
        <f t="shared" si="23"/>
        <v>0</v>
      </c>
      <c r="BJ166" s="21" t="s">
        <v>141</v>
      </c>
      <c r="BK166" s="109">
        <f t="shared" si="24"/>
        <v>0</v>
      </c>
      <c r="BL166" s="21" t="s">
        <v>814</v>
      </c>
      <c r="BM166" s="21" t="s">
        <v>923</v>
      </c>
    </row>
    <row r="167" spans="2:65" s="1" customFormat="1" ht="22.5" customHeight="1">
      <c r="B167" s="135"/>
      <c r="C167" s="164" t="s">
        <v>427</v>
      </c>
      <c r="D167" s="164" t="s">
        <v>163</v>
      </c>
      <c r="E167" s="165" t="s">
        <v>924</v>
      </c>
      <c r="F167" s="276" t="s">
        <v>925</v>
      </c>
      <c r="G167" s="276"/>
      <c r="H167" s="276"/>
      <c r="I167" s="276"/>
      <c r="J167" s="166" t="s">
        <v>839</v>
      </c>
      <c r="K167" s="167">
        <v>1</v>
      </c>
      <c r="L167" s="277">
        <v>0</v>
      </c>
      <c r="M167" s="277"/>
      <c r="N167" s="278">
        <f t="shared" si="15"/>
        <v>0</v>
      </c>
      <c r="O167" s="278"/>
      <c r="P167" s="278"/>
      <c r="Q167" s="278"/>
      <c r="R167" s="138"/>
      <c r="T167" s="168" t="s">
        <v>5</v>
      </c>
      <c r="U167" s="47" t="s">
        <v>48</v>
      </c>
      <c r="V167" s="39"/>
      <c r="W167" s="169">
        <f t="shared" si="16"/>
        <v>0</v>
      </c>
      <c r="X167" s="169">
        <v>0</v>
      </c>
      <c r="Y167" s="169">
        <f t="shared" si="17"/>
        <v>0</v>
      </c>
      <c r="Z167" s="169">
        <v>0</v>
      </c>
      <c r="AA167" s="170">
        <f t="shared" si="18"/>
        <v>0</v>
      </c>
      <c r="AR167" s="21" t="s">
        <v>814</v>
      </c>
      <c r="AT167" s="21" t="s">
        <v>163</v>
      </c>
      <c r="AU167" s="21" t="s">
        <v>88</v>
      </c>
      <c r="AY167" s="21" t="s">
        <v>162</v>
      </c>
      <c r="BE167" s="109">
        <f t="shared" si="19"/>
        <v>0</v>
      </c>
      <c r="BF167" s="109">
        <f t="shared" si="20"/>
        <v>0</v>
      </c>
      <c r="BG167" s="109">
        <f t="shared" si="21"/>
        <v>0</v>
      </c>
      <c r="BH167" s="109">
        <f t="shared" si="22"/>
        <v>0</v>
      </c>
      <c r="BI167" s="109">
        <f t="shared" si="23"/>
        <v>0</v>
      </c>
      <c r="BJ167" s="21" t="s">
        <v>141</v>
      </c>
      <c r="BK167" s="109">
        <f t="shared" si="24"/>
        <v>0</v>
      </c>
      <c r="BL167" s="21" t="s">
        <v>814</v>
      </c>
      <c r="BM167" s="21" t="s">
        <v>926</v>
      </c>
    </row>
    <row r="168" spans="2:65" s="1" customFormat="1" ht="22.5" customHeight="1">
      <c r="B168" s="135"/>
      <c r="C168" s="164" t="s">
        <v>432</v>
      </c>
      <c r="D168" s="164" t="s">
        <v>163</v>
      </c>
      <c r="E168" s="165" t="s">
        <v>927</v>
      </c>
      <c r="F168" s="276" t="s">
        <v>928</v>
      </c>
      <c r="G168" s="276"/>
      <c r="H168" s="276"/>
      <c r="I168" s="276"/>
      <c r="J168" s="166" t="s">
        <v>828</v>
      </c>
      <c r="K168" s="167">
        <v>1</v>
      </c>
      <c r="L168" s="277">
        <v>0</v>
      </c>
      <c r="M168" s="277"/>
      <c r="N168" s="278">
        <f t="shared" si="15"/>
        <v>0</v>
      </c>
      <c r="O168" s="278"/>
      <c r="P168" s="278"/>
      <c r="Q168" s="278"/>
      <c r="R168" s="138"/>
      <c r="T168" s="168" t="s">
        <v>5</v>
      </c>
      <c r="U168" s="47" t="s">
        <v>48</v>
      </c>
      <c r="V168" s="39"/>
      <c r="W168" s="169">
        <f t="shared" si="16"/>
        <v>0</v>
      </c>
      <c r="X168" s="169">
        <v>0</v>
      </c>
      <c r="Y168" s="169">
        <f t="shared" si="17"/>
        <v>0</v>
      </c>
      <c r="Z168" s="169">
        <v>0</v>
      </c>
      <c r="AA168" s="170">
        <f t="shared" si="18"/>
        <v>0</v>
      </c>
      <c r="AR168" s="21" t="s">
        <v>814</v>
      </c>
      <c r="AT168" s="21" t="s">
        <v>163</v>
      </c>
      <c r="AU168" s="21" t="s">
        <v>88</v>
      </c>
      <c r="AY168" s="21" t="s">
        <v>162</v>
      </c>
      <c r="BE168" s="109">
        <f t="shared" si="19"/>
        <v>0</v>
      </c>
      <c r="BF168" s="109">
        <f t="shared" si="20"/>
        <v>0</v>
      </c>
      <c r="BG168" s="109">
        <f t="shared" si="21"/>
        <v>0</v>
      </c>
      <c r="BH168" s="109">
        <f t="shared" si="22"/>
        <v>0</v>
      </c>
      <c r="BI168" s="109">
        <f t="shared" si="23"/>
        <v>0</v>
      </c>
      <c r="BJ168" s="21" t="s">
        <v>141</v>
      </c>
      <c r="BK168" s="109">
        <f t="shared" si="24"/>
        <v>0</v>
      </c>
      <c r="BL168" s="21" t="s">
        <v>814</v>
      </c>
      <c r="BM168" s="21" t="s">
        <v>929</v>
      </c>
    </row>
    <row r="169" spans="2:65" s="1" customFormat="1" ht="22.5" customHeight="1">
      <c r="B169" s="135"/>
      <c r="C169" s="164" t="s">
        <v>437</v>
      </c>
      <c r="D169" s="164" t="s">
        <v>163</v>
      </c>
      <c r="E169" s="165" t="s">
        <v>930</v>
      </c>
      <c r="F169" s="276" t="s">
        <v>931</v>
      </c>
      <c r="G169" s="276"/>
      <c r="H169" s="276"/>
      <c r="I169" s="276"/>
      <c r="J169" s="166" t="s">
        <v>839</v>
      </c>
      <c r="K169" s="167">
        <v>1</v>
      </c>
      <c r="L169" s="277">
        <v>0</v>
      </c>
      <c r="M169" s="277"/>
      <c r="N169" s="278">
        <f t="shared" si="15"/>
        <v>0</v>
      </c>
      <c r="O169" s="278"/>
      <c r="P169" s="278"/>
      <c r="Q169" s="278"/>
      <c r="R169" s="138"/>
      <c r="T169" s="168" t="s">
        <v>5</v>
      </c>
      <c r="U169" s="47" t="s">
        <v>48</v>
      </c>
      <c r="V169" s="39"/>
      <c r="W169" s="169">
        <f t="shared" si="16"/>
        <v>0</v>
      </c>
      <c r="X169" s="169">
        <v>0</v>
      </c>
      <c r="Y169" s="169">
        <f t="shared" si="17"/>
        <v>0</v>
      </c>
      <c r="Z169" s="169">
        <v>0</v>
      </c>
      <c r="AA169" s="170">
        <f t="shared" si="18"/>
        <v>0</v>
      </c>
      <c r="AR169" s="21" t="s">
        <v>814</v>
      </c>
      <c r="AT169" s="21" t="s">
        <v>163</v>
      </c>
      <c r="AU169" s="21" t="s">
        <v>88</v>
      </c>
      <c r="AY169" s="21" t="s">
        <v>162</v>
      </c>
      <c r="BE169" s="109">
        <f t="shared" si="19"/>
        <v>0</v>
      </c>
      <c r="BF169" s="109">
        <f t="shared" si="20"/>
        <v>0</v>
      </c>
      <c r="BG169" s="109">
        <f t="shared" si="21"/>
        <v>0</v>
      </c>
      <c r="BH169" s="109">
        <f t="shared" si="22"/>
        <v>0</v>
      </c>
      <c r="BI169" s="109">
        <f t="shared" si="23"/>
        <v>0</v>
      </c>
      <c r="BJ169" s="21" t="s">
        <v>141</v>
      </c>
      <c r="BK169" s="109">
        <f t="shared" si="24"/>
        <v>0</v>
      </c>
      <c r="BL169" s="21" t="s">
        <v>814</v>
      </c>
      <c r="BM169" s="21" t="s">
        <v>932</v>
      </c>
    </row>
    <row r="170" spans="2:65" s="1" customFormat="1" ht="22.5" customHeight="1">
      <c r="B170" s="135"/>
      <c r="C170" s="164" t="s">
        <v>441</v>
      </c>
      <c r="D170" s="164" t="s">
        <v>163</v>
      </c>
      <c r="E170" s="165" t="s">
        <v>933</v>
      </c>
      <c r="F170" s="276" t="s">
        <v>934</v>
      </c>
      <c r="G170" s="276"/>
      <c r="H170" s="276"/>
      <c r="I170" s="276"/>
      <c r="J170" s="166" t="s">
        <v>913</v>
      </c>
      <c r="K170" s="167">
        <v>24</v>
      </c>
      <c r="L170" s="277">
        <v>0</v>
      </c>
      <c r="M170" s="277"/>
      <c r="N170" s="278">
        <f t="shared" si="15"/>
        <v>0</v>
      </c>
      <c r="O170" s="278"/>
      <c r="P170" s="278"/>
      <c r="Q170" s="278"/>
      <c r="R170" s="138"/>
      <c r="T170" s="168" t="s">
        <v>5</v>
      </c>
      <c r="U170" s="47" t="s">
        <v>48</v>
      </c>
      <c r="V170" s="39"/>
      <c r="W170" s="169">
        <f t="shared" si="16"/>
        <v>0</v>
      </c>
      <c r="X170" s="169">
        <v>0</v>
      </c>
      <c r="Y170" s="169">
        <f t="shared" si="17"/>
        <v>0</v>
      </c>
      <c r="Z170" s="169">
        <v>0</v>
      </c>
      <c r="AA170" s="170">
        <f t="shared" si="18"/>
        <v>0</v>
      </c>
      <c r="AR170" s="21" t="s">
        <v>814</v>
      </c>
      <c r="AT170" s="21" t="s">
        <v>163</v>
      </c>
      <c r="AU170" s="21" t="s">
        <v>88</v>
      </c>
      <c r="AY170" s="21" t="s">
        <v>162</v>
      </c>
      <c r="BE170" s="109">
        <f t="shared" si="19"/>
        <v>0</v>
      </c>
      <c r="BF170" s="109">
        <f t="shared" si="20"/>
        <v>0</v>
      </c>
      <c r="BG170" s="109">
        <f t="shared" si="21"/>
        <v>0</v>
      </c>
      <c r="BH170" s="109">
        <f t="shared" si="22"/>
        <v>0</v>
      </c>
      <c r="BI170" s="109">
        <f t="shared" si="23"/>
        <v>0</v>
      </c>
      <c r="BJ170" s="21" t="s">
        <v>141</v>
      </c>
      <c r="BK170" s="109">
        <f t="shared" si="24"/>
        <v>0</v>
      </c>
      <c r="BL170" s="21" t="s">
        <v>814</v>
      </c>
      <c r="BM170" s="21" t="s">
        <v>935</v>
      </c>
    </row>
    <row r="171" spans="2:63" s="1" customFormat="1" ht="49.9" customHeight="1">
      <c r="B171" s="38"/>
      <c r="C171" s="39"/>
      <c r="D171" s="155" t="s">
        <v>723</v>
      </c>
      <c r="E171" s="39"/>
      <c r="F171" s="39"/>
      <c r="G171" s="39"/>
      <c r="H171" s="39"/>
      <c r="I171" s="39"/>
      <c r="J171" s="39"/>
      <c r="K171" s="39"/>
      <c r="L171" s="39"/>
      <c r="M171" s="39"/>
      <c r="N171" s="299">
        <f>BK171</f>
        <v>0</v>
      </c>
      <c r="O171" s="300"/>
      <c r="P171" s="300"/>
      <c r="Q171" s="300"/>
      <c r="R171" s="40"/>
      <c r="T171" s="207"/>
      <c r="U171" s="59"/>
      <c r="V171" s="59"/>
      <c r="W171" s="59"/>
      <c r="X171" s="59"/>
      <c r="Y171" s="59"/>
      <c r="Z171" s="59"/>
      <c r="AA171" s="61"/>
      <c r="AT171" s="21" t="s">
        <v>79</v>
      </c>
      <c r="AU171" s="21" t="s">
        <v>80</v>
      </c>
      <c r="AY171" s="21" t="s">
        <v>724</v>
      </c>
      <c r="BK171" s="109">
        <v>0</v>
      </c>
    </row>
    <row r="172" spans="2:18" s="1" customFormat="1" ht="6.95" customHeight="1">
      <c r="B172" s="62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4"/>
    </row>
  </sheetData>
  <mergeCells count="217">
    <mergeCell ref="N161:Q161"/>
    <mergeCell ref="N171:Q171"/>
    <mergeCell ref="H1:K1"/>
    <mergeCell ref="S2:AC2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N118:Q118"/>
    <mergeCell ref="N119:Q119"/>
    <mergeCell ref="N120:Q120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Petřkovský</dc:creator>
  <cp:keywords/>
  <dc:description/>
  <cp:lastModifiedBy>Radek</cp:lastModifiedBy>
  <dcterms:created xsi:type="dcterms:W3CDTF">2018-03-29T05:58:12Z</dcterms:created>
  <dcterms:modified xsi:type="dcterms:W3CDTF">2018-03-29T05:58:20Z</dcterms:modified>
  <cp:category/>
  <cp:version/>
  <cp:contentType/>
  <cp:contentStatus/>
</cp:coreProperties>
</file>