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kubena\Documents\Jožka\Akce 2019\Stavební úpravy jídelny U Kocourků\"/>
    </mc:Choice>
  </mc:AlternateContent>
  <bookViews>
    <workbookView xWindow="-15" yWindow="4020" windowWidth="20550" windowHeight="4080" firstSheet="1" activeTab="1"/>
  </bookViews>
  <sheets>
    <sheet name="Pokyny pro vyplnění" sheetId="11" state="hidden" r:id="rId1"/>
    <sheet name="Rekapitulace stavby" sheetId="14" r:id="rId2"/>
    <sheet name="1_stavební část" sheetId="1" r:id="rId3"/>
    <sheet name="VzorPolozky" sheetId="10" state="hidden" r:id="rId4"/>
    <sheet name=" 1_Položkový rozpočet" sheetId="12" r:id="rId5"/>
    <sheet name="2_elektroinstalace" sheetId="15" r:id="rId6"/>
    <sheet name="2_Položkový rozpočet" sheetId="16" r:id="rId7"/>
    <sheet name="3_VZT" sheetId="20" r:id="rId8"/>
    <sheet name="3_Položkový rozpočet" sheetId="21" r:id="rId9"/>
    <sheet name="4_UT" sheetId="22" r:id="rId10"/>
    <sheet name="4_Položkový rozpočet" sheetId="23" r:id="rId11"/>
  </sheets>
  <externalReferences>
    <externalReference r:id="rId12"/>
    <externalReference r:id="rId13"/>
  </externalReferences>
  <definedNames>
    <definedName name="CelkemDPHVypocet" localSheetId="2">'1_stavební část'!$H$40</definedName>
    <definedName name="CenaCelkem">'1_stavební část'!$G$29</definedName>
    <definedName name="CenaCelkemBezDPH">'1_stavební část'!$G$28</definedName>
    <definedName name="CenaCelkemVypocet" localSheetId="2">'1_stavební část'!$I$40</definedName>
    <definedName name="cisloobjektu">'1_stavební část'!$D$3</definedName>
    <definedName name="CisloRozpoctu">'[1]Krycí list'!$C$2</definedName>
    <definedName name="CisloStavby" localSheetId="2">'1_stavební část'!$D$2</definedName>
    <definedName name="cislostavby">'[1]Krycí list'!$A$7</definedName>
    <definedName name="CisloStavebnihoRozpoctu">'1_stavební část'!$D$4</definedName>
    <definedName name="dadresa">'1_stavební část'!$D$12:$G$12</definedName>
    <definedName name="Datum">#REF!</definedName>
    <definedName name="DIČ" localSheetId="2">'1_stavební část'!$I$12</definedName>
    <definedName name="Dil">'3_VZT'!$A$6</definedName>
    <definedName name="dmisto">'1_stavební část'!$D$13:$G$13</definedName>
    <definedName name="Dodavka">'3_VZT'!$G$11</definedName>
    <definedName name="Dodavka0">'3_Položkový rozpočet'!#REF!</definedName>
    <definedName name="DPHSni">'1_stavební část'!$G$24</definedName>
    <definedName name="DPHZakl">'1_stavební část'!$G$26</definedName>
    <definedName name="dpsc" localSheetId="2">'1_stavební část'!$C$13</definedName>
    <definedName name="HSV">'3_VZT'!$E$11</definedName>
    <definedName name="HSV0">'3_Položkový rozpočet'!#REF!</definedName>
    <definedName name="HZS">'3_VZT'!$I$11</definedName>
    <definedName name="HZS0">'3_Položkový rozpočet'!#REF!</definedName>
    <definedName name="IČO" localSheetId="2">'1_stavební část'!$I$11</definedName>
    <definedName name="JKSO">#REF!</definedName>
    <definedName name="Mena">'1_stavební část'!$J$29</definedName>
    <definedName name="MistoStavby">'1_stavební část'!$D$4</definedName>
    <definedName name="MJ">#REF!</definedName>
    <definedName name="Mont">'3_VZT'!$H$11</definedName>
    <definedName name="Montaz0">'3_Položkový rozpočet'!#REF!</definedName>
    <definedName name="NazevDilu">'3_VZT'!$B$6</definedName>
    <definedName name="nazevobjektu">'1_stavební část'!$E$3</definedName>
    <definedName name="NazevRozpoctu">'[1]Krycí list'!$D$2</definedName>
    <definedName name="NazevStavby" localSheetId="2">'1_stavební část'!$E$2</definedName>
    <definedName name="nazevstavby">'[1]Krycí list'!$C$7</definedName>
    <definedName name="NazevStavebnihoRozpoctu">'1_stavební část'!$E$4</definedName>
    <definedName name="_xlnm.Print_Titles" localSheetId="5">'2_elektroinstalace'!$1:$1</definedName>
    <definedName name="_xlnm.Print_Titles" localSheetId="6">'2_Položkový rozpočet'!$1:$1</definedName>
    <definedName name="_xlnm.Print_Titles" localSheetId="8">'3_Položkový rozpočet'!$1:$6</definedName>
    <definedName name="_xlnm.Print_Titles" localSheetId="7">'3_VZT'!$1:$6</definedName>
    <definedName name="_xlnm.Print_Titles" localSheetId="10">'4_Položkový rozpočet'!$1:$6</definedName>
    <definedName name="_xlnm.Print_Titles" localSheetId="9">'4_UT'!$1:$6</definedName>
    <definedName name="_xlnm.Print_Titles" localSheetId="1">'Rekapitulace stavby'!$85:$85</definedName>
    <definedName name="oadresa">'1_stavební část'!$D$6</definedName>
    <definedName name="Objednatel" localSheetId="2">'1_stavební část'!$D$5</definedName>
    <definedName name="Objednatel">#REF!</definedName>
    <definedName name="Objekt" localSheetId="2">'1_stavební část'!$B$38</definedName>
    <definedName name="_xlnm.Print_Area" localSheetId="4">' 1_Položkový rozpočet'!$A$1:$U$50</definedName>
    <definedName name="_xlnm.Print_Area" localSheetId="2">'1_stavební část'!$A$1:$J$59</definedName>
    <definedName name="_xlnm.Print_Area" localSheetId="8">'3_Položkový rozpočet'!$A$2:$G$56</definedName>
    <definedName name="_xlnm.Print_Area" localSheetId="7">'3_VZT'!$A$1:$I$17</definedName>
    <definedName name="_xlnm.Print_Area" localSheetId="10">'4_Položkový rozpočet'!$A$1:$G$49</definedName>
    <definedName name="_xlnm.Print_Area" localSheetId="9">'4_UT'!$A$1:$I$18</definedName>
    <definedName name="_xlnm.Print_Area" localSheetId="1">'Rekapitulace stavby'!$B$4:$AO$70,'Rekapitulace stavby'!$B$76:$AO$94</definedName>
    <definedName name="odic" localSheetId="2">'1_stavební část'!$I$6</definedName>
    <definedName name="oico" localSheetId="2">'1_stavební část'!$I$5</definedName>
    <definedName name="omisto" localSheetId="2">'1_stavební část'!$D$7</definedName>
    <definedName name="onazev" localSheetId="2">'1_stavební část'!$D$6</definedName>
    <definedName name="opsc" localSheetId="2">'1_stavební část'!$C$7</definedName>
    <definedName name="padresa">'1_stavební část'!$D$9</definedName>
    <definedName name="pdic">'1_stavební část'!$I$9</definedName>
    <definedName name="pico">'1_stavební část'!$I$8</definedName>
    <definedName name="pmisto">'1_stavební část'!$D$10</definedName>
    <definedName name="PocetMJ">#REF!</definedName>
    <definedName name="PoptavkaID">'1_stavební část'!$A$1</definedName>
    <definedName name="Poznamka">#REF!</definedName>
    <definedName name="pPSC">'1_stavební část'!$C$10</definedName>
    <definedName name="Projektant">'1_stavební část'!$D$8</definedName>
    <definedName name="PSV">'3_VZT'!$F$11</definedName>
    <definedName name="PSV0">'3_Položkový rozpočet'!#REF!</definedName>
    <definedName name="SazbaDPH1" localSheetId="2">'1_stavební část'!$E$23</definedName>
    <definedName name="SazbaDPH1">'[1]Krycí list'!$C$30</definedName>
    <definedName name="SazbaDPH2" localSheetId="2">'1_stavební část'!$E$25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lver_lin" localSheetId="8" hidden="1">0</definedName>
    <definedName name="solver_lin" localSheetId="10" hidden="1">0</definedName>
    <definedName name="solver_num" localSheetId="8" hidden="1">0</definedName>
    <definedName name="solver_num" localSheetId="10" hidden="1">0</definedName>
    <definedName name="solver_opt" localSheetId="8" hidden="1">'3_Položkový rozpočet'!#REF!</definedName>
    <definedName name="solver_opt" localSheetId="10" hidden="1">'4_Položkový rozpočet'!#REF!</definedName>
    <definedName name="solver_typ" localSheetId="8" hidden="1">1</definedName>
    <definedName name="solver_typ" localSheetId="10" hidden="1">1</definedName>
    <definedName name="solver_val" localSheetId="8" hidden="1">0</definedName>
    <definedName name="solver_val" localSheetId="10" hidden="1">0</definedName>
    <definedName name="Typ">'3_Položkový rozpočet'!#REF!</definedName>
    <definedName name="VRN">'3_VZT'!$H$17</definedName>
    <definedName name="VRNKc">'3_VZT'!$E$16</definedName>
    <definedName name="VRNnazev">'3_VZT'!$A$16</definedName>
    <definedName name="VRNproc">'3_VZT'!$F$16</definedName>
    <definedName name="VRNzakl">'3_VZT'!$G$16</definedName>
    <definedName name="Vypracoval">'1_stavební část'!$D$14</definedName>
    <definedName name="Z_B7E7C763_C459_487D_8ABA_5CFDDFBD5A84_.wvu.Cols" localSheetId="2" hidden="1">'1_stavební část'!$A:$A</definedName>
    <definedName name="Z_B7E7C763_C459_487D_8ABA_5CFDDFBD5A84_.wvu.PrintArea" localSheetId="2" hidden="1">'1_stavební část'!$B$1:$J$36</definedName>
    <definedName name="Zakazka">#REF!</definedName>
    <definedName name="Zaklad22">#REF!</definedName>
    <definedName name="Zaklad5">#REF!</definedName>
    <definedName name="ZakladDPHSni">'1_stavební část'!$G$23</definedName>
    <definedName name="ZakladDPHSniVypocet" localSheetId="2">'1_stavební část'!$F$40</definedName>
    <definedName name="ZakladDPHZakl">'1_stavební část'!$I$25</definedName>
    <definedName name="ZakladDPHZaklVypocet" localSheetId="2">'1_stavební část'!$G$40</definedName>
    <definedName name="Zaokrouhleni">'1_stavební část'!$G$27</definedName>
    <definedName name="Zhotovitel">'1_stavební část'!$D$11:$G$11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C49" i="23" l="1"/>
  <c r="BE48" i="23"/>
  <c r="BD48" i="23"/>
  <c r="BC48" i="23"/>
  <c r="BB48" i="23"/>
  <c r="G48" i="23"/>
  <c r="BA48" i="23" s="1"/>
  <c r="BE47" i="23"/>
  <c r="BD47" i="23"/>
  <c r="BC47" i="23"/>
  <c r="BB47" i="23"/>
  <c r="G47" i="23"/>
  <c r="BA47" i="23" s="1"/>
  <c r="BE46" i="23"/>
  <c r="BD46" i="23"/>
  <c r="BC46" i="23"/>
  <c r="BB46" i="23"/>
  <c r="G46" i="23"/>
  <c r="BA46" i="23" s="1"/>
  <c r="BE45" i="23"/>
  <c r="BD45" i="23"/>
  <c r="BC45" i="23"/>
  <c r="BB45" i="23"/>
  <c r="G45" i="23"/>
  <c r="BA45" i="23" s="1"/>
  <c r="BE44" i="23"/>
  <c r="BE49" i="23" s="1"/>
  <c r="BD44" i="23"/>
  <c r="BC44" i="23"/>
  <c r="BB44" i="23"/>
  <c r="G44" i="23"/>
  <c r="BA44" i="23" s="1"/>
  <c r="BB43" i="23"/>
  <c r="G43" i="23"/>
  <c r="BB42" i="23"/>
  <c r="BB49" i="23" s="1"/>
  <c r="F11" i="22" s="1"/>
  <c r="C41" i="23"/>
  <c r="BE40" i="23"/>
  <c r="BD40" i="23"/>
  <c r="BC40" i="23"/>
  <c r="BA40" i="23"/>
  <c r="G40" i="23"/>
  <c r="BB40" i="23" s="1"/>
  <c r="BA39" i="23"/>
  <c r="G39" i="23"/>
  <c r="BB39" i="23" s="1"/>
  <c r="BA38" i="23"/>
  <c r="G38" i="23"/>
  <c r="BB38" i="23" s="1"/>
  <c r="BB37" i="23"/>
  <c r="BA37" i="23"/>
  <c r="G37" i="23"/>
  <c r="BA36" i="23"/>
  <c r="G36" i="23"/>
  <c r="BB36" i="23" s="1"/>
  <c r="BE35" i="23"/>
  <c r="BD35" i="23"/>
  <c r="BC35" i="23"/>
  <c r="BA35" i="23"/>
  <c r="G35" i="23"/>
  <c r="BB35" i="23" s="1"/>
  <c r="BE34" i="23"/>
  <c r="BD34" i="23"/>
  <c r="BC34" i="23"/>
  <c r="BA34" i="23"/>
  <c r="G34" i="23"/>
  <c r="BB34" i="23" s="1"/>
  <c r="BE33" i="23"/>
  <c r="BD33" i="23"/>
  <c r="BD41" i="23" s="1"/>
  <c r="BC33" i="23"/>
  <c r="BC41" i="23" s="1"/>
  <c r="BA33" i="23"/>
  <c r="G33" i="23"/>
  <c r="BB32" i="23"/>
  <c r="C31" i="23"/>
  <c r="BE30" i="23"/>
  <c r="BD30" i="23"/>
  <c r="BC30" i="23"/>
  <c r="BA30" i="23"/>
  <c r="G30" i="23"/>
  <c r="BB30" i="23" s="1"/>
  <c r="BE29" i="23"/>
  <c r="BD29" i="23"/>
  <c r="BC29" i="23"/>
  <c r="BA29" i="23"/>
  <c r="G29" i="23"/>
  <c r="BB29" i="23" s="1"/>
  <c r="BE28" i="23"/>
  <c r="BD28" i="23"/>
  <c r="BC28" i="23"/>
  <c r="BA28" i="23"/>
  <c r="G28" i="23"/>
  <c r="BB28" i="23" s="1"/>
  <c r="BE27" i="23"/>
  <c r="BD27" i="23"/>
  <c r="BC27" i="23"/>
  <c r="BA27" i="23"/>
  <c r="G27" i="23"/>
  <c r="BB27" i="23" s="1"/>
  <c r="BE26" i="23"/>
  <c r="BD26" i="23"/>
  <c r="BC26" i="23"/>
  <c r="BB26" i="23"/>
  <c r="BA26" i="23"/>
  <c r="G26" i="23"/>
  <c r="G25" i="23"/>
  <c r="BB25" i="23" s="1"/>
  <c r="G24" i="23"/>
  <c r="BB24" i="23" s="1"/>
  <c r="G23" i="23"/>
  <c r="BB23" i="23" s="1"/>
  <c r="BE22" i="23"/>
  <c r="BD22" i="23"/>
  <c r="BC22" i="23"/>
  <c r="BA22" i="23"/>
  <c r="BA31" i="23" s="1"/>
  <c r="G22" i="23"/>
  <c r="BB21" i="23"/>
  <c r="C20" i="23"/>
  <c r="BE19" i="23"/>
  <c r="BE20" i="23" s="1"/>
  <c r="BD19" i="23"/>
  <c r="BD20" i="23" s="1"/>
  <c r="BC19" i="23"/>
  <c r="BC20" i="23" s="1"/>
  <c r="BA19" i="23"/>
  <c r="BA20" i="23" s="1"/>
  <c r="G19" i="23"/>
  <c r="BB19" i="23" s="1"/>
  <c r="G18" i="23"/>
  <c r="BB18" i="23" s="1"/>
  <c r="G17" i="23"/>
  <c r="BB17" i="23" s="1"/>
  <c r="G16" i="23"/>
  <c r="BB15" i="23"/>
  <c r="C14" i="23"/>
  <c r="BE13" i="23"/>
  <c r="BD13" i="23"/>
  <c r="H11" i="22" s="1"/>
  <c r="BC13" i="23"/>
  <c r="G11" i="22" s="1"/>
  <c r="BA13" i="23"/>
  <c r="G13" i="23"/>
  <c r="BB13" i="23" s="1"/>
  <c r="G12" i="23"/>
  <c r="BB12" i="23" s="1"/>
  <c r="BB11" i="23"/>
  <c r="G11" i="23"/>
  <c r="BE10" i="23"/>
  <c r="BD10" i="23"/>
  <c r="BC10" i="23"/>
  <c r="G9" i="22" s="1"/>
  <c r="BA10" i="23"/>
  <c r="G10" i="23"/>
  <c r="BB10" i="23" s="1"/>
  <c r="BE9" i="23"/>
  <c r="BD9" i="23"/>
  <c r="H8" i="22" s="1"/>
  <c r="BC9" i="23"/>
  <c r="BA9" i="23"/>
  <c r="G9" i="23"/>
  <c r="BB9" i="23" s="1"/>
  <c r="BE8" i="23"/>
  <c r="BD8" i="23"/>
  <c r="BC8" i="23"/>
  <c r="BA8" i="23"/>
  <c r="BA14" i="23" s="1"/>
  <c r="G8" i="23"/>
  <c r="BB8" i="23" s="1"/>
  <c r="BB7" i="23"/>
  <c r="C4" i="23"/>
  <c r="F3" i="23"/>
  <c r="C3" i="23"/>
  <c r="H18" i="22"/>
  <c r="G17" i="22"/>
  <c r="I17" i="22" s="1"/>
  <c r="I11" i="22"/>
  <c r="B11" i="22"/>
  <c r="A11" i="22"/>
  <c r="B10" i="22"/>
  <c r="A10" i="22"/>
  <c r="I9" i="22"/>
  <c r="H9" i="22"/>
  <c r="B9" i="22"/>
  <c r="A9" i="22"/>
  <c r="I8" i="22"/>
  <c r="G8" i="22"/>
  <c r="B8" i="22"/>
  <c r="A8" i="22"/>
  <c r="I7" i="22"/>
  <c r="H7" i="22"/>
  <c r="G7" i="22"/>
  <c r="B7" i="22"/>
  <c r="A7" i="22"/>
  <c r="C2" i="22"/>
  <c r="C1" i="22"/>
  <c r="BC31" i="23" l="1"/>
  <c r="G49" i="23"/>
  <c r="BD14" i="23"/>
  <c r="G20" i="23"/>
  <c r="BD31" i="23"/>
  <c r="G41" i="23"/>
  <c r="BE41" i="23"/>
  <c r="BA43" i="23"/>
  <c r="BC49" i="23"/>
  <c r="I12" i="22"/>
  <c r="BE14" i="23"/>
  <c r="BB16" i="23"/>
  <c r="BB20" i="23" s="1"/>
  <c r="F8" i="22" s="1"/>
  <c r="G31" i="23"/>
  <c r="BE31" i="23"/>
  <c r="BA41" i="23"/>
  <c r="BD49" i="23"/>
  <c r="BB14" i="23"/>
  <c r="F7" i="22" s="1"/>
  <c r="G14" i="23"/>
  <c r="BA49" i="23"/>
  <c r="E11" i="22" s="1"/>
  <c r="E12" i="22" s="1"/>
  <c r="BC14" i="23"/>
  <c r="BB22" i="23"/>
  <c r="BB31" i="23" s="1"/>
  <c r="F9" i="22" s="1"/>
  <c r="H12" i="22"/>
  <c r="G12" i="22"/>
  <c r="BB33" i="23"/>
  <c r="BB41" i="23" s="1"/>
  <c r="F10" i="22" s="1"/>
  <c r="C56" i="21"/>
  <c r="BE55" i="21"/>
  <c r="BD55" i="21"/>
  <c r="BC55" i="21"/>
  <c r="BB55" i="21"/>
  <c r="G55" i="21"/>
  <c r="BA55" i="21" s="1"/>
  <c r="BE54" i="21"/>
  <c r="BD54" i="21"/>
  <c r="BC54" i="21"/>
  <c r="BB54" i="21"/>
  <c r="G54" i="21"/>
  <c r="BA54" i="21" s="1"/>
  <c r="BB53" i="21"/>
  <c r="G53" i="21"/>
  <c r="G52" i="21"/>
  <c r="BB52" i="21" s="1"/>
  <c r="BE51" i="21"/>
  <c r="BD51" i="21"/>
  <c r="BC51" i="21"/>
  <c r="BB51" i="21"/>
  <c r="G51" i="21"/>
  <c r="BA51" i="21" s="1"/>
  <c r="BE50" i="21"/>
  <c r="BD50" i="21"/>
  <c r="BC50" i="21"/>
  <c r="BB50" i="21"/>
  <c r="G50" i="21"/>
  <c r="BA50" i="21" s="1"/>
  <c r="BE49" i="21"/>
  <c r="BD49" i="21"/>
  <c r="BC49" i="21"/>
  <c r="BC56" i="21" s="1"/>
  <c r="BB49" i="21"/>
  <c r="G49" i="21"/>
  <c r="BA49" i="21" s="1"/>
  <c r="G48" i="21"/>
  <c r="BB47" i="21"/>
  <c r="C46" i="21"/>
  <c r="G45" i="21"/>
  <c r="BB45" i="21" s="1"/>
  <c r="G44" i="21"/>
  <c r="BB44" i="21" s="1"/>
  <c r="G43" i="21"/>
  <c r="BB43" i="21" s="1"/>
  <c r="G42" i="21"/>
  <c r="BB42" i="21" s="1"/>
  <c r="G41" i="21"/>
  <c r="BB41" i="21" s="1"/>
  <c r="G40" i="21"/>
  <c r="BB40" i="21" s="1"/>
  <c r="G39" i="21"/>
  <c r="BB39" i="21" s="1"/>
  <c r="G38" i="21"/>
  <c r="BB38" i="21" s="1"/>
  <c r="G37" i="21"/>
  <c r="BB37" i="21" s="1"/>
  <c r="G36" i="21"/>
  <c r="BB36" i="21" s="1"/>
  <c r="G35" i="21"/>
  <c r="BB35" i="21" s="1"/>
  <c r="G34" i="21"/>
  <c r="BB34" i="21" s="1"/>
  <c r="BB33" i="21"/>
  <c r="G33" i="21"/>
  <c r="BE32" i="21"/>
  <c r="BD32" i="21"/>
  <c r="BC32" i="21"/>
  <c r="BA32" i="21"/>
  <c r="G32" i="21"/>
  <c r="BB32" i="21" s="1"/>
  <c r="G31" i="21"/>
  <c r="BB31" i="21" s="1"/>
  <c r="G30" i="21"/>
  <c r="BB30" i="21" s="1"/>
  <c r="G29" i="21"/>
  <c r="BB29" i="21" s="1"/>
  <c r="G28" i="21"/>
  <c r="BB28" i="21" s="1"/>
  <c r="G27" i="21"/>
  <c r="BB27" i="21" s="1"/>
  <c r="BE26" i="21"/>
  <c r="BD26" i="21"/>
  <c r="BC26" i="21"/>
  <c r="BA26" i="21"/>
  <c r="G26" i="21"/>
  <c r="BB26" i="21" s="1"/>
  <c r="BE25" i="21"/>
  <c r="BD25" i="21"/>
  <c r="BC25" i="21"/>
  <c r="BA25" i="21"/>
  <c r="G25" i="21"/>
  <c r="BB25" i="21" s="1"/>
  <c r="BE24" i="21"/>
  <c r="BD24" i="21"/>
  <c r="BC24" i="21"/>
  <c r="BA24" i="21"/>
  <c r="G24" i="21"/>
  <c r="BB24" i="21" s="1"/>
  <c r="BE23" i="21"/>
  <c r="BD23" i="21"/>
  <c r="BC23" i="21"/>
  <c r="BA23" i="21"/>
  <c r="G23" i="21"/>
  <c r="BB23" i="21" s="1"/>
  <c r="BE22" i="21"/>
  <c r="BD22" i="21"/>
  <c r="BC22" i="21"/>
  <c r="BC46" i="21" s="1"/>
  <c r="G9" i="20" s="1"/>
  <c r="BA22" i="21"/>
  <c r="G22" i="21"/>
  <c r="BB22" i="21" s="1"/>
  <c r="BB21" i="21"/>
  <c r="BE20" i="21"/>
  <c r="I8" i="20" s="1"/>
  <c r="BD20" i="21"/>
  <c r="BC20" i="21"/>
  <c r="BA20" i="21"/>
  <c r="E8" i="20" s="1"/>
  <c r="C20" i="21"/>
  <c r="G19" i="21"/>
  <c r="BB19" i="21" s="1"/>
  <c r="G18" i="21"/>
  <c r="G20" i="21" s="1"/>
  <c r="BB17" i="21"/>
  <c r="C16" i="21"/>
  <c r="G15" i="21"/>
  <c r="BB15" i="21" s="1"/>
  <c r="G14" i="21"/>
  <c r="BB14" i="21" s="1"/>
  <c r="G13" i="21"/>
  <c r="BB13" i="21" s="1"/>
  <c r="G12" i="21"/>
  <c r="BB12" i="21" s="1"/>
  <c r="BB11" i="21"/>
  <c r="G11" i="21"/>
  <c r="G10" i="21"/>
  <c r="BB10" i="21" s="1"/>
  <c r="G9" i="21"/>
  <c r="BB9" i="21" s="1"/>
  <c r="BE8" i="21"/>
  <c r="BE16" i="21" s="1"/>
  <c r="I7" i="20" s="1"/>
  <c r="BD8" i="21"/>
  <c r="BD16" i="21" s="1"/>
  <c r="H7" i="20" s="1"/>
  <c r="BC8" i="21"/>
  <c r="BC16" i="21" s="1"/>
  <c r="G7" i="20" s="1"/>
  <c r="BA8" i="21"/>
  <c r="BA16" i="21" s="1"/>
  <c r="E7" i="20" s="1"/>
  <c r="G8" i="21"/>
  <c r="BB8" i="21" s="1"/>
  <c r="C4" i="21"/>
  <c r="F3" i="21"/>
  <c r="C3" i="21"/>
  <c r="H17" i="20"/>
  <c r="G16" i="20"/>
  <c r="I16" i="20" s="1"/>
  <c r="I10" i="20"/>
  <c r="H10" i="20"/>
  <c r="G10" i="20"/>
  <c r="E10" i="20"/>
  <c r="B10" i="20"/>
  <c r="A10" i="20"/>
  <c r="B9" i="20"/>
  <c r="A9" i="20"/>
  <c r="H8" i="20"/>
  <c r="G8" i="20"/>
  <c r="B8" i="20"/>
  <c r="A8" i="20"/>
  <c r="B7" i="20"/>
  <c r="A7" i="20"/>
  <c r="C2" i="20"/>
  <c r="C1" i="20"/>
  <c r="G56" i="21" l="1"/>
  <c r="F10" i="20" s="1"/>
  <c r="BD56" i="21"/>
  <c r="F12" i="22"/>
  <c r="AL91" i="14" s="1"/>
  <c r="AO91" i="14" s="1"/>
  <c r="BA56" i="21"/>
  <c r="BE56" i="21"/>
  <c r="BA46" i="21"/>
  <c r="E9" i="20" s="1"/>
  <c r="BD46" i="21"/>
  <c r="H9" i="20" s="1"/>
  <c r="H11" i="20" s="1"/>
  <c r="BE46" i="21"/>
  <c r="I9" i="20" s="1"/>
  <c r="I11" i="20" s="1"/>
  <c r="G11" i="20"/>
  <c r="E11" i="20"/>
  <c r="BB56" i="21"/>
  <c r="F8" i="20"/>
  <c r="BB20" i="21"/>
  <c r="G16" i="21"/>
  <c r="BB18" i="21"/>
  <c r="G46" i="21"/>
  <c r="AL89" i="14"/>
  <c r="AL80" i="14"/>
  <c r="BC90" i="14"/>
  <c r="BB90" i="14"/>
  <c r="BA90" i="14"/>
  <c r="AZ90" i="14"/>
  <c r="AY90" i="14"/>
  <c r="AX90" i="14"/>
  <c r="AW90" i="14"/>
  <c r="AV90" i="14"/>
  <c r="AU90" i="14"/>
  <c r="AT90" i="14"/>
  <c r="AR90" i="14"/>
  <c r="BC89" i="14"/>
  <c r="BB89" i="14"/>
  <c r="BA89" i="14"/>
  <c r="AZ89" i="14"/>
  <c r="AZ87" i="14" s="1"/>
  <c r="AV87" i="14" s="1"/>
  <c r="AY89" i="14"/>
  <c r="AX89" i="14"/>
  <c r="AW89" i="14"/>
  <c r="AV89" i="14"/>
  <c r="AU89" i="14"/>
  <c r="AS89" i="14" s="1"/>
  <c r="AT89" i="14"/>
  <c r="AR89" i="14"/>
  <c r="BC88" i="14"/>
  <c r="BB88" i="14"/>
  <c r="BB87" i="14" s="1"/>
  <c r="BA88" i="14"/>
  <c r="AZ88" i="14"/>
  <c r="AY88" i="14"/>
  <c r="AX88" i="14"/>
  <c r="AW88" i="14"/>
  <c r="AV88" i="14"/>
  <c r="AU88" i="14"/>
  <c r="AS88" i="14" s="1"/>
  <c r="AT88" i="14"/>
  <c r="AT87" i="14" s="1"/>
  <c r="AR88" i="14"/>
  <c r="AL83" i="14"/>
  <c r="K83" i="14"/>
  <c r="AL82" i="14"/>
  <c r="K82" i="14"/>
  <c r="K80" i="14"/>
  <c r="K78" i="14"/>
  <c r="K77" i="14"/>
  <c r="AJ27" i="14"/>
  <c r="AY87" i="14" l="1"/>
  <c r="V31" i="14" s="1"/>
  <c r="BC87" i="14"/>
  <c r="V35" i="14" s="1"/>
  <c r="AR87" i="14"/>
  <c r="BA87" i="14"/>
  <c r="F9" i="20"/>
  <c r="BB46" i="21"/>
  <c r="BB16" i="21"/>
  <c r="F7" i="20"/>
  <c r="AO89" i="14"/>
  <c r="AX87" i="14"/>
  <c r="V34" i="14"/>
  <c r="V33" i="14"/>
  <c r="AW87" i="14"/>
  <c r="AS90" i="14"/>
  <c r="M23" i="12"/>
  <c r="G8" i="12"/>
  <c r="I47" i="1" s="1"/>
  <c r="M9" i="12"/>
  <c r="I9" i="12"/>
  <c r="K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48" i="1"/>
  <c r="I13" i="12"/>
  <c r="I12" i="12" s="1"/>
  <c r="K13" i="12"/>
  <c r="M13" i="12"/>
  <c r="O13" i="12"/>
  <c r="Q13" i="12"/>
  <c r="Q12" i="12" s="1"/>
  <c r="U13" i="12"/>
  <c r="I14" i="12"/>
  <c r="K14" i="12"/>
  <c r="M14" i="12"/>
  <c r="M12" i="12" s="1"/>
  <c r="O14" i="12"/>
  <c r="Q14" i="12"/>
  <c r="U14" i="12"/>
  <c r="I49" i="1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50" i="1"/>
  <c r="I21" i="12"/>
  <c r="K21" i="12"/>
  <c r="M21" i="12"/>
  <c r="O21" i="12"/>
  <c r="Q21" i="12"/>
  <c r="U21" i="12"/>
  <c r="I22" i="12"/>
  <c r="I20" i="12" s="1"/>
  <c r="K22" i="12"/>
  <c r="M22" i="12"/>
  <c r="O22" i="12"/>
  <c r="Q22" i="12"/>
  <c r="U22" i="12"/>
  <c r="I23" i="12"/>
  <c r="K23" i="12"/>
  <c r="O23" i="12"/>
  <c r="Q23" i="12"/>
  <c r="U23" i="12"/>
  <c r="I51" i="1"/>
  <c r="I25" i="12"/>
  <c r="I24" i="12" s="1"/>
  <c r="K25" i="12"/>
  <c r="K24" i="12" s="1"/>
  <c r="M25" i="12"/>
  <c r="M24" i="12" s="1"/>
  <c r="O25" i="12"/>
  <c r="O24" i="12" s="1"/>
  <c r="Q25" i="12"/>
  <c r="Q24" i="12" s="1"/>
  <c r="U25" i="12"/>
  <c r="U24" i="12" s="1"/>
  <c r="I52" i="1"/>
  <c r="I27" i="12"/>
  <c r="I26" i="12" s="1"/>
  <c r="K27" i="12"/>
  <c r="K26" i="12" s="1"/>
  <c r="M27" i="12"/>
  <c r="M26" i="12" s="1"/>
  <c r="O27" i="12"/>
  <c r="O26" i="12" s="1"/>
  <c r="Q27" i="12"/>
  <c r="Q26" i="12" s="1"/>
  <c r="U27" i="12"/>
  <c r="U26" i="12" s="1"/>
  <c r="I53" i="1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54" i="1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55" i="1"/>
  <c r="I38" i="12"/>
  <c r="I37" i="12" s="1"/>
  <c r="K38" i="12"/>
  <c r="K37" i="12" s="1"/>
  <c r="M38" i="12"/>
  <c r="M37" i="12" s="1"/>
  <c r="O38" i="12"/>
  <c r="O37" i="12" s="1"/>
  <c r="Q38" i="12"/>
  <c r="Q37" i="12" s="1"/>
  <c r="U38" i="12"/>
  <c r="U37" i="12" s="1"/>
  <c r="I56" i="1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57" i="1"/>
  <c r="I45" i="12"/>
  <c r="K45" i="12"/>
  <c r="M45" i="12"/>
  <c r="O45" i="12"/>
  <c r="Q45" i="12"/>
  <c r="U45" i="12"/>
  <c r="I46" i="12"/>
  <c r="K46" i="12"/>
  <c r="M46" i="12"/>
  <c r="O46" i="12"/>
  <c r="Q46" i="12"/>
  <c r="U46" i="12"/>
  <c r="I48" i="12"/>
  <c r="I47" i="12" s="1"/>
  <c r="K48" i="12"/>
  <c r="K47" i="12" s="1"/>
  <c r="M48" i="12"/>
  <c r="M47" i="12" s="1"/>
  <c r="O48" i="12"/>
  <c r="O47" i="12" s="1"/>
  <c r="Q48" i="12"/>
  <c r="Q47" i="12" s="1"/>
  <c r="U48" i="12"/>
  <c r="U47" i="12" s="1"/>
  <c r="F40" i="1"/>
  <c r="G40" i="1"/>
  <c r="H40" i="1"/>
  <c r="I40" i="1"/>
  <c r="J39" i="1" s="1"/>
  <c r="J40" i="1" s="1"/>
  <c r="J28" i="1"/>
  <c r="J26" i="1"/>
  <c r="G38" i="1"/>
  <c r="F38" i="1"/>
  <c r="H32" i="1"/>
  <c r="J23" i="1"/>
  <c r="J24" i="1"/>
  <c r="J25" i="1"/>
  <c r="J27" i="1"/>
  <c r="E24" i="1"/>
  <c r="E26" i="1"/>
  <c r="AU87" i="14" l="1"/>
  <c r="AS87" i="14" s="1"/>
  <c r="F11" i="20"/>
  <c r="AL90" i="14" s="1"/>
  <c r="AO90" i="14" s="1"/>
  <c r="G50" i="12"/>
  <c r="I17" i="1"/>
  <c r="I16" i="1"/>
  <c r="I58" i="1"/>
  <c r="I59" i="1" s="1"/>
  <c r="I25" i="1" s="1"/>
  <c r="AL88" i="14" s="1"/>
  <c r="U28" i="12"/>
  <c r="K28" i="12"/>
  <c r="Q44" i="12"/>
  <c r="I44" i="12"/>
  <c r="M28" i="12"/>
  <c r="Q20" i="12"/>
  <c r="Q39" i="12"/>
  <c r="I39" i="12"/>
  <c r="M39" i="12"/>
  <c r="Q28" i="12"/>
  <c r="I28" i="12"/>
  <c r="M20" i="12"/>
  <c r="M44" i="12"/>
  <c r="O39" i="12"/>
  <c r="Q32" i="12"/>
  <c r="I32" i="12"/>
  <c r="M32" i="12"/>
  <c r="U20" i="12"/>
  <c r="K20" i="12"/>
  <c r="O20" i="12"/>
  <c r="O12" i="12"/>
  <c r="U12" i="12"/>
  <c r="K12" i="12"/>
  <c r="Q8" i="12"/>
  <c r="I8" i="12"/>
  <c r="U44" i="12"/>
  <c r="K44" i="12"/>
  <c r="O44" i="12"/>
  <c r="U32" i="12"/>
  <c r="K32" i="12"/>
  <c r="O32" i="12"/>
  <c r="O15" i="12"/>
  <c r="U15" i="12"/>
  <c r="K15" i="12"/>
  <c r="O8" i="12"/>
  <c r="U8" i="12"/>
  <c r="K8" i="12"/>
  <c r="U39" i="12"/>
  <c r="K39" i="12"/>
  <c r="O28" i="12"/>
  <c r="Q15" i="12"/>
  <c r="I15" i="12"/>
  <c r="M15" i="12"/>
  <c r="M8" i="12"/>
  <c r="AF87" i="14" l="1"/>
  <c r="AO88" i="14"/>
  <c r="I21" i="1"/>
  <c r="G26" i="1"/>
  <c r="G29" i="1" s="1"/>
  <c r="AM87" i="14" l="1"/>
  <c r="AM94" i="14" s="1"/>
  <c r="AF94" i="14"/>
  <c r="AJ26" i="14"/>
  <c r="AJ29" i="14" s="1"/>
  <c r="AJ31" i="14" l="1"/>
  <c r="AJ37" i="14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<sst xmlns="http://schemas.openxmlformats.org/spreadsheetml/2006/main" count="1291" uniqueCount="594">
  <si>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</si>
  <si>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</si>
  <si>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</si>
  <si>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</si>
  <si>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</si>
  <si>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</si>
  <si>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</si>
  <si>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</si>
  <si>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</si>
  <si>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</si>
  <si>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</si>
  <si>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</si>
  <si>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</si>
  <si>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</si>
  <si>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</si>
  <si>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</si>
  <si>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</si>
  <si>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</si>
  <si>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</si>
  <si>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</si>
  <si>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</si>
  <si>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</si>
  <si>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</si>
  <si>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</si>
  <si>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</si>
  <si>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</si>
  <si>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</si>
  <si>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</si>
  <si>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</si>
  <si>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</si>
  <si>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</si>
  <si>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</si>
  <si>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</si>
  <si>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</si>
  <si>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</si>
  <si>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</si>
  <si>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</si>
  <si>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</si>
  <si>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</si>
  <si>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</si>
  <si>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</si>
  <si>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</si>
  <si>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</si>
  <si>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</si>
  <si>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</si>
  <si>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Stavební úpravy jídelny U Kocourků</t>
  </si>
  <si>
    <t>Celkem za stavbu</t>
  </si>
  <si>
    <t>CZK</t>
  </si>
  <si>
    <t>Rekapitulace dílů</t>
  </si>
  <si>
    <t>Typ dílu</t>
  </si>
  <si>
    <t>4</t>
  </si>
  <si>
    <t>Vodorovné konstrukce</t>
  </si>
  <si>
    <t>61</t>
  </si>
  <si>
    <t>Upravy povrchů vnitřní</t>
  </si>
  <si>
    <t>96</t>
  </si>
  <si>
    <t>Bourání konstrukcí</t>
  </si>
  <si>
    <t>97</t>
  </si>
  <si>
    <t>Prorážení otvorů</t>
  </si>
  <si>
    <t>735</t>
  </si>
  <si>
    <t>Otopná tělesa</t>
  </si>
  <si>
    <t>762</t>
  </si>
  <si>
    <t>Konstrukce tesařské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</si>
  <si>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</si>
  <si>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</si>
  <si>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</si>
  <si>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</si>
  <si>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</si>
  <si>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</si>
  <si>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</si>
  <si>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</si>
  <si>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</si>
  <si>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</si>
  <si>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</si>
  <si>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</si>
  <si>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</si>
  <si>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</si>
  <si>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</si>
  <si>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</si>
  <si>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</si>
  <si>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</si>
  <si>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</si>
  <si>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</si>
  <si>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</si>
  <si>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</si>
  <si>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</si>
  <si>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</si>
  <si>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</si>
  <si>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</si>
  <si>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</si>
  <si>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</si>
  <si>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</si>
  <si>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</si>
  <si>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</si>
  <si>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</si>
  <si>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</si>
  <si>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</si>
  <si>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</si>
  <si>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</si>
  <si>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</si>
  <si>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</si>
  <si>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</si>
  <si>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416020113R00</t>
  </si>
  <si>
    <t>Podhledy SDK, kovová kce. 1x deska  12,5 mm</t>
  </si>
  <si>
    <t>m2</t>
  </si>
  <si>
    <t>POL1_0</t>
  </si>
  <si>
    <t>342262631R00</t>
  </si>
  <si>
    <t>dodávka a montáž mléčného skla vč.orámování, do SDK, vč.upevnění, kalené sklo</t>
  </si>
  <si>
    <t>998011002R00</t>
  </si>
  <si>
    <t>Přesun hmot pro budovy zděné výšky do 12 m</t>
  </si>
  <si>
    <t>t</t>
  </si>
  <si>
    <t>612100036RA0</t>
  </si>
  <si>
    <t>Oprava omítek stěn vnitřních cem. ocelí hlazených , plocha do 30%</t>
  </si>
  <si>
    <t>POL2_0</t>
  </si>
  <si>
    <t>612420016RA0</t>
  </si>
  <si>
    <t>Omítka stěn vnitřní vápenocementová štuková</t>
  </si>
  <si>
    <t>965100032RAA</t>
  </si>
  <si>
    <t>Bourání dlažeb keramických, bez podkladních vrstev, tloušťka do 10 mm</t>
  </si>
  <si>
    <t>962100013RA0</t>
  </si>
  <si>
    <t>Bourání nadzákladového zdiva z cihel plných</t>
  </si>
  <si>
    <t>m3</t>
  </si>
  <si>
    <t>968062357R00</t>
  </si>
  <si>
    <t>Vybourání dřevěných rámů oken dvojitých nad  4 m2, pro zpětnou montáž !!!!!!!</t>
  </si>
  <si>
    <t>962036112R00</t>
  </si>
  <si>
    <t>DMTZ SDK příčky, 1x kov.kce., 1x opláštěné 12,5 mm</t>
  </si>
  <si>
    <t>971100021RA0</t>
  </si>
  <si>
    <t>Vybourání otvorů ve zdivu cihelném</t>
  </si>
  <si>
    <t>978500010RA0</t>
  </si>
  <si>
    <t>Odsekání vnitřních obkladů</t>
  </si>
  <si>
    <t>979981106R00</t>
  </si>
  <si>
    <t>Kontejner, suť bez příměsí, odvoz a likvidace,12 t</t>
  </si>
  <si>
    <t>735111810R00</t>
  </si>
  <si>
    <t>Demontáž těles otopných litinových článkových</t>
  </si>
  <si>
    <t>762112110R00</t>
  </si>
  <si>
    <t>Montáž konstrukce vstupního portálu</t>
  </si>
  <si>
    <t>m</t>
  </si>
  <si>
    <t>766900010RA0</t>
  </si>
  <si>
    <t>Demontáž obložení stěn</t>
  </si>
  <si>
    <t>766900020RA0</t>
  </si>
  <si>
    <t>Demontáž obložení podhledů</t>
  </si>
  <si>
    <t>61165612R</t>
  </si>
  <si>
    <t>Dveře dřevěné vč. zárubně, viz PD</t>
  </si>
  <si>
    <t>kus</t>
  </si>
  <si>
    <t>POL3_0</t>
  </si>
  <si>
    <t>771570014RAI</t>
  </si>
  <si>
    <t>Dlažba z dlaždic keramických 30 x 30 cm, do tmele,vč.spáry dlažba ve specifikaci</t>
  </si>
  <si>
    <t>771100020RAA</t>
  </si>
  <si>
    <t>Vyrovnání podkladu samoniv.hmotou v int., nivelační hmota tl. 10 mm, penetrace</t>
  </si>
  <si>
    <t>998771102R00</t>
  </si>
  <si>
    <t>Přesun hmot pro podlahy z dlaždic, výšky do 12 m</t>
  </si>
  <si>
    <t>597642032R</t>
  </si>
  <si>
    <t>Dlažba protiskluzná 300x300x9 mm</t>
  </si>
  <si>
    <t>776511810RT1</t>
  </si>
  <si>
    <t>Odstranění PVC a koberců lepených bez podložky, z ploch nad 20 m2 vč.očištění plochy</t>
  </si>
  <si>
    <t>781475116RT1</t>
  </si>
  <si>
    <t>Obklad vnitřní stěn keramický, do tmele, 30x30 cm, weber.for profiflex (lep),weber.color perfect (sp)</t>
  </si>
  <si>
    <t>59893925.AR</t>
  </si>
  <si>
    <t>Obklad keramický 30x30cm</t>
  </si>
  <si>
    <t>998781101R00</t>
  </si>
  <si>
    <t>Přesun hmot pro obklady keramické, výšky do 6 m</t>
  </si>
  <si>
    <t>319201315R00</t>
  </si>
  <si>
    <t>Vyrovnání zdiva pod obklad maltou ze SMS tl. 10 mm</t>
  </si>
  <si>
    <t>784195222R00</t>
  </si>
  <si>
    <t>Malba tekutá Primalex Plus, barva, 2 x</t>
  </si>
  <si>
    <t>784191201R00</t>
  </si>
  <si>
    <t>Penetrace podkladu hloubková Primalex 1x</t>
  </si>
  <si>
    <t>004111020R</t>
  </si>
  <si>
    <t>Vedlejší rozpočtové náklady</t>
  </si>
  <si>
    <t/>
  </si>
  <si>
    <t>END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</si>
  <si>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</si>
  <si>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</si>
  <si>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</si>
  <si>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</si>
  <si>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</si>
  <si>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</si>
  <si>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</si>
  <si>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</si>
  <si>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</si>
  <si>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</si>
  <si>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</si>
  <si>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</si>
  <si>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</si>
  <si>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</si>
  <si>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</si>
  <si>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</si>
  <si>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</si>
  <si>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</si>
  <si>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 xml:space="preserve"> </t>
  </si>
  <si>
    <t>Datum:</t>
  </si>
  <si>
    <t>Město Nový Jičín</t>
  </si>
  <si>
    <t>Ing. Marek Milata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</si>
  <si>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</si>
  <si>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</si>
  <si>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</si>
  <si>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</si>
  <si>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</si>
  <si>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</si>
  <si>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</si>
  <si>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</si>
  <si>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</si>
  <si>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</si>
  <si>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</si>
  <si>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</si>
  <si>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</si>
  <si>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</si>
  <si>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</si>
  <si>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</si>
  <si>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</si>
  <si>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</si>
  <si>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</si>
  <si>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</si>
  <si>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</si>
  <si>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</si>
  <si>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</si>
  <si>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</si>
  <si>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</si>
  <si>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</si>
  <si>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</si>
  <si>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</si>
  <si>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</si>
  <si>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</si>
  <si>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</si>
  <si>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</si>
  <si>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</si>
  <si>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</si>
  <si>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</si>
  <si>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</si>
  <si>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</si>
  <si>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</si>
  <si>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</si>
  <si>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</si>
  <si>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</si>
  <si>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</si>
  <si>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{9dd8d572-7046-4157-98fb-f8e57dd3bf72}</t>
  </si>
  <si>
    <t>{00000000-0000-0000-0000-000000000000}</t>
  </si>
  <si>
    <t>1</t>
  </si>
  <si>
    <t>Stavební část</t>
  </si>
  <si>
    <t>{bbf65240-7b0f-4463-8f72-594b6dab47d1}</t>
  </si>
  <si>
    <t>2</t>
  </si>
  <si>
    <t>{caf257c0-b11a-4fc9-855c-0e244eb3ad90}</t>
  </si>
  <si>
    <t>3</t>
  </si>
  <si>
    <t>ÚT</t>
  </si>
  <si>
    <t>{d0159555-c860-4853-bfec-a5d8432badcd}</t>
  </si>
  <si>
    <t>Elektroinstalace - silnoproud</t>
  </si>
  <si>
    <t>2) Ostatní náklady ze souhrnného listu</t>
  </si>
  <si>
    <t>Procent. zadání_x000D_
[% nákladů rozpočtu]</t>
  </si>
  <si>
    <t>Zařazení nákladů</t>
  </si>
  <si>
    <t>Celkové náklady za stavbu 1) + 2)</t>
  </si>
  <si>
    <t>Název akce:</t>
  </si>
  <si>
    <t>Stavební úpravy objektu čp. 26/15 na parc. st. 107 v k.ú. Nový Jičín - město</t>
  </si>
  <si>
    <t>Název:</t>
  </si>
  <si>
    <t>Rozpočet díla - Elektroinstalace - I. Etapa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</si>
  <si>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</si>
  <si>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</si>
  <si>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</si>
  <si>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</si>
  <si>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</si>
  <si>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</si>
  <si>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</si>
  <si>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</si>
  <si>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Demontáže  -  MONTÁŽ</t>
  </si>
  <si>
    <t>13 500,00</t>
  </si>
  <si>
    <t>2.</t>
  </si>
  <si>
    <t>Ochranné pospojování   -  MONTÁŽ</t>
  </si>
  <si>
    <t>3.</t>
  </si>
  <si>
    <t>Osvětlení  -  MONTÁŽ</t>
  </si>
  <si>
    <t>4.</t>
  </si>
  <si>
    <t>Rozváděč a kabel. žlab  -  MONTÁŽ</t>
  </si>
  <si>
    <t>5.</t>
  </si>
  <si>
    <t>Upravy stávající zachované el. instalace  -  MONTÁŽ</t>
  </si>
  <si>
    <t>6.</t>
  </si>
  <si>
    <t>Zásuvky a napojení technologie  -  MONTÁŽ</t>
  </si>
  <si>
    <t>7.</t>
  </si>
  <si>
    <t>MATERIÁL</t>
  </si>
  <si>
    <t>CELKEM URN</t>
  </si>
  <si>
    <t>B.</t>
  </si>
  <si>
    <t>DODÁVKY ZAŘÍZENÍ</t>
  </si>
  <si>
    <t>8.</t>
  </si>
  <si>
    <t>Dodávka zařízení (specifikace)</t>
  </si>
  <si>
    <t>CELKEM DODÁVKY</t>
  </si>
  <si>
    <t>C.</t>
  </si>
  <si>
    <t>VEDLEJŠÍ ROZPOČTOVÉ NÁKLADY</t>
  </si>
  <si>
    <t>9.</t>
  </si>
  <si>
    <t>podružný montážní materiál</t>
  </si>
  <si>
    <t>10.</t>
  </si>
  <si>
    <t>Prořez</t>
  </si>
  <si>
    <t>CELKEM VRN</t>
  </si>
  <si>
    <t>Σ</t>
  </si>
  <si>
    <t>REKAPITULACE CELKEM</t>
  </si>
  <si>
    <t>Základ DPH (*)</t>
  </si>
  <si>
    <t>Celkem s DPH</t>
  </si>
  <si>
    <t>Sazba 21,00%</t>
  </si>
  <si>
    <t>Celkem:</t>
  </si>
  <si>
    <t>(*) byl upraven z důvodu zaokrouhlení</t>
  </si>
  <si>
    <t>Demontáže</t>
  </si>
  <si>
    <t>Poř.č.</t>
  </si>
  <si>
    <t>Číslo pol.</t>
  </si>
  <si>
    <t>Cena/jedn. [Kč]</t>
  </si>
  <si>
    <t>Množství</t>
  </si>
  <si>
    <t>Jedn.</t>
  </si>
  <si>
    <t>Celkem [Kč]</t>
  </si>
  <si>
    <t>Demontáž stávající elektroinstalace</t>
  </si>
  <si>
    <t>1,00</t>
  </si>
  <si>
    <t>celek</t>
  </si>
  <si>
    <t>Celkem za ceník:</t>
  </si>
  <si>
    <t>Cena:</t>
  </si>
  <si>
    <t>Kč</t>
  </si>
  <si>
    <t xml:space="preserve">Montáž - Ochranné pospojování </t>
  </si>
  <si>
    <t>Instalace svorky ZSA16 + Cu Pásek</t>
  </si>
  <si>
    <t>5,00</t>
  </si>
  <si>
    <t>ks</t>
  </si>
  <si>
    <t>Instalace H05V-K 4 ZŽ</t>
  </si>
  <si>
    <t>70,00</t>
  </si>
  <si>
    <t>Montáž - Osvětlení</t>
  </si>
  <si>
    <t>Vypínač řaz. 6 dvojitý - pod omítku</t>
  </si>
  <si>
    <t>2,00</t>
  </si>
  <si>
    <t>Vypínač řaz. 6 - pod omítku</t>
  </si>
  <si>
    <t>Vypínač řaz. 5 - pod omítku</t>
  </si>
  <si>
    <t>4,00</t>
  </si>
  <si>
    <t>Vypínač řaz. 1 - pod omítku</t>
  </si>
  <si>
    <t>Instalace přisazené el. instal. krabice 85x85x40mm</t>
  </si>
  <si>
    <t>Instalace protipanického svítidla do SDK stropu</t>
  </si>
  <si>
    <t>Instalace nouzového přisazeného svítidla</t>
  </si>
  <si>
    <t xml:space="preserve">Instalace lineárního přisazeného LED svítidla </t>
  </si>
  <si>
    <t>9,00</t>
  </si>
  <si>
    <t>Instalace lineárního LED svítidla do SDK stropu</t>
  </si>
  <si>
    <t>Instalace LED kruhového svítidla na omítku</t>
  </si>
  <si>
    <t>6,00</t>
  </si>
  <si>
    <t>Instalace kruhového LED svítidla do SDK stropu</t>
  </si>
  <si>
    <t>24,00</t>
  </si>
  <si>
    <t>Instalace kabelu CYKY-O 7x1,5</t>
  </si>
  <si>
    <t>20,00</t>
  </si>
  <si>
    <t>Instalace kabelu CYKY-O 4x1,5</t>
  </si>
  <si>
    <t>25,00</t>
  </si>
  <si>
    <t>Instalace kabelu CYKY-J 3x1,5</t>
  </si>
  <si>
    <t>400,00</t>
  </si>
  <si>
    <t>El. instalační krabice - pod omítku</t>
  </si>
  <si>
    <t>12,00</t>
  </si>
  <si>
    <t>Drážka ve zdi do š.30, do hl. 30mm</t>
  </si>
  <si>
    <t>40,00</t>
  </si>
  <si>
    <t>Montáž - Rozváděč a kabel. žlab</t>
  </si>
  <si>
    <t>Výměna jističe B63A/3 v rozváděči RE</t>
  </si>
  <si>
    <t>Koordinace s distributorem el. energie</t>
  </si>
  <si>
    <t>instalace rozváděče RJ1 (usazení, zapojení, sestrojení)</t>
  </si>
  <si>
    <t>instalace krytu rozváděče RJ1.2</t>
  </si>
  <si>
    <t>Instalace kabelů 1-CYKY 4x35 + CYKY-J 3x1,5 do el. instal. trubek</t>
  </si>
  <si>
    <t xml:space="preserve">Instalace kabelového žlabu DZ60x200, včetně spojů a podpěr </t>
  </si>
  <si>
    <t>Drážka ve zdi do š. 200, do hl. 50mm nad rozv. RJ1</t>
  </si>
  <si>
    <t>Montáž - Upravy stávající zachované el. instalace</t>
  </si>
  <si>
    <t>Úpravy stávající elektroinstalace</t>
  </si>
  <si>
    <t>Montáž - Zásuvky a napojení technologie</t>
  </si>
  <si>
    <t>Výměna krytu venkovní zásuvky IP44</t>
  </si>
  <si>
    <t>Příprava vývodu CYKY-J 5x2,5</t>
  </si>
  <si>
    <t>3,00</t>
  </si>
  <si>
    <t>Instalace kabelu CYKY-J 5x2,5</t>
  </si>
  <si>
    <t>Instalace kabelu CYKY-J 3x2,5</t>
  </si>
  <si>
    <t>300,00</t>
  </si>
  <si>
    <t>Instalace jednoduché zásuvky 230V - pod omítku</t>
  </si>
  <si>
    <t>8,00</t>
  </si>
  <si>
    <t>Instalace dvoj zásuvky 230V - pod omítku</t>
  </si>
  <si>
    <t>22,00</t>
  </si>
  <si>
    <t>Instalace dvoj zásuvky 230V - do panelové krabice</t>
  </si>
  <si>
    <t>El. instalační krabice - přisazené</t>
  </si>
  <si>
    <t>29,00</t>
  </si>
  <si>
    <t>50,00</t>
  </si>
  <si>
    <t>Materiály</t>
  </si>
  <si>
    <t>Ochranné pospojování</t>
  </si>
  <si>
    <t>Vodič H05V-K 4 ZŽ</t>
  </si>
  <si>
    <t>Uzemňovací svorka ZSA16 + Cu pásek</t>
  </si>
  <si>
    <t>Celkem za skupinu:</t>
  </si>
  <si>
    <t>1 092,30</t>
  </si>
  <si>
    <t>Osvětlení</t>
  </si>
  <si>
    <t>Vypínač řazení 6 dvojitý ABB Tango, komplet, bílá</t>
  </si>
  <si>
    <t>Vypínač řazení 6 ABB Tango, komplet, bílá</t>
  </si>
  <si>
    <t>Vypínač řazení 5 ABB Tango, komplet, bílá</t>
  </si>
  <si>
    <t>Vypínač řazení 1 ABB Tango, komplet, bílá</t>
  </si>
  <si>
    <t>Protipanické svítidlo Modus AXP LED 3W, 1h, svítí při výpadku</t>
  </si>
  <si>
    <t>Nouzové svítidlo Dione 16LED, 1h, svítí při výpadku, s piktogramem</t>
  </si>
  <si>
    <t>LED svítidlo Osmont DELIA 4 LED-6L51B07KN10 PM25, 4000K, přisazené</t>
  </si>
  <si>
    <t>LED svítidlo EL LUMEN Soma 18 9k6 840, 70W, vestavné do SDK</t>
  </si>
  <si>
    <t>LED svítidlo EL LUMEN Soma 12 1k9 840, 12W, vestavné do SDK</t>
  </si>
  <si>
    <t>LED svítidlo AP LED Rondo Slim, 30W, 3000lm, 4000K, vestevné do SDK</t>
  </si>
  <si>
    <t>LED svítidlo AP LED Lens R Tricolor, 12W, pr. 285mm, 825lm, IP41</t>
  </si>
  <si>
    <t>LED svítidlo AP LED Duster Basic 40W, 4000lm, 4000K, IP65, přisazené</t>
  </si>
  <si>
    <t>Krabice přístrijová KP68, pod omítku</t>
  </si>
  <si>
    <t>Krabice F-tronic 85x85x40mm, IP54</t>
  </si>
  <si>
    <t>Kotvící a podružný materiál</t>
  </si>
  <si>
    <t>CYKY-O 7x1,5</t>
  </si>
  <si>
    <t>CYKY-O 4x1,5</t>
  </si>
  <si>
    <t>CYKY-J 3x1,5</t>
  </si>
  <si>
    <t xml:space="preserve">Al profil 30x30mm </t>
  </si>
  <si>
    <t xml:space="preserve">Rozváděč a kabel. žlab </t>
  </si>
  <si>
    <t>Tuhá trubka Kopos 1550, včetně příchytek</t>
  </si>
  <si>
    <t>Rozváděč RJ1 (výplet, výzbroj, skříň)</t>
  </si>
  <si>
    <t>Podpěra žlabu DZDS 200/B</t>
  </si>
  <si>
    <t>Ohebná trubka Kopos 1450</t>
  </si>
  <si>
    <t>Kryt rozváděče RJ1.1 - dle použitého rozváděče</t>
  </si>
  <si>
    <t xml:space="preserve">Jistič B63A/3 - místo stáv. do RE </t>
  </si>
  <si>
    <t>Drátěnný kabelový žlab Kopos DZ60x200, včetně spojek</t>
  </si>
  <si>
    <t>1-CYKY 4x35</t>
  </si>
  <si>
    <t>Zásuvky a napojení technologie</t>
  </si>
  <si>
    <t xml:space="preserve">Podružný materiál </t>
  </si>
  <si>
    <t>Krabice panelová pro dvojzásuvku ABB Tango</t>
  </si>
  <si>
    <t>Jednoduchá zásuvka 250V AC 16A ABB Tango, komplet, bílá</t>
  </si>
  <si>
    <t>Jednoduchá zásuvka 250V AC 16A ABB Tango, IP44, komplet, bílá</t>
  </si>
  <si>
    <t>Dvojzásuvka 250V AC 16A ABB Tango, s ochranou proti přepětí T3, komplet, bílá</t>
  </si>
  <si>
    <t>Dvojzásuvka 250V AC 16A ABB Tango, komplet, bílá</t>
  </si>
  <si>
    <t>CYKY-J 5x2,5</t>
  </si>
  <si>
    <t>CYKY-J 3x2,5</t>
  </si>
  <si>
    <t>Celkem za materiály:</t>
  </si>
  <si>
    <t>Dodávky zařízení (specifikace)</t>
  </si>
  <si>
    <t>Zednické opravy drážek</t>
  </si>
  <si>
    <t>Výchozí revize elektroinstalace</t>
  </si>
  <si>
    <t>Popisy elektroinstalace</t>
  </si>
  <si>
    <t>Pojízdné lešení, výška 3m - pronájem</t>
  </si>
  <si>
    <t>Doprava materiálu</t>
  </si>
  <si>
    <t xml:space="preserve">Dokumentace skutečného provedení </t>
  </si>
  <si>
    <t>Celková koordinace a plánování</t>
  </si>
  <si>
    <t>Celkem za dodávky:</t>
  </si>
  <si>
    <t>VZT</t>
  </si>
  <si>
    <t>Objekt :</t>
  </si>
  <si>
    <t>Stavba :</t>
  </si>
  <si>
    <t>HZS</t>
  </si>
  <si>
    <t>REKAPITULACE  STAVEBNÍCH  DÍLŮ</t>
  </si>
  <si>
    <t>Stavební díl</t>
  </si>
  <si>
    <t>CELKEM  OBJEKT</t>
  </si>
  <si>
    <t>VEDLEJŠÍ ROZPOČTOVÉ  NÁKLADY</t>
  </si>
  <si>
    <t>Název VRN</t>
  </si>
  <si>
    <t>Základna</t>
  </si>
  <si>
    <t>celkem (Kč)</t>
  </si>
  <si>
    <t>R-00</t>
  </si>
  <si>
    <t>Větrání - potrubí</t>
  </si>
  <si>
    <t>R-00-0.003</t>
  </si>
  <si>
    <t>SONOVAC 25, DS102</t>
  </si>
  <si>
    <t>R-00-0.002</t>
  </si>
  <si>
    <r>
      <t>SONOVAC 25, DS</t>
    </r>
    <r>
      <rPr>
        <sz val="8"/>
        <rFont val="Calibri"/>
        <family val="2"/>
        <charset val="238"/>
      </rPr>
      <t>127</t>
    </r>
  </si>
  <si>
    <t>SONOVAC 25, DS152</t>
  </si>
  <si>
    <t>R-00-0.004</t>
  </si>
  <si>
    <r>
      <t xml:space="preserve">SPIRO </t>
    </r>
    <r>
      <rPr>
        <sz val="8"/>
        <rFont val="Calibri"/>
        <family val="2"/>
        <charset val="238"/>
      </rPr>
      <t>Ø20</t>
    </r>
    <r>
      <rPr>
        <sz val="8"/>
        <rFont val="Arial CE"/>
        <family val="2"/>
        <charset val="238"/>
      </rPr>
      <t>0 + TI 25mm</t>
    </r>
  </si>
  <si>
    <t>R-00-0.005</t>
  </si>
  <si>
    <r>
      <t xml:space="preserve">SPIRO </t>
    </r>
    <r>
      <rPr>
        <sz val="8"/>
        <rFont val="Calibri"/>
        <family val="2"/>
        <charset val="238"/>
      </rPr>
      <t>Ø</t>
    </r>
    <r>
      <rPr>
        <sz val="8"/>
        <rFont val="Arial CE"/>
        <family val="2"/>
        <charset val="238"/>
      </rPr>
      <t>250 + TI 25mm</t>
    </r>
  </si>
  <si>
    <t>R-00-0.006</t>
  </si>
  <si>
    <r>
      <t xml:space="preserve">SPIRO </t>
    </r>
    <r>
      <rPr>
        <sz val="8"/>
        <rFont val="Calibri"/>
        <family val="2"/>
        <charset val="238"/>
      </rPr>
      <t>Ø</t>
    </r>
    <r>
      <rPr>
        <sz val="8"/>
        <rFont val="Arial CE"/>
        <family val="2"/>
        <charset val="238"/>
      </rPr>
      <t>315 + TI 20mm/50mm</t>
    </r>
  </si>
  <si>
    <t>R-00-0.008</t>
  </si>
  <si>
    <t>kotevní materiál</t>
  </si>
  <si>
    <t>R-00-0.009</t>
  </si>
  <si>
    <t>hod</t>
  </si>
  <si>
    <t>Celkem za</t>
  </si>
  <si>
    <t>R-01</t>
  </si>
  <si>
    <t>Větrání - zařízení</t>
  </si>
  <si>
    <t>R-01-0.001</t>
  </si>
  <si>
    <t>D+M Podstropní větrací jednotka s rekuperací tepla a elektrodohřevem, 1100 m3/h, dle specifikace v TZ, vč. barevného dotykového ovládacího panelu, pozice 2.1</t>
  </si>
  <si>
    <t>R-01-0.005</t>
  </si>
  <si>
    <t>Montáž vč. konzoly 2x U 80/80/4 L=500mm</t>
  </si>
  <si>
    <t>kpl.</t>
  </si>
  <si>
    <t>R-02</t>
  </si>
  <si>
    <t>Větrání - koncové prvky a výrobky</t>
  </si>
  <si>
    <t>733 16-1102.R00</t>
  </si>
  <si>
    <t xml:space="preserve">Potrubí měděné Supersan 15 x 1 mm, polotvrdé </t>
  </si>
  <si>
    <t>733 16-1103.R00</t>
  </si>
  <si>
    <t xml:space="preserve">Potrubí měděné Supersan 18 x 1 mm, polotvrdé </t>
  </si>
  <si>
    <t>733 16-1104.R00</t>
  </si>
  <si>
    <t xml:space="preserve">Potrubí měděné Supersan 22 x 1 mm, polotvrdé </t>
  </si>
  <si>
    <t>733 16-1105.R00</t>
  </si>
  <si>
    <t xml:space="preserve">Potrubí měděné Supersan 28 x 1,5 mm, tvrdé </t>
  </si>
  <si>
    <t>733 16-1106.R00</t>
  </si>
  <si>
    <t xml:space="preserve">Potrubí měděné Supersan 35 x 1,5 mm, tvrdé </t>
  </si>
  <si>
    <t>734 16-1107.R00</t>
  </si>
  <si>
    <t xml:space="preserve">Potrubí měděné Supersan 42 x 1,5 mm, tvrdé </t>
  </si>
  <si>
    <t>734 16-1108.R00</t>
  </si>
  <si>
    <t xml:space="preserve">Potrubí měděné Supersan 54 x 2 mm, tvrdé </t>
  </si>
  <si>
    <t>735 16-1109.R00</t>
  </si>
  <si>
    <t xml:space="preserve">Potrubí ocelové zavitovén 76 x 3 mm, svař </t>
  </si>
  <si>
    <t xml:space="preserve">Potrubí ocelové zavitovén 89 x 3,5 mm, svař </t>
  </si>
  <si>
    <t>R-02-0.001</t>
  </si>
  <si>
    <t>Vířivý anemostat DFRA 400x16S + PQZI-V EKO RE-S 400x400/150, 270m3/h, odvod</t>
  </si>
  <si>
    <t>R-02-0.002</t>
  </si>
  <si>
    <t>Vířivý anemostat DFRA 300x8S + PQZI-V EKO RE-S 300x300/125,150m3/h, přívod</t>
  </si>
  <si>
    <t>R-02-0.003</t>
  </si>
  <si>
    <r>
      <t xml:space="preserve">odvodní protidešťová žaluzie VF331 300x300, s přechodem </t>
    </r>
    <r>
      <rPr>
        <sz val="8"/>
        <rFont val="Calibri"/>
        <family val="2"/>
        <charset val="238"/>
      </rPr>
      <t>Ø</t>
    </r>
    <r>
      <rPr>
        <sz val="8"/>
        <rFont val="Arial CE"/>
        <family val="2"/>
        <charset val="238"/>
      </rPr>
      <t xml:space="preserve">250, pozink, 1100m3/h, </t>
    </r>
  </si>
  <si>
    <t>R-02-0.004</t>
  </si>
  <si>
    <r>
      <t>venkovní mřížka se síťkou proti hmyzu WF331 300x300 + přechod 300x300-</t>
    </r>
    <r>
      <rPr>
        <sz val="8"/>
        <rFont val="Calibri"/>
        <family val="2"/>
        <charset val="238"/>
      </rPr>
      <t>Ø</t>
    </r>
    <r>
      <rPr>
        <sz val="8"/>
        <rFont val="Arial CE"/>
        <family val="2"/>
        <charset val="238"/>
      </rPr>
      <t>315 vč. tep.iz. 50mm</t>
    </r>
  </si>
  <si>
    <t>R-02-0.005</t>
  </si>
  <si>
    <t>DAV100</t>
  </si>
  <si>
    <t>R-02-0.006</t>
  </si>
  <si>
    <t>PRO 150-100</t>
  </si>
  <si>
    <t>R-02-0.007</t>
  </si>
  <si>
    <t>PRO 200-125</t>
  </si>
  <si>
    <t>R-02-0.008</t>
  </si>
  <si>
    <t>PRO 250-150</t>
  </si>
  <si>
    <t>R-02-0.009</t>
  </si>
  <si>
    <t>PRO 250-200</t>
  </si>
  <si>
    <t>PRO 315-250</t>
  </si>
  <si>
    <t>R-02-0.010</t>
  </si>
  <si>
    <t>OBJ 90 150-150</t>
  </si>
  <si>
    <t>R-02-0.011</t>
  </si>
  <si>
    <t>OBJ 90 200-125</t>
  </si>
  <si>
    <t>R-02-0.012</t>
  </si>
  <si>
    <t>OBJ 90 200-150</t>
  </si>
  <si>
    <t>R-02-0.013</t>
  </si>
  <si>
    <t>OBJ 90 250-250</t>
  </si>
  <si>
    <t>R-02-0.014</t>
  </si>
  <si>
    <t>koleno 90° 315</t>
  </si>
  <si>
    <t>R-04</t>
  </si>
  <si>
    <t>Ostatní</t>
  </si>
  <si>
    <t>999-1</t>
  </si>
  <si>
    <t>D+M, sálavé panely Fenix ECOSUN 300 U, 300W, IP44</t>
  </si>
  <si>
    <t>999-2</t>
  </si>
  <si>
    <t>Napuštění, odvzdušnění systému</t>
  </si>
  <si>
    <t>999-3</t>
  </si>
  <si>
    <t xml:space="preserve">Topná zkouška systémů </t>
  </si>
  <si>
    <t>R-04-0.001</t>
  </si>
  <si>
    <t xml:space="preserve">Stavební přípomoce </t>
  </si>
  <si>
    <t>R-04-0.002</t>
  </si>
  <si>
    <t>Lešení systémové do v.1,5m</t>
  </si>
  <si>
    <t>R-04-0.003</t>
  </si>
  <si>
    <t>Uvedení do provozu a zaškolení obsluhy</t>
  </si>
  <si>
    <t>kpl</t>
  </si>
  <si>
    <t>R-04-0.004</t>
  </si>
  <si>
    <t xml:space="preserve">Doprava </t>
  </si>
  <si>
    <t>R-04-0.005</t>
  </si>
  <si>
    <t xml:space="preserve">VRN </t>
  </si>
  <si>
    <t>713</t>
  </si>
  <si>
    <t>Izolace tepelné</t>
  </si>
  <si>
    <t>713-11</t>
  </si>
  <si>
    <t>Mtž izolace potrubí Cu / PE do DN 28</t>
  </si>
  <si>
    <t>713-12</t>
  </si>
  <si>
    <r>
      <t xml:space="preserve">Tepelně izol. trubice </t>
    </r>
    <r>
      <rPr>
        <sz val="7"/>
        <rFont val="Calibri"/>
        <family val="2"/>
        <charset val="238"/>
      </rPr>
      <t>λ</t>
    </r>
    <r>
      <rPr>
        <sz val="8.0500000000000007"/>
        <rFont val="Arial CE"/>
        <family val="2"/>
        <charset val="238"/>
      </rPr>
      <t>=0,044,</t>
    </r>
    <r>
      <rPr>
        <sz val="7"/>
        <rFont val="Arial CE"/>
        <family val="2"/>
        <charset val="238"/>
      </rPr>
      <t xml:space="preserve">  tl. stěny 20 mm, vnitřní průměr 15 mm </t>
    </r>
  </si>
  <si>
    <t>713-13</t>
  </si>
  <si>
    <t>Tepelně izol. trubice λ=0,044, tl. stěny 20 mm, vnitřní průměr 18 mm</t>
  </si>
  <si>
    <t>Tepelně izol. trubice λ=0,044, tl. stěny 20 mm, vnitřní průměr 22 mm</t>
  </si>
  <si>
    <t>Tepelně izol. trubice λ=0,044, tl. stěny 20 mm, vnitřní průměr 28 mm</t>
  </si>
  <si>
    <t>998 71-3202.R00</t>
  </si>
  <si>
    <t xml:space="preserve">Přesun hmot pro izolace tepelné, výšky do 12 m </t>
  </si>
  <si>
    <t>733</t>
  </si>
  <si>
    <t>733.100.04</t>
  </si>
  <si>
    <t>Otopná tělesa 22-600.1000 VKM, barva bílá vč. kotevní sady</t>
  </si>
  <si>
    <t>733.100.05</t>
  </si>
  <si>
    <t>Otopná tělesa 22-600.1800 VKM, barva bílá vč. kotevní sady</t>
  </si>
  <si>
    <t>733.100.12</t>
  </si>
  <si>
    <t xml:space="preserve">Montáž otopných těles </t>
  </si>
  <si>
    <t>733.100.13</t>
  </si>
  <si>
    <t xml:space="preserve">Přesun hmot pro strojovny, výšky do 12 m </t>
  </si>
  <si>
    <t>734</t>
  </si>
  <si>
    <t>Rozvod potrubí</t>
  </si>
  <si>
    <t>734.100.01</t>
  </si>
  <si>
    <t>Potrubí Cu polotvrdé, spojované lisováním 15x1</t>
  </si>
  <si>
    <t>734.100.02</t>
  </si>
  <si>
    <t>Potrubí Cu polotvrdé, spojované lisováním 18x1</t>
  </si>
  <si>
    <t>734.100.03</t>
  </si>
  <si>
    <t>Potrubí Cu polotvrdé, spojované lisováním 22x1</t>
  </si>
  <si>
    <t>734.100.04</t>
  </si>
  <si>
    <t>Potrubí Cu polotvrdé, spojované lisováním 28x1,5</t>
  </si>
  <si>
    <t xml:space="preserve">Upevňovací technika </t>
  </si>
  <si>
    <t>734.100.05</t>
  </si>
  <si>
    <t>Manžety prostupové pro trubky do D 42</t>
  </si>
  <si>
    <t>734.100.06</t>
  </si>
  <si>
    <t>protipožární ucpávky, dle PBŘ</t>
  </si>
  <si>
    <t>734.100.07</t>
  </si>
  <si>
    <t>Tlaková zkouška potrubí (nové + stávající)</t>
  </si>
  <si>
    <t>734.100.08</t>
  </si>
  <si>
    <t xml:space="preserve">Přesun hmot pro rozvody potrubí, výšky do 24 m </t>
  </si>
  <si>
    <t>Armatury</t>
  </si>
  <si>
    <t>734.20-9102</t>
  </si>
  <si>
    <t xml:space="preserve">Montáž armatur závitových,s 1závitem, G 3/8 </t>
  </si>
  <si>
    <t>734.20-9103</t>
  </si>
  <si>
    <t xml:space="preserve">Ventil odvzdušňovací automatický  3/8'' </t>
  </si>
  <si>
    <t>734.20-9104</t>
  </si>
  <si>
    <t xml:space="preserve">Kohout vypouštěcí napouštěcí DN 10 </t>
  </si>
  <si>
    <t>734.20-9105</t>
  </si>
  <si>
    <t>montáž termostatické hlavice</t>
  </si>
  <si>
    <t>734.20-9106</t>
  </si>
  <si>
    <t>termostatická hlavice, Heimeier K</t>
  </si>
  <si>
    <t>734.20-9107</t>
  </si>
  <si>
    <t xml:space="preserve">Montáž armatur závitových,se 4závity, G 1/2 </t>
  </si>
  <si>
    <t>734.20-9108</t>
  </si>
  <si>
    <t>H - šroubení regulační a uzavírací, DN15, Heimeier Vekolux 1/2"</t>
  </si>
  <si>
    <t>998 73-4203.R00</t>
  </si>
  <si>
    <t xml:space="preserve">Přesun hmot pro armatury, výšky do 24 m </t>
  </si>
  <si>
    <t>999</t>
  </si>
  <si>
    <t>999.100.101</t>
  </si>
  <si>
    <t>Lešení systémové, do v. 1,5 m</t>
  </si>
  <si>
    <t>soubor</t>
  </si>
  <si>
    <t>999.100.103</t>
  </si>
  <si>
    <t xml:space="preserve">Napuštění, odvzdušnění systémů </t>
  </si>
  <si>
    <t>999.100.104</t>
  </si>
  <si>
    <t>999.100.105</t>
  </si>
  <si>
    <t>999.100.106</t>
  </si>
  <si>
    <t>999.200.101</t>
  </si>
  <si>
    <t xml:space="preserve">Montáž celkem:     </t>
  </si>
  <si>
    <t>Montáž celkem:      Kč</t>
  </si>
  <si>
    <t>Montáž celkem:     Kč</t>
  </si>
  <si>
    <t xml:space="preserve"> Kč</t>
  </si>
  <si>
    <t>Základ 21,00% DPH:     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</si>
</sst>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%"/>
    <numFmt numFmtId="166" formatCode="dd\.mm\.yyyy"/>
    <numFmt numFmtId="167" formatCode="[$-10405]#,##0.00;\-#,##0.00"/>
    <numFmt numFmtId="168" formatCode="0.0"/>
  </numFmts>
  <fonts count="7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name val="Trebuchet MS"/>
      <family val="2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1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.7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.75"/>
      <color rgb="FF00008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name val="Calibri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7"/>
      <name val="Arial CE"/>
      <family val="2"/>
      <charset val="238"/>
    </font>
    <font>
      <sz val="7"/>
      <name val="Calibri"/>
      <family val="2"/>
      <charset val="238"/>
    </font>
    <font>
      <sz val="8.0500000000000007"/>
      <name val="Arial CE"/>
      <family val="2"/>
      <charset val="238"/>
    </font>
    <font>
      <sz val="7"/>
      <name val="Arial CE"/>
    </font>
    <font>
      <b/>
      <sz val="9.75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21" fillId="0" borderId="0" applyNumberFormat="0" applyFill="0" applyBorder="0" applyAlignment="0" applyProtection="0"/>
    <xf numFmtId="0" fontId="42" fillId="0" borderId="0"/>
    <xf numFmtId="0" fontId="42" fillId="0" borderId="0"/>
    <xf numFmtId="0" fontId="57" fillId="0" borderId="0"/>
  </cellStyleXfs>
  <cellXfs count="58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5" borderId="0" xfId="2" applyFont="1" applyFill="1" applyAlignment="1" applyProtection="1">
      <alignment vertical="center"/>
    </xf>
    <xf numFmtId="0" fontId="20" fillId="5" borderId="0" xfId="2" applyFont="1" applyFill="1" applyAlignment="1" applyProtection="1">
      <alignment horizontal="left" vertical="center"/>
    </xf>
    <xf numFmtId="0" fontId="22" fillId="5" borderId="0" xfId="3" applyFont="1" applyFill="1" applyAlignment="1" applyProtection="1">
      <alignment vertical="center"/>
    </xf>
    <xf numFmtId="0" fontId="17" fillId="5" borderId="0" xfId="2" applyFill="1"/>
    <xf numFmtId="0" fontId="18" fillId="5" borderId="0" xfId="2" applyFont="1" applyFill="1" applyAlignment="1">
      <alignment horizontal="left" vertical="center"/>
    </xf>
    <xf numFmtId="0" fontId="17" fillId="0" borderId="0" xfId="2"/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7" fillId="0" borderId="54" xfId="2" applyBorder="1"/>
    <xf numFmtId="0" fontId="17" fillId="0" borderId="55" xfId="2" applyBorder="1"/>
    <xf numFmtId="0" fontId="17" fillId="0" borderId="56" xfId="2" applyBorder="1"/>
    <xf numFmtId="0" fontId="17" fillId="0" borderId="57" xfId="2" applyBorder="1"/>
    <xf numFmtId="0" fontId="17" fillId="0" borderId="58" xfId="2" applyBorder="1"/>
    <xf numFmtId="0" fontId="23" fillId="0" borderId="0" xfId="2" applyFont="1" applyAlignment="1">
      <alignment horizontal="left" vertical="center"/>
    </xf>
    <xf numFmtId="0" fontId="17" fillId="0" borderId="0" xfId="2" applyBorder="1"/>
    <xf numFmtId="0" fontId="25" fillId="0" borderId="0" xfId="2" applyFont="1" applyBorder="1" applyAlignment="1">
      <alignment horizontal="left" vertical="top"/>
    </xf>
    <xf numFmtId="0" fontId="27" fillId="0" borderId="0" xfId="2" applyFont="1" applyBorder="1" applyAlignment="1">
      <alignment horizontal="left" vertical="top"/>
    </xf>
    <xf numFmtId="0" fontId="25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0" fontId="17" fillId="0" borderId="59" xfId="2" applyBorder="1"/>
    <xf numFmtId="0" fontId="28" fillId="0" borderId="0" xfId="2" applyFont="1" applyBorder="1" applyAlignment="1">
      <alignment horizontal="left" vertical="center"/>
    </xf>
    <xf numFmtId="0" fontId="17" fillId="0" borderId="57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58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9" fillId="0" borderId="60" xfId="2" applyFont="1" applyBorder="1" applyAlignment="1">
      <alignment horizontal="left" vertical="center"/>
    </xf>
    <xf numFmtId="0" fontId="17" fillId="0" borderId="60" xfId="2" applyFont="1" applyBorder="1" applyAlignment="1">
      <alignment vertical="center"/>
    </xf>
    <xf numFmtId="0" fontId="30" fillId="0" borderId="57" xfId="2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0" fontId="30" fillId="0" borderId="0" xfId="2" applyFont="1" applyBorder="1" applyAlignment="1">
      <alignment horizontal="left" vertical="center"/>
    </xf>
    <xf numFmtId="0" fontId="30" fillId="0" borderId="0" xfId="2" applyFont="1" applyBorder="1" applyAlignment="1">
      <alignment horizontal="center" vertical="center"/>
    </xf>
    <xf numFmtId="0" fontId="30" fillId="0" borderId="58" xfId="2" applyFont="1" applyBorder="1" applyAlignment="1">
      <alignment vertical="center"/>
    </xf>
    <xf numFmtId="0" fontId="30" fillId="0" borderId="0" xfId="2" applyFont="1" applyAlignment="1">
      <alignment vertical="center"/>
    </xf>
    <xf numFmtId="0" fontId="17" fillId="7" borderId="0" xfId="2" applyFont="1" applyFill="1" applyBorder="1" applyAlignment="1">
      <alignment vertical="center"/>
    </xf>
    <xf numFmtId="0" fontId="27" fillId="7" borderId="61" xfId="2" applyFont="1" applyFill="1" applyBorder="1" applyAlignment="1">
      <alignment horizontal="left" vertical="center"/>
    </xf>
    <xf numFmtId="0" fontId="17" fillId="7" borderId="62" xfId="2" applyFont="1" applyFill="1" applyBorder="1" applyAlignment="1">
      <alignment vertical="center"/>
    </xf>
    <xf numFmtId="0" fontId="27" fillId="7" borderId="62" xfId="2" applyFont="1" applyFill="1" applyBorder="1" applyAlignment="1">
      <alignment horizontal="center" vertical="center"/>
    </xf>
    <xf numFmtId="0" fontId="32" fillId="0" borderId="64" xfId="2" applyFont="1" applyBorder="1" applyAlignment="1">
      <alignment horizontal="left" vertical="center"/>
    </xf>
    <xf numFmtId="0" fontId="17" fillId="0" borderId="65" xfId="2" applyFont="1" applyBorder="1" applyAlignment="1">
      <alignment vertical="center"/>
    </xf>
    <xf numFmtId="0" fontId="17" fillId="0" borderId="66" xfId="2" applyFont="1" applyBorder="1" applyAlignment="1">
      <alignment vertical="center"/>
    </xf>
    <xf numFmtId="0" fontId="17" fillId="0" borderId="67" xfId="2" applyBorder="1"/>
    <xf numFmtId="0" fontId="17" fillId="0" borderId="68" xfId="2" applyBorder="1"/>
    <xf numFmtId="0" fontId="33" fillId="0" borderId="69" xfId="2" applyFont="1" applyBorder="1" applyAlignment="1">
      <alignment horizontal="left" vertical="center"/>
    </xf>
    <xf numFmtId="0" fontId="17" fillId="0" borderId="70" xfId="2" applyFont="1" applyBorder="1" applyAlignment="1">
      <alignment vertical="center"/>
    </xf>
    <xf numFmtId="0" fontId="33" fillId="0" borderId="70" xfId="2" applyFont="1" applyBorder="1" applyAlignment="1">
      <alignment horizontal="left" vertical="center"/>
    </xf>
    <xf numFmtId="0" fontId="17" fillId="0" borderId="71" xfId="2" applyFont="1" applyBorder="1" applyAlignment="1">
      <alignment vertical="center"/>
    </xf>
    <xf numFmtId="0" fontId="17" fillId="0" borderId="72" xfId="2" applyFont="1" applyBorder="1" applyAlignment="1">
      <alignment vertical="center"/>
    </xf>
    <xf numFmtId="0" fontId="17" fillId="0" borderId="73" xfId="2" applyFont="1" applyBorder="1" applyAlignment="1">
      <alignment vertical="center"/>
    </xf>
    <xf numFmtId="0" fontId="17" fillId="0" borderId="74" xfId="2" applyFont="1" applyBorder="1" applyAlignment="1">
      <alignment vertical="center"/>
    </xf>
    <xf numFmtId="0" fontId="17" fillId="0" borderId="54" xfId="2" applyFont="1" applyBorder="1" applyAlignment="1">
      <alignment vertical="center"/>
    </xf>
    <xf numFmtId="0" fontId="17" fillId="0" borderId="55" xfId="2" applyFont="1" applyBorder="1" applyAlignment="1">
      <alignment vertical="center"/>
    </xf>
    <xf numFmtId="0" fontId="17" fillId="0" borderId="56" xfId="2" applyFont="1" applyBorder="1" applyAlignment="1">
      <alignment vertical="center"/>
    </xf>
    <xf numFmtId="0" fontId="26" fillId="0" borderId="57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58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27" fillId="0" borderId="57" xfId="2" applyFont="1" applyBorder="1" applyAlignment="1">
      <alignment vertical="center"/>
    </xf>
    <xf numFmtId="0" fontId="27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vertical="center"/>
    </xf>
    <xf numFmtId="0" fontId="27" fillId="0" borderId="58" xfId="2" applyFont="1" applyBorder="1" applyAlignment="1">
      <alignment vertical="center"/>
    </xf>
    <xf numFmtId="0" fontId="27" fillId="0" borderId="0" xfId="2" applyFont="1" applyAlignment="1">
      <alignment vertical="center"/>
    </xf>
    <xf numFmtId="0" fontId="34" fillId="0" borderId="0" xfId="2" applyFont="1" applyBorder="1" applyAlignment="1">
      <alignment vertical="center"/>
    </xf>
    <xf numFmtId="166" fontId="26" fillId="0" borderId="0" xfId="2" applyNumberFormat="1" applyFont="1" applyBorder="1" applyAlignment="1">
      <alignment horizontal="left" vertical="center"/>
    </xf>
    <xf numFmtId="0" fontId="17" fillId="0" borderId="68" xfId="2" applyFont="1" applyBorder="1" applyAlignment="1">
      <alignment vertical="center"/>
    </xf>
    <xf numFmtId="0" fontId="17" fillId="8" borderId="62" xfId="2" applyFont="1" applyFill="1" applyBorder="1" applyAlignment="1">
      <alignment vertical="center"/>
    </xf>
    <xf numFmtId="0" fontId="25" fillId="0" borderId="75" xfId="2" applyFont="1" applyBorder="1" applyAlignment="1">
      <alignment horizontal="center" vertical="center" wrapText="1"/>
    </xf>
    <xf numFmtId="0" fontId="25" fillId="0" borderId="76" xfId="2" applyFont="1" applyBorder="1" applyAlignment="1">
      <alignment horizontal="center" vertical="center" wrapText="1"/>
    </xf>
    <xf numFmtId="0" fontId="25" fillId="0" borderId="77" xfId="2" applyFont="1" applyBorder="1" applyAlignment="1">
      <alignment horizontal="center" vertical="center" wrapText="1"/>
    </xf>
    <xf numFmtId="0" fontId="17" fillId="0" borderId="64" xfId="2" applyFont="1" applyBorder="1" applyAlignment="1">
      <alignment vertical="center"/>
    </xf>
    <xf numFmtId="0" fontId="36" fillId="0" borderId="0" xfId="2" applyFont="1" applyBorder="1" applyAlignment="1">
      <alignment horizontal="left" vertical="center"/>
    </xf>
    <xf numFmtId="0" fontId="36" fillId="0" borderId="0" xfId="2" applyFont="1" applyBorder="1" applyAlignment="1">
      <alignment vertical="center"/>
    </xf>
    <xf numFmtId="4" fontId="35" fillId="0" borderId="67" xfId="2" applyNumberFormat="1" applyFont="1" applyBorder="1" applyAlignment="1">
      <alignment vertical="center"/>
    </xf>
    <xf numFmtId="4" fontId="35" fillId="0" borderId="0" xfId="2" applyNumberFormat="1" applyFont="1" applyBorder="1" applyAlignment="1">
      <alignment vertical="center"/>
    </xf>
    <xf numFmtId="164" fontId="35" fillId="0" borderId="0" xfId="2" applyNumberFormat="1" applyFont="1" applyBorder="1" applyAlignment="1">
      <alignment vertical="center"/>
    </xf>
    <xf numFmtId="4" fontId="35" fillId="0" borderId="68" xfId="2" applyNumberFormat="1" applyFont="1" applyBorder="1" applyAlignment="1">
      <alignment vertical="center"/>
    </xf>
    <xf numFmtId="0" fontId="27" fillId="0" borderId="0" xfId="2" applyFont="1" applyAlignment="1">
      <alignment horizontal="left" vertical="center"/>
    </xf>
    <xf numFmtId="0" fontId="37" fillId="0" borderId="0" xfId="2" applyFont="1" applyAlignment="1">
      <alignment horizontal="left" vertical="center"/>
    </xf>
    <xf numFmtId="0" fontId="38" fillId="0" borderId="57" xfId="2" applyFont="1" applyBorder="1" applyAlignment="1">
      <alignment vertical="center"/>
    </xf>
    <xf numFmtId="0" fontId="39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38" fillId="0" borderId="58" xfId="2" applyFont="1" applyBorder="1" applyAlignment="1">
      <alignment vertical="center"/>
    </xf>
    <xf numFmtId="0" fontId="38" fillId="0" borderId="0" xfId="2" applyFont="1" applyAlignment="1">
      <alignment vertical="center"/>
    </xf>
    <xf numFmtId="4" fontId="41" fillId="0" borderId="67" xfId="2" applyNumberFormat="1" applyFont="1" applyBorder="1" applyAlignment="1">
      <alignment vertical="center"/>
    </xf>
    <xf numFmtId="4" fontId="41" fillId="0" borderId="0" xfId="2" applyNumberFormat="1" applyFont="1" applyBorder="1" applyAlignment="1">
      <alignment vertical="center"/>
    </xf>
    <xf numFmtId="164" fontId="41" fillId="0" borderId="0" xfId="2" applyNumberFormat="1" applyFont="1" applyBorder="1" applyAlignment="1">
      <alignment vertical="center"/>
    </xf>
    <xf numFmtId="4" fontId="41" fillId="0" borderId="68" xfId="2" applyNumberFormat="1" applyFont="1" applyBorder="1" applyAlignment="1">
      <alignment vertical="center"/>
    </xf>
    <xf numFmtId="0" fontId="38" fillId="0" borderId="0" xfId="2" applyFont="1" applyAlignment="1">
      <alignment horizontal="left" vertical="center"/>
    </xf>
    <xf numFmtId="0" fontId="17" fillId="0" borderId="69" xfId="2" applyFont="1" applyBorder="1" applyAlignment="1">
      <alignment vertical="center"/>
    </xf>
    <xf numFmtId="0" fontId="36" fillId="8" borderId="0" xfId="2" applyFont="1" applyFill="1" applyBorder="1" applyAlignment="1">
      <alignment horizontal="left" vertical="center"/>
    </xf>
    <xf numFmtId="0" fontId="17" fillId="8" borderId="0" xfId="2" applyFont="1" applyFill="1" applyBorder="1" applyAlignment="1">
      <alignment vertical="center"/>
    </xf>
    <xf numFmtId="14" fontId="26" fillId="0" borderId="0" xfId="2" applyNumberFormat="1" applyFont="1" applyBorder="1" applyAlignment="1">
      <alignment horizontal="left" vertical="center"/>
    </xf>
    <xf numFmtId="4" fontId="40" fillId="0" borderId="0" xfId="2" applyNumberFormat="1" applyFont="1" applyBorder="1" applyAlignment="1">
      <alignment vertical="center"/>
    </xf>
    <xf numFmtId="4" fontId="11" fillId="0" borderId="42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52" xfId="0" applyBorder="1" applyAlignment="1"/>
    <xf numFmtId="49" fontId="0" fillId="0" borderId="53" xfId="0" applyNumberFormat="1" applyFont="1" applyBorder="1" applyAlignment="1">
      <alignment horizontal="left" vertical="center"/>
    </xf>
    <xf numFmtId="0" fontId="43" fillId="0" borderId="0" xfId="4" applyFont="1" applyFill="1" applyBorder="1"/>
    <xf numFmtId="0" fontId="43" fillId="9" borderId="0" xfId="5" applyNumberFormat="1" applyFont="1" applyFill="1" applyBorder="1" applyAlignment="1">
      <alignment vertical="top" wrapText="1"/>
    </xf>
    <xf numFmtId="0" fontId="43" fillId="9" borderId="54" xfId="5" applyNumberFormat="1" applyFont="1" applyFill="1" applyBorder="1" applyAlignment="1">
      <alignment vertical="top" wrapText="1"/>
    </xf>
    <xf numFmtId="0" fontId="43" fillId="9" borderId="55" xfId="5" applyNumberFormat="1" applyFont="1" applyFill="1" applyBorder="1" applyAlignment="1">
      <alignment vertical="top" wrapText="1"/>
    </xf>
    <xf numFmtId="0" fontId="43" fillId="9" borderId="56" xfId="5" applyNumberFormat="1" applyFont="1" applyFill="1" applyBorder="1" applyAlignment="1">
      <alignment vertical="top" wrapText="1"/>
    </xf>
    <xf numFmtId="0" fontId="43" fillId="10" borderId="0" xfId="5" applyNumberFormat="1" applyFont="1" applyFill="1" applyBorder="1" applyAlignment="1">
      <alignment vertical="top" wrapText="1"/>
    </xf>
    <xf numFmtId="0" fontId="43" fillId="9" borderId="57" xfId="5" applyNumberFormat="1" applyFont="1" applyFill="1" applyBorder="1" applyAlignment="1">
      <alignment vertical="top" wrapText="1"/>
    </xf>
    <xf numFmtId="0" fontId="43" fillId="9" borderId="58" xfId="5" applyNumberFormat="1" applyFont="1" applyFill="1" applyBorder="1" applyAlignment="1">
      <alignment vertical="top" wrapText="1"/>
    </xf>
    <xf numFmtId="0" fontId="43" fillId="9" borderId="72" xfId="5" applyNumberFormat="1" applyFont="1" applyFill="1" applyBorder="1" applyAlignment="1">
      <alignment vertical="top" wrapText="1"/>
    </xf>
    <xf numFmtId="0" fontId="43" fillId="9" borderId="73" xfId="5" applyNumberFormat="1" applyFont="1" applyFill="1" applyBorder="1" applyAlignment="1">
      <alignment vertical="top" wrapText="1"/>
    </xf>
    <xf numFmtId="0" fontId="43" fillId="9" borderId="74" xfId="5" applyNumberFormat="1" applyFont="1" applyFill="1" applyBorder="1" applyAlignment="1">
      <alignment vertical="top" wrapText="1"/>
    </xf>
    <xf numFmtId="0" fontId="50" fillId="0" borderId="73" xfId="5" applyNumberFormat="1" applyFont="1" applyFill="1" applyBorder="1" applyAlignment="1">
      <alignment horizontal="right" vertical="top" wrapText="1" readingOrder="1"/>
    </xf>
    <xf numFmtId="0" fontId="43" fillId="0" borderId="73" xfId="5" applyNumberFormat="1" applyFont="1" applyFill="1" applyBorder="1" applyAlignment="1">
      <alignment vertical="top" wrapText="1"/>
    </xf>
    <xf numFmtId="0" fontId="50" fillId="0" borderId="0" xfId="5" applyNumberFormat="1" applyFont="1" applyFill="1" applyBorder="1" applyAlignment="1">
      <alignment horizontal="right" vertical="top" wrapText="1" readingOrder="1"/>
    </xf>
    <xf numFmtId="0" fontId="47" fillId="0" borderId="79" xfId="5" applyNumberFormat="1" applyFont="1" applyFill="1" applyBorder="1" applyAlignment="1">
      <alignment horizontal="right" vertical="top" wrapText="1" readingOrder="1"/>
    </xf>
    <xf numFmtId="167" fontId="48" fillId="0" borderId="0" xfId="5" applyNumberFormat="1" applyFont="1" applyFill="1" applyBorder="1" applyAlignment="1">
      <alignment horizontal="right" vertical="top" wrapText="1" readingOrder="1"/>
    </xf>
    <xf numFmtId="0" fontId="47" fillId="0" borderId="79" xfId="5" applyNumberFormat="1" applyFont="1" applyFill="1" applyBorder="1" applyAlignment="1">
      <alignment horizontal="right" vertical="center" wrapText="1" readingOrder="1"/>
    </xf>
    <xf numFmtId="4" fontId="40" fillId="0" borderId="0" xfId="2" applyNumberFormat="1" applyFont="1" applyBorder="1" applyAlignment="1">
      <alignment horizontal="right" vertical="center"/>
    </xf>
    <xf numFmtId="4" fontId="43" fillId="0" borderId="0" xfId="4" applyNumberFormat="1" applyFont="1" applyFill="1" applyBorder="1"/>
    <xf numFmtId="0" fontId="2" fillId="0" borderId="0" xfId="0" applyFont="1" applyAlignment="1">
      <alignment horizontal="centerContinuous"/>
    </xf>
    <xf numFmtId="3" fontId="0" fillId="0" borderId="0" xfId="0" applyNumberFormat="1"/>
    <xf numFmtId="0" fontId="54" fillId="0" borderId="86" xfId="6" applyFont="1" applyBorder="1"/>
    <xf numFmtId="0" fontId="57" fillId="0" borderId="86" xfId="6" applyBorder="1"/>
    <xf numFmtId="0" fontId="57" fillId="0" borderId="86" xfId="6" applyBorder="1" applyAlignment="1">
      <alignment horizontal="right"/>
    </xf>
    <xf numFmtId="0" fontId="57" fillId="0" borderId="86" xfId="6" applyFont="1" applyBorder="1"/>
    <xf numFmtId="0" fontId="0" fillId="0" borderId="86" xfId="0" applyNumberFormat="1" applyBorder="1" applyAlignment="1">
      <alignment horizontal="left"/>
    </xf>
    <xf numFmtId="0" fontId="0" fillId="0" borderId="87" xfId="0" applyNumberFormat="1" applyBorder="1"/>
    <xf numFmtId="0" fontId="54" fillId="0" borderId="90" xfId="6" applyFont="1" applyBorder="1"/>
    <xf numFmtId="0" fontId="57" fillId="0" borderId="90" xfId="6" applyBorder="1"/>
    <xf numFmtId="0" fontId="57" fillId="0" borderId="90" xfId="6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5" fillId="0" borderId="11" xfId="0" applyNumberFormat="1" applyFont="1" applyFill="1" applyBorder="1"/>
    <xf numFmtId="0" fontId="5" fillId="0" borderId="7" xfId="0" applyFont="1" applyFill="1" applyBorder="1"/>
    <xf numFmtId="0" fontId="5" fillId="0" borderId="13" xfId="0" applyFont="1" applyFill="1" applyBorder="1"/>
    <xf numFmtId="0" fontId="5" fillId="0" borderId="92" xfId="0" applyFont="1" applyFill="1" applyBorder="1"/>
    <xf numFmtId="0" fontId="5" fillId="0" borderId="93" xfId="0" applyFont="1" applyFill="1" applyBorder="1"/>
    <xf numFmtId="0" fontId="5" fillId="0" borderId="94" xfId="0" applyFont="1" applyFill="1" applyBorder="1"/>
    <xf numFmtId="49" fontId="3" fillId="0" borderId="1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3" fontId="1" fillId="0" borderId="2" xfId="0" applyNumberFormat="1" applyFont="1" applyFill="1" applyBorder="1"/>
    <xf numFmtId="3" fontId="1" fillId="0" borderId="34" xfId="0" applyNumberFormat="1" applyFont="1" applyFill="1" applyBorder="1"/>
    <xf numFmtId="3" fontId="1" fillId="0" borderId="33" xfId="0" applyNumberFormat="1" applyFont="1" applyFill="1" applyBorder="1"/>
    <xf numFmtId="3" fontId="1" fillId="0" borderId="95" xfId="0" applyNumberFormat="1" applyFont="1" applyFill="1" applyBorder="1"/>
    <xf numFmtId="0" fontId="5" fillId="0" borderId="11" xfId="0" applyFont="1" applyFill="1" applyBorder="1"/>
    <xf numFmtId="3" fontId="5" fillId="0" borderId="13" xfId="0" applyNumberFormat="1" applyFont="1" applyFill="1" applyBorder="1"/>
    <xf numFmtId="3" fontId="5" fillId="0" borderId="92" xfId="0" applyNumberFormat="1" applyFont="1" applyFill="1" applyBorder="1"/>
    <xf numFmtId="3" fontId="5" fillId="0" borderId="93" xfId="0" applyNumberFormat="1" applyFont="1" applyFill="1" applyBorder="1"/>
    <xf numFmtId="3" fontId="5" fillId="0" borderId="94" xfId="0" applyNumberFormat="1" applyFont="1" applyFill="1" applyBorder="1"/>
    <xf numFmtId="0" fontId="5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8" fillId="0" borderId="23" xfId="0" applyFont="1" applyFill="1" applyBorder="1"/>
    <xf numFmtId="0" fontId="8" fillId="0" borderId="24" xfId="0" applyFont="1" applyFill="1" applyBorder="1"/>
    <xf numFmtId="0" fontId="0" fillId="0" borderId="25" xfId="0" applyFill="1" applyBorder="1"/>
    <xf numFmtId="0" fontId="8" fillId="0" borderId="9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80" xfId="0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" fillId="0" borderId="9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3" fontId="1" fillId="0" borderId="81" xfId="0" applyNumberFormat="1" applyFont="1" applyFill="1" applyBorder="1" applyAlignment="1">
      <alignment horizontal="right"/>
    </xf>
    <xf numFmtId="168" fontId="1" fillId="0" borderId="48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0" fontId="0" fillId="0" borderId="82" xfId="0" applyFill="1" applyBorder="1"/>
    <xf numFmtId="0" fontId="5" fillId="0" borderId="83" xfId="0" applyFont="1" applyFill="1" applyBorder="1"/>
    <xf numFmtId="0" fontId="0" fillId="0" borderId="83" xfId="0" applyFill="1" applyBorder="1"/>
    <xf numFmtId="4" fontId="0" fillId="0" borderId="97" xfId="0" applyNumberFormat="1" applyFill="1" applyBorder="1"/>
    <xf numFmtId="4" fontId="0" fillId="0" borderId="82" xfId="0" applyNumberFormat="1" applyFill="1" applyBorder="1"/>
    <xf numFmtId="4" fontId="0" fillId="0" borderId="83" xfId="0" applyNumberFormat="1" applyFill="1" applyBorder="1"/>
    <xf numFmtId="3" fontId="3" fillId="0" borderId="0" xfId="0" applyNumberFormat="1" applyFont="1"/>
    <xf numFmtId="4" fontId="3" fillId="0" borderId="0" xfId="0" applyNumberFormat="1" applyFont="1"/>
    <xf numFmtId="0" fontId="57" fillId="0" borderId="0" xfId="6" applyFill="1"/>
    <xf numFmtId="0" fontId="57" fillId="0" borderId="0" xfId="6"/>
    <xf numFmtId="0" fontId="59" fillId="0" borderId="0" xfId="6" applyFont="1" applyFill="1" applyAlignment="1">
      <alignment horizontal="centerContinuous"/>
    </xf>
    <xf numFmtId="0" fontId="60" fillId="0" borderId="0" xfId="6" applyFont="1" applyFill="1" applyAlignment="1">
      <alignment horizontal="centerContinuous"/>
    </xf>
    <xf numFmtId="0" fontId="60" fillId="0" borderId="0" xfId="6" applyFont="1" applyFill="1" applyAlignment="1">
      <alignment horizontal="right"/>
    </xf>
    <xf numFmtId="0" fontId="54" fillId="0" borderId="86" xfId="6" applyFont="1" applyFill="1" applyBorder="1"/>
    <xf numFmtId="0" fontId="57" fillId="0" borderId="86" xfId="6" applyFill="1" applyBorder="1"/>
    <xf numFmtId="0" fontId="3" fillId="0" borderId="86" xfId="6" applyFont="1" applyFill="1" applyBorder="1" applyAlignment="1">
      <alignment horizontal="right"/>
    </xf>
    <xf numFmtId="0" fontId="57" fillId="0" borderId="86" xfId="6" applyFill="1" applyBorder="1" applyAlignment="1">
      <alignment horizontal="left"/>
    </xf>
    <xf numFmtId="0" fontId="57" fillId="0" borderId="87" xfId="6" applyFill="1" applyBorder="1"/>
    <xf numFmtId="0" fontId="54" fillId="0" borderId="90" xfId="6" applyFont="1" applyFill="1" applyBorder="1"/>
    <xf numFmtId="0" fontId="57" fillId="0" borderId="90" xfId="6" applyFill="1" applyBorder="1"/>
    <xf numFmtId="0" fontId="3" fillId="0" borderId="0" xfId="6" applyFont="1" applyFill="1"/>
    <xf numFmtId="0" fontId="57" fillId="0" borderId="0" xfId="6" applyFont="1" applyFill="1"/>
    <xf numFmtId="0" fontId="57" fillId="0" borderId="0" xfId="6" applyFill="1" applyAlignment="1">
      <alignment horizontal="right"/>
    </xf>
    <xf numFmtId="0" fontId="57" fillId="0" borderId="0" xfId="6" applyFill="1" applyAlignment="1"/>
    <xf numFmtId="49" fontId="55" fillId="0" borderId="48" xfId="6" applyNumberFormat="1" applyFont="1" applyFill="1" applyBorder="1"/>
    <xf numFmtId="0" fontId="55" fillId="0" borderId="53" xfId="6" applyFont="1" applyFill="1" applyBorder="1" applyAlignment="1">
      <alignment horizontal="center"/>
    </xf>
    <xf numFmtId="0" fontId="55" fillId="0" borderId="53" xfId="6" applyNumberFormat="1" applyFont="1" applyFill="1" applyBorder="1" applyAlignment="1">
      <alignment horizontal="center"/>
    </xf>
    <xf numFmtId="0" fontId="55" fillId="0" borderId="48" xfId="6" applyFont="1" applyFill="1" applyBorder="1" applyAlignment="1">
      <alignment horizontal="center"/>
    </xf>
    <xf numFmtId="0" fontId="5" fillId="0" borderId="33" xfId="6" applyFont="1" applyFill="1" applyBorder="1" applyAlignment="1">
      <alignment horizontal="center"/>
    </xf>
    <xf numFmtId="49" fontId="5" fillId="0" borderId="33" xfId="6" applyNumberFormat="1" applyFont="1" applyFill="1" applyBorder="1" applyAlignment="1">
      <alignment horizontal="left"/>
    </xf>
    <xf numFmtId="0" fontId="5" fillId="0" borderId="33" xfId="6" applyFont="1" applyFill="1" applyBorder="1"/>
    <xf numFmtId="0" fontId="57" fillId="0" borderId="33" xfId="6" applyFill="1" applyBorder="1" applyAlignment="1">
      <alignment horizontal="center"/>
    </xf>
    <xf numFmtId="0" fontId="57" fillId="0" borderId="33" xfId="6" applyNumberFormat="1" applyFill="1" applyBorder="1" applyAlignment="1">
      <alignment horizontal="right"/>
    </xf>
    <xf numFmtId="0" fontId="57" fillId="0" borderId="33" xfId="6" applyNumberFormat="1" applyFill="1" applyBorder="1"/>
    <xf numFmtId="0" fontId="57" fillId="0" borderId="0" xfId="6" applyNumberFormat="1" applyFill="1"/>
    <xf numFmtId="0" fontId="57" fillId="0" borderId="0" xfId="6" applyNumberFormat="1"/>
    <xf numFmtId="0" fontId="61" fillId="0" borderId="0" xfId="6" applyFont="1"/>
    <xf numFmtId="0" fontId="1" fillId="0" borderId="33" xfId="6" applyFont="1" applyFill="1" applyBorder="1" applyAlignment="1">
      <alignment horizontal="center"/>
    </xf>
    <xf numFmtId="49" fontId="56" fillId="0" borderId="33" xfId="6" applyNumberFormat="1" applyFont="1" applyFill="1" applyBorder="1" applyAlignment="1">
      <alignment horizontal="left" vertical="center"/>
    </xf>
    <xf numFmtId="0" fontId="56" fillId="0" borderId="33" xfId="6" applyFont="1" applyFill="1" applyBorder="1" applyAlignment="1">
      <alignment wrapText="1"/>
    </xf>
    <xf numFmtId="49" fontId="62" fillId="0" borderId="33" xfId="6" applyNumberFormat="1" applyFont="1" applyFill="1" applyBorder="1" applyAlignment="1">
      <alignment horizontal="center" shrinkToFit="1"/>
    </xf>
    <xf numFmtId="4" fontId="62" fillId="0" borderId="33" xfId="6" applyNumberFormat="1" applyFont="1" applyFill="1" applyBorder="1" applyAlignment="1">
      <alignment horizontal="right"/>
    </xf>
    <xf numFmtId="4" fontId="62" fillId="0" borderId="33" xfId="6" applyNumberFormat="1" applyFont="1" applyFill="1" applyBorder="1"/>
    <xf numFmtId="0" fontId="57" fillId="0" borderId="38" xfId="6" applyFill="1" applyBorder="1" applyAlignment="1">
      <alignment horizontal="center"/>
    </xf>
    <xf numFmtId="49" fontId="54" fillId="0" borderId="38" xfId="6" applyNumberFormat="1" applyFont="1" applyFill="1" applyBorder="1" applyAlignment="1">
      <alignment horizontal="left"/>
    </xf>
    <xf numFmtId="0" fontId="54" fillId="0" borderId="38" xfId="6" applyFont="1" applyFill="1" applyBorder="1"/>
    <xf numFmtId="4" fontId="57" fillId="0" borderId="38" xfId="6" applyNumberFormat="1" applyFill="1" applyBorder="1" applyAlignment="1">
      <alignment horizontal="right"/>
    </xf>
    <xf numFmtId="4" fontId="5" fillId="0" borderId="38" xfId="6" applyNumberFormat="1" applyFont="1" applyFill="1" applyBorder="1"/>
    <xf numFmtId="3" fontId="57" fillId="0" borderId="0" xfId="6" applyNumberFormat="1"/>
    <xf numFmtId="0" fontId="1" fillId="0" borderId="33" xfId="6" applyFont="1" applyFill="1" applyBorder="1" applyAlignment="1">
      <alignment horizontal="center" vertical="center"/>
    </xf>
    <xf numFmtId="0" fontId="56" fillId="0" borderId="33" xfId="6" applyFont="1" applyFill="1" applyBorder="1" applyAlignment="1">
      <alignment vertical="center" wrapText="1"/>
    </xf>
    <xf numFmtId="49" fontId="62" fillId="0" borderId="33" xfId="6" applyNumberFormat="1" applyFont="1" applyFill="1" applyBorder="1" applyAlignment="1">
      <alignment horizontal="center" vertical="center" shrinkToFit="1"/>
    </xf>
    <xf numFmtId="4" fontId="62" fillId="0" borderId="33" xfId="6" applyNumberFormat="1" applyFont="1" applyFill="1" applyBorder="1" applyAlignment="1">
      <alignment horizontal="right" vertical="center"/>
    </xf>
    <xf numFmtId="4" fontId="62" fillId="0" borderId="33" xfId="6" applyNumberFormat="1" applyFont="1" applyFill="1" applyBorder="1" applyAlignment="1">
      <alignment vertical="center"/>
    </xf>
    <xf numFmtId="49" fontId="56" fillId="0" borderId="33" xfId="6" applyNumberFormat="1" applyFont="1" applyFill="1" applyBorder="1" applyAlignment="1">
      <alignment horizontal="left"/>
    </xf>
    <xf numFmtId="0" fontId="57" fillId="0" borderId="0" xfId="6" applyFill="1" applyAlignment="1">
      <alignment vertical="center"/>
    </xf>
    <xf numFmtId="0" fontId="57" fillId="0" borderId="0" xfId="6" applyAlignment="1">
      <alignment vertical="center"/>
    </xf>
    <xf numFmtId="0" fontId="61" fillId="0" borderId="0" xfId="6" applyFont="1" applyAlignment="1">
      <alignment vertical="center"/>
    </xf>
    <xf numFmtId="0" fontId="57" fillId="0" borderId="0" xfId="6" applyBorder="1"/>
    <xf numFmtId="0" fontId="64" fillId="0" borderId="0" xfId="6" applyFont="1" applyAlignment="1"/>
    <xf numFmtId="0" fontId="57" fillId="0" borderId="0" xfId="6" applyAlignment="1">
      <alignment horizontal="right"/>
    </xf>
    <xf numFmtId="0" fontId="65" fillId="0" borderId="0" xfId="6" applyFont="1" applyBorder="1"/>
    <xf numFmtId="3" fontId="65" fillId="0" borderId="0" xfId="6" applyNumberFormat="1" applyFont="1" applyBorder="1" applyAlignment="1">
      <alignment horizontal="right"/>
    </xf>
    <xf numFmtId="4" fontId="65" fillId="0" borderId="0" xfId="6" applyNumberFormat="1" applyFont="1" applyBorder="1"/>
    <xf numFmtId="0" fontId="64" fillId="0" borderId="0" xfId="6" applyFont="1" applyBorder="1" applyAlignment="1"/>
    <xf numFmtId="0" fontId="57" fillId="0" borderId="0" xfId="6" applyBorder="1" applyAlignment="1">
      <alignment horizontal="right"/>
    </xf>
    <xf numFmtId="49" fontId="3" fillId="0" borderId="0" xfId="0" applyNumberFormat="1" applyFont="1" applyFill="1" applyBorder="1"/>
    <xf numFmtId="0" fontId="66" fillId="0" borderId="33" xfId="6" applyFont="1" applyFill="1" applyBorder="1" applyAlignment="1">
      <alignment horizontal="center"/>
    </xf>
    <xf numFmtId="49" fontId="66" fillId="0" borderId="33" xfId="6" applyNumberFormat="1" applyFont="1" applyFill="1" applyBorder="1" applyAlignment="1">
      <alignment horizontal="left"/>
    </xf>
    <xf numFmtId="0" fontId="66" fillId="0" borderId="33" xfId="6" applyFont="1" applyFill="1" applyBorder="1" applyAlignment="1">
      <alignment wrapText="1"/>
    </xf>
    <xf numFmtId="49" fontId="66" fillId="0" borderId="33" xfId="6" applyNumberFormat="1" applyFont="1" applyFill="1" applyBorder="1" applyAlignment="1">
      <alignment horizontal="center" shrinkToFit="1"/>
    </xf>
    <xf numFmtId="4" fontId="66" fillId="0" borderId="33" xfId="6" applyNumberFormat="1" applyFont="1" applyFill="1" applyBorder="1" applyAlignment="1">
      <alignment horizontal="right"/>
    </xf>
    <xf numFmtId="4" fontId="66" fillId="0" borderId="33" xfId="6" applyNumberFormat="1" applyFont="1" applyFill="1" applyBorder="1"/>
    <xf numFmtId="49" fontId="5" fillId="0" borderId="26" xfId="6" applyNumberFormat="1" applyFont="1" applyFill="1" applyBorder="1" applyAlignment="1">
      <alignment horizontal="left"/>
    </xf>
    <xf numFmtId="0" fontId="5" fillId="0" borderId="51" xfId="6" applyFont="1" applyFill="1" applyBorder="1"/>
    <xf numFmtId="0" fontId="57" fillId="0" borderId="34" xfId="6" applyFill="1" applyBorder="1" applyAlignment="1">
      <alignment horizontal="center"/>
    </xf>
    <xf numFmtId="0" fontId="66" fillId="0" borderId="33" xfId="6" applyFont="1" applyFill="1" applyBorder="1" applyAlignment="1">
      <alignment horizontal="center" vertical="center"/>
    </xf>
    <xf numFmtId="49" fontId="66" fillId="0" borderId="26" xfId="6" applyNumberFormat="1" applyFont="1" applyFill="1" applyBorder="1" applyAlignment="1">
      <alignment horizontal="left" vertical="center"/>
    </xf>
    <xf numFmtId="0" fontId="66" fillId="0" borderId="33" xfId="6" applyFont="1" applyFill="1" applyBorder="1" applyAlignment="1">
      <alignment vertical="center" wrapText="1"/>
    </xf>
    <xf numFmtId="49" fontId="69" fillId="0" borderId="34" xfId="6" applyNumberFormat="1" applyFont="1" applyFill="1" applyBorder="1" applyAlignment="1">
      <alignment horizontal="center" vertical="center" shrinkToFit="1"/>
    </xf>
    <xf numFmtId="4" fontId="69" fillId="0" borderId="33" xfId="6" applyNumberFormat="1" applyFont="1" applyFill="1" applyBorder="1" applyAlignment="1">
      <alignment horizontal="right" vertical="center"/>
    </xf>
    <xf numFmtId="4" fontId="69" fillId="0" borderId="33" xfId="6" applyNumberFormat="1" applyFont="1" applyFill="1" applyBorder="1" applyAlignment="1">
      <alignment vertical="center"/>
    </xf>
    <xf numFmtId="49" fontId="69" fillId="0" borderId="34" xfId="6" applyNumberFormat="1" applyFont="1" applyFill="1" applyBorder="1" applyAlignment="1">
      <alignment horizontal="center" shrinkToFit="1"/>
    </xf>
    <xf numFmtId="4" fontId="69" fillId="0" borderId="33" xfId="6" applyNumberFormat="1" applyFont="1" applyFill="1" applyBorder="1" applyAlignment="1">
      <alignment horizontal="right"/>
    </xf>
    <xf numFmtId="4" fontId="69" fillId="0" borderId="33" xfId="6" applyNumberFormat="1" applyFont="1" applyFill="1" applyBorder="1"/>
    <xf numFmtId="49" fontId="54" fillId="0" borderId="10" xfId="6" applyNumberFormat="1" applyFont="1" applyFill="1" applyBorder="1" applyAlignment="1">
      <alignment horizontal="left"/>
    </xf>
    <xf numFmtId="0" fontId="57" fillId="0" borderId="37" xfId="6" applyFill="1" applyBorder="1" applyAlignment="1">
      <alignment horizontal="center"/>
    </xf>
    <xf numFmtId="1" fontId="57" fillId="0" borderId="0" xfId="6" applyNumberFormat="1"/>
    <xf numFmtId="49" fontId="66" fillId="0" borderId="33" xfId="6" applyNumberFormat="1" applyFont="1" applyFill="1" applyBorder="1" applyAlignment="1">
      <alignment horizontal="left" vertical="center"/>
    </xf>
    <xf numFmtId="49" fontId="66" fillId="0" borderId="33" xfId="6" applyNumberFormat="1" applyFont="1" applyFill="1" applyBorder="1" applyAlignment="1">
      <alignment horizontal="center" vertical="center" shrinkToFit="1"/>
    </xf>
    <xf numFmtId="4" fontId="66" fillId="0" borderId="33" xfId="6" applyNumberFormat="1" applyFont="1" applyFill="1" applyBorder="1" applyAlignment="1">
      <alignment horizontal="right" vertical="center"/>
    </xf>
    <xf numFmtId="4" fontId="66" fillId="0" borderId="33" xfId="6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6" fillId="0" borderId="0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/>
    </xf>
    <xf numFmtId="0" fontId="23" fillId="6" borderId="0" xfId="2" applyFont="1" applyFill="1" applyAlignment="1">
      <alignment horizontal="center" vertical="center"/>
    </xf>
    <xf numFmtId="0" fontId="17" fillId="0" borderId="0" xfId="2" applyAlignment="1"/>
    <xf numFmtId="0" fontId="2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0" fontId="17" fillId="0" borderId="0" xfId="2" applyBorder="1" applyAlignment="1"/>
    <xf numFmtId="0" fontId="27" fillId="0" borderId="0" xfId="2" applyFont="1" applyBorder="1" applyAlignment="1">
      <alignment horizontal="left" vertical="top" wrapText="1"/>
    </xf>
    <xf numFmtId="4" fontId="19" fillId="0" borderId="0" xfId="2" applyNumberFormat="1" applyFont="1" applyBorder="1" applyAlignment="1">
      <alignment vertical="center"/>
    </xf>
    <xf numFmtId="4" fontId="29" fillId="0" borderId="60" xfId="2" applyNumberFormat="1" applyFont="1" applyBorder="1" applyAlignment="1">
      <alignment vertical="center"/>
    </xf>
    <xf numFmtId="0" fontId="17" fillId="0" borderId="60" xfId="2" applyFont="1" applyBorder="1" applyAlignment="1">
      <alignment vertical="center"/>
    </xf>
    <xf numFmtId="165" fontId="30" fillId="0" borderId="0" xfId="2" applyNumberFormat="1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4" fontId="31" fillId="0" borderId="0" xfId="2" applyNumberFormat="1" applyFont="1" applyBorder="1" applyAlignment="1">
      <alignment vertical="center"/>
    </xf>
    <xf numFmtId="0" fontId="35" fillId="0" borderId="64" xfId="2" applyFont="1" applyBorder="1" applyAlignment="1">
      <alignment horizontal="center" vertical="center"/>
    </xf>
    <xf numFmtId="0" fontId="35" fillId="0" borderId="65" xfId="2" applyFont="1" applyBorder="1" applyAlignment="1">
      <alignment horizontal="left" vertical="center"/>
    </xf>
    <xf numFmtId="0" fontId="30" fillId="0" borderId="67" xfId="2" applyFont="1" applyBorder="1" applyAlignment="1">
      <alignment horizontal="left" vertical="center"/>
    </xf>
    <xf numFmtId="0" fontId="30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vertical="center"/>
    </xf>
    <xf numFmtId="0" fontId="27" fillId="7" borderId="62" xfId="2" applyFont="1" applyFill="1" applyBorder="1" applyAlignment="1">
      <alignment horizontal="left" vertical="center"/>
    </xf>
    <xf numFmtId="0" fontId="17" fillId="7" borderId="62" xfId="2" applyFont="1" applyFill="1" applyBorder="1" applyAlignment="1">
      <alignment vertical="center"/>
    </xf>
    <xf numFmtId="4" fontId="27" fillId="7" borderId="62" xfId="2" applyNumberFormat="1" applyFont="1" applyFill="1" applyBorder="1" applyAlignment="1">
      <alignment vertical="center"/>
    </xf>
    <xf numFmtId="0" fontId="17" fillId="7" borderId="63" xfId="2" applyFont="1" applyFill="1" applyBorder="1" applyAlignment="1">
      <alignment vertical="center"/>
    </xf>
    <xf numFmtId="0" fontId="27" fillId="0" borderId="0" xfId="2" applyFont="1" applyBorder="1" applyAlignment="1">
      <alignment horizontal="left" vertical="center" wrapText="1"/>
    </xf>
    <xf numFmtId="0" fontId="27" fillId="0" borderId="0" xfId="2" applyFont="1" applyBorder="1" applyAlignment="1">
      <alignment vertical="center"/>
    </xf>
    <xf numFmtId="0" fontId="26" fillId="8" borderId="61" xfId="2" applyFont="1" applyFill="1" applyBorder="1" applyAlignment="1">
      <alignment horizontal="center" vertical="center"/>
    </xf>
    <xf numFmtId="0" fontId="26" fillId="8" borderId="62" xfId="2" applyFont="1" applyFill="1" applyBorder="1" applyAlignment="1">
      <alignment horizontal="left" vertical="center"/>
    </xf>
    <xf numFmtId="0" fontId="26" fillId="8" borderId="62" xfId="2" applyFont="1" applyFill="1" applyBorder="1" applyAlignment="1">
      <alignment horizontal="center" vertical="center"/>
    </xf>
    <xf numFmtId="0" fontId="26" fillId="8" borderId="63" xfId="2" applyFont="1" applyFill="1" applyBorder="1" applyAlignment="1">
      <alignment horizontal="left" vertical="center"/>
    </xf>
    <xf numFmtId="4" fontId="36" fillId="0" borderId="0" xfId="2" applyNumberFormat="1" applyFont="1" applyBorder="1" applyAlignment="1">
      <alignment horizontal="right" vertical="center"/>
    </xf>
    <xf numFmtId="4" fontId="36" fillId="0" borderId="0" xfId="2" applyNumberFormat="1" applyFont="1" applyBorder="1" applyAlignment="1">
      <alignment vertical="center"/>
    </xf>
    <xf numFmtId="0" fontId="39" fillId="0" borderId="0" xfId="2" applyFont="1" applyBorder="1" applyAlignment="1">
      <alignment horizontal="left" vertical="center" wrapText="1"/>
    </xf>
    <xf numFmtId="4" fontId="36" fillId="8" borderId="0" xfId="2" applyNumberFormat="1" applyFont="1" applyFill="1" applyBorder="1" applyAlignment="1">
      <alignment vertical="center"/>
    </xf>
    <xf numFmtId="4" fontId="12" fillId="3" borderId="7" xfId="0" applyNumberFormat="1" applyFont="1" applyFill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3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47" fillId="0" borderId="78" xfId="5" applyNumberFormat="1" applyFont="1" applyFill="1" applyBorder="1" applyAlignment="1">
      <alignment horizontal="right" vertical="top" wrapText="1" readingOrder="1"/>
    </xf>
    <xf numFmtId="0" fontId="43" fillId="0" borderId="78" xfId="5" applyNumberFormat="1" applyFont="1" applyFill="1" applyBorder="1" applyAlignment="1">
      <alignment vertical="top" wrapText="1"/>
    </xf>
    <xf numFmtId="0" fontId="47" fillId="0" borderId="78" xfId="5" applyNumberFormat="1" applyFont="1" applyFill="1" applyBorder="1" applyAlignment="1">
      <alignment vertical="top" wrapText="1" readingOrder="1"/>
    </xf>
    <xf numFmtId="0" fontId="44" fillId="9" borderId="0" xfId="5" applyNumberFormat="1" applyFont="1" applyFill="1" applyBorder="1" applyAlignment="1">
      <alignment horizontal="right" vertical="top" wrapText="1" readingOrder="1"/>
    </xf>
    <xf numFmtId="0" fontId="43" fillId="9" borderId="0" xfId="5" applyNumberFormat="1" applyFont="1" applyFill="1" applyBorder="1" applyAlignment="1">
      <alignment vertical="top" wrapText="1"/>
    </xf>
    <xf numFmtId="0" fontId="45" fillId="9" borderId="0" xfId="5" applyNumberFormat="1" applyFont="1" applyFill="1" applyBorder="1" applyAlignment="1">
      <alignment vertical="top" wrapText="1" readingOrder="1"/>
    </xf>
    <xf numFmtId="0" fontId="46" fillId="0" borderId="0" xfId="5" applyNumberFormat="1" applyFont="1" applyFill="1" applyBorder="1" applyAlignment="1">
      <alignment horizontal="center" vertical="top" wrapText="1" readingOrder="1"/>
    </xf>
    <xf numFmtId="0" fontId="43" fillId="0" borderId="0" xfId="4" applyFont="1" applyFill="1" applyBorder="1"/>
    <xf numFmtId="0" fontId="47" fillId="0" borderId="0" xfId="5" applyNumberFormat="1" applyFont="1" applyFill="1" applyBorder="1" applyAlignment="1">
      <alignment horizontal="left" vertical="top" wrapText="1" readingOrder="1"/>
    </xf>
    <xf numFmtId="0" fontId="47" fillId="0" borderId="0" xfId="5" applyNumberFormat="1" applyFont="1" applyFill="1" applyBorder="1" applyAlignment="1">
      <alignment vertical="top" wrapText="1" readingOrder="1"/>
    </xf>
    <xf numFmtId="0" fontId="47" fillId="0" borderId="0" xfId="5" applyNumberFormat="1" applyFont="1" applyFill="1" applyBorder="1" applyAlignment="1">
      <alignment horizontal="right" vertical="top" wrapText="1" readingOrder="1"/>
    </xf>
    <xf numFmtId="0" fontId="48" fillId="0" borderId="0" xfId="5" applyNumberFormat="1" applyFont="1" applyFill="1" applyBorder="1" applyAlignment="1">
      <alignment horizontal="right" vertical="top" wrapText="1" readingOrder="1"/>
    </xf>
    <xf numFmtId="0" fontId="48" fillId="0" borderId="0" xfId="5" applyNumberFormat="1" applyFont="1" applyFill="1" applyBorder="1" applyAlignment="1">
      <alignment vertical="top" wrapText="1" readingOrder="1"/>
    </xf>
    <xf numFmtId="0" fontId="47" fillId="0" borderId="78" xfId="5" applyNumberFormat="1" applyFont="1" applyFill="1" applyBorder="1" applyAlignment="1">
      <alignment horizontal="left" vertical="center" wrapText="1" readingOrder="1"/>
    </xf>
    <xf numFmtId="0" fontId="47" fillId="0" borderId="78" xfId="5" applyNumberFormat="1" applyFont="1" applyFill="1" applyBorder="1" applyAlignment="1">
      <alignment vertical="center" wrapText="1" readingOrder="1"/>
    </xf>
    <xf numFmtId="0" fontId="47" fillId="0" borderId="78" xfId="5" applyNumberFormat="1" applyFont="1" applyFill="1" applyBorder="1" applyAlignment="1">
      <alignment horizontal="right" vertical="center" wrapText="1" readingOrder="1"/>
    </xf>
    <xf numFmtId="0" fontId="53" fillId="0" borderId="78" xfId="5" applyNumberFormat="1" applyFont="1" applyFill="1" applyBorder="1" applyAlignment="1">
      <alignment horizontal="right" vertical="center" wrapText="1" readingOrder="1"/>
    </xf>
    <xf numFmtId="0" fontId="49" fillId="0" borderId="73" xfId="5" applyNumberFormat="1" applyFont="1" applyFill="1" applyBorder="1" applyAlignment="1">
      <alignment vertical="top" wrapText="1" readingOrder="1"/>
    </xf>
    <xf numFmtId="0" fontId="43" fillId="0" borderId="73" xfId="5" applyNumberFormat="1" applyFont="1" applyFill="1" applyBorder="1" applyAlignment="1">
      <alignment vertical="top" wrapText="1"/>
    </xf>
    <xf numFmtId="0" fontId="50" fillId="0" borderId="73" xfId="5" applyNumberFormat="1" applyFont="1" applyFill="1" applyBorder="1" applyAlignment="1">
      <alignment horizontal="right" vertical="top" wrapText="1" readingOrder="1"/>
    </xf>
    <xf numFmtId="0" fontId="50" fillId="0" borderId="0" xfId="5" applyNumberFormat="1" applyFont="1" applyFill="1" applyBorder="1" applyAlignment="1">
      <alignment horizontal="right" vertical="top" wrapText="1" readingOrder="1"/>
    </xf>
    <xf numFmtId="0" fontId="51" fillId="0" borderId="0" xfId="5" applyNumberFormat="1" applyFont="1" applyFill="1" applyBorder="1" applyAlignment="1">
      <alignment vertical="top" wrapText="1" readingOrder="1"/>
    </xf>
    <xf numFmtId="0" fontId="48" fillId="0" borderId="0" xfId="5" applyNumberFormat="1" applyFont="1" applyFill="1" applyBorder="1" applyAlignment="1">
      <alignment horizontal="left" vertical="top" wrapText="1" readingOrder="1"/>
    </xf>
    <xf numFmtId="0" fontId="47" fillId="0" borderId="79" xfId="5" applyNumberFormat="1" applyFont="1" applyFill="1" applyBorder="1" applyAlignment="1">
      <alignment horizontal="right" vertical="top" wrapText="1" readingOrder="1"/>
    </xf>
    <xf numFmtId="0" fontId="43" fillId="0" borderId="79" xfId="5" applyNumberFormat="1" applyFont="1" applyFill="1" applyBorder="1" applyAlignment="1">
      <alignment vertical="top" wrapText="1"/>
    </xf>
    <xf numFmtId="0" fontId="47" fillId="0" borderId="79" xfId="5" applyNumberFormat="1" applyFont="1" applyFill="1" applyBorder="1" applyAlignment="1">
      <alignment vertical="top" wrapText="1" readingOrder="1"/>
    </xf>
    <xf numFmtId="0" fontId="53" fillId="0" borderId="79" xfId="5" applyNumberFormat="1" applyFont="1" applyFill="1" applyBorder="1" applyAlignment="1">
      <alignment horizontal="right" vertical="center" wrapText="1" readingOrder="1"/>
    </xf>
    <xf numFmtId="167" fontId="48" fillId="0" borderId="0" xfId="5" applyNumberFormat="1" applyFont="1" applyFill="1" applyBorder="1" applyAlignment="1">
      <alignment horizontal="right" vertical="top" wrapText="1" readingOrder="1"/>
    </xf>
    <xf numFmtId="0" fontId="70" fillId="0" borderId="73" xfId="5" applyNumberFormat="1" applyFont="1" applyFill="1" applyBorder="1" applyAlignment="1">
      <alignment horizontal="right" vertical="top" wrapText="1" readingOrder="1"/>
    </xf>
    <xf numFmtId="0" fontId="52" fillId="0" borderId="0" xfId="5" applyNumberFormat="1" applyFont="1" applyFill="1" applyBorder="1" applyAlignment="1">
      <alignment horizontal="left" vertical="top" wrapText="1" readingOrder="1"/>
    </xf>
    <xf numFmtId="0" fontId="47" fillId="0" borderId="79" xfId="5" applyNumberFormat="1" applyFont="1" applyFill="1" applyBorder="1" applyAlignment="1">
      <alignment horizontal="right" vertical="center" wrapText="1" readingOrder="1"/>
    </xf>
    <xf numFmtId="0" fontId="47" fillId="0" borderId="79" xfId="5" applyNumberFormat="1" applyFont="1" applyFill="1" applyBorder="1" applyAlignment="1">
      <alignment vertical="center" wrapText="1" readingOrder="1"/>
    </xf>
    <xf numFmtId="0" fontId="57" fillId="0" borderId="84" xfId="6" applyFont="1" applyBorder="1" applyAlignment="1">
      <alignment horizontal="center"/>
    </xf>
    <xf numFmtId="0" fontId="57" fillId="0" borderId="85" xfId="6" applyFont="1" applyBorder="1" applyAlignment="1">
      <alignment horizontal="center"/>
    </xf>
    <xf numFmtId="0" fontId="57" fillId="0" borderId="88" xfId="6" applyFont="1" applyBorder="1" applyAlignment="1">
      <alignment horizontal="center"/>
    </xf>
    <xf numFmtId="0" fontId="57" fillId="0" borderId="89" xfId="6" applyFont="1" applyBorder="1" applyAlignment="1">
      <alignment horizontal="center"/>
    </xf>
    <xf numFmtId="0" fontId="57" fillId="0" borderId="90" xfId="6" applyFont="1" applyBorder="1" applyAlignment="1">
      <alignment horizontal="left"/>
    </xf>
    <xf numFmtId="0" fontId="57" fillId="0" borderId="91" xfId="6" applyFont="1" applyBorder="1" applyAlignment="1">
      <alignment horizontal="left"/>
    </xf>
    <xf numFmtId="3" fontId="5" fillId="0" borderId="83" xfId="0" applyNumberFormat="1" applyFont="1" applyFill="1" applyBorder="1" applyAlignment="1">
      <alignment horizontal="right"/>
    </xf>
    <xf numFmtId="3" fontId="5" fillId="0" borderId="97" xfId="0" applyNumberFormat="1" applyFont="1" applyFill="1" applyBorder="1" applyAlignment="1">
      <alignment horizontal="right"/>
    </xf>
    <xf numFmtId="0" fontId="58" fillId="0" borderId="0" xfId="6" applyFont="1" applyAlignment="1">
      <alignment horizontal="center"/>
    </xf>
    <xf numFmtId="0" fontId="57" fillId="0" borderId="84" xfId="6" applyFont="1" applyFill="1" applyBorder="1" applyAlignment="1">
      <alignment horizontal="center"/>
    </xf>
    <xf numFmtId="0" fontId="57" fillId="0" borderId="85" xfId="6" applyFont="1" applyFill="1" applyBorder="1" applyAlignment="1">
      <alignment horizontal="center"/>
    </xf>
    <xf numFmtId="49" fontId="57" fillId="0" borderId="88" xfId="6" applyNumberFormat="1" applyFont="1" applyFill="1" applyBorder="1" applyAlignment="1">
      <alignment horizontal="center"/>
    </xf>
    <xf numFmtId="0" fontId="57" fillId="0" borderId="89" xfId="6" applyFont="1" applyFill="1" applyBorder="1" applyAlignment="1">
      <alignment horizontal="center"/>
    </xf>
    <xf numFmtId="0" fontId="57" fillId="0" borderId="90" xfId="6" applyFill="1" applyBorder="1" applyAlignment="1">
      <alignment horizontal="center" shrinkToFit="1"/>
    </xf>
    <xf numFmtId="0" fontId="57" fillId="0" borderId="91" xfId="6" applyFill="1" applyBorder="1" applyAlignment="1">
      <alignment horizontal="center" shrinkToFit="1"/>
    </xf>
  </cellXfs>
  <cellStyles count="7">
    <cellStyle name="Hypertextový odkaz" xfId="3" builtinId="8"/>
    <cellStyle name="Normal" xfId="5"/>
    <cellStyle name="Normální" xfId="0" builtinId="0"/>
    <cellStyle name="normální 2" xfId="1"/>
    <cellStyle name="normální 3" xfId="2"/>
    <cellStyle name="normální 4" xfId="4"/>
    <cellStyle name="normální_POL.XL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1145" cy="271145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ubena/AppData/Local/Temp/Temp1_P&#345;&#237;loha%20&#269;.2%20PD.zip/expedice%20DPS/VZOR_NOVY_JICIN-BYT_5KVET%20-%20Oprava%20bytu%20&#269;.2,%20ul.%205.kv&#283;tna%20&#269;.p.4,%20Nov&#253;%20Ji&#269;&#237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1 - Stavební část"/>
      <sheetName val="2 - Zdravotechnika"/>
      <sheetName val="3 - ÚT"/>
      <sheetName val="4 - Elektroinstalace - si..."/>
    </sheetNames>
    <sheetDataSet>
      <sheetData sheetId="0"/>
      <sheetData sheetId="1">
        <row r="28">
          <cell r="M28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515142.46</v>
          </cell>
          <cell r="M33">
            <v>77271.37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23">
          <cell r="W123">
            <v>672.67630699999995</v>
          </cell>
        </row>
      </sheetData>
      <sheetData sheetId="2">
        <row r="28">
          <cell r="M28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61858</v>
          </cell>
          <cell r="M33">
            <v>9278.7000000000007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11">
          <cell r="W111">
            <v>0</v>
          </cell>
        </row>
      </sheetData>
      <sheetData sheetId="3">
        <row r="28">
          <cell r="M28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121205</v>
          </cell>
          <cell r="M33">
            <v>18180.75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11">
          <cell r="W111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455" t="s">
        <v>39</v>
      </c>
      <c r="B2" s="455"/>
      <c r="C2" s="455"/>
      <c r="D2" s="455"/>
      <c r="E2" s="455"/>
      <c r="F2" s="455"/>
      <c r="G2" s="45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69"/>
  <sheetViews>
    <sheetView workbookViewId="0">
      <selection activeCell="F24" sqref="F24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574" t="s">
        <v>421</v>
      </c>
      <c r="B1" s="575"/>
      <c r="C1" s="314" t="str">
        <f>CONCATENATE(cislostavby," ",nazevstavby)</f>
        <v xml:space="preserve"> </v>
      </c>
      <c r="D1" s="315"/>
      <c r="E1" s="316"/>
      <c r="F1" s="315"/>
      <c r="G1" s="317"/>
      <c r="H1" s="318"/>
      <c r="I1" s="319"/>
    </row>
    <row r="2" spans="1:57" ht="13.5" thickBot="1" x14ac:dyDescent="0.25">
      <c r="A2" s="576" t="s">
        <v>420</v>
      </c>
      <c r="B2" s="577"/>
      <c r="C2" s="320" t="str">
        <f>CONCATENATE(cisloobjektu," ",nazevobjektu)</f>
        <v xml:space="preserve"> </v>
      </c>
      <c r="D2" s="321"/>
      <c r="E2" s="322"/>
      <c r="F2" s="321"/>
      <c r="G2" s="578"/>
      <c r="H2" s="578"/>
      <c r="I2" s="579"/>
    </row>
    <row r="3" spans="1:57" ht="13.5" thickTop="1" x14ac:dyDescent="0.2">
      <c r="F3" s="5"/>
    </row>
    <row r="4" spans="1:57" ht="19.5" customHeight="1" x14ac:dyDescent="0.25">
      <c r="A4" s="323" t="s">
        <v>423</v>
      </c>
      <c r="B4" s="312"/>
      <c r="C4" s="312"/>
      <c r="D4" s="312"/>
      <c r="E4" s="324"/>
      <c r="F4" s="312"/>
      <c r="G4" s="312"/>
      <c r="H4" s="312"/>
      <c r="I4" s="312"/>
    </row>
    <row r="5" spans="1:57" ht="13.5" thickBot="1" x14ac:dyDescent="0.25"/>
    <row r="6" spans="1:57" s="5" customFormat="1" ht="13.5" thickBot="1" x14ac:dyDescent="0.25">
      <c r="A6" s="325"/>
      <c r="B6" s="326" t="s">
        <v>424</v>
      </c>
      <c r="C6" s="326"/>
      <c r="D6" s="327"/>
      <c r="E6" s="328" t="s">
        <v>23</v>
      </c>
      <c r="F6" s="329" t="s">
        <v>24</v>
      </c>
      <c r="G6" s="329" t="s">
        <v>29</v>
      </c>
      <c r="H6" s="329" t="s">
        <v>30</v>
      </c>
      <c r="I6" s="330" t="s">
        <v>422</v>
      </c>
    </row>
    <row r="7" spans="1:57" s="5" customFormat="1" x14ac:dyDescent="0.2">
      <c r="A7" s="332" t="str">
        <f>'4_Položkový rozpočet'!B7</f>
        <v>713</v>
      </c>
      <c r="B7" s="332" t="str">
        <f>'4_Položkový rozpočet'!C7</f>
        <v>Izolace tepelné</v>
      </c>
      <c r="C7" s="333"/>
      <c r="D7" s="334"/>
      <c r="E7" s="335">
        <v>0</v>
      </c>
      <c r="F7" s="336">
        <f>'4_Položkový rozpočet'!BB14</f>
        <v>0</v>
      </c>
      <c r="G7" s="336">
        <f>'4_Položkový rozpočet'!BC7</f>
        <v>0</v>
      </c>
      <c r="H7" s="336">
        <f>'4_Položkový rozpočet'!BD7</f>
        <v>0</v>
      </c>
      <c r="I7" s="337">
        <f>'4_Položkový rozpočet'!BE7</f>
        <v>0</v>
      </c>
    </row>
    <row r="8" spans="1:57" s="5" customFormat="1" x14ac:dyDescent="0.2">
      <c r="A8" s="332" t="str">
        <f>'4_Položkový rozpočet'!B15</f>
        <v>733</v>
      </c>
      <c r="B8" s="332" t="str">
        <f>'4_Položkový rozpočet'!C15</f>
        <v>Otopná tělesa</v>
      </c>
      <c r="C8" s="333"/>
      <c r="D8" s="334"/>
      <c r="E8" s="335">
        <v>0</v>
      </c>
      <c r="F8" s="336">
        <f>'4_Položkový rozpočet'!BB20</f>
        <v>0</v>
      </c>
      <c r="G8" s="336">
        <f>'4_Položkový rozpočet'!BC9</f>
        <v>0</v>
      </c>
      <c r="H8" s="336">
        <f>'4_Položkový rozpočet'!BD9</f>
        <v>0</v>
      </c>
      <c r="I8" s="337">
        <f>'4_Položkový rozpočet'!BE9</f>
        <v>0</v>
      </c>
    </row>
    <row r="9" spans="1:57" s="5" customFormat="1" x14ac:dyDescent="0.2">
      <c r="A9" s="332" t="str">
        <f>'4_Položkový rozpočet'!B21</f>
        <v>734</v>
      </c>
      <c r="B9" s="332" t="str">
        <f>'4_Položkový rozpočet'!C21</f>
        <v>Rozvod potrubí</v>
      </c>
      <c r="C9" s="333"/>
      <c r="D9" s="334"/>
      <c r="E9" s="335">
        <v>0</v>
      </c>
      <c r="F9" s="336">
        <f>'4_Položkový rozpočet'!BB31</f>
        <v>0</v>
      </c>
      <c r="G9" s="336">
        <f>'4_Položkový rozpočet'!BC10</f>
        <v>0</v>
      </c>
      <c r="H9" s="336">
        <f>'4_Položkový rozpočet'!BD10</f>
        <v>0</v>
      </c>
      <c r="I9" s="337">
        <f>'4_Položkový rozpočet'!BE10</f>
        <v>0</v>
      </c>
    </row>
    <row r="10" spans="1:57" s="5" customFormat="1" x14ac:dyDescent="0.2">
      <c r="A10" s="332" t="str">
        <f>'4_Položkový rozpočet'!B32</f>
        <v>735</v>
      </c>
      <c r="B10" s="332" t="str">
        <f>'4_Položkový rozpočet'!C32</f>
        <v>Armatury</v>
      </c>
      <c r="C10" s="333"/>
      <c r="D10" s="334"/>
      <c r="E10" s="335">
        <v>0</v>
      </c>
      <c r="F10" s="336">
        <f>'4_Položkový rozpočet'!BB41</f>
        <v>0</v>
      </c>
      <c r="G10" s="336">
        <v>0</v>
      </c>
      <c r="H10" s="336">
        <v>0</v>
      </c>
      <c r="I10" s="337">
        <v>0</v>
      </c>
    </row>
    <row r="11" spans="1:57" s="5" customFormat="1" ht="13.5" thickBot="1" x14ac:dyDescent="0.25">
      <c r="A11" s="429" t="str">
        <f>'4_Položkový rozpočet'!B42</f>
        <v>999</v>
      </c>
      <c r="B11" s="332" t="str">
        <f>'4_Položkový rozpočet'!C42</f>
        <v>Ostatní</v>
      </c>
      <c r="C11" s="333"/>
      <c r="D11" s="334"/>
      <c r="E11" s="335">
        <f>'4_Položkový rozpočet'!BA49</f>
        <v>0</v>
      </c>
      <c r="F11" s="336">
        <f>'4_Položkový rozpočet'!BB49</f>
        <v>0</v>
      </c>
      <c r="G11" s="336">
        <f>'4_Položkový rozpočet'!BC13</f>
        <v>0</v>
      </c>
      <c r="H11" s="336">
        <f>'4_Položkový rozpočet'!BD13</f>
        <v>0</v>
      </c>
      <c r="I11" s="337">
        <f>'4_Položkový rozpočet'!BE13</f>
        <v>0</v>
      </c>
    </row>
    <row r="12" spans="1:57" s="343" customFormat="1" ht="13.5" thickBot="1" x14ac:dyDescent="0.25">
      <c r="A12" s="338"/>
      <c r="B12" s="326" t="s">
        <v>425</v>
      </c>
      <c r="C12" s="326"/>
      <c r="D12" s="339"/>
      <c r="E12" s="340">
        <f>SUM(E7:E11)</f>
        <v>0</v>
      </c>
      <c r="F12" s="341">
        <f>SUM(F7:F11)</f>
        <v>0</v>
      </c>
      <c r="G12" s="341">
        <f>SUM(G7:G11)</f>
        <v>0</v>
      </c>
      <c r="H12" s="341">
        <f>SUM(H7:H11)</f>
        <v>0</v>
      </c>
      <c r="I12" s="342">
        <f>SUM(I7:I11)</f>
        <v>0</v>
      </c>
    </row>
    <row r="13" spans="1:57" x14ac:dyDescent="0.2">
      <c r="A13" s="333"/>
      <c r="B13" s="333"/>
      <c r="C13" s="333"/>
      <c r="D13" s="333"/>
      <c r="E13" s="333"/>
      <c r="F13" s="333"/>
      <c r="G13" s="333"/>
      <c r="H13" s="333"/>
      <c r="I13" s="333"/>
    </row>
    <row r="14" spans="1:57" ht="19.5" customHeight="1" x14ac:dyDescent="0.25">
      <c r="A14" s="344" t="s">
        <v>426</v>
      </c>
      <c r="B14" s="344"/>
      <c r="C14" s="344"/>
      <c r="D14" s="344"/>
      <c r="E14" s="344"/>
      <c r="F14" s="344"/>
      <c r="G14" s="345"/>
      <c r="H14" s="344"/>
      <c r="I14" s="344"/>
      <c r="BA14" s="313"/>
      <c r="BB14" s="313"/>
      <c r="BC14" s="313"/>
      <c r="BD14" s="313"/>
      <c r="BE14" s="313"/>
    </row>
    <row r="15" spans="1:57" ht="13.5" thickBot="1" x14ac:dyDescent="0.25">
      <c r="A15" s="346"/>
      <c r="B15" s="346"/>
      <c r="C15" s="346"/>
      <c r="D15" s="346"/>
      <c r="E15" s="346"/>
      <c r="F15" s="346"/>
      <c r="G15" s="346"/>
      <c r="H15" s="346"/>
      <c r="I15" s="346"/>
    </row>
    <row r="16" spans="1:57" x14ac:dyDescent="0.2">
      <c r="A16" s="347" t="s">
        <v>427</v>
      </c>
      <c r="B16" s="348"/>
      <c r="C16" s="348"/>
      <c r="D16" s="349"/>
      <c r="E16" s="350" t="s">
        <v>306</v>
      </c>
      <c r="F16" s="351" t="s">
        <v>0</v>
      </c>
      <c r="G16" s="352" t="s">
        <v>428</v>
      </c>
      <c r="H16" s="353"/>
      <c r="I16" s="354" t="s">
        <v>306</v>
      </c>
    </row>
    <row r="17" spans="1:53" x14ac:dyDescent="0.2">
      <c r="A17" s="355"/>
      <c r="B17" s="356"/>
      <c r="C17" s="356"/>
      <c r="D17" s="357"/>
      <c r="E17" s="358"/>
      <c r="F17" s="359"/>
      <c r="G17" s="360">
        <f>CHOOSE(BA17+1,HSV+PSV,HSV+PSV+Mont,HSV+PSV+Dodavka+Mont,HSV,PSV,Mont,Dodavka,Mont+Dodavka,0)</f>
        <v>0</v>
      </c>
      <c r="H17" s="361"/>
      <c r="I17" s="362">
        <f>E17+F17*G17/100</f>
        <v>0</v>
      </c>
      <c r="BA17">
        <v>8</v>
      </c>
    </row>
    <row r="18" spans="1:53" ht="13.5" thickBot="1" x14ac:dyDescent="0.25">
      <c r="A18" s="363"/>
      <c r="B18" s="364" t="s">
        <v>286</v>
      </c>
      <c r="C18" s="365"/>
      <c r="D18" s="366"/>
      <c r="E18" s="367"/>
      <c r="F18" s="368"/>
      <c r="G18" s="368"/>
      <c r="H18" s="580">
        <f>SUM(H17:H17)</f>
        <v>0</v>
      </c>
      <c r="I18" s="581"/>
    </row>
    <row r="19" spans="1:53" x14ac:dyDescent="0.2">
      <c r="A19" s="346"/>
      <c r="B19" s="346"/>
      <c r="C19" s="346"/>
      <c r="D19" s="346"/>
      <c r="E19" s="346"/>
      <c r="F19" s="346"/>
      <c r="G19" s="346"/>
      <c r="H19" s="346"/>
      <c r="I19" s="346"/>
    </row>
    <row r="20" spans="1:53" x14ac:dyDescent="0.2">
      <c r="B20" s="343"/>
      <c r="F20" s="369"/>
      <c r="G20" s="370"/>
      <c r="H20" s="370"/>
      <c r="I20" s="101"/>
    </row>
    <row r="21" spans="1:53" x14ac:dyDescent="0.2">
      <c r="F21" s="369"/>
      <c r="G21" s="370"/>
      <c r="H21" s="370"/>
      <c r="I21" s="101"/>
    </row>
    <row r="22" spans="1:53" x14ac:dyDescent="0.2">
      <c r="F22" s="369"/>
      <c r="G22" s="370"/>
      <c r="H22" s="370"/>
      <c r="I22" s="101"/>
    </row>
    <row r="23" spans="1:53" x14ac:dyDescent="0.2">
      <c r="F23" s="369"/>
      <c r="G23" s="370"/>
      <c r="H23" s="370"/>
      <c r="I23" s="101"/>
    </row>
    <row r="24" spans="1:53" x14ac:dyDescent="0.2">
      <c r="F24" s="369"/>
      <c r="G24" s="370"/>
      <c r="H24" s="370"/>
      <c r="I24" s="101"/>
    </row>
    <row r="25" spans="1:53" x14ac:dyDescent="0.2">
      <c r="F25" s="369"/>
      <c r="G25" s="370"/>
      <c r="H25" s="370"/>
      <c r="I25" s="101"/>
    </row>
    <row r="26" spans="1:53" x14ac:dyDescent="0.2">
      <c r="F26" s="369"/>
      <c r="G26" s="370"/>
      <c r="H26" s="370"/>
      <c r="I26" s="101"/>
    </row>
    <row r="27" spans="1:53" x14ac:dyDescent="0.2">
      <c r="F27" s="369"/>
      <c r="G27" s="370"/>
      <c r="H27" s="370"/>
      <c r="I27" s="101"/>
    </row>
    <row r="28" spans="1:53" x14ac:dyDescent="0.2">
      <c r="F28" s="369"/>
      <c r="G28" s="370"/>
      <c r="H28" s="370"/>
      <c r="I28" s="101"/>
    </row>
    <row r="29" spans="1:53" x14ac:dyDescent="0.2">
      <c r="F29" s="369"/>
      <c r="G29" s="370"/>
      <c r="H29" s="370"/>
      <c r="I29" s="101"/>
    </row>
    <row r="30" spans="1:53" x14ac:dyDescent="0.2">
      <c r="F30" s="369"/>
      <c r="G30" s="370"/>
      <c r="H30" s="370"/>
      <c r="I30" s="101"/>
    </row>
    <row r="31" spans="1:53" x14ac:dyDescent="0.2">
      <c r="F31" s="369"/>
      <c r="G31" s="370"/>
      <c r="H31" s="370"/>
      <c r="I31" s="101"/>
    </row>
    <row r="32" spans="1:53" x14ac:dyDescent="0.2">
      <c r="F32" s="369"/>
      <c r="G32" s="370"/>
      <c r="H32" s="370"/>
      <c r="I32" s="101"/>
    </row>
    <row r="33" spans="6:9" x14ac:dyDescent="0.2">
      <c r="F33" s="369"/>
      <c r="G33" s="370"/>
      <c r="H33" s="370"/>
      <c r="I33" s="101"/>
    </row>
    <row r="34" spans="6:9" x14ac:dyDescent="0.2">
      <c r="F34" s="369"/>
      <c r="G34" s="370"/>
      <c r="H34" s="370"/>
      <c r="I34" s="101"/>
    </row>
    <row r="35" spans="6:9" x14ac:dyDescent="0.2">
      <c r="F35" s="369"/>
      <c r="G35" s="370"/>
      <c r="H35" s="370"/>
      <c r="I35" s="101"/>
    </row>
    <row r="36" spans="6:9" x14ac:dyDescent="0.2">
      <c r="F36" s="369"/>
      <c r="G36" s="370"/>
      <c r="H36" s="370"/>
      <c r="I36" s="101"/>
    </row>
    <row r="37" spans="6:9" x14ac:dyDescent="0.2">
      <c r="F37" s="369"/>
      <c r="G37" s="370"/>
      <c r="H37" s="370"/>
      <c r="I37" s="101"/>
    </row>
    <row r="38" spans="6:9" x14ac:dyDescent="0.2">
      <c r="F38" s="369"/>
      <c r="G38" s="370"/>
      <c r="H38" s="370"/>
      <c r="I38" s="101"/>
    </row>
    <row r="39" spans="6:9" x14ac:dyDescent="0.2">
      <c r="F39" s="369"/>
      <c r="G39" s="370"/>
      <c r="H39" s="370"/>
      <c r="I39" s="101"/>
    </row>
    <row r="40" spans="6:9" x14ac:dyDescent="0.2">
      <c r="F40" s="369"/>
      <c r="G40" s="370"/>
      <c r="H40" s="370"/>
      <c r="I40" s="101"/>
    </row>
    <row r="41" spans="6:9" x14ac:dyDescent="0.2">
      <c r="F41" s="369"/>
      <c r="G41" s="370"/>
      <c r="H41" s="370"/>
      <c r="I41" s="101"/>
    </row>
    <row r="42" spans="6:9" x14ac:dyDescent="0.2">
      <c r="F42" s="369"/>
      <c r="G42" s="370"/>
      <c r="H42" s="370"/>
      <c r="I42" s="101"/>
    </row>
    <row r="43" spans="6:9" x14ac:dyDescent="0.2">
      <c r="F43" s="369"/>
      <c r="G43" s="370"/>
      <c r="H43" s="370"/>
      <c r="I43" s="101"/>
    </row>
    <row r="44" spans="6:9" x14ac:dyDescent="0.2">
      <c r="F44" s="369"/>
      <c r="G44" s="370"/>
      <c r="H44" s="370"/>
      <c r="I44" s="101"/>
    </row>
    <row r="45" spans="6:9" x14ac:dyDescent="0.2">
      <c r="F45" s="369"/>
      <c r="G45" s="370"/>
      <c r="H45" s="370"/>
      <c r="I45" s="101"/>
    </row>
    <row r="46" spans="6:9" x14ac:dyDescent="0.2">
      <c r="F46" s="369"/>
      <c r="G46" s="370"/>
      <c r="H46" s="370"/>
      <c r="I46" s="101"/>
    </row>
    <row r="47" spans="6:9" x14ac:dyDescent="0.2">
      <c r="F47" s="369"/>
      <c r="G47" s="370"/>
      <c r="H47" s="370"/>
      <c r="I47" s="101"/>
    </row>
    <row r="48" spans="6:9" x14ac:dyDescent="0.2">
      <c r="F48" s="369"/>
      <c r="G48" s="370"/>
      <c r="H48" s="370"/>
      <c r="I48" s="101"/>
    </row>
    <row r="49" spans="6:9" x14ac:dyDescent="0.2">
      <c r="F49" s="369"/>
      <c r="G49" s="370"/>
      <c r="H49" s="370"/>
      <c r="I49" s="101"/>
    </row>
    <row r="50" spans="6:9" x14ac:dyDescent="0.2">
      <c r="F50" s="369"/>
      <c r="G50" s="370"/>
      <c r="H50" s="370"/>
      <c r="I50" s="101"/>
    </row>
    <row r="51" spans="6:9" x14ac:dyDescent="0.2">
      <c r="F51" s="369"/>
      <c r="G51" s="370"/>
      <c r="H51" s="370"/>
      <c r="I51" s="101"/>
    </row>
    <row r="52" spans="6:9" x14ac:dyDescent="0.2">
      <c r="F52" s="369"/>
      <c r="G52" s="370"/>
      <c r="H52" s="370"/>
      <c r="I52" s="101"/>
    </row>
    <row r="53" spans="6:9" x14ac:dyDescent="0.2">
      <c r="F53" s="369"/>
      <c r="G53" s="370"/>
      <c r="H53" s="370"/>
      <c r="I53" s="101"/>
    </row>
    <row r="54" spans="6:9" x14ac:dyDescent="0.2">
      <c r="F54" s="369"/>
      <c r="G54" s="370"/>
      <c r="H54" s="370"/>
      <c r="I54" s="101"/>
    </row>
    <row r="55" spans="6:9" x14ac:dyDescent="0.2">
      <c r="F55" s="369"/>
      <c r="G55" s="370"/>
      <c r="H55" s="370"/>
      <c r="I55" s="101"/>
    </row>
    <row r="56" spans="6:9" x14ac:dyDescent="0.2">
      <c r="F56" s="369"/>
      <c r="G56" s="370"/>
      <c r="H56" s="370"/>
      <c r="I56" s="101"/>
    </row>
    <row r="57" spans="6:9" x14ac:dyDescent="0.2">
      <c r="F57" s="369"/>
      <c r="G57" s="370"/>
      <c r="H57" s="370"/>
      <c r="I57" s="101"/>
    </row>
    <row r="58" spans="6:9" x14ac:dyDescent="0.2">
      <c r="F58" s="369"/>
      <c r="G58" s="370"/>
      <c r="H58" s="370"/>
      <c r="I58" s="101"/>
    </row>
    <row r="59" spans="6:9" x14ac:dyDescent="0.2">
      <c r="F59" s="369"/>
      <c r="G59" s="370"/>
      <c r="H59" s="370"/>
      <c r="I59" s="101"/>
    </row>
    <row r="60" spans="6:9" x14ac:dyDescent="0.2">
      <c r="F60" s="369"/>
      <c r="G60" s="370"/>
      <c r="H60" s="370"/>
      <c r="I60" s="101"/>
    </row>
    <row r="61" spans="6:9" x14ac:dyDescent="0.2">
      <c r="F61" s="369"/>
      <c r="G61" s="370"/>
      <c r="H61" s="370"/>
      <c r="I61" s="101"/>
    </row>
    <row r="62" spans="6:9" x14ac:dyDescent="0.2">
      <c r="F62" s="369"/>
      <c r="G62" s="370"/>
      <c r="H62" s="370"/>
      <c r="I62" s="101"/>
    </row>
    <row r="63" spans="6:9" x14ac:dyDescent="0.2">
      <c r="F63" s="369"/>
      <c r="G63" s="370"/>
      <c r="H63" s="370"/>
      <c r="I63" s="101"/>
    </row>
    <row r="64" spans="6:9" x14ac:dyDescent="0.2">
      <c r="F64" s="369"/>
      <c r="G64" s="370"/>
      <c r="H64" s="370"/>
      <c r="I64" s="101"/>
    </row>
    <row r="65" spans="6:9" x14ac:dyDescent="0.2">
      <c r="F65" s="369"/>
      <c r="G65" s="370"/>
      <c r="H65" s="370"/>
      <c r="I65" s="101"/>
    </row>
    <row r="66" spans="6:9" x14ac:dyDescent="0.2">
      <c r="F66" s="369"/>
      <c r="G66" s="370"/>
      <c r="H66" s="370"/>
      <c r="I66" s="101"/>
    </row>
    <row r="67" spans="6:9" x14ac:dyDescent="0.2">
      <c r="F67" s="369"/>
      <c r="G67" s="370"/>
      <c r="H67" s="370"/>
      <c r="I67" s="101"/>
    </row>
    <row r="68" spans="6:9" x14ac:dyDescent="0.2">
      <c r="F68" s="369"/>
      <c r="G68" s="370"/>
      <c r="H68" s="370"/>
      <c r="I68" s="101"/>
    </row>
    <row r="69" spans="6:9" x14ac:dyDescent="0.2">
      <c r="F69" s="369"/>
      <c r="G69" s="370"/>
      <c r="H69" s="370"/>
      <c r="I69" s="101"/>
    </row>
  </sheetData>
  <mergeCells count="4">
    <mergeCell ref="A1:B1"/>
    <mergeCell ref="A2:B2"/>
    <mergeCell ref="G2:I2"/>
    <mergeCell ref="H18:I18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9"/>
  <sheetViews>
    <sheetView showGridLines="0" showZeros="0" zoomScale="115" zoomScaleNormal="115" workbookViewId="0">
      <selection activeCell="H16" sqref="H16"/>
    </sheetView>
  </sheetViews>
  <sheetFormatPr defaultRowHeight="12.75" x14ac:dyDescent="0.2"/>
  <cols>
    <col min="1" max="1" width="3.85546875" style="372" customWidth="1"/>
    <col min="2" max="2" width="12" style="372" customWidth="1"/>
    <col min="3" max="3" width="48.85546875" style="372" customWidth="1"/>
    <col min="4" max="4" width="5.85546875" style="372" customWidth="1"/>
    <col min="5" max="5" width="7.140625" style="423" customWidth="1"/>
    <col min="6" max="6" width="8.140625" style="372" customWidth="1"/>
    <col min="7" max="7" width="10.85546875" style="372" customWidth="1"/>
    <col min="8" max="8" width="9.140625" style="371"/>
    <col min="9" max="53" width="9.140625" style="372"/>
    <col min="54" max="54" width="9.5703125" style="372" bestFit="1" customWidth="1"/>
    <col min="55" max="16384" width="9.140625" style="372"/>
  </cols>
  <sheetData>
    <row r="1" spans="1:104" ht="15.75" x14ac:dyDescent="0.25">
      <c r="A1" s="582" t="s">
        <v>6</v>
      </c>
      <c r="B1" s="582"/>
      <c r="C1" s="582"/>
      <c r="D1" s="582"/>
      <c r="E1" s="582"/>
      <c r="F1" s="582"/>
      <c r="G1" s="582"/>
    </row>
    <row r="2" spans="1:104" ht="13.5" thickBot="1" x14ac:dyDescent="0.25">
      <c r="A2" s="371"/>
      <c r="B2" s="373"/>
      <c r="C2" s="374"/>
      <c r="D2" s="374"/>
      <c r="E2" s="375"/>
      <c r="F2" s="374"/>
      <c r="G2" s="374"/>
    </row>
    <row r="3" spans="1:104" ht="13.5" thickTop="1" x14ac:dyDescent="0.2">
      <c r="A3" s="583" t="s">
        <v>421</v>
      </c>
      <c r="B3" s="584"/>
      <c r="C3" s="376" t="str">
        <f>CONCATENATE(cislostavby," ",nazevstavby)</f>
        <v xml:space="preserve"> </v>
      </c>
      <c r="D3" s="377"/>
      <c r="E3" s="378"/>
      <c r="F3" s="379">
        <f>'4_UT'!H1</f>
        <v>0</v>
      </c>
      <c r="G3" s="380"/>
    </row>
    <row r="4" spans="1:104" ht="13.5" thickBot="1" x14ac:dyDescent="0.25">
      <c r="A4" s="585" t="s">
        <v>420</v>
      </c>
      <c r="B4" s="586"/>
      <c r="C4" s="381" t="str">
        <f>CONCATENATE(cisloobjektu," ",nazevobjektu)</f>
        <v xml:space="preserve"> </v>
      </c>
      <c r="D4" s="382"/>
      <c r="E4" s="587"/>
      <c r="F4" s="587"/>
      <c r="G4" s="588"/>
    </row>
    <row r="5" spans="1:104" ht="13.5" thickTop="1" x14ac:dyDescent="0.2">
      <c r="A5" s="383"/>
      <c r="B5" s="384"/>
      <c r="C5" s="384"/>
      <c r="D5" s="371"/>
      <c r="E5" s="385"/>
      <c r="F5" s="371"/>
      <c r="G5" s="386"/>
    </row>
    <row r="6" spans="1:104" x14ac:dyDescent="0.2">
      <c r="A6" s="387" t="s">
        <v>81</v>
      </c>
      <c r="B6" s="388" t="s">
        <v>82</v>
      </c>
      <c r="C6" s="388" t="s">
        <v>83</v>
      </c>
      <c r="D6" s="388" t="s">
        <v>84</v>
      </c>
      <c r="E6" s="389" t="s">
        <v>85</v>
      </c>
      <c r="F6" s="388" t="s">
        <v>86</v>
      </c>
      <c r="G6" s="390" t="s">
        <v>429</v>
      </c>
      <c r="I6" s="421"/>
    </row>
    <row r="7" spans="1:104" x14ac:dyDescent="0.2">
      <c r="A7" s="391" t="s">
        <v>99</v>
      </c>
      <c r="B7" s="392" t="s">
        <v>522</v>
      </c>
      <c r="C7" s="393" t="s">
        <v>523</v>
      </c>
      <c r="D7" s="394"/>
      <c r="E7" s="395"/>
      <c r="F7" s="395"/>
      <c r="G7" s="396"/>
      <c r="H7" s="397"/>
      <c r="I7" s="398"/>
      <c r="O7" s="399">
        <v>1</v>
      </c>
      <c r="AA7" s="372">
        <v>12</v>
      </c>
      <c r="AB7" s="372">
        <v>1</v>
      </c>
      <c r="AC7" s="372">
        <v>28</v>
      </c>
      <c r="BB7" s="372">
        <f t="shared" ref="BB7:BB13" si="0">IF(AZ7=2,G7,0)</f>
        <v>0</v>
      </c>
    </row>
    <row r="8" spans="1:104" x14ac:dyDescent="0.2">
      <c r="A8" s="430">
        <v>16</v>
      </c>
      <c r="B8" s="431" t="s">
        <v>524</v>
      </c>
      <c r="C8" s="432" t="s">
        <v>525</v>
      </c>
      <c r="D8" s="433" t="s">
        <v>134</v>
      </c>
      <c r="E8" s="434">
        <v>121</v>
      </c>
      <c r="F8" s="434"/>
      <c r="G8" s="435">
        <f t="shared" ref="G8:G13" si="1">E8*F8</f>
        <v>0</v>
      </c>
      <c r="O8" s="399">
        <v>2</v>
      </c>
      <c r="AA8" s="372">
        <v>12</v>
      </c>
      <c r="AB8" s="372">
        <v>1</v>
      </c>
      <c r="AC8" s="372">
        <v>29</v>
      </c>
      <c r="AZ8" s="372">
        <v>2</v>
      </c>
      <c r="BA8" s="372">
        <f>IF(AZ8=1,G8,0)</f>
        <v>0</v>
      </c>
      <c r="BB8" s="372">
        <f t="shared" si="0"/>
        <v>0</v>
      </c>
      <c r="BC8" s="372">
        <f>IF(AZ8=3,G8,0)</f>
        <v>0</v>
      </c>
      <c r="BD8" s="372">
        <f>IF(AZ8=4,G8,0)</f>
        <v>0</v>
      </c>
      <c r="BE8" s="372">
        <f>IF(AZ8=5,G8,0)</f>
        <v>0</v>
      </c>
      <c r="CZ8" s="372">
        <v>0</v>
      </c>
    </row>
    <row r="9" spans="1:104" x14ac:dyDescent="0.2">
      <c r="A9" s="430">
        <v>17</v>
      </c>
      <c r="B9" s="431" t="s">
        <v>526</v>
      </c>
      <c r="C9" s="432" t="s">
        <v>527</v>
      </c>
      <c r="D9" s="433" t="s">
        <v>134</v>
      </c>
      <c r="E9" s="434">
        <v>67</v>
      </c>
      <c r="F9" s="434"/>
      <c r="G9" s="435">
        <f t="shared" si="1"/>
        <v>0</v>
      </c>
      <c r="O9" s="399">
        <v>2</v>
      </c>
      <c r="AA9" s="372">
        <v>12</v>
      </c>
      <c r="AB9" s="372">
        <v>1</v>
      </c>
      <c r="AC9" s="372">
        <v>30</v>
      </c>
      <c r="AZ9" s="372">
        <v>2</v>
      </c>
      <c r="BA9" s="372">
        <f>IF(AZ9=1,G9,0)</f>
        <v>0</v>
      </c>
      <c r="BB9" s="372">
        <f t="shared" si="0"/>
        <v>0</v>
      </c>
      <c r="BC9" s="372">
        <f>IF(AZ9=3,G9,0)</f>
        <v>0</v>
      </c>
      <c r="BD9" s="372">
        <f>IF(AZ9=4,G9,0)</f>
        <v>0</v>
      </c>
      <c r="BE9" s="372">
        <f>IF(AZ9=5,G9,0)</f>
        <v>0</v>
      </c>
      <c r="CZ9" s="372">
        <v>0</v>
      </c>
    </row>
    <row r="10" spans="1:104" x14ac:dyDescent="0.2">
      <c r="A10" s="430">
        <v>19</v>
      </c>
      <c r="B10" s="431" t="s">
        <v>528</v>
      </c>
      <c r="C10" s="432" t="s">
        <v>529</v>
      </c>
      <c r="D10" s="433" t="s">
        <v>134</v>
      </c>
      <c r="E10" s="434">
        <v>6</v>
      </c>
      <c r="F10" s="434"/>
      <c r="G10" s="435">
        <f t="shared" si="1"/>
        <v>0</v>
      </c>
      <c r="O10" s="399">
        <v>2</v>
      </c>
      <c r="AA10" s="372">
        <v>12</v>
      </c>
      <c r="AB10" s="372">
        <v>1</v>
      </c>
      <c r="AC10" s="372">
        <v>31</v>
      </c>
      <c r="AZ10" s="372">
        <v>2</v>
      </c>
      <c r="BA10" s="372">
        <f>IF(AZ10=1,G10,0)</f>
        <v>0</v>
      </c>
      <c r="BB10" s="372">
        <f t="shared" si="0"/>
        <v>0</v>
      </c>
      <c r="BC10" s="372">
        <f>IF(AZ10=3,G10,0)</f>
        <v>0</v>
      </c>
      <c r="BD10" s="372">
        <f>IF(AZ10=4,G10,0)</f>
        <v>0</v>
      </c>
      <c r="BE10" s="372">
        <f>IF(AZ10=5,G10,0)</f>
        <v>0</v>
      </c>
      <c r="CZ10" s="372">
        <v>0</v>
      </c>
    </row>
    <row r="11" spans="1:104" x14ac:dyDescent="0.2">
      <c r="A11" s="430">
        <v>20</v>
      </c>
      <c r="B11" s="431"/>
      <c r="C11" s="432" t="s">
        <v>530</v>
      </c>
      <c r="D11" s="433" t="s">
        <v>134</v>
      </c>
      <c r="E11" s="434">
        <v>36</v>
      </c>
      <c r="F11" s="434"/>
      <c r="G11" s="435">
        <f t="shared" si="1"/>
        <v>0</v>
      </c>
      <c r="O11" s="399"/>
      <c r="AA11" s="372">
        <v>12</v>
      </c>
      <c r="AB11" s="372">
        <v>1</v>
      </c>
      <c r="AZ11" s="372">
        <v>2</v>
      </c>
      <c r="BB11" s="372">
        <f t="shared" si="0"/>
        <v>0</v>
      </c>
    </row>
    <row r="12" spans="1:104" x14ac:dyDescent="0.2">
      <c r="A12" s="430">
        <v>21</v>
      </c>
      <c r="B12" s="431"/>
      <c r="C12" s="432" t="s">
        <v>531</v>
      </c>
      <c r="D12" s="433" t="s">
        <v>134</v>
      </c>
      <c r="E12" s="434">
        <v>24</v>
      </c>
      <c r="F12" s="434"/>
      <c r="G12" s="435">
        <f t="shared" si="1"/>
        <v>0</v>
      </c>
      <c r="O12" s="399"/>
      <c r="AA12" s="372">
        <v>12</v>
      </c>
      <c r="AB12" s="372">
        <v>1</v>
      </c>
      <c r="AZ12" s="372">
        <v>2</v>
      </c>
      <c r="BB12" s="372">
        <f t="shared" si="0"/>
        <v>0</v>
      </c>
    </row>
    <row r="13" spans="1:104" x14ac:dyDescent="0.2">
      <c r="A13" s="430">
        <v>25</v>
      </c>
      <c r="B13" s="431" t="s">
        <v>532</v>
      </c>
      <c r="C13" s="432" t="s">
        <v>533</v>
      </c>
      <c r="D13" s="433" t="s">
        <v>0</v>
      </c>
      <c r="E13" s="434">
        <v>3</v>
      </c>
      <c r="F13" s="434"/>
      <c r="G13" s="435">
        <f t="shared" si="1"/>
        <v>0</v>
      </c>
      <c r="O13" s="399">
        <v>2</v>
      </c>
      <c r="AA13" s="372">
        <v>12</v>
      </c>
      <c r="AB13" s="372">
        <v>1</v>
      </c>
      <c r="AC13" s="372">
        <v>33</v>
      </c>
      <c r="AZ13" s="372">
        <v>2</v>
      </c>
      <c r="BA13" s="372">
        <f>IF(AZ13=1,G13,0)</f>
        <v>0</v>
      </c>
      <c r="BB13" s="372">
        <f t="shared" si="0"/>
        <v>0</v>
      </c>
      <c r="BC13" s="372">
        <f>IF(AZ13=3,G13,0)</f>
        <v>0</v>
      </c>
      <c r="BD13" s="372">
        <f>IF(AZ13=4,G13,0)</f>
        <v>0</v>
      </c>
      <c r="BE13" s="372">
        <f>IF(AZ13=5,G13,0)</f>
        <v>0</v>
      </c>
      <c r="CZ13" s="372">
        <v>0</v>
      </c>
    </row>
    <row r="14" spans="1:104" x14ac:dyDescent="0.2">
      <c r="A14" s="406"/>
      <c r="B14" s="407" t="s">
        <v>447</v>
      </c>
      <c r="C14" s="408" t="str">
        <f>CONCATENATE(B7," ",C7)</f>
        <v>713 Izolace tepelné</v>
      </c>
      <c r="D14" s="406"/>
      <c r="E14" s="409"/>
      <c r="F14" s="409"/>
      <c r="G14" s="410">
        <f>SUM(G7:G13)</f>
        <v>0</v>
      </c>
      <c r="O14" s="399">
        <v>4</v>
      </c>
      <c r="AA14" s="372">
        <v>12</v>
      </c>
      <c r="AB14" s="372">
        <v>1</v>
      </c>
      <c r="AC14" s="372">
        <v>34</v>
      </c>
      <c r="BA14" s="411">
        <f>SUM(BA7:BA13)</f>
        <v>0</v>
      </c>
      <c r="BB14" s="411">
        <f>SUM(BB7:BB13)</f>
        <v>0</v>
      </c>
      <c r="BC14" s="411">
        <f>SUM(BC7:BC13)</f>
        <v>0</v>
      </c>
      <c r="BD14" s="411">
        <f>SUM(BD7:BD13)</f>
        <v>0</v>
      </c>
      <c r="BE14" s="411">
        <f>SUM(BE7:BE13)</f>
        <v>0</v>
      </c>
    </row>
    <row r="15" spans="1:104" x14ac:dyDescent="0.2">
      <c r="A15" s="391" t="s">
        <v>99</v>
      </c>
      <c r="B15" s="436" t="s">
        <v>534</v>
      </c>
      <c r="C15" s="437" t="s">
        <v>59</v>
      </c>
      <c r="D15" s="438"/>
      <c r="E15" s="395"/>
      <c r="F15" s="395"/>
      <c r="G15" s="396"/>
      <c r="H15" s="397"/>
      <c r="I15" s="398"/>
      <c r="O15" s="399">
        <v>1</v>
      </c>
      <c r="AA15" s="372">
        <v>12</v>
      </c>
      <c r="AB15" s="372">
        <v>1</v>
      </c>
      <c r="AC15" s="372">
        <v>48</v>
      </c>
      <c r="BB15" s="372">
        <f>IF(AZ15=2,G15,0)</f>
        <v>0</v>
      </c>
    </row>
    <row r="16" spans="1:104" ht="18.75" customHeight="1" x14ac:dyDescent="0.2">
      <c r="A16" s="439">
        <v>40</v>
      </c>
      <c r="B16" s="440" t="s">
        <v>535</v>
      </c>
      <c r="C16" s="441" t="s">
        <v>536</v>
      </c>
      <c r="D16" s="442" t="s">
        <v>141</v>
      </c>
      <c r="E16" s="443">
        <v>13</v>
      </c>
      <c r="F16" s="443"/>
      <c r="G16" s="444">
        <f>E16*F16</f>
        <v>0</v>
      </c>
      <c r="O16" s="399"/>
      <c r="AZ16" s="372">
        <v>2</v>
      </c>
      <c r="BB16" s="372">
        <f>IF(AZ16=2,G16,0)</f>
        <v>0</v>
      </c>
    </row>
    <row r="17" spans="1:104" ht="18.75" customHeight="1" x14ac:dyDescent="0.2">
      <c r="A17" s="439">
        <v>41</v>
      </c>
      <c r="B17" s="440" t="s">
        <v>537</v>
      </c>
      <c r="C17" s="441" t="s">
        <v>538</v>
      </c>
      <c r="D17" s="442" t="s">
        <v>141</v>
      </c>
      <c r="E17" s="443">
        <v>2</v>
      </c>
      <c r="F17" s="443"/>
      <c r="G17" s="444">
        <f>E17*F17</f>
        <v>0</v>
      </c>
      <c r="O17" s="399"/>
      <c r="AA17" s="372">
        <v>12</v>
      </c>
      <c r="AB17" s="372">
        <v>1</v>
      </c>
      <c r="AC17" s="372">
        <v>50</v>
      </c>
      <c r="AZ17" s="372">
        <v>2</v>
      </c>
      <c r="BB17" s="372">
        <f>IF(AZ17=2,G17,0)</f>
        <v>0</v>
      </c>
    </row>
    <row r="18" spans="1:104" x14ac:dyDescent="0.2">
      <c r="A18" s="439">
        <v>47</v>
      </c>
      <c r="B18" s="440" t="s">
        <v>539</v>
      </c>
      <c r="C18" s="441" t="s">
        <v>540</v>
      </c>
      <c r="D18" s="442" t="s">
        <v>141</v>
      </c>
      <c r="E18" s="443">
        <v>15</v>
      </c>
      <c r="F18" s="443"/>
      <c r="G18" s="444">
        <f>E18*F18</f>
        <v>0</v>
      </c>
      <c r="O18" s="399"/>
      <c r="AZ18" s="372">
        <v>2</v>
      </c>
      <c r="BB18" s="372">
        <f>IF(AZ18=2,G18,0)</f>
        <v>0</v>
      </c>
    </row>
    <row r="19" spans="1:104" x14ac:dyDescent="0.2">
      <c r="A19" s="439">
        <v>48</v>
      </c>
      <c r="B19" s="440" t="s">
        <v>541</v>
      </c>
      <c r="C19" s="432" t="s">
        <v>542</v>
      </c>
      <c r="D19" s="445" t="s">
        <v>0</v>
      </c>
      <c r="E19" s="446">
        <v>3</v>
      </c>
      <c r="F19" s="446"/>
      <c r="G19" s="447">
        <f>E19*F19</f>
        <v>0</v>
      </c>
      <c r="O19" s="399">
        <v>2</v>
      </c>
      <c r="AA19" s="372">
        <v>12</v>
      </c>
      <c r="AB19" s="372">
        <v>1</v>
      </c>
      <c r="AC19" s="372">
        <v>58</v>
      </c>
      <c r="AZ19" s="372">
        <v>2</v>
      </c>
      <c r="BA19" s="372">
        <f>IF(AZ19=1,G19,0)</f>
        <v>0</v>
      </c>
      <c r="BB19" s="372">
        <f t="shared" ref="BB19:BB30" si="2">IF(AZ19=2,G19,0)</f>
        <v>0</v>
      </c>
      <c r="BC19" s="372">
        <f>IF(AZ19=3,G19,0)</f>
        <v>0</v>
      </c>
      <c r="BD19" s="372">
        <f>IF(AZ19=4,G19,0)</f>
        <v>0</v>
      </c>
      <c r="BE19" s="372">
        <f>IF(AZ19=5,G19,0)</f>
        <v>0</v>
      </c>
      <c r="CZ19" s="372">
        <v>0</v>
      </c>
    </row>
    <row r="20" spans="1:104" x14ac:dyDescent="0.2">
      <c r="A20" s="406"/>
      <c r="B20" s="448" t="s">
        <v>447</v>
      </c>
      <c r="C20" s="408" t="str">
        <f>CONCATENATE(B15," ",C15)</f>
        <v>733 Otopná tělesa</v>
      </c>
      <c r="D20" s="449"/>
      <c r="E20" s="409"/>
      <c r="F20" s="409"/>
      <c r="G20" s="410">
        <f>SUM(G15:G19)</f>
        <v>0</v>
      </c>
      <c r="O20" s="399">
        <v>4</v>
      </c>
      <c r="AA20" s="372">
        <v>12</v>
      </c>
      <c r="AB20" s="372">
        <v>1</v>
      </c>
      <c r="AC20" s="372">
        <v>59</v>
      </c>
      <c r="BA20" s="411">
        <f>SUM(BA15:BA19)</f>
        <v>0</v>
      </c>
      <c r="BB20" s="450">
        <f>SUM(BB15:BB19)</f>
        <v>0</v>
      </c>
      <c r="BC20" s="411">
        <f>SUM(BC15:BC19)</f>
        <v>0</v>
      </c>
      <c r="BD20" s="411">
        <f>SUM(BD15:BD19)</f>
        <v>0</v>
      </c>
      <c r="BE20" s="411">
        <f>SUM(BE15:BE19)</f>
        <v>0</v>
      </c>
    </row>
    <row r="21" spans="1:104" x14ac:dyDescent="0.2">
      <c r="A21" s="391" t="s">
        <v>99</v>
      </c>
      <c r="B21" s="392" t="s">
        <v>543</v>
      </c>
      <c r="C21" s="393" t="s">
        <v>544</v>
      </c>
      <c r="D21" s="394"/>
      <c r="E21" s="395"/>
      <c r="F21" s="395"/>
      <c r="G21" s="396"/>
      <c r="H21" s="397"/>
      <c r="I21" s="398"/>
      <c r="O21" s="399">
        <v>1</v>
      </c>
      <c r="AA21" s="372">
        <v>12</v>
      </c>
      <c r="AB21" s="372">
        <v>1</v>
      </c>
      <c r="AC21" s="372">
        <v>60</v>
      </c>
      <c r="BB21" s="372">
        <f t="shared" si="2"/>
        <v>0</v>
      </c>
    </row>
    <row r="22" spans="1:104" ht="12.75" customHeight="1" x14ac:dyDescent="0.2">
      <c r="A22" s="439">
        <v>49</v>
      </c>
      <c r="B22" s="451" t="s">
        <v>545</v>
      </c>
      <c r="C22" s="441" t="s">
        <v>546</v>
      </c>
      <c r="D22" s="452" t="s">
        <v>134</v>
      </c>
      <c r="E22" s="453">
        <v>67</v>
      </c>
      <c r="F22" s="453"/>
      <c r="G22" s="454">
        <f t="shared" ref="G22:G30" si="3">E22*F22</f>
        <v>0</v>
      </c>
      <c r="O22" s="399">
        <v>2</v>
      </c>
      <c r="AA22" s="372">
        <v>12</v>
      </c>
      <c r="AB22" s="372">
        <v>1</v>
      </c>
      <c r="AC22" s="372">
        <v>61</v>
      </c>
      <c r="AZ22" s="372">
        <v>2</v>
      </c>
      <c r="BA22" s="372">
        <f t="shared" ref="BA22:BA30" si="4">IF(AZ22=1,G22,0)</f>
        <v>0</v>
      </c>
      <c r="BB22" s="372">
        <f t="shared" si="2"/>
        <v>0</v>
      </c>
      <c r="BC22" s="372">
        <f t="shared" ref="BC22:BC30" si="5">IF(AZ22=3,G22,0)</f>
        <v>0</v>
      </c>
      <c r="BD22" s="372">
        <f t="shared" ref="BD22:BD30" si="6">IF(AZ22=4,G22,0)</f>
        <v>0</v>
      </c>
      <c r="BE22" s="372">
        <f t="shared" ref="BE22:BE30" si="7">IF(AZ22=5,G22,0)</f>
        <v>0</v>
      </c>
      <c r="CZ22" s="372">
        <v>6.62E-3</v>
      </c>
    </row>
    <row r="23" spans="1:104" ht="12.75" customHeight="1" x14ac:dyDescent="0.2">
      <c r="A23" s="439">
        <v>50</v>
      </c>
      <c r="B23" s="451" t="s">
        <v>547</v>
      </c>
      <c r="C23" s="441" t="s">
        <v>548</v>
      </c>
      <c r="D23" s="452" t="s">
        <v>134</v>
      </c>
      <c r="E23" s="453">
        <v>6</v>
      </c>
      <c r="F23" s="453"/>
      <c r="G23" s="454">
        <f t="shared" si="3"/>
        <v>0</v>
      </c>
      <c r="O23" s="399"/>
      <c r="AZ23" s="372">
        <v>2</v>
      </c>
      <c r="BB23" s="372">
        <f t="shared" si="2"/>
        <v>0</v>
      </c>
    </row>
    <row r="24" spans="1:104" ht="12.75" customHeight="1" x14ac:dyDescent="0.2">
      <c r="A24" s="439">
        <v>51</v>
      </c>
      <c r="B24" s="451" t="s">
        <v>549</v>
      </c>
      <c r="C24" s="441" t="s">
        <v>550</v>
      </c>
      <c r="D24" s="452" t="s">
        <v>134</v>
      </c>
      <c r="E24" s="453">
        <v>36</v>
      </c>
      <c r="F24" s="453"/>
      <c r="G24" s="454">
        <f t="shared" si="3"/>
        <v>0</v>
      </c>
      <c r="O24" s="399"/>
      <c r="AZ24" s="372">
        <v>2</v>
      </c>
      <c r="BB24" s="372">
        <f t="shared" si="2"/>
        <v>0</v>
      </c>
    </row>
    <row r="25" spans="1:104" ht="12.75" customHeight="1" x14ac:dyDescent="0.2">
      <c r="A25" s="439">
        <v>52</v>
      </c>
      <c r="B25" s="451" t="s">
        <v>551</v>
      </c>
      <c r="C25" s="441" t="s">
        <v>552</v>
      </c>
      <c r="D25" s="452" t="s">
        <v>134</v>
      </c>
      <c r="E25" s="453">
        <v>24</v>
      </c>
      <c r="F25" s="453"/>
      <c r="G25" s="454">
        <f>E25*F25</f>
        <v>0</v>
      </c>
      <c r="O25" s="399"/>
      <c r="AZ25" s="372">
        <v>2</v>
      </c>
      <c r="BB25" s="372">
        <f t="shared" si="2"/>
        <v>0</v>
      </c>
    </row>
    <row r="26" spans="1:104" ht="12.75" customHeight="1" x14ac:dyDescent="0.2">
      <c r="A26" s="430">
        <v>52</v>
      </c>
      <c r="B26" s="451" t="s">
        <v>551</v>
      </c>
      <c r="C26" s="432" t="s">
        <v>553</v>
      </c>
      <c r="D26" s="433" t="s">
        <v>517</v>
      </c>
      <c r="E26" s="434">
        <v>48</v>
      </c>
      <c r="F26" s="434"/>
      <c r="G26" s="435">
        <f t="shared" si="3"/>
        <v>0</v>
      </c>
      <c r="O26" s="399">
        <v>2</v>
      </c>
      <c r="AA26" s="372">
        <v>12</v>
      </c>
      <c r="AB26" s="372">
        <v>1</v>
      </c>
      <c r="AC26" s="372">
        <v>65</v>
      </c>
      <c r="AZ26" s="372">
        <v>2</v>
      </c>
      <c r="BA26" s="372">
        <f t="shared" si="4"/>
        <v>0</v>
      </c>
      <c r="BB26" s="372">
        <f t="shared" si="2"/>
        <v>0</v>
      </c>
      <c r="BC26" s="372">
        <f t="shared" si="5"/>
        <v>0</v>
      </c>
      <c r="BD26" s="372">
        <f t="shared" si="6"/>
        <v>0</v>
      </c>
      <c r="BE26" s="372">
        <f t="shared" si="7"/>
        <v>0</v>
      </c>
      <c r="CZ26" s="372">
        <v>0</v>
      </c>
    </row>
    <row r="27" spans="1:104" ht="12.75" customHeight="1" x14ac:dyDescent="0.2">
      <c r="A27" s="430">
        <v>53</v>
      </c>
      <c r="B27" s="451" t="s">
        <v>554</v>
      </c>
      <c r="C27" s="432" t="s">
        <v>555</v>
      </c>
      <c r="D27" s="433" t="s">
        <v>141</v>
      </c>
      <c r="E27" s="434">
        <v>2</v>
      </c>
      <c r="F27" s="434"/>
      <c r="G27" s="435">
        <f t="shared" si="3"/>
        <v>0</v>
      </c>
      <c r="O27" s="399">
        <v>2</v>
      </c>
      <c r="AA27" s="372">
        <v>12</v>
      </c>
      <c r="AB27" s="372">
        <v>1</v>
      </c>
      <c r="AC27" s="372">
        <v>66</v>
      </c>
      <c r="AZ27" s="372">
        <v>2</v>
      </c>
      <c r="BA27" s="372">
        <f>IF(AZ27=1,G27,0)</f>
        <v>0</v>
      </c>
      <c r="BB27" s="372">
        <f t="shared" si="2"/>
        <v>0</v>
      </c>
      <c r="BC27" s="372">
        <f t="shared" si="5"/>
        <v>0</v>
      </c>
      <c r="BD27" s="372">
        <f t="shared" si="6"/>
        <v>0</v>
      </c>
      <c r="BE27" s="372">
        <f t="shared" si="7"/>
        <v>0</v>
      </c>
      <c r="CZ27" s="372">
        <v>1.8799999999999999E-3</v>
      </c>
    </row>
    <row r="28" spans="1:104" ht="12.75" customHeight="1" x14ac:dyDescent="0.2">
      <c r="A28" s="430">
        <v>54</v>
      </c>
      <c r="B28" s="451" t="s">
        <v>556</v>
      </c>
      <c r="C28" s="432" t="s">
        <v>557</v>
      </c>
      <c r="D28" s="433" t="s">
        <v>517</v>
      </c>
      <c r="E28" s="434">
        <v>2</v>
      </c>
      <c r="F28" s="434"/>
      <c r="G28" s="435">
        <f t="shared" si="3"/>
        <v>0</v>
      </c>
      <c r="O28" s="399">
        <v>2</v>
      </c>
      <c r="AA28" s="372">
        <v>12</v>
      </c>
      <c r="AB28" s="372">
        <v>1</v>
      </c>
      <c r="AC28" s="372">
        <v>67</v>
      </c>
      <c r="AZ28" s="372">
        <v>2</v>
      </c>
      <c r="BA28" s="372">
        <f>IF(AZ28=1,G28,0)</f>
        <v>0</v>
      </c>
      <c r="BB28" s="372">
        <f t="shared" si="2"/>
        <v>0</v>
      </c>
      <c r="BC28" s="372">
        <f t="shared" si="5"/>
        <v>0</v>
      </c>
      <c r="BD28" s="372">
        <f t="shared" si="6"/>
        <v>0</v>
      </c>
      <c r="BE28" s="372">
        <f t="shared" si="7"/>
        <v>0</v>
      </c>
      <c r="CZ28" s="372">
        <v>0</v>
      </c>
    </row>
    <row r="29" spans="1:104" ht="12.75" customHeight="1" x14ac:dyDescent="0.2">
      <c r="A29" s="430">
        <v>55</v>
      </c>
      <c r="B29" s="451" t="s">
        <v>558</v>
      </c>
      <c r="C29" s="432" t="s">
        <v>559</v>
      </c>
      <c r="D29" s="433" t="s">
        <v>134</v>
      </c>
      <c r="E29" s="434">
        <v>122</v>
      </c>
      <c r="F29" s="434"/>
      <c r="G29" s="435">
        <f t="shared" si="3"/>
        <v>0</v>
      </c>
      <c r="O29" s="399">
        <v>2</v>
      </c>
      <c r="AA29" s="372">
        <v>12</v>
      </c>
      <c r="AB29" s="372">
        <v>1</v>
      </c>
      <c r="AC29" s="372">
        <v>68</v>
      </c>
      <c r="AZ29" s="372">
        <v>2</v>
      </c>
      <c r="BA29" s="372">
        <f t="shared" si="4"/>
        <v>0</v>
      </c>
      <c r="BB29" s="372">
        <f t="shared" si="2"/>
        <v>0</v>
      </c>
      <c r="BC29" s="372">
        <f t="shared" si="5"/>
        <v>0</v>
      </c>
      <c r="BD29" s="372">
        <f t="shared" si="6"/>
        <v>0</v>
      </c>
      <c r="BE29" s="372">
        <f t="shared" si="7"/>
        <v>0</v>
      </c>
      <c r="CZ29" s="372">
        <v>0</v>
      </c>
    </row>
    <row r="30" spans="1:104" ht="12.75" customHeight="1" x14ac:dyDescent="0.2">
      <c r="A30" s="430">
        <v>56</v>
      </c>
      <c r="B30" s="451" t="s">
        <v>560</v>
      </c>
      <c r="C30" s="432" t="s">
        <v>561</v>
      </c>
      <c r="D30" s="433" t="s">
        <v>0</v>
      </c>
      <c r="E30" s="434">
        <v>3</v>
      </c>
      <c r="F30" s="434"/>
      <c r="G30" s="435">
        <f t="shared" si="3"/>
        <v>0</v>
      </c>
      <c r="O30" s="399">
        <v>2</v>
      </c>
      <c r="AA30" s="372">
        <v>12</v>
      </c>
      <c r="AB30" s="372">
        <v>1</v>
      </c>
      <c r="AC30" s="372">
        <v>69</v>
      </c>
      <c r="AZ30" s="372">
        <v>2</v>
      </c>
      <c r="BA30" s="372">
        <f t="shared" si="4"/>
        <v>0</v>
      </c>
      <c r="BB30" s="372">
        <f t="shared" si="2"/>
        <v>0</v>
      </c>
      <c r="BC30" s="372">
        <f t="shared" si="5"/>
        <v>0</v>
      </c>
      <c r="BD30" s="372">
        <f t="shared" si="6"/>
        <v>0</v>
      </c>
      <c r="BE30" s="372">
        <f t="shared" si="7"/>
        <v>0</v>
      </c>
      <c r="CZ30" s="372">
        <v>0</v>
      </c>
    </row>
    <row r="31" spans="1:104" x14ac:dyDescent="0.2">
      <c r="A31" s="406"/>
      <c r="B31" s="407" t="s">
        <v>447</v>
      </c>
      <c r="C31" s="408" t="str">
        <f>CONCATENATE(B21," ",C21)</f>
        <v>734 Rozvod potrubí</v>
      </c>
      <c r="D31" s="406"/>
      <c r="E31" s="409"/>
      <c r="F31" s="409"/>
      <c r="G31" s="410">
        <f>SUM(G21:G30)</f>
        <v>0</v>
      </c>
      <c r="O31" s="399">
        <v>4</v>
      </c>
      <c r="AA31" s="372">
        <v>12</v>
      </c>
      <c r="AB31" s="372">
        <v>1</v>
      </c>
      <c r="AC31" s="372">
        <v>70</v>
      </c>
      <c r="BA31" s="411">
        <f>SUM(BA21:BA30)</f>
        <v>0</v>
      </c>
      <c r="BB31" s="372">
        <f>SUM(BB21:BB30)</f>
        <v>0</v>
      </c>
      <c r="BC31" s="411">
        <f>SUM(BC21:BC30)</f>
        <v>0</v>
      </c>
      <c r="BD31" s="411">
        <f>SUM(BD21:BD30)</f>
        <v>0</v>
      </c>
      <c r="BE31" s="411">
        <f>SUM(BE21:BE30)</f>
        <v>0</v>
      </c>
    </row>
    <row r="32" spans="1:104" x14ac:dyDescent="0.2">
      <c r="A32" s="391" t="s">
        <v>99</v>
      </c>
      <c r="B32" s="392" t="s">
        <v>58</v>
      </c>
      <c r="C32" s="393" t="s">
        <v>562</v>
      </c>
      <c r="D32" s="394"/>
      <c r="E32" s="395"/>
      <c r="F32" s="395"/>
      <c r="G32" s="396"/>
      <c r="H32" s="397"/>
      <c r="I32" s="398"/>
      <c r="O32" s="399">
        <v>1</v>
      </c>
      <c r="AA32" s="372">
        <v>12</v>
      </c>
      <c r="AB32" s="372">
        <v>1</v>
      </c>
      <c r="AC32" s="372">
        <v>71</v>
      </c>
      <c r="BB32" s="372">
        <f t="shared" ref="BB32:BB40" si="8">IF(AZ32=2,G32,0)</f>
        <v>0</v>
      </c>
    </row>
    <row r="33" spans="1:104" x14ac:dyDescent="0.2">
      <c r="A33" s="430">
        <v>61</v>
      </c>
      <c r="B33" s="431" t="s">
        <v>563</v>
      </c>
      <c r="C33" s="432" t="s">
        <v>564</v>
      </c>
      <c r="D33" s="433" t="s">
        <v>141</v>
      </c>
      <c r="E33" s="434">
        <v>4</v>
      </c>
      <c r="F33" s="434"/>
      <c r="G33" s="435">
        <f t="shared" ref="G33:G40" si="9">E33*F33</f>
        <v>0</v>
      </c>
      <c r="O33" s="399">
        <v>2</v>
      </c>
      <c r="AA33" s="372">
        <v>12</v>
      </c>
      <c r="AB33" s="372">
        <v>1</v>
      </c>
      <c r="AC33" s="372">
        <v>72</v>
      </c>
      <c r="AZ33" s="372">
        <v>2</v>
      </c>
      <c r="BA33" s="372">
        <f t="shared" ref="BA33:BA39" si="10">IF(AZ33=1,G33,0)</f>
        <v>0</v>
      </c>
      <c r="BB33" s="372">
        <f t="shared" si="8"/>
        <v>0</v>
      </c>
      <c r="BC33" s="372">
        <f>IF(AZ33=3,G33,0)</f>
        <v>0</v>
      </c>
      <c r="BD33" s="372">
        <f>IF(AZ33=4,G33,0)</f>
        <v>0</v>
      </c>
      <c r="BE33" s="372">
        <f>IF(AZ33=5,G33,0)</f>
        <v>0</v>
      </c>
      <c r="CZ33" s="372">
        <v>3.0000000000000001E-5</v>
      </c>
    </row>
    <row r="34" spans="1:104" x14ac:dyDescent="0.2">
      <c r="A34" s="430">
        <v>62</v>
      </c>
      <c r="B34" s="431" t="s">
        <v>565</v>
      </c>
      <c r="C34" s="432" t="s">
        <v>566</v>
      </c>
      <c r="D34" s="433" t="s">
        <v>141</v>
      </c>
      <c r="E34" s="434">
        <v>2</v>
      </c>
      <c r="F34" s="434"/>
      <c r="G34" s="435">
        <f t="shared" si="9"/>
        <v>0</v>
      </c>
      <c r="O34" s="399">
        <v>2</v>
      </c>
      <c r="AA34" s="372">
        <v>12</v>
      </c>
      <c r="AB34" s="372">
        <v>1</v>
      </c>
      <c r="AC34" s="372">
        <v>73</v>
      </c>
      <c r="AZ34" s="372">
        <v>2</v>
      </c>
      <c r="BA34" s="372">
        <f t="shared" si="10"/>
        <v>0</v>
      </c>
      <c r="BB34" s="372">
        <f t="shared" si="8"/>
        <v>0</v>
      </c>
      <c r="BC34" s="372">
        <f>IF(AZ34=3,G34,0)</f>
        <v>0</v>
      </c>
      <c r="BD34" s="372">
        <f>IF(AZ34=4,G34,0)</f>
        <v>0</v>
      </c>
      <c r="BE34" s="372">
        <f>IF(AZ34=5,G34,0)</f>
        <v>0</v>
      </c>
      <c r="CZ34" s="372">
        <v>5.0000000000000002E-5</v>
      </c>
    </row>
    <row r="35" spans="1:104" x14ac:dyDescent="0.2">
      <c r="A35" s="430">
        <v>63</v>
      </c>
      <c r="B35" s="431" t="s">
        <v>567</v>
      </c>
      <c r="C35" s="432" t="s">
        <v>568</v>
      </c>
      <c r="D35" s="433" t="s">
        <v>141</v>
      </c>
      <c r="E35" s="434">
        <v>2</v>
      </c>
      <c r="F35" s="434"/>
      <c r="G35" s="435">
        <f t="shared" si="9"/>
        <v>0</v>
      </c>
      <c r="O35" s="399">
        <v>2</v>
      </c>
      <c r="AA35" s="372">
        <v>12</v>
      </c>
      <c r="AB35" s="372">
        <v>1</v>
      </c>
      <c r="AC35" s="372">
        <v>74</v>
      </c>
      <c r="AZ35" s="372">
        <v>2</v>
      </c>
      <c r="BA35" s="372">
        <f t="shared" si="10"/>
        <v>0</v>
      </c>
      <c r="BB35" s="372">
        <f t="shared" si="8"/>
        <v>0</v>
      </c>
      <c r="BC35" s="372">
        <f>IF(AZ35=3,G35,0)</f>
        <v>0</v>
      </c>
      <c r="BD35" s="372">
        <f>IF(AZ35=4,G35,0)</f>
        <v>0</v>
      </c>
      <c r="BE35" s="372">
        <f>IF(AZ35=5,G35,0)</f>
        <v>0</v>
      </c>
      <c r="CZ35" s="372">
        <v>0</v>
      </c>
    </row>
    <row r="36" spans="1:104" x14ac:dyDescent="0.2">
      <c r="A36" s="430">
        <v>64</v>
      </c>
      <c r="B36" s="431" t="s">
        <v>569</v>
      </c>
      <c r="C36" s="432" t="s">
        <v>570</v>
      </c>
      <c r="D36" s="433" t="s">
        <v>141</v>
      </c>
      <c r="E36" s="434">
        <v>15</v>
      </c>
      <c r="F36" s="434"/>
      <c r="G36" s="435">
        <f t="shared" si="9"/>
        <v>0</v>
      </c>
      <c r="O36" s="399"/>
      <c r="AA36" s="372">
        <v>12</v>
      </c>
      <c r="AB36" s="372">
        <v>1</v>
      </c>
      <c r="AC36" s="372">
        <v>75</v>
      </c>
      <c r="AZ36" s="372">
        <v>2</v>
      </c>
      <c r="BA36" s="372">
        <f t="shared" si="10"/>
        <v>0</v>
      </c>
      <c r="BB36" s="372">
        <f t="shared" si="8"/>
        <v>0</v>
      </c>
    </row>
    <row r="37" spans="1:104" x14ac:dyDescent="0.2">
      <c r="A37" s="430">
        <v>65</v>
      </c>
      <c r="B37" s="431" t="s">
        <v>571</v>
      </c>
      <c r="C37" s="432" t="s">
        <v>572</v>
      </c>
      <c r="D37" s="433" t="s">
        <v>141</v>
      </c>
      <c r="E37" s="434">
        <v>15</v>
      </c>
      <c r="F37" s="434"/>
      <c r="G37" s="435">
        <f t="shared" si="9"/>
        <v>0</v>
      </c>
      <c r="O37" s="399"/>
      <c r="AA37" s="372">
        <v>12</v>
      </c>
      <c r="AB37" s="372">
        <v>1</v>
      </c>
      <c r="AC37" s="372">
        <v>76</v>
      </c>
      <c r="AZ37" s="372">
        <v>2</v>
      </c>
      <c r="BA37" s="372">
        <f t="shared" si="10"/>
        <v>0</v>
      </c>
      <c r="BB37" s="372">
        <f t="shared" si="8"/>
        <v>0</v>
      </c>
    </row>
    <row r="38" spans="1:104" x14ac:dyDescent="0.2">
      <c r="A38" s="430">
        <v>66</v>
      </c>
      <c r="B38" s="431" t="s">
        <v>573</v>
      </c>
      <c r="C38" s="432" t="s">
        <v>574</v>
      </c>
      <c r="D38" s="433" t="s">
        <v>141</v>
      </c>
      <c r="E38" s="434">
        <v>15</v>
      </c>
      <c r="F38" s="434"/>
      <c r="G38" s="435">
        <f t="shared" si="9"/>
        <v>0</v>
      </c>
      <c r="O38" s="399"/>
      <c r="AZ38" s="372">
        <v>2</v>
      </c>
      <c r="BA38" s="372">
        <f t="shared" si="10"/>
        <v>0</v>
      </c>
      <c r="BB38" s="372">
        <f t="shared" si="8"/>
        <v>0</v>
      </c>
    </row>
    <row r="39" spans="1:104" x14ac:dyDescent="0.2">
      <c r="A39" s="430">
        <v>67</v>
      </c>
      <c r="B39" s="431" t="s">
        <v>575</v>
      </c>
      <c r="C39" s="432" t="s">
        <v>576</v>
      </c>
      <c r="D39" s="433" t="s">
        <v>141</v>
      </c>
      <c r="E39" s="434">
        <v>15</v>
      </c>
      <c r="F39" s="434"/>
      <c r="G39" s="435">
        <f t="shared" si="9"/>
        <v>0</v>
      </c>
      <c r="O39" s="399"/>
      <c r="AZ39" s="372">
        <v>2</v>
      </c>
      <c r="BA39" s="372">
        <f t="shared" si="10"/>
        <v>0</v>
      </c>
      <c r="BB39" s="372">
        <f t="shared" si="8"/>
        <v>0</v>
      </c>
    </row>
    <row r="40" spans="1:104" x14ac:dyDescent="0.2">
      <c r="A40" s="430">
        <v>74</v>
      </c>
      <c r="B40" s="431" t="s">
        <v>577</v>
      </c>
      <c r="C40" s="432" t="s">
        <v>578</v>
      </c>
      <c r="D40" s="433" t="s">
        <v>0</v>
      </c>
      <c r="E40" s="434">
        <v>3</v>
      </c>
      <c r="F40" s="434"/>
      <c r="G40" s="435">
        <f t="shared" si="9"/>
        <v>0</v>
      </c>
      <c r="O40" s="399">
        <v>2</v>
      </c>
      <c r="AA40" s="372">
        <v>12</v>
      </c>
      <c r="AB40" s="372">
        <v>1</v>
      </c>
      <c r="AC40" s="372">
        <v>85</v>
      </c>
      <c r="AZ40" s="372">
        <v>2</v>
      </c>
      <c r="BA40" s="372">
        <f>IF(AZ40=1,G40,0)</f>
        <v>0</v>
      </c>
      <c r="BB40" s="372">
        <f t="shared" si="8"/>
        <v>0</v>
      </c>
      <c r="BC40" s="372">
        <f>IF(AZ40=3,G40,0)</f>
        <v>0</v>
      </c>
      <c r="BD40" s="372">
        <f>IF(AZ40=4,G40,0)</f>
        <v>0</v>
      </c>
      <c r="BE40" s="372">
        <f>IF(AZ40=5,G40,0)</f>
        <v>0</v>
      </c>
      <c r="CZ40" s="372">
        <v>0</v>
      </c>
    </row>
    <row r="41" spans="1:104" x14ac:dyDescent="0.2">
      <c r="A41" s="406"/>
      <c r="B41" s="407" t="s">
        <v>447</v>
      </c>
      <c r="C41" s="408" t="str">
        <f>CONCATENATE(B32," ",C32)</f>
        <v>735 Armatury</v>
      </c>
      <c r="D41" s="406"/>
      <c r="E41" s="409"/>
      <c r="F41" s="409"/>
      <c r="G41" s="410">
        <f>SUM(G32:G40)</f>
        <v>0</v>
      </c>
      <c r="O41" s="399">
        <v>4</v>
      </c>
      <c r="AA41" s="372">
        <v>12</v>
      </c>
      <c r="AB41" s="372">
        <v>1</v>
      </c>
      <c r="AC41" s="372">
        <v>86</v>
      </c>
      <c r="BA41" s="411">
        <f>SUM(BA32:BA40)</f>
        <v>0</v>
      </c>
      <c r="BB41" s="450">
        <f>SUM(BB32:BB40)</f>
        <v>0</v>
      </c>
      <c r="BC41" s="411">
        <f>SUM(BC32:BC40)</f>
        <v>0</v>
      </c>
      <c r="BD41" s="411">
        <f>SUM(BD32:BD40)</f>
        <v>0</v>
      </c>
      <c r="BE41" s="411">
        <f>SUM(BE32:BE40)</f>
        <v>0</v>
      </c>
    </row>
    <row r="42" spans="1:104" x14ac:dyDescent="0.2">
      <c r="A42" s="391" t="s">
        <v>99</v>
      </c>
      <c r="B42" s="392" t="s">
        <v>579</v>
      </c>
      <c r="C42" s="393" t="s">
        <v>504</v>
      </c>
      <c r="D42" s="394"/>
      <c r="E42" s="395"/>
      <c r="F42" s="395"/>
      <c r="G42" s="396"/>
      <c r="H42" s="397"/>
      <c r="I42" s="398"/>
      <c r="O42" s="399">
        <v>1</v>
      </c>
      <c r="AA42" s="372">
        <v>12</v>
      </c>
      <c r="AB42" s="372">
        <v>1</v>
      </c>
      <c r="AC42" s="372">
        <v>90</v>
      </c>
      <c r="BB42" s="372">
        <f t="shared" ref="BB42:BB48" si="11">IF(AZ42=2,G42,0)</f>
        <v>0</v>
      </c>
    </row>
    <row r="43" spans="1:104" x14ac:dyDescent="0.2">
      <c r="A43" s="430">
        <v>81</v>
      </c>
      <c r="B43" s="431" t="s">
        <v>580</v>
      </c>
      <c r="C43" s="432" t="s">
        <v>581</v>
      </c>
      <c r="D43" s="433" t="s">
        <v>582</v>
      </c>
      <c r="E43" s="434">
        <v>1</v>
      </c>
      <c r="F43" s="434"/>
      <c r="G43" s="435">
        <f t="shared" ref="G43:G48" si="12">E43*F43</f>
        <v>0</v>
      </c>
      <c r="H43" s="397"/>
      <c r="I43" s="398"/>
      <c r="O43" s="399"/>
      <c r="AA43" s="372">
        <v>12</v>
      </c>
      <c r="AB43" s="372">
        <v>1</v>
      </c>
      <c r="AC43" s="372">
        <v>91</v>
      </c>
      <c r="AZ43" s="372">
        <v>1</v>
      </c>
      <c r="BA43" s="372">
        <f t="shared" ref="BA43:BA48" si="13">IF(AZ43=1,G43,0)</f>
        <v>0</v>
      </c>
      <c r="BB43" s="372">
        <f t="shared" si="11"/>
        <v>0</v>
      </c>
    </row>
    <row r="44" spans="1:104" x14ac:dyDescent="0.2">
      <c r="A44" s="430">
        <v>82</v>
      </c>
      <c r="B44" s="431" t="s">
        <v>583</v>
      </c>
      <c r="C44" s="432" t="s">
        <v>584</v>
      </c>
      <c r="D44" s="433" t="s">
        <v>446</v>
      </c>
      <c r="E44" s="434">
        <v>24</v>
      </c>
      <c r="F44" s="434"/>
      <c r="G44" s="435">
        <f t="shared" si="12"/>
        <v>0</v>
      </c>
      <c r="O44" s="399">
        <v>2</v>
      </c>
      <c r="AA44" s="372">
        <v>12</v>
      </c>
      <c r="AB44" s="372">
        <v>1</v>
      </c>
      <c r="AC44" s="372">
        <v>93</v>
      </c>
      <c r="AZ44" s="372">
        <v>1</v>
      </c>
      <c r="BA44" s="372">
        <f t="shared" si="13"/>
        <v>0</v>
      </c>
      <c r="BB44" s="372">
        <f t="shared" si="11"/>
        <v>0</v>
      </c>
      <c r="BC44" s="372">
        <f>IF(AZ44=3,G44,0)</f>
        <v>0</v>
      </c>
      <c r="BD44" s="372">
        <f>IF(AZ44=4,G44,0)</f>
        <v>0</v>
      </c>
      <c r="BE44" s="372">
        <f>IF(AZ44=5,G44,0)</f>
        <v>0</v>
      </c>
      <c r="CZ44" s="372">
        <v>0</v>
      </c>
    </row>
    <row r="45" spans="1:104" x14ac:dyDescent="0.2">
      <c r="A45" s="430">
        <v>83</v>
      </c>
      <c r="B45" s="431" t="s">
        <v>585</v>
      </c>
      <c r="C45" s="432" t="s">
        <v>510</v>
      </c>
      <c r="D45" s="433" t="s">
        <v>446</v>
      </c>
      <c r="E45" s="434">
        <v>32</v>
      </c>
      <c r="F45" s="434"/>
      <c r="G45" s="435">
        <f t="shared" si="12"/>
        <v>0</v>
      </c>
      <c r="O45" s="399">
        <v>2</v>
      </c>
      <c r="AA45" s="372">
        <v>12</v>
      </c>
      <c r="AB45" s="372">
        <v>1</v>
      </c>
      <c r="AC45" s="372">
        <v>94</v>
      </c>
      <c r="AZ45" s="372">
        <v>1</v>
      </c>
      <c r="BA45" s="372">
        <f t="shared" si="13"/>
        <v>0</v>
      </c>
      <c r="BB45" s="372">
        <f t="shared" si="11"/>
        <v>0</v>
      </c>
      <c r="BC45" s="372">
        <f>IF(AZ45=3,G45,0)</f>
        <v>0</v>
      </c>
      <c r="BD45" s="372">
        <f>IF(AZ45=4,G45,0)</f>
        <v>0</v>
      </c>
      <c r="BE45" s="372">
        <f>IF(AZ45=5,G45,0)</f>
        <v>0</v>
      </c>
      <c r="CZ45" s="372">
        <v>0</v>
      </c>
    </row>
    <row r="46" spans="1:104" x14ac:dyDescent="0.2">
      <c r="A46" s="430">
        <v>84</v>
      </c>
      <c r="B46" s="431" t="s">
        <v>586</v>
      </c>
      <c r="C46" s="432" t="s">
        <v>512</v>
      </c>
      <c r="D46" s="433" t="s">
        <v>446</v>
      </c>
      <c r="E46" s="434">
        <v>4</v>
      </c>
      <c r="F46" s="434"/>
      <c r="G46" s="435">
        <f t="shared" si="12"/>
        <v>0</v>
      </c>
      <c r="O46" s="399">
        <v>2</v>
      </c>
      <c r="AA46" s="372">
        <v>12</v>
      </c>
      <c r="AB46" s="372">
        <v>1</v>
      </c>
      <c r="AC46" s="372">
        <v>95</v>
      </c>
      <c r="AZ46" s="372">
        <v>1</v>
      </c>
      <c r="BA46" s="372">
        <f t="shared" si="13"/>
        <v>0</v>
      </c>
      <c r="BB46" s="372">
        <f t="shared" si="11"/>
        <v>0</v>
      </c>
      <c r="BC46" s="372">
        <f>IF(AZ46=3,G46,0)</f>
        <v>0</v>
      </c>
      <c r="BD46" s="372">
        <f>IF(AZ46=4,G46,0)</f>
        <v>0</v>
      </c>
      <c r="BE46" s="372">
        <f>IF(AZ46=5,G46,0)</f>
        <v>0</v>
      </c>
      <c r="CZ46" s="372">
        <v>0</v>
      </c>
    </row>
    <row r="47" spans="1:104" x14ac:dyDescent="0.2">
      <c r="A47" s="430">
        <v>85</v>
      </c>
      <c r="B47" s="431" t="s">
        <v>587</v>
      </c>
      <c r="C47" s="432" t="s">
        <v>519</v>
      </c>
      <c r="D47" s="433" t="s">
        <v>0</v>
      </c>
      <c r="E47" s="434">
        <v>10</v>
      </c>
      <c r="F47" s="434"/>
      <c r="G47" s="435">
        <f t="shared" si="12"/>
        <v>0</v>
      </c>
      <c r="O47" s="399">
        <v>2</v>
      </c>
      <c r="AA47" s="372">
        <v>12</v>
      </c>
      <c r="AB47" s="372">
        <v>1</v>
      </c>
      <c r="AC47" s="372">
        <v>96</v>
      </c>
      <c r="AZ47" s="372">
        <v>1</v>
      </c>
      <c r="BA47" s="372">
        <f t="shared" si="13"/>
        <v>0</v>
      </c>
      <c r="BB47" s="372">
        <f t="shared" si="11"/>
        <v>0</v>
      </c>
      <c r="BC47" s="372">
        <f>IF(AZ47=3,G47,0)</f>
        <v>0</v>
      </c>
      <c r="BD47" s="372">
        <f>IF(AZ47=4,G47,0)</f>
        <v>0</v>
      </c>
      <c r="BE47" s="372">
        <f>IF(AZ47=5,G47,0)</f>
        <v>0</v>
      </c>
      <c r="CZ47" s="372">
        <v>0</v>
      </c>
    </row>
    <row r="48" spans="1:104" x14ac:dyDescent="0.2">
      <c r="A48" s="430">
        <v>86</v>
      </c>
      <c r="B48" s="431" t="s">
        <v>588</v>
      </c>
      <c r="C48" s="432" t="s">
        <v>521</v>
      </c>
      <c r="D48" s="433" t="s">
        <v>0</v>
      </c>
      <c r="E48" s="434">
        <v>10</v>
      </c>
      <c r="F48" s="434"/>
      <c r="G48" s="435">
        <f t="shared" si="12"/>
        <v>0</v>
      </c>
      <c r="O48" s="399">
        <v>2</v>
      </c>
      <c r="AA48" s="372">
        <v>12</v>
      </c>
      <c r="AB48" s="372">
        <v>1</v>
      </c>
      <c r="AC48" s="372">
        <v>97</v>
      </c>
      <c r="AZ48" s="372">
        <v>1</v>
      </c>
      <c r="BA48" s="372">
        <f t="shared" si="13"/>
        <v>0</v>
      </c>
      <c r="BB48" s="372">
        <f t="shared" si="11"/>
        <v>0</v>
      </c>
      <c r="BC48" s="372">
        <f>IF(AZ48=3,G48,0)</f>
        <v>0</v>
      </c>
      <c r="BD48" s="372">
        <f>IF(AZ48=4,G48,0)</f>
        <v>0</v>
      </c>
      <c r="BE48" s="372">
        <f>IF(AZ48=5,G48,0)</f>
        <v>0</v>
      </c>
      <c r="CZ48" s="372">
        <v>0</v>
      </c>
    </row>
    <row r="49" spans="1:57" x14ac:dyDescent="0.2">
      <c r="A49" s="406"/>
      <c r="B49" s="407" t="s">
        <v>447</v>
      </c>
      <c r="C49" s="408" t="str">
        <f>CONCATENATE(B42," ",C42)</f>
        <v>999 Ostatní</v>
      </c>
      <c r="D49" s="406"/>
      <c r="E49" s="409"/>
      <c r="F49" s="409"/>
      <c r="G49" s="410">
        <f>SUM(G42:G48)</f>
        <v>0</v>
      </c>
      <c r="O49" s="399">
        <v>4</v>
      </c>
      <c r="AA49" s="372">
        <v>12</v>
      </c>
      <c r="AB49" s="372">
        <v>1</v>
      </c>
      <c r="AC49" s="372">
        <v>98</v>
      </c>
      <c r="BA49" s="411">
        <f>SUM(BA42:BA48)</f>
        <v>0</v>
      </c>
      <c r="BB49" s="411">
        <f>SUM(BB42:BB48)</f>
        <v>0</v>
      </c>
      <c r="BC49" s="411">
        <f>SUM(BC42:BC48)</f>
        <v>0</v>
      </c>
      <c r="BD49" s="411">
        <f>SUM(BD42:BD48)</f>
        <v>0</v>
      </c>
      <c r="BE49" s="411">
        <f>SUM(BE42:BE48)</f>
        <v>0</v>
      </c>
    </row>
  </sheetData>
  <mergeCells count="4">
    <mergeCell ref="A1:G1"/>
    <mergeCell ref="A3:B3"/>
    <mergeCell ref="A4:B4"/>
    <mergeCell ref="E4:G4"/>
  </mergeCells>
  <printOptions gridLinesSet="0"/>
  <pageMargins left="0.39370078740157483" right="0.39370078740157483" top="0.19685039370078741" bottom="0.19685039370078741" header="0" footer="0.19685039370078741"/>
  <pageSetup paperSize="9" scale="98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95"/>
  <sheetViews>
    <sheetView showGridLines="0" tabSelected="1" workbookViewId="0">
      <pane ySplit="1" topLeftCell="A2" activePane="bottomLeft" state="frozen"/>
      <selection pane="bottomLeft" activeCell="AM15" sqref="AM15"/>
    </sheetView>
  </sheetViews>
  <sheetFormatPr defaultRowHeight="13.5" x14ac:dyDescent="0.3"/>
  <cols>
    <col min="1" max="1" width="1.42578125" style="202" customWidth="1"/>
    <col min="2" max="2" width="3.5703125" style="202" customWidth="1"/>
    <col min="3" max="32" width="2.140625" style="202" customWidth="1"/>
    <col min="33" max="33" width="2.85546875" style="202" customWidth="1"/>
    <col min="34" max="36" width="2.140625" style="202" customWidth="1"/>
    <col min="37" max="37" width="7.140625" style="202" customWidth="1"/>
    <col min="38" max="38" width="12.5703125" style="202" bestFit="1" customWidth="1"/>
    <col min="39" max="39" width="11.42578125" style="202" customWidth="1"/>
    <col min="40" max="40" width="6.42578125" style="202" customWidth="1"/>
    <col min="41" max="41" width="12.5703125" style="202" bestFit="1" customWidth="1"/>
    <col min="42" max="42" width="1.42578125" style="202" customWidth="1"/>
    <col min="43" max="43" width="12.5703125" style="202" bestFit="1" customWidth="1"/>
    <col min="44" max="45" width="22.140625" style="202" hidden="1" customWidth="1"/>
    <col min="46" max="46" width="21.42578125" style="202" hidden="1" customWidth="1"/>
    <col min="47" max="51" width="18.5703125" style="202" hidden="1" customWidth="1"/>
    <col min="52" max="52" width="16.42578125" style="202" hidden="1" customWidth="1"/>
    <col min="53" max="53" width="21.42578125" style="202" hidden="1" customWidth="1"/>
    <col min="54" max="55" width="16.42578125" style="202" hidden="1" customWidth="1"/>
    <col min="56" max="56" width="57" style="202" customWidth="1"/>
    <col min="57" max="16384" width="9.140625" style="202"/>
  </cols>
  <sheetData>
    <row r="1" spans="1:72" ht="21.4" customHeight="1" x14ac:dyDescent="0.3">
      <c r="A1" s="197"/>
      <c r="B1" s="197"/>
      <c r="C1" s="198" t="s">
        <v>169</v>
      </c>
      <c r="D1" s="197"/>
      <c r="E1" s="197"/>
      <c r="F1" s="197"/>
      <c r="G1" s="197"/>
      <c r="H1" s="197"/>
      <c r="I1" s="197"/>
      <c r="J1" s="199" t="s">
        <v>170</v>
      </c>
      <c r="K1" s="199"/>
      <c r="L1" s="199"/>
      <c r="M1" s="199"/>
      <c r="N1" s="199"/>
      <c r="O1" s="199"/>
      <c r="P1" s="199"/>
      <c r="Q1" s="199"/>
      <c r="R1" s="199"/>
      <c r="S1" s="197"/>
      <c r="T1" s="197"/>
      <c r="U1" s="197"/>
      <c r="V1" s="199" t="s">
        <v>171</v>
      </c>
      <c r="W1" s="199"/>
      <c r="X1" s="199"/>
      <c r="Y1" s="199"/>
      <c r="Z1" s="199"/>
      <c r="AA1" s="199"/>
      <c r="AB1" s="199"/>
      <c r="AC1" s="199"/>
      <c r="AD1" s="199"/>
      <c r="AE1" s="199"/>
      <c r="AF1" s="197"/>
      <c r="AG1" s="197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1" t="s">
        <v>172</v>
      </c>
      <c r="BA1" s="201" t="s">
        <v>167</v>
      </c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S1" s="203" t="s">
        <v>173</v>
      </c>
      <c r="BT1" s="203" t="s">
        <v>173</v>
      </c>
    </row>
    <row r="2" spans="1:72" ht="36.950000000000003" customHeight="1" x14ac:dyDescent="0.3">
      <c r="B2" s="457" t="s">
        <v>174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Q2" s="459" t="s">
        <v>175</v>
      </c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R2" s="204" t="s">
        <v>176</v>
      </c>
      <c r="BS2" s="204" t="s">
        <v>177</v>
      </c>
    </row>
    <row r="3" spans="1:72" ht="6.95" customHeight="1" x14ac:dyDescent="0.3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7"/>
      <c r="BR3" s="204" t="s">
        <v>176</v>
      </c>
      <c r="BS3" s="204" t="s">
        <v>178</v>
      </c>
    </row>
    <row r="4" spans="1:72" ht="36.950000000000003" customHeight="1" x14ac:dyDescent="0.3">
      <c r="A4" s="208"/>
      <c r="B4" s="461" t="s">
        <v>179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209"/>
      <c r="AR4" s="210" t="s">
        <v>180</v>
      </c>
      <c r="BR4" s="204" t="s">
        <v>181</v>
      </c>
    </row>
    <row r="5" spans="1:72" ht="14.45" customHeight="1" x14ac:dyDescent="0.3">
      <c r="A5" s="208"/>
      <c r="B5" s="211"/>
      <c r="C5" s="212" t="s">
        <v>182</v>
      </c>
      <c r="D5" s="211"/>
      <c r="E5" s="211"/>
      <c r="F5" s="211"/>
      <c r="G5" s="211"/>
      <c r="H5" s="211"/>
      <c r="I5" s="211"/>
      <c r="J5" s="463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211"/>
      <c r="AP5" s="209"/>
      <c r="BR5" s="204" t="s">
        <v>176</v>
      </c>
    </row>
    <row r="6" spans="1:72" ht="36.950000000000003" customHeight="1" x14ac:dyDescent="0.3">
      <c r="A6" s="208"/>
      <c r="B6" s="211"/>
      <c r="C6" s="213" t="s">
        <v>183</v>
      </c>
      <c r="D6" s="211"/>
      <c r="E6" s="211"/>
      <c r="F6" s="211"/>
      <c r="G6" s="211"/>
      <c r="H6" s="211"/>
      <c r="I6" s="211"/>
      <c r="J6" s="465" t="s">
        <v>249</v>
      </c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211"/>
      <c r="AP6" s="209"/>
      <c r="BR6" s="204" t="s">
        <v>176</v>
      </c>
    </row>
    <row r="7" spans="1:72" ht="14.45" customHeight="1" x14ac:dyDescent="0.3">
      <c r="A7" s="208"/>
      <c r="B7" s="211"/>
      <c r="C7" s="214" t="s">
        <v>184</v>
      </c>
      <c r="D7" s="211"/>
      <c r="E7" s="211"/>
      <c r="F7" s="211"/>
      <c r="G7" s="211"/>
      <c r="H7" s="211"/>
      <c r="I7" s="211"/>
      <c r="J7" s="215" t="s">
        <v>167</v>
      </c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4" t="s">
        <v>185</v>
      </c>
      <c r="AK7" s="211"/>
      <c r="AL7" s="211"/>
      <c r="AM7" s="215" t="s">
        <v>167</v>
      </c>
      <c r="AN7" s="211"/>
      <c r="AO7" s="211"/>
      <c r="AP7" s="209"/>
      <c r="BR7" s="204" t="s">
        <v>176</v>
      </c>
    </row>
    <row r="8" spans="1:72" ht="14.45" customHeight="1" x14ac:dyDescent="0.3">
      <c r="A8" s="208"/>
      <c r="B8" s="211"/>
      <c r="C8" s="214" t="s">
        <v>186</v>
      </c>
      <c r="D8" s="211"/>
      <c r="E8" s="211"/>
      <c r="F8" s="211"/>
      <c r="G8" s="211"/>
      <c r="H8" s="211"/>
      <c r="I8" s="211"/>
      <c r="J8" s="215" t="s">
        <v>187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4" t="s">
        <v>188</v>
      </c>
      <c r="AK8" s="211"/>
      <c r="AL8" s="211"/>
      <c r="AM8" s="287">
        <v>43585</v>
      </c>
      <c r="AN8" s="211"/>
      <c r="AO8" s="211"/>
      <c r="AP8" s="209"/>
      <c r="BR8" s="204" t="s">
        <v>176</v>
      </c>
    </row>
    <row r="9" spans="1:72" ht="14.45" customHeight="1" x14ac:dyDescent="0.3">
      <c r="A9" s="208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09"/>
      <c r="BR9" s="204" t="s">
        <v>176</v>
      </c>
    </row>
    <row r="10" spans="1:72" ht="14.45" customHeight="1" x14ac:dyDescent="0.3">
      <c r="A10" s="208"/>
      <c r="B10" s="211"/>
      <c r="C10" s="214" t="s">
        <v>21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4" t="s">
        <v>33</v>
      </c>
      <c r="AK10" s="211"/>
      <c r="AL10" s="211"/>
      <c r="AM10" s="215" t="s">
        <v>167</v>
      </c>
      <c r="AN10" s="211"/>
      <c r="AO10" s="211"/>
      <c r="AP10" s="209"/>
      <c r="BR10" s="204" t="s">
        <v>176</v>
      </c>
    </row>
    <row r="11" spans="1:72" ht="18.399999999999999" customHeight="1" x14ac:dyDescent="0.3">
      <c r="A11" s="208"/>
      <c r="B11" s="211"/>
      <c r="C11" s="211"/>
      <c r="D11" s="215" t="s">
        <v>189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4" t="s">
        <v>34</v>
      </c>
      <c r="AK11" s="211"/>
      <c r="AL11" s="211"/>
      <c r="AM11" s="215" t="s">
        <v>167</v>
      </c>
      <c r="AN11" s="211"/>
      <c r="AO11" s="211"/>
      <c r="AP11" s="209"/>
      <c r="BR11" s="204" t="s">
        <v>176</v>
      </c>
    </row>
    <row r="12" spans="1:72" ht="6.95" customHeight="1" x14ac:dyDescent="0.3">
      <c r="A12" s="208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09"/>
      <c r="BR12" s="204" t="s">
        <v>176</v>
      </c>
    </row>
    <row r="13" spans="1:72" ht="14.45" customHeight="1" x14ac:dyDescent="0.3">
      <c r="A13" s="208"/>
      <c r="B13" s="211"/>
      <c r="C13" s="214" t="s">
        <v>18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4" t="s">
        <v>33</v>
      </c>
      <c r="AK13" s="211"/>
      <c r="AL13" s="211"/>
      <c r="AM13" s="215" t="s">
        <v>167</v>
      </c>
      <c r="AN13" s="211"/>
      <c r="AO13" s="211"/>
      <c r="AP13" s="209"/>
      <c r="BR13" s="204" t="s">
        <v>176</v>
      </c>
    </row>
    <row r="14" spans="1:72" ht="15" x14ac:dyDescent="0.3">
      <c r="A14" s="208"/>
      <c r="B14" s="211"/>
      <c r="C14" s="211"/>
      <c r="D14" s="215" t="s">
        <v>187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4" t="s">
        <v>34</v>
      </c>
      <c r="AK14" s="211"/>
      <c r="AL14" s="211"/>
      <c r="AM14" s="215" t="s">
        <v>167</v>
      </c>
      <c r="AN14" s="211"/>
      <c r="AO14" s="211"/>
      <c r="AP14" s="209"/>
      <c r="BR14" s="204" t="s">
        <v>176</v>
      </c>
    </row>
    <row r="15" spans="1:72" ht="6.95" customHeight="1" x14ac:dyDescent="0.3">
      <c r="A15" s="208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09"/>
      <c r="BR15" s="204" t="s">
        <v>173</v>
      </c>
    </row>
    <row r="16" spans="1:72" ht="14.45" customHeight="1" x14ac:dyDescent="0.3">
      <c r="A16" s="208"/>
      <c r="B16" s="211"/>
      <c r="C16" s="214" t="s">
        <v>19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4" t="s">
        <v>33</v>
      </c>
      <c r="AK16" s="211"/>
      <c r="AL16" s="211"/>
      <c r="AM16" s="215" t="s">
        <v>167</v>
      </c>
      <c r="AN16" s="211"/>
      <c r="AO16" s="211"/>
      <c r="AP16" s="209"/>
      <c r="BR16" s="204" t="s">
        <v>173</v>
      </c>
    </row>
    <row r="17" spans="1:70" ht="18.399999999999999" customHeight="1" x14ac:dyDescent="0.3">
      <c r="A17" s="208"/>
      <c r="B17" s="211"/>
      <c r="C17" s="211"/>
      <c r="D17" s="215" t="s">
        <v>190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4" t="s">
        <v>34</v>
      </c>
      <c r="AK17" s="211"/>
      <c r="AL17" s="211"/>
      <c r="AM17" s="215" t="s">
        <v>167</v>
      </c>
      <c r="AN17" s="211"/>
      <c r="AO17" s="211"/>
      <c r="AP17" s="209"/>
      <c r="BR17" s="204" t="s">
        <v>191</v>
      </c>
    </row>
    <row r="18" spans="1:70" ht="6.95" customHeight="1" x14ac:dyDescent="0.3">
      <c r="A18" s="208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09"/>
      <c r="BR18" s="204" t="s">
        <v>176</v>
      </c>
    </row>
    <row r="19" spans="1:70" ht="14.45" customHeight="1" x14ac:dyDescent="0.3">
      <c r="A19" s="208"/>
      <c r="B19" s="211"/>
      <c r="C19" s="214" t="s">
        <v>192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4" t="s">
        <v>33</v>
      </c>
      <c r="AK19" s="211"/>
      <c r="AL19" s="211"/>
      <c r="AM19" s="215" t="s">
        <v>167</v>
      </c>
      <c r="AN19" s="211"/>
      <c r="AO19" s="211"/>
      <c r="AP19" s="209"/>
      <c r="BR19" s="204" t="s">
        <v>176</v>
      </c>
    </row>
    <row r="20" spans="1:70" ht="18.399999999999999" customHeight="1" x14ac:dyDescent="0.3">
      <c r="A20" s="208"/>
      <c r="B20" s="211"/>
      <c r="C20" s="211"/>
      <c r="D20" s="215" t="s">
        <v>187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4" t="s">
        <v>34</v>
      </c>
      <c r="AK20" s="211"/>
      <c r="AL20" s="211"/>
      <c r="AM20" s="215" t="s">
        <v>167</v>
      </c>
      <c r="AN20" s="211"/>
      <c r="AO20" s="211"/>
      <c r="AP20" s="209"/>
    </row>
    <row r="21" spans="1:70" ht="6.95" customHeight="1" x14ac:dyDescent="0.3">
      <c r="A21" s="208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09"/>
    </row>
    <row r="22" spans="1:70" ht="15" x14ac:dyDescent="0.3">
      <c r="A22" s="208"/>
      <c r="B22" s="211"/>
      <c r="C22" s="214" t="s">
        <v>193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09"/>
    </row>
    <row r="23" spans="1:70" ht="22.5" customHeight="1" x14ac:dyDescent="0.3">
      <c r="A23" s="208"/>
      <c r="B23" s="211"/>
      <c r="C23" s="211"/>
      <c r="D23" s="456" t="s">
        <v>167</v>
      </c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211"/>
      <c r="AO23" s="211"/>
      <c r="AP23" s="209"/>
    </row>
    <row r="24" spans="1:70" ht="6.95" customHeight="1" x14ac:dyDescent="0.3">
      <c r="A24" s="208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09"/>
    </row>
    <row r="25" spans="1:70" ht="6.95" customHeight="1" x14ac:dyDescent="0.3">
      <c r="A25" s="208"/>
      <c r="B25" s="211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1"/>
      <c r="AP25" s="209"/>
    </row>
    <row r="26" spans="1:70" ht="14.45" customHeight="1" x14ac:dyDescent="0.3">
      <c r="A26" s="208"/>
      <c r="B26" s="211"/>
      <c r="C26" s="217" t="s">
        <v>194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466">
        <f>ROUND(AF87,2)</f>
        <v>0</v>
      </c>
      <c r="AK26" s="464"/>
      <c r="AL26" s="464"/>
      <c r="AM26" s="464"/>
      <c r="AN26" s="464"/>
      <c r="AO26" s="211"/>
      <c r="AP26" s="209"/>
    </row>
    <row r="27" spans="1:70" ht="14.45" customHeight="1" x14ac:dyDescent="0.3">
      <c r="A27" s="208"/>
      <c r="B27" s="211"/>
      <c r="C27" s="217" t="s">
        <v>195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466">
        <f>ROUND(AF92,2)</f>
        <v>0</v>
      </c>
      <c r="AK27" s="466"/>
      <c r="AL27" s="466"/>
      <c r="AM27" s="466"/>
      <c r="AN27" s="466"/>
      <c r="AO27" s="211"/>
      <c r="AP27" s="209"/>
    </row>
    <row r="28" spans="1:70" s="221" customFormat="1" ht="6.95" customHeight="1" x14ac:dyDescent="0.2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20"/>
    </row>
    <row r="29" spans="1:70" s="221" customFormat="1" ht="25.9" customHeight="1" x14ac:dyDescent="0.2">
      <c r="A29" s="218"/>
      <c r="B29" s="219"/>
      <c r="C29" s="222" t="s">
        <v>196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467">
        <f>ROUND(AJ26+AJ27,2)</f>
        <v>0</v>
      </c>
      <c r="AK29" s="468"/>
      <c r="AL29" s="468"/>
      <c r="AM29" s="468"/>
      <c r="AN29" s="468"/>
      <c r="AO29" s="219"/>
      <c r="AP29" s="220"/>
    </row>
    <row r="30" spans="1:70" s="221" customFormat="1" ht="6.95" customHeight="1" x14ac:dyDescent="0.2">
      <c r="A30" s="218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20"/>
    </row>
    <row r="31" spans="1:70" s="229" customFormat="1" ht="14.45" customHeight="1" x14ac:dyDescent="0.2">
      <c r="A31" s="224"/>
      <c r="B31" s="225"/>
      <c r="C31" s="226" t="s">
        <v>89</v>
      </c>
      <c r="D31" s="225"/>
      <c r="E31" s="226" t="s">
        <v>197</v>
      </c>
      <c r="F31" s="225"/>
      <c r="G31" s="225"/>
      <c r="H31" s="225"/>
      <c r="I31" s="225"/>
      <c r="J31" s="225"/>
      <c r="K31" s="469">
        <v>0.21</v>
      </c>
      <c r="L31" s="470"/>
      <c r="M31" s="470"/>
      <c r="N31" s="470"/>
      <c r="O31" s="225"/>
      <c r="P31" s="225"/>
      <c r="Q31" s="225"/>
      <c r="R31" s="225"/>
      <c r="S31" s="227" t="s">
        <v>198</v>
      </c>
      <c r="T31" s="225"/>
      <c r="U31" s="225"/>
      <c r="V31" s="471">
        <f>ROUND(AY87+SUM(CC93),2)</f>
        <v>0</v>
      </c>
      <c r="W31" s="470"/>
      <c r="X31" s="470"/>
      <c r="Y31" s="470"/>
      <c r="Z31" s="470"/>
      <c r="AA31" s="470"/>
      <c r="AB31" s="470"/>
      <c r="AC31" s="470"/>
      <c r="AD31" s="470"/>
      <c r="AE31" s="225"/>
      <c r="AF31" s="225"/>
      <c r="AG31" s="225"/>
      <c r="AH31" s="225"/>
      <c r="AI31" s="225"/>
      <c r="AJ31" s="471">
        <f>0.21*AJ29</f>
        <v>0</v>
      </c>
      <c r="AK31" s="470"/>
      <c r="AL31" s="470"/>
      <c r="AM31" s="470"/>
      <c r="AN31" s="470"/>
      <c r="AO31" s="225"/>
      <c r="AP31" s="228"/>
    </row>
    <row r="32" spans="1:70" s="229" customFormat="1" ht="14.45" customHeight="1" x14ac:dyDescent="0.2">
      <c r="A32" s="224"/>
      <c r="B32" s="225"/>
      <c r="C32" s="225"/>
      <c r="D32" s="225"/>
      <c r="E32" s="226" t="s">
        <v>199</v>
      </c>
      <c r="F32" s="225"/>
      <c r="G32" s="225"/>
      <c r="H32" s="225"/>
      <c r="I32" s="225"/>
      <c r="J32" s="225"/>
      <c r="K32" s="469">
        <v>0.15</v>
      </c>
      <c r="L32" s="470"/>
      <c r="M32" s="470"/>
      <c r="N32" s="470"/>
      <c r="O32" s="225"/>
      <c r="P32" s="225"/>
      <c r="Q32" s="225"/>
      <c r="R32" s="225"/>
      <c r="S32" s="227" t="s">
        <v>198</v>
      </c>
      <c r="T32" s="225"/>
      <c r="U32" s="225"/>
      <c r="V32" s="471">
        <v>0</v>
      </c>
      <c r="W32" s="470"/>
      <c r="X32" s="470"/>
      <c r="Y32" s="470"/>
      <c r="Z32" s="470"/>
      <c r="AA32" s="470"/>
      <c r="AB32" s="470"/>
      <c r="AC32" s="470"/>
      <c r="AD32" s="470"/>
      <c r="AE32" s="225"/>
      <c r="AF32" s="225"/>
      <c r="AG32" s="225"/>
      <c r="AH32" s="225"/>
      <c r="AI32" s="225"/>
      <c r="AJ32" s="471">
        <v>0</v>
      </c>
      <c r="AK32" s="470"/>
      <c r="AL32" s="470"/>
      <c r="AM32" s="470"/>
      <c r="AN32" s="470"/>
      <c r="AO32" s="225"/>
      <c r="AP32" s="228"/>
    </row>
    <row r="33" spans="1:42" s="229" customFormat="1" ht="14.45" hidden="1" customHeight="1" x14ac:dyDescent="0.2">
      <c r="A33" s="224"/>
      <c r="B33" s="225"/>
      <c r="C33" s="225"/>
      <c r="D33" s="225"/>
      <c r="E33" s="226" t="s">
        <v>200</v>
      </c>
      <c r="F33" s="225"/>
      <c r="G33" s="225"/>
      <c r="H33" s="225"/>
      <c r="I33" s="225"/>
      <c r="J33" s="225"/>
      <c r="K33" s="469">
        <v>0.21</v>
      </c>
      <c r="L33" s="470"/>
      <c r="M33" s="470"/>
      <c r="N33" s="470"/>
      <c r="O33" s="225"/>
      <c r="P33" s="225"/>
      <c r="Q33" s="225"/>
      <c r="R33" s="225"/>
      <c r="S33" s="227" t="s">
        <v>198</v>
      </c>
      <c r="T33" s="225"/>
      <c r="U33" s="225"/>
      <c r="V33" s="471">
        <f>ROUND(BA87+SUM(CE93),2)</f>
        <v>0</v>
      </c>
      <c r="W33" s="470"/>
      <c r="X33" s="470"/>
      <c r="Y33" s="470"/>
      <c r="Z33" s="470"/>
      <c r="AA33" s="470"/>
      <c r="AB33" s="470"/>
      <c r="AC33" s="470"/>
      <c r="AD33" s="470"/>
      <c r="AE33" s="225"/>
      <c r="AF33" s="225"/>
      <c r="AG33" s="225"/>
      <c r="AH33" s="225"/>
      <c r="AI33" s="225"/>
      <c r="AJ33" s="471">
        <v>0</v>
      </c>
      <c r="AK33" s="470"/>
      <c r="AL33" s="470"/>
      <c r="AM33" s="470"/>
      <c r="AN33" s="470"/>
      <c r="AO33" s="225"/>
      <c r="AP33" s="228"/>
    </row>
    <row r="34" spans="1:42" s="229" customFormat="1" ht="14.45" hidden="1" customHeight="1" x14ac:dyDescent="0.2">
      <c r="A34" s="224"/>
      <c r="B34" s="225"/>
      <c r="C34" s="225"/>
      <c r="D34" s="225"/>
      <c r="E34" s="226" t="s">
        <v>201</v>
      </c>
      <c r="F34" s="225"/>
      <c r="G34" s="225"/>
      <c r="H34" s="225"/>
      <c r="I34" s="225"/>
      <c r="J34" s="225"/>
      <c r="K34" s="469">
        <v>0.15</v>
      </c>
      <c r="L34" s="470"/>
      <c r="M34" s="470"/>
      <c r="N34" s="470"/>
      <c r="O34" s="225"/>
      <c r="P34" s="225"/>
      <c r="Q34" s="225"/>
      <c r="R34" s="225"/>
      <c r="S34" s="227" t="s">
        <v>198</v>
      </c>
      <c r="T34" s="225"/>
      <c r="U34" s="225"/>
      <c r="V34" s="471">
        <f>ROUND(BB87+SUM(CF93),2)</f>
        <v>0</v>
      </c>
      <c r="W34" s="470"/>
      <c r="X34" s="470"/>
      <c r="Y34" s="470"/>
      <c r="Z34" s="470"/>
      <c r="AA34" s="470"/>
      <c r="AB34" s="470"/>
      <c r="AC34" s="470"/>
      <c r="AD34" s="470"/>
      <c r="AE34" s="225"/>
      <c r="AF34" s="225"/>
      <c r="AG34" s="225"/>
      <c r="AH34" s="225"/>
      <c r="AI34" s="225"/>
      <c r="AJ34" s="471">
        <v>0</v>
      </c>
      <c r="AK34" s="470"/>
      <c r="AL34" s="470"/>
      <c r="AM34" s="470"/>
      <c r="AN34" s="470"/>
      <c r="AO34" s="225"/>
      <c r="AP34" s="228"/>
    </row>
    <row r="35" spans="1:42" s="229" customFormat="1" ht="14.45" hidden="1" customHeight="1" x14ac:dyDescent="0.2">
      <c r="A35" s="224"/>
      <c r="B35" s="225"/>
      <c r="C35" s="225"/>
      <c r="D35" s="225"/>
      <c r="E35" s="226" t="s">
        <v>202</v>
      </c>
      <c r="F35" s="225"/>
      <c r="G35" s="225"/>
      <c r="H35" s="225"/>
      <c r="I35" s="225"/>
      <c r="J35" s="225"/>
      <c r="K35" s="469">
        <v>0</v>
      </c>
      <c r="L35" s="470"/>
      <c r="M35" s="470"/>
      <c r="N35" s="470"/>
      <c r="O35" s="225"/>
      <c r="P35" s="225"/>
      <c r="Q35" s="225"/>
      <c r="R35" s="225"/>
      <c r="S35" s="227" t="s">
        <v>198</v>
      </c>
      <c r="T35" s="225"/>
      <c r="U35" s="225"/>
      <c r="V35" s="471">
        <f>ROUND(BC87+SUM(CG93),2)</f>
        <v>0</v>
      </c>
      <c r="W35" s="470"/>
      <c r="X35" s="470"/>
      <c r="Y35" s="470"/>
      <c r="Z35" s="470"/>
      <c r="AA35" s="470"/>
      <c r="AB35" s="470"/>
      <c r="AC35" s="470"/>
      <c r="AD35" s="470"/>
      <c r="AE35" s="225"/>
      <c r="AF35" s="225"/>
      <c r="AG35" s="225"/>
      <c r="AH35" s="225"/>
      <c r="AI35" s="225"/>
      <c r="AJ35" s="471">
        <v>0</v>
      </c>
      <c r="AK35" s="470"/>
      <c r="AL35" s="470"/>
      <c r="AM35" s="470"/>
      <c r="AN35" s="470"/>
      <c r="AO35" s="225"/>
      <c r="AP35" s="228"/>
    </row>
    <row r="36" spans="1:42" s="221" customFormat="1" ht="6.95" customHeight="1" x14ac:dyDescent="0.2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20"/>
    </row>
    <row r="37" spans="1:42" s="221" customFormat="1" ht="25.9" customHeight="1" x14ac:dyDescent="0.2">
      <c r="A37" s="218"/>
      <c r="B37" s="230"/>
      <c r="C37" s="231" t="s">
        <v>203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3" t="s">
        <v>10</v>
      </c>
      <c r="T37" s="232"/>
      <c r="U37" s="232"/>
      <c r="V37" s="232"/>
      <c r="W37" s="477" t="s">
        <v>47</v>
      </c>
      <c r="X37" s="478"/>
      <c r="Y37" s="478"/>
      <c r="Z37" s="478"/>
      <c r="AA37" s="478"/>
      <c r="AB37" s="232"/>
      <c r="AC37" s="232"/>
      <c r="AD37" s="232"/>
      <c r="AE37" s="232"/>
      <c r="AF37" s="232"/>
      <c r="AG37" s="232"/>
      <c r="AH37" s="232"/>
      <c r="AI37" s="232"/>
      <c r="AJ37" s="479">
        <f>SUM(AJ29:AJ35)</f>
        <v>0</v>
      </c>
      <c r="AK37" s="478"/>
      <c r="AL37" s="478"/>
      <c r="AM37" s="478"/>
      <c r="AN37" s="480"/>
      <c r="AO37" s="230"/>
      <c r="AP37" s="220"/>
    </row>
    <row r="38" spans="1:42" s="221" customFormat="1" ht="14.45" customHeight="1" x14ac:dyDescent="0.2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20"/>
    </row>
    <row r="39" spans="1:42" x14ac:dyDescent="0.3">
      <c r="A39" s="208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09"/>
    </row>
    <row r="40" spans="1:42" x14ac:dyDescent="0.3">
      <c r="A40" s="208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09"/>
    </row>
    <row r="41" spans="1:42" x14ac:dyDescent="0.3">
      <c r="A41" s="208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09"/>
    </row>
    <row r="42" spans="1:42" x14ac:dyDescent="0.3">
      <c r="A42" s="208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09"/>
    </row>
    <row r="43" spans="1:42" x14ac:dyDescent="0.3">
      <c r="A43" s="208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09"/>
    </row>
    <row r="44" spans="1:42" x14ac:dyDescent="0.3">
      <c r="A44" s="208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09"/>
    </row>
    <row r="45" spans="1:42" x14ac:dyDescent="0.3">
      <c r="A45" s="208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9"/>
    </row>
    <row r="46" spans="1:42" x14ac:dyDescent="0.3">
      <c r="A46" s="208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09"/>
    </row>
    <row r="47" spans="1:42" x14ac:dyDescent="0.3">
      <c r="A47" s="208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09"/>
    </row>
    <row r="48" spans="1:42" x14ac:dyDescent="0.3">
      <c r="A48" s="208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09"/>
    </row>
    <row r="49" spans="1:42" s="221" customFormat="1" ht="15" x14ac:dyDescent="0.2">
      <c r="A49" s="218"/>
      <c r="B49" s="219"/>
      <c r="C49" s="234" t="s">
        <v>204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6"/>
      <c r="Z49" s="219"/>
      <c r="AA49" s="219"/>
      <c r="AB49" s="234" t="s">
        <v>205</v>
      </c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6"/>
      <c r="AO49" s="219"/>
      <c r="AP49" s="220"/>
    </row>
    <row r="50" spans="1:42" x14ac:dyDescent="0.3">
      <c r="A50" s="208"/>
      <c r="B50" s="211"/>
      <c r="C50" s="237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38"/>
      <c r="Z50" s="211"/>
      <c r="AA50" s="211"/>
      <c r="AB50" s="237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38"/>
      <c r="AO50" s="211"/>
      <c r="AP50" s="209"/>
    </row>
    <row r="51" spans="1:42" x14ac:dyDescent="0.3">
      <c r="A51" s="208"/>
      <c r="B51" s="211"/>
      <c r="C51" s="237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38"/>
      <c r="Z51" s="211"/>
      <c r="AA51" s="211"/>
      <c r="AB51" s="237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38"/>
      <c r="AO51" s="211"/>
      <c r="AP51" s="209"/>
    </row>
    <row r="52" spans="1:42" x14ac:dyDescent="0.3">
      <c r="A52" s="208"/>
      <c r="B52" s="211"/>
      <c r="C52" s="237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38"/>
      <c r="Z52" s="211"/>
      <c r="AA52" s="211"/>
      <c r="AB52" s="237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38"/>
      <c r="AO52" s="211"/>
      <c r="AP52" s="209"/>
    </row>
    <row r="53" spans="1:42" x14ac:dyDescent="0.3">
      <c r="A53" s="208"/>
      <c r="B53" s="211"/>
      <c r="C53" s="237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38"/>
      <c r="Z53" s="211"/>
      <c r="AA53" s="211"/>
      <c r="AB53" s="237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38"/>
      <c r="AO53" s="211"/>
      <c r="AP53" s="209"/>
    </row>
    <row r="54" spans="1:42" x14ac:dyDescent="0.3">
      <c r="A54" s="208"/>
      <c r="B54" s="211"/>
      <c r="C54" s="237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38"/>
      <c r="Z54" s="211"/>
      <c r="AA54" s="211"/>
      <c r="AB54" s="237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38"/>
      <c r="AO54" s="211"/>
      <c r="AP54" s="209"/>
    </row>
    <row r="55" spans="1:42" x14ac:dyDescent="0.3">
      <c r="A55" s="208"/>
      <c r="B55" s="211"/>
      <c r="C55" s="23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38"/>
      <c r="Z55" s="211"/>
      <c r="AA55" s="211"/>
      <c r="AB55" s="237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38"/>
      <c r="AO55" s="211"/>
      <c r="AP55" s="209"/>
    </row>
    <row r="56" spans="1:42" x14ac:dyDescent="0.3">
      <c r="A56" s="208"/>
      <c r="B56" s="211"/>
      <c r="C56" s="237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38"/>
      <c r="Z56" s="211"/>
      <c r="AA56" s="211"/>
      <c r="AB56" s="237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38"/>
      <c r="AO56" s="211"/>
      <c r="AP56" s="209"/>
    </row>
    <row r="57" spans="1:42" x14ac:dyDescent="0.3">
      <c r="A57" s="208"/>
      <c r="B57" s="211"/>
      <c r="C57" s="237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38"/>
      <c r="Z57" s="211"/>
      <c r="AA57" s="211"/>
      <c r="AB57" s="237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38"/>
      <c r="AO57" s="211"/>
      <c r="AP57" s="209"/>
    </row>
    <row r="58" spans="1:42" s="221" customFormat="1" ht="15" x14ac:dyDescent="0.2">
      <c r="A58" s="218"/>
      <c r="B58" s="219"/>
      <c r="C58" s="239" t="s">
        <v>206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1" t="s">
        <v>207</v>
      </c>
      <c r="R58" s="240"/>
      <c r="S58" s="240"/>
      <c r="T58" s="240"/>
      <c r="U58" s="240"/>
      <c r="V58" s="240"/>
      <c r="W58" s="240"/>
      <c r="X58" s="240"/>
      <c r="Y58" s="242"/>
      <c r="Z58" s="219"/>
      <c r="AA58" s="219"/>
      <c r="AB58" s="239" t="s">
        <v>206</v>
      </c>
      <c r="AC58" s="240"/>
      <c r="AD58" s="240"/>
      <c r="AE58" s="240"/>
      <c r="AF58" s="240"/>
      <c r="AG58" s="240"/>
      <c r="AH58" s="240"/>
      <c r="AI58" s="240"/>
      <c r="AJ58" s="240"/>
      <c r="AK58" s="240"/>
      <c r="AL58" s="241" t="s">
        <v>207</v>
      </c>
      <c r="AM58" s="240"/>
      <c r="AN58" s="242"/>
      <c r="AO58" s="219"/>
      <c r="AP58" s="220"/>
    </row>
    <row r="59" spans="1:42" x14ac:dyDescent="0.3">
      <c r="A59" s="208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09"/>
    </row>
    <row r="60" spans="1:42" s="221" customFormat="1" ht="15" x14ac:dyDescent="0.2">
      <c r="A60" s="218"/>
      <c r="B60" s="219"/>
      <c r="C60" s="234" t="s">
        <v>208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6"/>
      <c r="Z60" s="219"/>
      <c r="AA60" s="219"/>
      <c r="AB60" s="234" t="s">
        <v>209</v>
      </c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6"/>
      <c r="AO60" s="219"/>
      <c r="AP60" s="220"/>
    </row>
    <row r="61" spans="1:42" x14ac:dyDescent="0.3">
      <c r="A61" s="208"/>
      <c r="B61" s="211"/>
      <c r="C61" s="237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38"/>
      <c r="Z61" s="211"/>
      <c r="AA61" s="211"/>
      <c r="AB61" s="237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38"/>
      <c r="AO61" s="211"/>
      <c r="AP61" s="209"/>
    </row>
    <row r="62" spans="1:42" x14ac:dyDescent="0.3">
      <c r="A62" s="208"/>
      <c r="B62" s="211"/>
      <c r="C62" s="237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38"/>
      <c r="Z62" s="211"/>
      <c r="AA62" s="211"/>
      <c r="AB62" s="237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38"/>
      <c r="AO62" s="211"/>
      <c r="AP62" s="209"/>
    </row>
    <row r="63" spans="1:42" x14ac:dyDescent="0.3">
      <c r="A63" s="208"/>
      <c r="B63" s="211"/>
      <c r="C63" s="237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38"/>
      <c r="Z63" s="211"/>
      <c r="AA63" s="211"/>
      <c r="AB63" s="237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38"/>
      <c r="AO63" s="211"/>
      <c r="AP63" s="209"/>
    </row>
    <row r="64" spans="1:42" x14ac:dyDescent="0.3">
      <c r="A64" s="208"/>
      <c r="B64" s="211"/>
      <c r="C64" s="237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38"/>
      <c r="Z64" s="211"/>
      <c r="AA64" s="211"/>
      <c r="AB64" s="237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38"/>
      <c r="AO64" s="211"/>
      <c r="AP64" s="209"/>
    </row>
    <row r="65" spans="1:42" x14ac:dyDescent="0.3">
      <c r="A65" s="208"/>
      <c r="B65" s="211"/>
      <c r="C65" s="237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38"/>
      <c r="Z65" s="211"/>
      <c r="AA65" s="211"/>
      <c r="AB65" s="237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38"/>
      <c r="AO65" s="211"/>
      <c r="AP65" s="209"/>
    </row>
    <row r="66" spans="1:42" x14ac:dyDescent="0.3">
      <c r="A66" s="208"/>
      <c r="B66" s="211"/>
      <c r="C66" s="237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38"/>
      <c r="Z66" s="211"/>
      <c r="AA66" s="211"/>
      <c r="AB66" s="237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38"/>
      <c r="AO66" s="211"/>
      <c r="AP66" s="209"/>
    </row>
    <row r="67" spans="1:42" x14ac:dyDescent="0.3">
      <c r="A67" s="208"/>
      <c r="B67" s="211"/>
      <c r="C67" s="237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38"/>
      <c r="Z67" s="211"/>
      <c r="AA67" s="211"/>
      <c r="AB67" s="237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38"/>
      <c r="AO67" s="211"/>
      <c r="AP67" s="209"/>
    </row>
    <row r="68" spans="1:42" x14ac:dyDescent="0.3">
      <c r="A68" s="208"/>
      <c r="B68" s="211"/>
      <c r="C68" s="237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38"/>
      <c r="Z68" s="211"/>
      <c r="AA68" s="211"/>
      <c r="AB68" s="237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38"/>
      <c r="AO68" s="211"/>
      <c r="AP68" s="209"/>
    </row>
    <row r="69" spans="1:42" s="221" customFormat="1" ht="15" x14ac:dyDescent="0.2">
      <c r="A69" s="218"/>
      <c r="B69" s="219"/>
      <c r="C69" s="239" t="s">
        <v>206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1" t="s">
        <v>207</v>
      </c>
      <c r="R69" s="240"/>
      <c r="S69" s="240"/>
      <c r="T69" s="240"/>
      <c r="U69" s="240"/>
      <c r="V69" s="240"/>
      <c r="W69" s="240"/>
      <c r="X69" s="240"/>
      <c r="Y69" s="242"/>
      <c r="Z69" s="219"/>
      <c r="AA69" s="219"/>
      <c r="AB69" s="239" t="s">
        <v>206</v>
      </c>
      <c r="AC69" s="240"/>
      <c r="AD69" s="240"/>
      <c r="AE69" s="240"/>
      <c r="AF69" s="240"/>
      <c r="AG69" s="240"/>
      <c r="AH69" s="240"/>
      <c r="AI69" s="240"/>
      <c r="AJ69" s="240"/>
      <c r="AK69" s="240"/>
      <c r="AL69" s="241" t="s">
        <v>207</v>
      </c>
      <c r="AM69" s="240"/>
      <c r="AN69" s="242"/>
      <c r="AO69" s="219"/>
      <c r="AP69" s="220"/>
    </row>
    <row r="70" spans="1:42" s="221" customFormat="1" ht="6.95" customHeight="1" x14ac:dyDescent="0.2">
      <c r="A70" s="218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20"/>
    </row>
    <row r="71" spans="1:42" s="221" customFormat="1" ht="6.95" customHeight="1" x14ac:dyDescent="0.2">
      <c r="A71" s="243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5"/>
    </row>
    <row r="75" spans="1:42" s="221" customFormat="1" ht="6.95" customHeight="1" x14ac:dyDescent="0.2">
      <c r="A75" s="246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8"/>
    </row>
    <row r="76" spans="1:42" s="221" customFormat="1" ht="36.950000000000003" customHeight="1" x14ac:dyDescent="0.2">
      <c r="A76" s="218"/>
      <c r="B76" s="461" t="s">
        <v>210</v>
      </c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62"/>
      <c r="AC76" s="462"/>
      <c r="AD76" s="462"/>
      <c r="AE76" s="462"/>
      <c r="AF76" s="462"/>
      <c r="AG76" s="462"/>
      <c r="AH76" s="462"/>
      <c r="AI76" s="462"/>
      <c r="AJ76" s="462"/>
      <c r="AK76" s="462"/>
      <c r="AL76" s="462"/>
      <c r="AM76" s="462"/>
      <c r="AN76" s="462"/>
      <c r="AO76" s="462"/>
      <c r="AP76" s="220"/>
    </row>
    <row r="77" spans="1:42" s="252" customFormat="1" ht="14.45" customHeight="1" x14ac:dyDescent="0.2">
      <c r="A77" s="249"/>
      <c r="B77" s="214" t="s">
        <v>182</v>
      </c>
      <c r="C77" s="250"/>
      <c r="D77" s="250"/>
      <c r="E77" s="250"/>
      <c r="F77" s="250"/>
      <c r="G77" s="250"/>
      <c r="H77" s="250"/>
      <c r="I77" s="250"/>
      <c r="J77" s="250"/>
      <c r="K77" s="250">
        <f>J5</f>
        <v>0</v>
      </c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1"/>
    </row>
    <row r="78" spans="1:42" s="257" customFormat="1" ht="36.950000000000003" customHeight="1" x14ac:dyDescent="0.2">
      <c r="A78" s="253"/>
      <c r="B78" s="254" t="s">
        <v>183</v>
      </c>
      <c r="C78" s="255"/>
      <c r="D78" s="255"/>
      <c r="E78" s="255"/>
      <c r="F78" s="255"/>
      <c r="G78" s="255"/>
      <c r="H78" s="255"/>
      <c r="I78" s="255"/>
      <c r="J78" s="255"/>
      <c r="K78" s="481" t="str">
        <f>J6</f>
        <v>Stavební úpravy objektu čp. 26/15 na parc. st. 107 v k.ú. Nový Jičín - město</v>
      </c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255"/>
      <c r="AP78" s="256"/>
    </row>
    <row r="79" spans="1:42" s="221" customFormat="1" ht="6.95" customHeight="1" x14ac:dyDescent="0.2">
      <c r="A79" s="218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20"/>
    </row>
    <row r="80" spans="1:42" s="221" customFormat="1" ht="15" x14ac:dyDescent="0.2">
      <c r="A80" s="218"/>
      <c r="B80" s="214" t="s">
        <v>186</v>
      </c>
      <c r="C80" s="219"/>
      <c r="D80" s="219"/>
      <c r="E80" s="219"/>
      <c r="F80" s="219"/>
      <c r="G80" s="219"/>
      <c r="H80" s="219"/>
      <c r="I80" s="219"/>
      <c r="J80" s="219"/>
      <c r="K80" s="258" t="str">
        <f>IF(J8="","",J8)</f>
        <v xml:space="preserve"> </v>
      </c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4" t="s">
        <v>188</v>
      </c>
      <c r="AI80" s="219"/>
      <c r="AJ80" s="219"/>
      <c r="AK80" s="219"/>
      <c r="AL80" s="259">
        <f>AM8</f>
        <v>43585</v>
      </c>
      <c r="AM80" s="219"/>
      <c r="AN80" s="219"/>
      <c r="AO80" s="219"/>
      <c r="AP80" s="220"/>
    </row>
    <row r="81" spans="1:75" s="221" customFormat="1" ht="6.95" customHeight="1" x14ac:dyDescent="0.2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20"/>
    </row>
    <row r="82" spans="1:75" s="221" customFormat="1" ht="15" x14ac:dyDescent="0.2">
      <c r="A82" s="218"/>
      <c r="B82" s="214" t="s">
        <v>21</v>
      </c>
      <c r="C82" s="219"/>
      <c r="D82" s="219"/>
      <c r="E82" s="219"/>
      <c r="F82" s="219"/>
      <c r="G82" s="219"/>
      <c r="H82" s="219"/>
      <c r="I82" s="219"/>
      <c r="J82" s="219"/>
      <c r="K82" s="250" t="str">
        <f>IF(D11= "","",D11)</f>
        <v>Město Nový Jičín</v>
      </c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4" t="s">
        <v>19</v>
      </c>
      <c r="AI82" s="219"/>
      <c r="AJ82" s="219"/>
      <c r="AK82" s="219"/>
      <c r="AL82" s="476" t="str">
        <f>IF(D17="","",D17)</f>
        <v>Ing. Marek Milata</v>
      </c>
      <c r="AM82" s="476"/>
      <c r="AN82" s="476"/>
      <c r="AO82" s="476"/>
      <c r="AP82" s="220"/>
      <c r="AR82" s="472" t="s">
        <v>211</v>
      </c>
      <c r="AS82" s="473"/>
      <c r="AT82" s="235"/>
      <c r="AU82" s="235"/>
      <c r="AV82" s="235"/>
      <c r="AW82" s="235"/>
      <c r="AX82" s="235"/>
      <c r="AY82" s="235"/>
      <c r="AZ82" s="235"/>
      <c r="BA82" s="235"/>
      <c r="BB82" s="235"/>
      <c r="BC82" s="236"/>
    </row>
    <row r="83" spans="1:75" s="221" customFormat="1" ht="15" x14ac:dyDescent="0.2">
      <c r="A83" s="218"/>
      <c r="B83" s="214" t="s">
        <v>18</v>
      </c>
      <c r="C83" s="219"/>
      <c r="D83" s="219"/>
      <c r="E83" s="219"/>
      <c r="F83" s="219"/>
      <c r="G83" s="219"/>
      <c r="H83" s="219"/>
      <c r="I83" s="219"/>
      <c r="J83" s="219"/>
      <c r="K83" s="250" t="str">
        <f>IF(D14="","",D14)</f>
        <v xml:space="preserve"> </v>
      </c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4" t="s">
        <v>192</v>
      </c>
      <c r="AI83" s="219"/>
      <c r="AJ83" s="219"/>
      <c r="AK83" s="219"/>
      <c r="AL83" s="476" t="str">
        <f>IF(D20="","",D20)</f>
        <v xml:space="preserve"> </v>
      </c>
      <c r="AM83" s="476"/>
      <c r="AN83" s="476"/>
      <c r="AO83" s="476"/>
      <c r="AP83" s="220"/>
      <c r="AR83" s="474"/>
      <c r="AS83" s="475"/>
      <c r="AT83" s="219"/>
      <c r="AU83" s="219"/>
      <c r="AV83" s="219"/>
      <c r="AW83" s="219"/>
      <c r="AX83" s="219"/>
      <c r="AY83" s="219"/>
      <c r="AZ83" s="219"/>
      <c r="BA83" s="219"/>
      <c r="BB83" s="219"/>
      <c r="BC83" s="260"/>
    </row>
    <row r="84" spans="1:75" s="221" customFormat="1" ht="10.9" customHeight="1" x14ac:dyDescent="0.2">
      <c r="A84" s="21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20"/>
      <c r="AR84" s="474"/>
      <c r="AS84" s="475"/>
      <c r="AT84" s="219"/>
      <c r="AU84" s="219"/>
      <c r="AV84" s="219"/>
      <c r="AW84" s="219"/>
      <c r="AX84" s="219"/>
      <c r="AY84" s="219"/>
      <c r="AZ84" s="219"/>
      <c r="BA84" s="219"/>
      <c r="BB84" s="219"/>
      <c r="BC84" s="260"/>
    </row>
    <row r="85" spans="1:75" s="221" customFormat="1" ht="29.25" customHeight="1" x14ac:dyDescent="0.2">
      <c r="A85" s="218"/>
      <c r="B85" s="483" t="s">
        <v>212</v>
      </c>
      <c r="C85" s="484"/>
      <c r="D85" s="484"/>
      <c r="E85" s="484"/>
      <c r="F85" s="484"/>
      <c r="G85" s="261"/>
      <c r="H85" s="485" t="s">
        <v>213</v>
      </c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  <c r="AA85" s="484"/>
      <c r="AB85" s="484"/>
      <c r="AC85" s="484"/>
      <c r="AD85" s="484"/>
      <c r="AE85" s="484"/>
      <c r="AF85" s="485" t="s">
        <v>214</v>
      </c>
      <c r="AG85" s="484"/>
      <c r="AH85" s="484"/>
      <c r="AI85" s="484"/>
      <c r="AJ85" s="484"/>
      <c r="AK85" s="484"/>
      <c r="AL85" s="484"/>
      <c r="AM85" s="485" t="s">
        <v>215</v>
      </c>
      <c r="AN85" s="484"/>
      <c r="AO85" s="486"/>
      <c r="AP85" s="220"/>
      <c r="AR85" s="262" t="s">
        <v>216</v>
      </c>
      <c r="AS85" s="263" t="s">
        <v>217</v>
      </c>
      <c r="AT85" s="263" t="s">
        <v>218</v>
      </c>
      <c r="AU85" s="263" t="s">
        <v>219</v>
      </c>
      <c r="AV85" s="263" t="s">
        <v>220</v>
      </c>
      <c r="AW85" s="263" t="s">
        <v>221</v>
      </c>
      <c r="AX85" s="263" t="s">
        <v>222</v>
      </c>
      <c r="AY85" s="263" t="s">
        <v>223</v>
      </c>
      <c r="AZ85" s="263" t="s">
        <v>224</v>
      </c>
      <c r="BA85" s="263" t="s">
        <v>225</v>
      </c>
      <c r="BB85" s="263" t="s">
        <v>226</v>
      </c>
      <c r="BC85" s="264" t="s">
        <v>227</v>
      </c>
    </row>
    <row r="86" spans="1:75" s="221" customFormat="1" ht="10.9" customHeight="1" x14ac:dyDescent="0.2">
      <c r="A86" s="218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20"/>
      <c r="AR86" s="26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6"/>
    </row>
    <row r="87" spans="1:75" s="257" customFormat="1" ht="32.450000000000003" customHeight="1" x14ac:dyDescent="0.2">
      <c r="A87" s="253"/>
      <c r="B87" s="266" t="s">
        <v>228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487">
        <f>SUM(AK88:AL91)</f>
        <v>0</v>
      </c>
      <c r="AG87" s="487"/>
      <c r="AH87" s="487"/>
      <c r="AI87" s="487"/>
      <c r="AJ87" s="487"/>
      <c r="AK87" s="487"/>
      <c r="AL87" s="487"/>
      <c r="AM87" s="488">
        <f>1.21*AF87</f>
        <v>0</v>
      </c>
      <c r="AN87" s="488"/>
      <c r="AO87" s="488"/>
      <c r="AP87" s="256"/>
      <c r="AR87" s="268">
        <f>ROUND(SUM(AR88:AR90),2)</f>
        <v>0</v>
      </c>
      <c r="AS87" s="269">
        <f>ROUND(SUM(AU87:AV87),2)</f>
        <v>104730.82</v>
      </c>
      <c r="AT87" s="270">
        <f>ROUND(SUM(AT88:AT90),5)</f>
        <v>672.67630999999994</v>
      </c>
      <c r="AU87" s="269">
        <f>ROUND(AY87*K31,2)</f>
        <v>0</v>
      </c>
      <c r="AV87" s="269">
        <f>ROUND(AZ87*K32,2)</f>
        <v>104730.82</v>
      </c>
      <c r="AW87" s="269">
        <f>ROUND(BA87*K31,2)</f>
        <v>0</v>
      </c>
      <c r="AX87" s="269">
        <f>ROUND(BB87*K32,2)</f>
        <v>0</v>
      </c>
      <c r="AY87" s="269">
        <f>ROUND(SUM(AY88:AY90),2)</f>
        <v>0</v>
      </c>
      <c r="AZ87" s="269">
        <f>ROUND(SUM(AZ88:AZ90),2)</f>
        <v>698205.46</v>
      </c>
      <c r="BA87" s="269">
        <f>ROUND(SUM(BA88:BA90),2)</f>
        <v>0</v>
      </c>
      <c r="BB87" s="269">
        <f>ROUND(SUM(BB88:BB90),2)</f>
        <v>0</v>
      </c>
      <c r="BC87" s="271">
        <f>ROUND(SUM(BC88:BC90),2)</f>
        <v>0</v>
      </c>
      <c r="BR87" s="272" t="s">
        <v>229</v>
      </c>
      <c r="BS87" s="272" t="s">
        <v>230</v>
      </c>
      <c r="BT87" s="273" t="s">
        <v>231</v>
      </c>
      <c r="BU87" s="272" t="s">
        <v>232</v>
      </c>
      <c r="BV87" s="272" t="s">
        <v>233</v>
      </c>
      <c r="BW87" s="272" t="s">
        <v>234</v>
      </c>
    </row>
    <row r="88" spans="1:75" s="278" customFormat="1" ht="22.5" customHeight="1" x14ac:dyDescent="0.2">
      <c r="A88" s="274"/>
      <c r="B88" s="275"/>
      <c r="C88" s="489" t="s">
        <v>235</v>
      </c>
      <c r="D88" s="489"/>
      <c r="E88" s="489"/>
      <c r="F88" s="489"/>
      <c r="G88" s="489"/>
      <c r="H88" s="276"/>
      <c r="I88" s="489" t="s">
        <v>236</v>
      </c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288"/>
      <c r="AG88" s="276"/>
      <c r="AH88" s="276"/>
      <c r="AI88" s="276"/>
      <c r="AJ88" s="276"/>
      <c r="AK88" s="276"/>
      <c r="AL88" s="288">
        <f>ZakladDPHZakl</f>
        <v>0</v>
      </c>
      <c r="AM88" s="288"/>
      <c r="AN88" s="288"/>
      <c r="AO88" s="288">
        <f>1.21*AL88</f>
        <v>0</v>
      </c>
      <c r="AP88" s="277"/>
      <c r="AR88" s="279">
        <f>'[2]1 - Stavební část'!M28</f>
        <v>0</v>
      </c>
      <c r="AS88" s="280">
        <f>ROUND(SUM(AU88:AV88),2)</f>
        <v>77271.37</v>
      </c>
      <c r="AT88" s="281">
        <f>'[2]1 - Stavební část'!W123</f>
        <v>672.67630699999995</v>
      </c>
      <c r="AU88" s="280">
        <f>'[2]1 - Stavební část'!M32</f>
        <v>0</v>
      </c>
      <c r="AV88" s="280">
        <f>'[2]1 - Stavební část'!M33</f>
        <v>77271.37</v>
      </c>
      <c r="AW88" s="280">
        <f>'[2]1 - Stavební část'!M34</f>
        <v>0</v>
      </c>
      <c r="AX88" s="280">
        <f>'[2]1 - Stavební část'!M35</f>
        <v>0</v>
      </c>
      <c r="AY88" s="280">
        <f>'[2]1 - Stavební část'!H32</f>
        <v>0</v>
      </c>
      <c r="AZ88" s="280">
        <f>'[2]1 - Stavební část'!H33</f>
        <v>515142.46</v>
      </c>
      <c r="BA88" s="280">
        <f>'[2]1 - Stavební část'!H34</f>
        <v>0</v>
      </c>
      <c r="BB88" s="280">
        <f>'[2]1 - Stavební část'!H35</f>
        <v>0</v>
      </c>
      <c r="BC88" s="282">
        <f>'[2]1 - Stavební část'!H36</f>
        <v>0</v>
      </c>
      <c r="BS88" s="283" t="s">
        <v>235</v>
      </c>
      <c r="BU88" s="283" t="s">
        <v>232</v>
      </c>
      <c r="BV88" s="283" t="s">
        <v>237</v>
      </c>
      <c r="BW88" s="283" t="s">
        <v>233</v>
      </c>
    </row>
    <row r="89" spans="1:75" s="278" customFormat="1" ht="22.5" customHeight="1" x14ac:dyDescent="0.2">
      <c r="A89" s="274"/>
      <c r="B89" s="275"/>
      <c r="C89" s="489" t="s">
        <v>238</v>
      </c>
      <c r="D89" s="489"/>
      <c r="E89" s="489"/>
      <c r="F89" s="489"/>
      <c r="G89" s="489"/>
      <c r="H89" s="276"/>
      <c r="I89" s="489" t="s">
        <v>243</v>
      </c>
      <c r="J89" s="489"/>
      <c r="K89" s="489"/>
      <c r="L89" s="489"/>
      <c r="M89" s="489"/>
      <c r="N89" s="489"/>
      <c r="O89" s="489"/>
      <c r="P89" s="489"/>
      <c r="Q89" s="489"/>
      <c r="R89" s="489"/>
      <c r="S89" s="489"/>
      <c r="T89" s="489"/>
      <c r="U89" s="489"/>
      <c r="V89" s="489"/>
      <c r="W89" s="489"/>
      <c r="X89" s="489"/>
      <c r="Y89" s="489"/>
      <c r="Z89" s="489"/>
      <c r="AA89" s="489"/>
      <c r="AB89" s="489"/>
      <c r="AC89" s="489"/>
      <c r="AD89" s="489"/>
      <c r="AE89" s="489"/>
      <c r="AG89" s="288"/>
      <c r="AH89" s="288"/>
      <c r="AI89" s="288"/>
      <c r="AJ89" s="288"/>
      <c r="AK89" s="288"/>
      <c r="AL89" s="310">
        <f>'2_elektroinstalace'!X41</f>
        <v>0</v>
      </c>
      <c r="AM89" s="288"/>
      <c r="AN89" s="288"/>
      <c r="AO89" s="288">
        <f>1.21*AL89</f>
        <v>0</v>
      </c>
      <c r="AP89" s="277"/>
      <c r="AR89" s="279">
        <f>'[2]2 - Zdravotechnika'!M28</f>
        <v>0</v>
      </c>
      <c r="AS89" s="280">
        <f>ROUND(SUM(AU89:AV89),2)</f>
        <v>9278.7000000000007</v>
      </c>
      <c r="AT89" s="281">
        <f>'[2]2 - Zdravotechnika'!W111</f>
        <v>0</v>
      </c>
      <c r="AU89" s="280">
        <f>'[2]2 - Zdravotechnika'!M32</f>
        <v>0</v>
      </c>
      <c r="AV89" s="280">
        <f>'[2]2 - Zdravotechnika'!M33</f>
        <v>9278.7000000000007</v>
      </c>
      <c r="AW89" s="280">
        <f>'[2]2 - Zdravotechnika'!M34</f>
        <v>0</v>
      </c>
      <c r="AX89" s="280">
        <f>'[2]2 - Zdravotechnika'!M35</f>
        <v>0</v>
      </c>
      <c r="AY89" s="280">
        <f>'[2]2 - Zdravotechnika'!H32</f>
        <v>0</v>
      </c>
      <c r="AZ89" s="280">
        <f>'[2]2 - Zdravotechnika'!H33</f>
        <v>61858</v>
      </c>
      <c r="BA89" s="280">
        <f>'[2]2 - Zdravotechnika'!H34</f>
        <v>0</v>
      </c>
      <c r="BB89" s="280">
        <f>'[2]2 - Zdravotechnika'!H35</f>
        <v>0</v>
      </c>
      <c r="BC89" s="282">
        <f>'[2]2 - Zdravotechnika'!H36</f>
        <v>0</v>
      </c>
      <c r="BS89" s="283" t="s">
        <v>235</v>
      </c>
      <c r="BU89" s="283" t="s">
        <v>232</v>
      </c>
      <c r="BV89" s="283" t="s">
        <v>239</v>
      </c>
      <c r="BW89" s="283" t="s">
        <v>233</v>
      </c>
    </row>
    <row r="90" spans="1:75" s="278" customFormat="1" ht="22.5" customHeight="1" x14ac:dyDescent="0.2">
      <c r="A90" s="274"/>
      <c r="B90" s="275"/>
      <c r="C90" s="489" t="s">
        <v>240</v>
      </c>
      <c r="D90" s="489"/>
      <c r="E90" s="489"/>
      <c r="F90" s="489"/>
      <c r="G90" s="489"/>
      <c r="H90" s="276"/>
      <c r="I90" s="489" t="s">
        <v>419</v>
      </c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489"/>
      <c r="AD90" s="489"/>
      <c r="AE90" s="489"/>
      <c r="AF90" s="288"/>
      <c r="AG90" s="276"/>
      <c r="AH90" s="276"/>
      <c r="AI90" s="276"/>
      <c r="AJ90" s="276"/>
      <c r="AK90" s="276"/>
      <c r="AL90" s="288">
        <f>PSV</f>
        <v>0</v>
      </c>
      <c r="AM90" s="288"/>
      <c r="AN90" s="288"/>
      <c r="AO90" s="288">
        <f>1.21*AL90</f>
        <v>0</v>
      </c>
      <c r="AP90" s="277"/>
      <c r="AR90" s="279">
        <f>'[2]3 - ÚT'!M28</f>
        <v>0</v>
      </c>
      <c r="AS90" s="280">
        <f>ROUND(SUM(AU90:AV90),2)</f>
        <v>18180.75</v>
      </c>
      <c r="AT90" s="281">
        <f>'[2]3 - ÚT'!W111</f>
        <v>0</v>
      </c>
      <c r="AU90" s="280">
        <f>'[2]3 - ÚT'!M32</f>
        <v>0</v>
      </c>
      <c r="AV90" s="280">
        <f>'[2]3 - ÚT'!M33</f>
        <v>18180.75</v>
      </c>
      <c r="AW90" s="280">
        <f>'[2]3 - ÚT'!M34</f>
        <v>0</v>
      </c>
      <c r="AX90" s="280">
        <f>'[2]3 - ÚT'!M35</f>
        <v>0</v>
      </c>
      <c r="AY90" s="280">
        <f>'[2]3 - ÚT'!H32</f>
        <v>0</v>
      </c>
      <c r="AZ90" s="280">
        <f>'[2]3 - ÚT'!H33</f>
        <v>121205</v>
      </c>
      <c r="BA90" s="280">
        <f>'[2]3 - ÚT'!H34</f>
        <v>0</v>
      </c>
      <c r="BB90" s="280">
        <f>'[2]3 - ÚT'!H35</f>
        <v>0</v>
      </c>
      <c r="BC90" s="282">
        <f>'[2]3 - ÚT'!H36</f>
        <v>0</v>
      </c>
      <c r="BS90" s="283" t="s">
        <v>235</v>
      </c>
      <c r="BU90" s="283" t="s">
        <v>232</v>
      </c>
      <c r="BV90" s="283" t="s">
        <v>242</v>
      </c>
      <c r="BW90" s="283" t="s">
        <v>233</v>
      </c>
    </row>
    <row r="91" spans="1:75" ht="16.5" x14ac:dyDescent="0.3">
      <c r="A91" s="208"/>
      <c r="B91" s="211"/>
      <c r="C91" s="489">
        <v>4</v>
      </c>
      <c r="D91" s="489"/>
      <c r="E91" s="489"/>
      <c r="F91" s="489"/>
      <c r="G91" s="489"/>
      <c r="H91" s="276"/>
      <c r="I91" s="489" t="s">
        <v>241</v>
      </c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211"/>
      <c r="AG91" s="211"/>
      <c r="AH91" s="211"/>
      <c r="AI91" s="211"/>
      <c r="AJ91" s="211"/>
      <c r="AK91" s="211"/>
      <c r="AL91" s="288">
        <f>'4_UT'!E12+'4_UT'!F12</f>
        <v>0</v>
      </c>
      <c r="AM91" s="211"/>
      <c r="AN91" s="211"/>
      <c r="AO91" s="288">
        <f>1.21*AL91</f>
        <v>0</v>
      </c>
      <c r="AP91" s="209"/>
    </row>
    <row r="92" spans="1:75" s="221" customFormat="1" ht="30" customHeight="1" x14ac:dyDescent="0.2">
      <c r="A92" s="218"/>
      <c r="B92" s="266" t="s">
        <v>244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488">
        <v>0</v>
      </c>
      <c r="AG92" s="488"/>
      <c r="AH92" s="488"/>
      <c r="AI92" s="488"/>
      <c r="AJ92" s="488"/>
      <c r="AK92" s="488"/>
      <c r="AL92" s="488"/>
      <c r="AM92" s="488">
        <v>0</v>
      </c>
      <c r="AN92" s="488"/>
      <c r="AO92" s="488"/>
      <c r="AP92" s="220"/>
      <c r="AR92" s="262" t="s">
        <v>245</v>
      </c>
      <c r="AS92" s="263" t="s">
        <v>246</v>
      </c>
      <c r="AT92" s="263" t="s">
        <v>89</v>
      </c>
      <c r="AU92" s="264" t="s">
        <v>217</v>
      </c>
    </row>
    <row r="93" spans="1:75" s="221" customFormat="1" ht="10.9" customHeight="1" x14ac:dyDescent="0.2">
      <c r="A93" s="218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20"/>
      <c r="AR93" s="284"/>
      <c r="AS93" s="240"/>
      <c r="AT93" s="240"/>
      <c r="AU93" s="242"/>
    </row>
    <row r="94" spans="1:75" s="221" customFormat="1" ht="30" customHeight="1" x14ac:dyDescent="0.2">
      <c r="A94" s="218"/>
      <c r="B94" s="285" t="s">
        <v>247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490">
        <f>ROUND(AF87+AF92,2)</f>
        <v>0</v>
      </c>
      <c r="AG94" s="490"/>
      <c r="AH94" s="490"/>
      <c r="AI94" s="490"/>
      <c r="AJ94" s="490"/>
      <c r="AK94" s="490"/>
      <c r="AL94" s="490"/>
      <c r="AM94" s="490">
        <f>AM87+AM92</f>
        <v>0</v>
      </c>
      <c r="AN94" s="490"/>
      <c r="AO94" s="490"/>
      <c r="AP94" s="220"/>
    </row>
    <row r="95" spans="1:75" s="221" customFormat="1" ht="6.95" customHeight="1" x14ac:dyDescent="0.2">
      <c r="A95" s="243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5"/>
    </row>
  </sheetData>
  <mergeCells count="49">
    <mergeCell ref="C91:G91"/>
    <mergeCell ref="I91:AE91"/>
    <mergeCell ref="AF92:AL92"/>
    <mergeCell ref="AM92:AO92"/>
    <mergeCell ref="AF94:AL94"/>
    <mergeCell ref="AM94:AO94"/>
    <mergeCell ref="C90:G90"/>
    <mergeCell ref="I90:AE90"/>
    <mergeCell ref="C88:G88"/>
    <mergeCell ref="I88:AE88"/>
    <mergeCell ref="C89:G89"/>
    <mergeCell ref="I89:AE89"/>
    <mergeCell ref="B85:F85"/>
    <mergeCell ref="H85:AE85"/>
    <mergeCell ref="AF85:AL85"/>
    <mergeCell ref="AM85:AO85"/>
    <mergeCell ref="AF87:AL87"/>
    <mergeCell ref="AM87:AO87"/>
    <mergeCell ref="AR82:AS84"/>
    <mergeCell ref="AL83:AO83"/>
    <mergeCell ref="K34:N34"/>
    <mergeCell ref="V34:AD34"/>
    <mergeCell ref="AJ34:AN34"/>
    <mergeCell ref="K35:N35"/>
    <mergeCell ref="V35:AD35"/>
    <mergeCell ref="AJ35:AN35"/>
    <mergeCell ref="W37:AA37"/>
    <mergeCell ref="AJ37:AN37"/>
    <mergeCell ref="B76:AO76"/>
    <mergeCell ref="K78:AN78"/>
    <mergeCell ref="AL82:AO82"/>
    <mergeCell ref="K32:N32"/>
    <mergeCell ref="V32:AD32"/>
    <mergeCell ref="AJ32:AN32"/>
    <mergeCell ref="K33:N33"/>
    <mergeCell ref="V33:AD33"/>
    <mergeCell ref="AJ33:AN33"/>
    <mergeCell ref="AJ26:AN26"/>
    <mergeCell ref="AJ27:AN27"/>
    <mergeCell ref="AJ29:AN29"/>
    <mergeCell ref="K31:N31"/>
    <mergeCell ref="V31:AD31"/>
    <mergeCell ref="AJ31:AN31"/>
    <mergeCell ref="D23:AM23"/>
    <mergeCell ref="B2:AO2"/>
    <mergeCell ref="AQ2:BD2"/>
    <mergeCell ref="B4:AO4"/>
    <mergeCell ref="J5:AN5"/>
    <mergeCell ref="J6:AN6"/>
  </mergeCells>
  <hyperlinks>
    <hyperlink ref="J1:R1" location="C2" display="1) Souhrnný list stavby"/>
    <hyperlink ref="V1:AE1" location="C87" display="2) Rekapitulace objektů"/>
  </hyperlinks>
  <pageMargins left="0.58333330000000005" right="0.58333330000000005" top="0.5" bottom="0.46666669999999999" header="0" footer="0"/>
  <pageSetup paperSize="9" scale="72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opLeftCell="B77" zoomScaleSheetLayoutView="75" workbookViewId="0">
      <selection activeCell="G29" sqref="G29:I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498" t="s">
        <v>42</v>
      </c>
      <c r="C1" s="499"/>
      <c r="D1" s="499"/>
      <c r="E1" s="499"/>
      <c r="F1" s="499"/>
      <c r="G1" s="499"/>
      <c r="H1" s="499"/>
      <c r="I1" s="499"/>
      <c r="J1" s="500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505"/>
      <c r="E11" s="505"/>
      <c r="F11" s="505"/>
      <c r="G11" s="505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508"/>
      <c r="E12" s="508"/>
      <c r="F12" s="508"/>
      <c r="G12" s="508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509"/>
      <c r="E13" s="509"/>
      <c r="F13" s="509"/>
      <c r="G13" s="50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504"/>
      <c r="F15" s="504"/>
      <c r="G15" s="506"/>
      <c r="H15" s="506"/>
      <c r="I15" s="506" t="s">
        <v>28</v>
      </c>
      <c r="J15" s="507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492"/>
      <c r="F16" s="497"/>
      <c r="G16" s="492"/>
      <c r="H16" s="497"/>
      <c r="I16" s="492">
        <f>I47+I48+I49+I50</f>
        <v>0</v>
      </c>
      <c r="J16" s="493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492"/>
      <c r="F17" s="497"/>
      <c r="G17" s="492"/>
      <c r="H17" s="497"/>
      <c r="I17" s="492">
        <f>I51+I52+I53+I54+I55+I56+I57</f>
        <v>0</v>
      </c>
      <c r="J17" s="493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492"/>
      <c r="F18" s="497"/>
      <c r="G18" s="492"/>
      <c r="H18" s="497"/>
      <c r="I18" s="492">
        <v>0</v>
      </c>
      <c r="J18" s="493"/>
    </row>
    <row r="19" spans="1:10" ht="23.25" customHeight="1" x14ac:dyDescent="0.2">
      <c r="A19" s="146" t="s">
        <v>72</v>
      </c>
      <c r="B19" s="147" t="s">
        <v>26</v>
      </c>
      <c r="C19" s="58"/>
      <c r="D19" s="59"/>
      <c r="E19" s="492"/>
      <c r="F19" s="497"/>
      <c r="G19" s="492"/>
      <c r="H19" s="497"/>
      <c r="I19" s="492">
        <v>0</v>
      </c>
      <c r="J19" s="493"/>
    </row>
    <row r="20" spans="1:10" ht="23.25" customHeight="1" x14ac:dyDescent="0.2">
      <c r="A20" s="146" t="s">
        <v>73</v>
      </c>
      <c r="B20" s="147" t="s">
        <v>27</v>
      </c>
      <c r="C20" s="58"/>
      <c r="D20" s="59"/>
      <c r="E20" s="492"/>
      <c r="F20" s="497"/>
      <c r="G20" s="492"/>
      <c r="H20" s="497"/>
      <c r="I20" s="492">
        <v>0</v>
      </c>
      <c r="J20" s="493"/>
    </row>
    <row r="21" spans="1:10" ht="23.25" customHeight="1" x14ac:dyDescent="0.2">
      <c r="A21" s="4"/>
      <c r="B21" s="74" t="s">
        <v>28</v>
      </c>
      <c r="C21" s="75"/>
      <c r="D21" s="76"/>
      <c r="E21" s="494"/>
      <c r="F21" s="495"/>
      <c r="G21" s="494"/>
      <c r="H21" s="495"/>
      <c r="I21" s="494">
        <f>SUM(I16:J20)</f>
        <v>0</v>
      </c>
      <c r="J21" s="517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515"/>
      <c r="H23" s="516"/>
      <c r="I23" s="516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514"/>
      <c r="H24" s="503"/>
      <c r="I24" s="503"/>
      <c r="J24" s="290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91"/>
      <c r="H25" s="289"/>
      <c r="I25" s="289">
        <f>I59</f>
        <v>0</v>
      </c>
      <c r="J25" s="29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501">
        <f>0.21*ZakladDPHZakl</f>
        <v>0</v>
      </c>
      <c r="H26" s="502"/>
      <c r="I26" s="50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503">
        <v>0</v>
      </c>
      <c r="H27" s="503"/>
      <c r="I27" s="503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491">
        <v>610190.41</v>
      </c>
      <c r="H28" s="496"/>
      <c r="I28" s="496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491">
        <f>ZakladDPHZakl+DPHZakl+Zaokrouhleni</f>
        <v>0</v>
      </c>
      <c r="H29" s="491"/>
      <c r="I29" s="491"/>
      <c r="J29" s="125" t="s">
        <v>47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43614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513" t="s">
        <v>2</v>
      </c>
      <c r="E35" s="513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518"/>
      <c r="D39" s="519"/>
      <c r="E39" s="519"/>
      <c r="F39" s="114">
        <v>610190.41</v>
      </c>
      <c r="G39" s="115">
        <v>0</v>
      </c>
      <c r="H39" s="116">
        <v>91529</v>
      </c>
      <c r="I39" s="116">
        <v>701719.41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520" t="s">
        <v>46</v>
      </c>
      <c r="C40" s="521"/>
      <c r="D40" s="521"/>
      <c r="E40" s="522"/>
      <c r="F40" s="117">
        <f>SUMIF(A39:A39,"=1",F39:F39)</f>
        <v>610190.41</v>
      </c>
      <c r="G40" s="118">
        <f>SUMIF(A39:A39,"=1",G39:G39)</f>
        <v>0</v>
      </c>
      <c r="H40" s="118">
        <f>SUMIF(A39:A39,"=1",H39:H39)</f>
        <v>91529</v>
      </c>
      <c r="I40" s="118">
        <f>SUMIF(A39:A39,"=1",I39:I39)</f>
        <v>701719.41</v>
      </c>
      <c r="J40" s="104">
        <f>SUMIF(A39:A39,"=1",J39:J39)</f>
        <v>100</v>
      </c>
    </row>
    <row r="44" spans="1:10" ht="15.75" x14ac:dyDescent="0.25">
      <c r="B44" s="126" t="s">
        <v>48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49</v>
      </c>
      <c r="G46" s="135"/>
      <c r="H46" s="135"/>
      <c r="I46" s="523" t="s">
        <v>28</v>
      </c>
      <c r="J46" s="523"/>
    </row>
    <row r="47" spans="1:10" ht="25.5" customHeight="1" x14ac:dyDescent="0.2">
      <c r="A47" s="128"/>
      <c r="B47" s="136" t="s">
        <v>50</v>
      </c>
      <c r="C47" s="525" t="s">
        <v>51</v>
      </c>
      <c r="D47" s="526"/>
      <c r="E47" s="526"/>
      <c r="F47" s="138" t="s">
        <v>23</v>
      </c>
      <c r="G47" s="139"/>
      <c r="H47" s="139"/>
      <c r="I47" s="524">
        <f>' 1_Položkový rozpočet'!G8</f>
        <v>0</v>
      </c>
      <c r="J47" s="524"/>
    </row>
    <row r="48" spans="1:10" ht="25.5" customHeight="1" x14ac:dyDescent="0.2">
      <c r="A48" s="128"/>
      <c r="B48" s="130" t="s">
        <v>52</v>
      </c>
      <c r="C48" s="511" t="s">
        <v>53</v>
      </c>
      <c r="D48" s="512"/>
      <c r="E48" s="512"/>
      <c r="F48" s="140" t="s">
        <v>23</v>
      </c>
      <c r="G48" s="141"/>
      <c r="H48" s="141"/>
      <c r="I48" s="510">
        <f>' 1_Položkový rozpočet'!G12</f>
        <v>0</v>
      </c>
      <c r="J48" s="510"/>
    </row>
    <row r="49" spans="1:10" ht="25.5" customHeight="1" x14ac:dyDescent="0.2">
      <c r="A49" s="128"/>
      <c r="B49" s="130" t="s">
        <v>54</v>
      </c>
      <c r="C49" s="511" t="s">
        <v>55</v>
      </c>
      <c r="D49" s="512"/>
      <c r="E49" s="512"/>
      <c r="F49" s="140" t="s">
        <v>23</v>
      </c>
      <c r="G49" s="141"/>
      <c r="H49" s="141"/>
      <c r="I49" s="510">
        <f>' 1_Položkový rozpočet'!G15</f>
        <v>0</v>
      </c>
      <c r="J49" s="510"/>
    </row>
    <row r="50" spans="1:10" ht="25.5" customHeight="1" x14ac:dyDescent="0.2">
      <c r="A50" s="128"/>
      <c r="B50" s="130" t="s">
        <v>56</v>
      </c>
      <c r="C50" s="511" t="s">
        <v>57</v>
      </c>
      <c r="D50" s="512"/>
      <c r="E50" s="512"/>
      <c r="F50" s="140" t="s">
        <v>23</v>
      </c>
      <c r="G50" s="141"/>
      <c r="H50" s="141"/>
      <c r="I50" s="510">
        <f>' 1_Položkový rozpočet'!G20</f>
        <v>0</v>
      </c>
      <c r="J50" s="510"/>
    </row>
    <row r="51" spans="1:10" ht="25.5" customHeight="1" x14ac:dyDescent="0.2">
      <c r="A51" s="128"/>
      <c r="B51" s="130" t="s">
        <v>58</v>
      </c>
      <c r="C51" s="511" t="s">
        <v>59</v>
      </c>
      <c r="D51" s="512"/>
      <c r="E51" s="512"/>
      <c r="F51" s="140" t="s">
        <v>24</v>
      </c>
      <c r="G51" s="141"/>
      <c r="H51" s="141"/>
      <c r="I51" s="510">
        <f>' 1_Položkový rozpočet'!G24</f>
        <v>0</v>
      </c>
      <c r="J51" s="510"/>
    </row>
    <row r="52" spans="1:10" ht="25.5" customHeight="1" x14ac:dyDescent="0.2">
      <c r="A52" s="128"/>
      <c r="B52" s="130" t="s">
        <v>60</v>
      </c>
      <c r="C52" s="511" t="s">
        <v>61</v>
      </c>
      <c r="D52" s="512"/>
      <c r="E52" s="512"/>
      <c r="F52" s="140" t="s">
        <v>24</v>
      </c>
      <c r="G52" s="141"/>
      <c r="H52" s="141"/>
      <c r="I52" s="510">
        <f>' 1_Položkový rozpočet'!G26</f>
        <v>0</v>
      </c>
      <c r="J52" s="510"/>
    </row>
    <row r="53" spans="1:10" ht="25.5" customHeight="1" x14ac:dyDescent="0.2">
      <c r="A53" s="128"/>
      <c r="B53" s="130" t="s">
        <v>62</v>
      </c>
      <c r="C53" s="511" t="s">
        <v>63</v>
      </c>
      <c r="D53" s="512"/>
      <c r="E53" s="512"/>
      <c r="F53" s="140" t="s">
        <v>24</v>
      </c>
      <c r="G53" s="141"/>
      <c r="H53" s="141"/>
      <c r="I53" s="510">
        <f>' 1_Položkový rozpočet'!G28</f>
        <v>0</v>
      </c>
      <c r="J53" s="510"/>
    </row>
    <row r="54" spans="1:10" ht="25.5" customHeight="1" x14ac:dyDescent="0.2">
      <c r="A54" s="128"/>
      <c r="B54" s="130" t="s">
        <v>64</v>
      </c>
      <c r="C54" s="511" t="s">
        <v>65</v>
      </c>
      <c r="D54" s="512"/>
      <c r="E54" s="512"/>
      <c r="F54" s="140" t="s">
        <v>24</v>
      </c>
      <c r="G54" s="141"/>
      <c r="H54" s="141"/>
      <c r="I54" s="510">
        <f>' 1_Položkový rozpočet'!G32</f>
        <v>0</v>
      </c>
      <c r="J54" s="510"/>
    </row>
    <row r="55" spans="1:10" ht="25.5" customHeight="1" x14ac:dyDescent="0.2">
      <c r="A55" s="128"/>
      <c r="B55" s="130" t="s">
        <v>66</v>
      </c>
      <c r="C55" s="511" t="s">
        <v>67</v>
      </c>
      <c r="D55" s="512"/>
      <c r="E55" s="512"/>
      <c r="F55" s="140" t="s">
        <v>24</v>
      </c>
      <c r="G55" s="141"/>
      <c r="H55" s="141"/>
      <c r="I55" s="510">
        <f>' 1_Položkový rozpočet'!G37</f>
        <v>0</v>
      </c>
      <c r="J55" s="510"/>
    </row>
    <row r="56" spans="1:10" ht="25.5" customHeight="1" x14ac:dyDescent="0.2">
      <c r="A56" s="128"/>
      <c r="B56" s="130" t="s">
        <v>68</v>
      </c>
      <c r="C56" s="511" t="s">
        <v>69</v>
      </c>
      <c r="D56" s="512"/>
      <c r="E56" s="512"/>
      <c r="F56" s="140" t="s">
        <v>24</v>
      </c>
      <c r="G56" s="141"/>
      <c r="H56" s="141"/>
      <c r="I56" s="510">
        <f>' 1_Položkový rozpočet'!G39</f>
        <v>0</v>
      </c>
      <c r="J56" s="510"/>
    </row>
    <row r="57" spans="1:10" ht="25.5" customHeight="1" x14ac:dyDescent="0.2">
      <c r="A57" s="128"/>
      <c r="B57" s="130" t="s">
        <v>70</v>
      </c>
      <c r="C57" s="511" t="s">
        <v>71</v>
      </c>
      <c r="D57" s="512"/>
      <c r="E57" s="512"/>
      <c r="F57" s="140" t="s">
        <v>24</v>
      </c>
      <c r="G57" s="141"/>
      <c r="H57" s="141"/>
      <c r="I57" s="510">
        <f>' 1_Položkový rozpočet'!G44</f>
        <v>0</v>
      </c>
      <c r="J57" s="510"/>
    </row>
    <row r="58" spans="1:10" ht="25.5" customHeight="1" x14ac:dyDescent="0.2">
      <c r="A58" s="128"/>
      <c r="B58" s="137" t="s">
        <v>72</v>
      </c>
      <c r="C58" s="528" t="s">
        <v>26</v>
      </c>
      <c r="D58" s="529"/>
      <c r="E58" s="529"/>
      <c r="F58" s="142" t="s">
        <v>72</v>
      </c>
      <c r="G58" s="143"/>
      <c r="H58" s="143"/>
      <c r="I58" s="527">
        <f>' 1_Položkový rozpočet'!G47</f>
        <v>0</v>
      </c>
      <c r="J58" s="527"/>
    </row>
    <row r="59" spans="1:10" ht="25.5" customHeight="1" x14ac:dyDescent="0.2">
      <c r="A59" s="129"/>
      <c r="B59" s="133" t="s">
        <v>1</v>
      </c>
      <c r="C59" s="133"/>
      <c r="D59" s="134"/>
      <c r="E59" s="134"/>
      <c r="F59" s="144"/>
      <c r="G59" s="145"/>
      <c r="H59" s="145"/>
      <c r="I59" s="530">
        <f>SUM(I47:I58)</f>
        <v>0</v>
      </c>
      <c r="J59" s="530"/>
    </row>
    <row r="60" spans="1:10" x14ac:dyDescent="0.2">
      <c r="F60" s="101"/>
      <c r="G60" s="102"/>
      <c r="H60" s="101"/>
      <c r="I60" s="102"/>
      <c r="J60" s="102"/>
    </row>
    <row r="61" spans="1:10" x14ac:dyDescent="0.2">
      <c r="F61" s="101"/>
      <c r="G61" s="102"/>
      <c r="H61" s="101"/>
      <c r="I61" s="102"/>
      <c r="J61" s="102"/>
    </row>
    <row r="62" spans="1:10" x14ac:dyDescent="0.2">
      <c r="F62" s="101"/>
      <c r="G62" s="102"/>
      <c r="H62" s="101"/>
      <c r="I62" s="102"/>
      <c r="J62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I58:J58"/>
    <mergeCell ref="C58:E58"/>
    <mergeCell ref="I59:J59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531" t="s">
        <v>6</v>
      </c>
      <c r="B1" s="531"/>
      <c r="C1" s="532"/>
      <c r="D1" s="531"/>
      <c r="E1" s="531"/>
      <c r="F1" s="531"/>
      <c r="G1" s="531"/>
    </row>
    <row r="2" spans="1:7" ht="24.95" customHeight="1" x14ac:dyDescent="0.2">
      <c r="A2" s="79" t="s">
        <v>41</v>
      </c>
      <c r="B2" s="78"/>
      <c r="C2" s="533"/>
      <c r="D2" s="533"/>
      <c r="E2" s="533"/>
      <c r="F2" s="533"/>
      <c r="G2" s="534"/>
    </row>
    <row r="3" spans="1:7" ht="24.95" hidden="1" customHeight="1" x14ac:dyDescent="0.2">
      <c r="A3" s="79" t="s">
        <v>7</v>
      </c>
      <c r="B3" s="78"/>
      <c r="C3" s="533"/>
      <c r="D3" s="533"/>
      <c r="E3" s="533"/>
      <c r="F3" s="533"/>
      <c r="G3" s="534"/>
    </row>
    <row r="4" spans="1:7" ht="24.95" hidden="1" customHeight="1" x14ac:dyDescent="0.2">
      <c r="A4" s="79" t="s">
        <v>8</v>
      </c>
      <c r="B4" s="78"/>
      <c r="C4" s="533"/>
      <c r="D4" s="533"/>
      <c r="E4" s="533"/>
      <c r="F4" s="533"/>
      <c r="G4" s="53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50"/>
  <sheetViews>
    <sheetView workbookViewId="0">
      <selection activeCell="F9" sqref="F9:G48"/>
    </sheetView>
  </sheetViews>
  <sheetFormatPr defaultRowHeight="12.75" outlineLevelRow="1" x14ac:dyDescent="0.2"/>
  <cols>
    <col min="1" max="1" width="4.140625" customWidth="1"/>
    <col min="2" max="2" width="14.42578125" style="100" customWidth="1"/>
    <col min="3" max="3" width="38.140625" style="100" customWidth="1"/>
    <col min="4" max="4" width="4.42578125" customWidth="1"/>
    <col min="5" max="5" width="10.42578125" customWidth="1"/>
    <col min="6" max="6" width="9.85546875" customWidth="1"/>
    <col min="7" max="7" width="12.5703125" customWidth="1"/>
    <col min="8" max="21" width="0" hidden="1" customWidth="1"/>
    <col min="25" max="35" width="0" hidden="1" customWidth="1"/>
  </cols>
  <sheetData>
    <row r="1" spans="1:56" ht="15.75" customHeight="1" x14ac:dyDescent="0.25">
      <c r="A1" s="535" t="s">
        <v>6</v>
      </c>
      <c r="B1" s="535"/>
      <c r="C1" s="535"/>
      <c r="D1" s="535"/>
      <c r="E1" s="535"/>
      <c r="F1" s="535"/>
      <c r="G1" s="535"/>
      <c r="AA1" t="s">
        <v>75</v>
      </c>
    </row>
    <row r="2" spans="1:56" ht="24.95" customHeight="1" x14ac:dyDescent="0.2">
      <c r="A2" s="150" t="s">
        <v>74</v>
      </c>
      <c r="B2" s="148"/>
      <c r="C2" s="536" t="s">
        <v>45</v>
      </c>
      <c r="D2" s="537"/>
      <c r="E2" s="537"/>
      <c r="F2" s="537"/>
      <c r="G2" s="538"/>
      <c r="AA2" t="s">
        <v>76</v>
      </c>
    </row>
    <row r="3" spans="1:56" ht="24.95" hidden="1" customHeight="1" x14ac:dyDescent="0.2">
      <c r="A3" s="151" t="s">
        <v>7</v>
      </c>
      <c r="B3" s="149"/>
      <c r="C3" s="539"/>
      <c r="D3" s="539"/>
      <c r="E3" s="539"/>
      <c r="F3" s="539"/>
      <c r="G3" s="540"/>
      <c r="AA3" t="s">
        <v>77</v>
      </c>
    </row>
    <row r="4" spans="1:56" ht="24.95" hidden="1" customHeight="1" x14ac:dyDescent="0.2">
      <c r="A4" s="151" t="s">
        <v>8</v>
      </c>
      <c r="B4" s="149"/>
      <c r="C4" s="541"/>
      <c r="D4" s="539"/>
      <c r="E4" s="539"/>
      <c r="F4" s="539"/>
      <c r="G4" s="540"/>
      <c r="AA4" t="s">
        <v>78</v>
      </c>
    </row>
    <row r="5" spans="1:56" hidden="1" x14ac:dyDescent="0.2">
      <c r="A5" s="152" t="s">
        <v>79</v>
      </c>
      <c r="B5" s="153"/>
      <c r="C5" s="154"/>
      <c r="D5" s="155"/>
      <c r="E5" s="155"/>
      <c r="F5" s="155"/>
      <c r="G5" s="156"/>
      <c r="AA5" t="s">
        <v>80</v>
      </c>
    </row>
    <row r="7" spans="1:56" ht="38.25" x14ac:dyDescent="0.2">
      <c r="A7" s="161" t="s">
        <v>81</v>
      </c>
      <c r="B7" s="162" t="s">
        <v>82</v>
      </c>
      <c r="C7" s="162" t="s">
        <v>83</v>
      </c>
      <c r="D7" s="161" t="s">
        <v>84</v>
      </c>
      <c r="E7" s="161" t="s">
        <v>85</v>
      </c>
      <c r="F7" s="157" t="s">
        <v>86</v>
      </c>
      <c r="G7" s="177" t="s">
        <v>28</v>
      </c>
      <c r="H7" s="178" t="s">
        <v>29</v>
      </c>
      <c r="I7" s="178" t="s">
        <v>87</v>
      </c>
      <c r="J7" s="178" t="s">
        <v>30</v>
      </c>
      <c r="K7" s="178" t="s">
        <v>88</v>
      </c>
      <c r="L7" s="178" t="s">
        <v>89</v>
      </c>
      <c r="M7" s="178" t="s">
        <v>90</v>
      </c>
      <c r="N7" s="178" t="s">
        <v>91</v>
      </c>
      <c r="O7" s="178" t="s">
        <v>92</v>
      </c>
      <c r="P7" s="178" t="s">
        <v>93</v>
      </c>
      <c r="Q7" s="178" t="s">
        <v>94</v>
      </c>
      <c r="R7" s="178" t="s">
        <v>95</v>
      </c>
      <c r="S7" s="178" t="s">
        <v>96</v>
      </c>
      <c r="T7" s="178" t="s">
        <v>97</v>
      </c>
      <c r="U7" s="164" t="s">
        <v>98</v>
      </c>
    </row>
    <row r="8" spans="1:56" x14ac:dyDescent="0.2">
      <c r="A8" s="179" t="s">
        <v>99</v>
      </c>
      <c r="B8" s="180" t="s">
        <v>50</v>
      </c>
      <c r="C8" s="181" t="s">
        <v>51</v>
      </c>
      <c r="D8" s="182"/>
      <c r="E8" s="183"/>
      <c r="F8" s="184"/>
      <c r="G8" s="184">
        <f>SUMIF(AA9:AA11,"&lt;&gt;NOR",G9:G11)</f>
        <v>0</v>
      </c>
      <c r="H8" s="184"/>
      <c r="I8" s="184">
        <f>SUM(I9:I11)</f>
        <v>49559.519999999997</v>
      </c>
      <c r="J8" s="184"/>
      <c r="K8" s="184">
        <f>SUM(K9:K11)</f>
        <v>80262.78</v>
      </c>
      <c r="L8" s="184"/>
      <c r="M8" s="184">
        <f>SUM(M9:M11)</f>
        <v>0</v>
      </c>
      <c r="N8" s="163"/>
      <c r="O8" s="163">
        <f>SUM(O9:O11)</f>
        <v>1.4960800000000001</v>
      </c>
      <c r="P8" s="163"/>
      <c r="Q8" s="163">
        <f>SUM(Q9:Q11)</f>
        <v>0</v>
      </c>
      <c r="R8" s="163"/>
      <c r="S8" s="163"/>
      <c r="T8" s="179"/>
      <c r="U8" s="163">
        <f>SUM(U9:U11)</f>
        <v>102.15</v>
      </c>
      <c r="AA8" t="s">
        <v>100</v>
      </c>
    </row>
    <row r="9" spans="1:56" outlineLevel="1" x14ac:dyDescent="0.2">
      <c r="A9" s="159">
        <v>1</v>
      </c>
      <c r="B9" s="165" t="s">
        <v>101</v>
      </c>
      <c r="C9" s="192" t="s">
        <v>102</v>
      </c>
      <c r="D9" s="167" t="s">
        <v>103</v>
      </c>
      <c r="E9" s="173">
        <v>96.3</v>
      </c>
      <c r="F9" s="175"/>
      <c r="G9" s="175"/>
      <c r="H9" s="175">
        <v>397.92</v>
      </c>
      <c r="I9" s="175">
        <f>ROUND(E9*H9,2)</f>
        <v>38319.699999999997</v>
      </c>
      <c r="J9" s="175">
        <v>337.08</v>
      </c>
      <c r="K9" s="175">
        <f>ROUND(E9*J9,2)</f>
        <v>32460.799999999999</v>
      </c>
      <c r="L9" s="175">
        <v>15</v>
      </c>
      <c r="M9" s="175">
        <f>G9*(1+L9/100)</f>
        <v>0</v>
      </c>
      <c r="N9" s="168">
        <v>1.1310000000000001E-2</v>
      </c>
      <c r="O9" s="168">
        <f>ROUND(E9*N9,5)</f>
        <v>1.0891500000000001</v>
      </c>
      <c r="P9" s="168">
        <v>0</v>
      </c>
      <c r="Q9" s="168">
        <f>ROUND(E9*P9,5)</f>
        <v>0</v>
      </c>
      <c r="R9" s="168"/>
      <c r="S9" s="168"/>
      <c r="T9" s="169">
        <v>0.92</v>
      </c>
      <c r="U9" s="168">
        <f>ROUND(E9*T9,2)</f>
        <v>88.6</v>
      </c>
      <c r="V9" s="158"/>
      <c r="W9" s="158"/>
      <c r="X9" s="158"/>
      <c r="Y9" s="158"/>
      <c r="Z9" s="158"/>
      <c r="AA9" s="158" t="s">
        <v>104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</row>
    <row r="10" spans="1:56" ht="22.5" outlineLevel="1" x14ac:dyDescent="0.2">
      <c r="A10" s="159">
        <v>2</v>
      </c>
      <c r="B10" s="165" t="s">
        <v>105</v>
      </c>
      <c r="C10" s="192" t="s">
        <v>106</v>
      </c>
      <c r="D10" s="167" t="s">
        <v>103</v>
      </c>
      <c r="E10" s="173">
        <v>11.04</v>
      </c>
      <c r="F10" s="175"/>
      <c r="G10" s="175"/>
      <c r="H10" s="175">
        <v>1018.1</v>
      </c>
      <c r="I10" s="175">
        <f>ROUND(E10*H10,2)</f>
        <v>11239.82</v>
      </c>
      <c r="J10" s="175">
        <v>4301.8999999999996</v>
      </c>
      <c r="K10" s="175">
        <f>ROUND(E10*J10,2)</f>
        <v>47492.98</v>
      </c>
      <c r="L10" s="175">
        <v>15</v>
      </c>
      <c r="M10" s="175">
        <f>G10*(1+L10/100)</f>
        <v>0</v>
      </c>
      <c r="N10" s="168">
        <v>3.6859999999999997E-2</v>
      </c>
      <c r="O10" s="168">
        <f>ROUND(E10*N10,5)</f>
        <v>0.40693000000000001</v>
      </c>
      <c r="P10" s="168">
        <v>0</v>
      </c>
      <c r="Q10" s="168">
        <f>ROUND(E10*P10,5)</f>
        <v>0</v>
      </c>
      <c r="R10" s="168"/>
      <c r="S10" s="168"/>
      <c r="T10" s="169">
        <v>1.194</v>
      </c>
      <c r="U10" s="168">
        <f>ROUND(E10*T10,2)</f>
        <v>13.18</v>
      </c>
      <c r="V10" s="158"/>
      <c r="W10" s="158"/>
      <c r="X10" s="158"/>
      <c r="Y10" s="158"/>
      <c r="Z10" s="158"/>
      <c r="AA10" s="158" t="s">
        <v>104</v>
      </c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</row>
    <row r="11" spans="1:56" outlineLevel="1" x14ac:dyDescent="0.2">
      <c r="A11" s="159">
        <v>3</v>
      </c>
      <c r="B11" s="165" t="s">
        <v>107</v>
      </c>
      <c r="C11" s="192" t="s">
        <v>108</v>
      </c>
      <c r="D11" s="167" t="s">
        <v>109</v>
      </c>
      <c r="E11" s="173">
        <v>1.2</v>
      </c>
      <c r="F11" s="175"/>
      <c r="G11" s="175"/>
      <c r="H11" s="175">
        <v>0</v>
      </c>
      <c r="I11" s="175">
        <f>ROUND(E11*H11,2)</f>
        <v>0</v>
      </c>
      <c r="J11" s="175">
        <v>257.5</v>
      </c>
      <c r="K11" s="175">
        <f>ROUND(E11*J11,2)</f>
        <v>309</v>
      </c>
      <c r="L11" s="175">
        <v>15</v>
      </c>
      <c r="M11" s="175">
        <f>G11*(1+L11/100)</f>
        <v>0</v>
      </c>
      <c r="N11" s="168">
        <v>0</v>
      </c>
      <c r="O11" s="168">
        <f>ROUND(E11*N11,5)</f>
        <v>0</v>
      </c>
      <c r="P11" s="168">
        <v>0</v>
      </c>
      <c r="Q11" s="168">
        <f>ROUND(E11*P11,5)</f>
        <v>0</v>
      </c>
      <c r="R11" s="168"/>
      <c r="S11" s="168"/>
      <c r="T11" s="169">
        <v>0.307</v>
      </c>
      <c r="U11" s="168">
        <f>ROUND(E11*T11,2)</f>
        <v>0.37</v>
      </c>
      <c r="V11" s="158"/>
      <c r="W11" s="158"/>
      <c r="X11" s="158"/>
      <c r="Y11" s="158"/>
      <c r="Z11" s="158"/>
      <c r="AA11" s="158" t="s">
        <v>104</v>
      </c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</row>
    <row r="12" spans="1:56" x14ac:dyDescent="0.2">
      <c r="A12" s="160" t="s">
        <v>99</v>
      </c>
      <c r="B12" s="166" t="s">
        <v>52</v>
      </c>
      <c r="C12" s="193" t="s">
        <v>53</v>
      </c>
      <c r="D12" s="170"/>
      <c r="E12" s="174"/>
      <c r="F12" s="176"/>
      <c r="G12" s="176"/>
      <c r="H12" s="176"/>
      <c r="I12" s="176">
        <f>SUM(I13:I14)</f>
        <v>8686.76</v>
      </c>
      <c r="J12" s="176"/>
      <c r="K12" s="176">
        <f>SUM(K13:K14)</f>
        <v>50034.19</v>
      </c>
      <c r="L12" s="176"/>
      <c r="M12" s="176">
        <f>SUM(M13:M14)</f>
        <v>0</v>
      </c>
      <c r="N12" s="171"/>
      <c r="O12" s="171">
        <f>SUM(O13:O14)</f>
        <v>6.99796</v>
      </c>
      <c r="P12" s="171"/>
      <c r="Q12" s="171">
        <f>SUM(Q13:Q14)</f>
        <v>0.65610000000000002</v>
      </c>
      <c r="R12" s="171"/>
      <c r="S12" s="171"/>
      <c r="T12" s="172"/>
      <c r="U12" s="171">
        <f>SUM(U13:U14)</f>
        <v>145.30000000000001</v>
      </c>
      <c r="AA12" t="s">
        <v>100</v>
      </c>
    </row>
    <row r="13" spans="1:56" ht="22.5" outlineLevel="1" x14ac:dyDescent="0.2">
      <c r="A13" s="159">
        <v>4</v>
      </c>
      <c r="B13" s="165" t="s">
        <v>110</v>
      </c>
      <c r="C13" s="192" t="s">
        <v>111</v>
      </c>
      <c r="D13" s="167" t="s">
        <v>103</v>
      </c>
      <c r="E13" s="173">
        <v>131.22</v>
      </c>
      <c r="F13" s="175"/>
      <c r="G13" s="175"/>
      <c r="H13" s="175">
        <v>9.69</v>
      </c>
      <c r="I13" s="175">
        <f>ROUND(E13*H13,2)</f>
        <v>1271.52</v>
      </c>
      <c r="J13" s="175">
        <v>118.31</v>
      </c>
      <c r="K13" s="175">
        <f>ROUND(E13*J13,2)</f>
        <v>15524.64</v>
      </c>
      <c r="L13" s="175">
        <v>15</v>
      </c>
      <c r="M13" s="175">
        <f>G13*(1+L13/100)</f>
        <v>0</v>
      </c>
      <c r="N13" s="168">
        <v>5.2700000000000004E-3</v>
      </c>
      <c r="O13" s="168">
        <f>ROUND(E13*N13,5)</f>
        <v>0.69152999999999998</v>
      </c>
      <c r="P13" s="168">
        <v>5.0000000000000001E-3</v>
      </c>
      <c r="Q13" s="168">
        <f>ROUND(E13*P13,5)</f>
        <v>0.65610000000000002</v>
      </c>
      <c r="R13" s="168"/>
      <c r="S13" s="168"/>
      <c r="T13" s="169">
        <v>0.37758999999999998</v>
      </c>
      <c r="U13" s="168">
        <f>ROUND(E13*T13,2)</f>
        <v>49.55</v>
      </c>
      <c r="V13" s="158"/>
      <c r="W13" s="158"/>
      <c r="X13" s="158"/>
      <c r="Y13" s="158"/>
      <c r="Z13" s="158"/>
      <c r="AA13" s="158" t="s">
        <v>112</v>
      </c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</row>
    <row r="14" spans="1:56" outlineLevel="1" x14ac:dyDescent="0.2">
      <c r="A14" s="159">
        <v>5</v>
      </c>
      <c r="B14" s="165" t="s">
        <v>113</v>
      </c>
      <c r="C14" s="192" t="s">
        <v>114</v>
      </c>
      <c r="D14" s="167" t="s">
        <v>103</v>
      </c>
      <c r="E14" s="173">
        <v>131.22</v>
      </c>
      <c r="F14" s="175"/>
      <c r="G14" s="175"/>
      <c r="H14" s="175">
        <v>56.51</v>
      </c>
      <c r="I14" s="175">
        <f>ROUND(E14*H14,2)</f>
        <v>7415.24</v>
      </c>
      <c r="J14" s="175">
        <v>262.99</v>
      </c>
      <c r="K14" s="175">
        <f>ROUND(E14*J14,2)</f>
        <v>34509.550000000003</v>
      </c>
      <c r="L14" s="175">
        <v>15</v>
      </c>
      <c r="M14" s="175">
        <f>G14*(1+L14/100)</f>
        <v>0</v>
      </c>
      <c r="N14" s="168">
        <v>4.8059999999999999E-2</v>
      </c>
      <c r="O14" s="168">
        <f>ROUND(E14*N14,5)</f>
        <v>6.3064299999999998</v>
      </c>
      <c r="P14" s="168">
        <v>0</v>
      </c>
      <c r="Q14" s="168">
        <f>ROUND(E14*P14,5)</f>
        <v>0</v>
      </c>
      <c r="R14" s="168"/>
      <c r="S14" s="168"/>
      <c r="T14" s="169">
        <v>0.72968</v>
      </c>
      <c r="U14" s="168">
        <f>ROUND(E14*T14,2)</f>
        <v>95.75</v>
      </c>
      <c r="V14" s="158"/>
      <c r="W14" s="158"/>
      <c r="X14" s="158"/>
      <c r="Y14" s="158"/>
      <c r="Z14" s="158"/>
      <c r="AA14" s="158" t="s">
        <v>112</v>
      </c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</row>
    <row r="15" spans="1:56" x14ac:dyDescent="0.2">
      <c r="A15" s="160" t="s">
        <v>99</v>
      </c>
      <c r="B15" s="166" t="s">
        <v>54</v>
      </c>
      <c r="C15" s="193" t="s">
        <v>55</v>
      </c>
      <c r="D15" s="170"/>
      <c r="E15" s="174"/>
      <c r="F15" s="176"/>
      <c r="G15" s="176"/>
      <c r="H15" s="176"/>
      <c r="I15" s="176">
        <f>SUM(I16:I19)</f>
        <v>811.74</v>
      </c>
      <c r="J15" s="176"/>
      <c r="K15" s="176">
        <f>SUM(K16:K19)</f>
        <v>20025.84</v>
      </c>
      <c r="L15" s="176"/>
      <c r="M15" s="176">
        <f>SUM(M16:M19)</f>
        <v>0</v>
      </c>
      <c r="N15" s="171"/>
      <c r="O15" s="171">
        <f>SUM(O16:O19)</f>
        <v>3.4029999999999998E-2</v>
      </c>
      <c r="P15" s="171"/>
      <c r="Q15" s="171">
        <f>SUM(Q16:Q19)</f>
        <v>4.14994</v>
      </c>
      <c r="R15" s="171"/>
      <c r="S15" s="171"/>
      <c r="T15" s="172"/>
      <c r="U15" s="171">
        <f>SUM(U16:U19)</f>
        <v>49.48</v>
      </c>
      <c r="AA15" t="s">
        <v>100</v>
      </c>
    </row>
    <row r="16" spans="1:56" ht="22.5" outlineLevel="1" x14ac:dyDescent="0.2">
      <c r="A16" s="159">
        <v>6</v>
      </c>
      <c r="B16" s="165" t="s">
        <v>115</v>
      </c>
      <c r="C16" s="192" t="s">
        <v>116</v>
      </c>
      <c r="D16" s="167" t="s">
        <v>103</v>
      </c>
      <c r="E16" s="173">
        <v>100.1</v>
      </c>
      <c r="F16" s="175"/>
      <c r="G16" s="175"/>
      <c r="H16" s="175">
        <v>0</v>
      </c>
      <c r="I16" s="175">
        <f>ROUND(E16*H16,2)</f>
        <v>0</v>
      </c>
      <c r="J16" s="175">
        <v>70.8</v>
      </c>
      <c r="K16" s="175">
        <f>ROUND(E16*J16,2)</f>
        <v>7087.08</v>
      </c>
      <c r="L16" s="175">
        <v>15</v>
      </c>
      <c r="M16" s="175">
        <f>G16*(1+L16/100)</f>
        <v>0</v>
      </c>
      <c r="N16" s="168">
        <v>0</v>
      </c>
      <c r="O16" s="168">
        <f>ROUND(E16*N16,5)</f>
        <v>0</v>
      </c>
      <c r="P16" s="168">
        <v>0.02</v>
      </c>
      <c r="Q16" s="168">
        <f>ROUND(E16*P16,5)</f>
        <v>2.0019999999999998</v>
      </c>
      <c r="R16" s="168"/>
      <c r="S16" s="168"/>
      <c r="T16" s="169">
        <v>0.29570000000000002</v>
      </c>
      <c r="U16" s="168">
        <f>ROUND(E16*T16,2)</f>
        <v>29.6</v>
      </c>
      <c r="V16" s="158"/>
      <c r="W16" s="158"/>
      <c r="X16" s="158"/>
      <c r="Y16" s="158"/>
      <c r="Z16" s="158"/>
      <c r="AA16" s="158" t="s">
        <v>112</v>
      </c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</row>
    <row r="17" spans="1:56" outlineLevel="1" x14ac:dyDescent="0.2">
      <c r="A17" s="159">
        <v>7</v>
      </c>
      <c r="B17" s="165" t="s">
        <v>117</v>
      </c>
      <c r="C17" s="192" t="s">
        <v>118</v>
      </c>
      <c r="D17" s="167" t="s">
        <v>119</v>
      </c>
      <c r="E17" s="173">
        <v>7.5999999999999998E-2</v>
      </c>
      <c r="F17" s="175"/>
      <c r="G17" s="175"/>
      <c r="H17" s="175">
        <v>30.41</v>
      </c>
      <c r="I17" s="175">
        <f>ROUND(E17*H17,2)</f>
        <v>2.31</v>
      </c>
      <c r="J17" s="175">
        <v>2094.59</v>
      </c>
      <c r="K17" s="175">
        <f>ROUND(E17*J17,2)</f>
        <v>159.19</v>
      </c>
      <c r="L17" s="175">
        <v>15</v>
      </c>
      <c r="M17" s="175">
        <f>G17*(1+L17/100)</f>
        <v>0</v>
      </c>
      <c r="N17" s="168">
        <v>1.2800000000000001E-3</v>
      </c>
      <c r="O17" s="168">
        <f>ROUND(E17*N17,5)</f>
        <v>1E-4</v>
      </c>
      <c r="P17" s="168">
        <v>1.95</v>
      </c>
      <c r="Q17" s="168">
        <f>ROUND(E17*P17,5)</f>
        <v>0.1482</v>
      </c>
      <c r="R17" s="168"/>
      <c r="S17" s="168"/>
      <c r="T17" s="169">
        <v>7.1317500000000003</v>
      </c>
      <c r="U17" s="168">
        <f>ROUND(E17*T17,2)</f>
        <v>0.54</v>
      </c>
      <c r="V17" s="158"/>
      <c r="W17" s="158"/>
      <c r="X17" s="158"/>
      <c r="Y17" s="158"/>
      <c r="Z17" s="158"/>
      <c r="AA17" s="158" t="s">
        <v>112</v>
      </c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</row>
    <row r="18" spans="1:56" ht="22.5" outlineLevel="1" x14ac:dyDescent="0.2">
      <c r="A18" s="159">
        <v>8</v>
      </c>
      <c r="B18" s="165" t="s">
        <v>120</v>
      </c>
      <c r="C18" s="192" t="s">
        <v>121</v>
      </c>
      <c r="D18" s="167" t="s">
        <v>103</v>
      </c>
      <c r="E18" s="173">
        <v>34.200000000000003</v>
      </c>
      <c r="F18" s="175"/>
      <c r="G18" s="175"/>
      <c r="H18" s="175">
        <v>19.559999999999999</v>
      </c>
      <c r="I18" s="175">
        <f>ROUND(E18*H18,2)</f>
        <v>668.95</v>
      </c>
      <c r="J18" s="175">
        <v>330.44</v>
      </c>
      <c r="K18" s="175">
        <f>ROUND(E18*J18,2)</f>
        <v>11301.05</v>
      </c>
      <c r="L18" s="175">
        <v>15</v>
      </c>
      <c r="M18" s="175">
        <f>G18*(1+L18/100)</f>
        <v>0</v>
      </c>
      <c r="N18" s="168">
        <v>8.1999999999999998E-4</v>
      </c>
      <c r="O18" s="168">
        <f>ROUND(E18*N18,5)</f>
        <v>2.8039999999999999E-2</v>
      </c>
      <c r="P18" s="168">
        <v>4.7E-2</v>
      </c>
      <c r="Q18" s="168">
        <f>ROUND(E18*P18,5)</f>
        <v>1.6073999999999999</v>
      </c>
      <c r="R18" s="168"/>
      <c r="S18" s="168"/>
      <c r="T18" s="169">
        <v>0.39600000000000002</v>
      </c>
      <c r="U18" s="168">
        <f>ROUND(E18*T18,2)</f>
        <v>13.54</v>
      </c>
      <c r="V18" s="158"/>
      <c r="W18" s="158"/>
      <c r="X18" s="158"/>
      <c r="Y18" s="158"/>
      <c r="Z18" s="158"/>
      <c r="AA18" s="158" t="s">
        <v>104</v>
      </c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</row>
    <row r="19" spans="1:56" ht="22.5" outlineLevel="1" x14ac:dyDescent="0.2">
      <c r="A19" s="159">
        <v>9</v>
      </c>
      <c r="B19" s="165" t="s">
        <v>122</v>
      </c>
      <c r="C19" s="192" t="s">
        <v>123</v>
      </c>
      <c r="D19" s="167" t="s">
        <v>103</v>
      </c>
      <c r="E19" s="173">
        <v>17.850000000000001</v>
      </c>
      <c r="F19" s="175"/>
      <c r="G19" s="175"/>
      <c r="H19" s="175">
        <v>7.87</v>
      </c>
      <c r="I19" s="175">
        <f>ROUND(E19*H19,2)</f>
        <v>140.47999999999999</v>
      </c>
      <c r="J19" s="175">
        <v>82.83</v>
      </c>
      <c r="K19" s="175">
        <f>ROUND(E19*J19,2)</f>
        <v>1478.52</v>
      </c>
      <c r="L19" s="175">
        <v>15</v>
      </c>
      <c r="M19" s="175">
        <f>G19*(1+L19/100)</f>
        <v>0</v>
      </c>
      <c r="N19" s="168">
        <v>3.3E-4</v>
      </c>
      <c r="O19" s="168">
        <f>ROUND(E19*N19,5)</f>
        <v>5.8900000000000003E-3</v>
      </c>
      <c r="P19" s="168">
        <v>2.198E-2</v>
      </c>
      <c r="Q19" s="168">
        <f>ROUND(E19*P19,5)</f>
        <v>0.39234000000000002</v>
      </c>
      <c r="R19" s="168"/>
      <c r="S19" s="168"/>
      <c r="T19" s="169">
        <v>0.32500000000000001</v>
      </c>
      <c r="U19" s="168">
        <f>ROUND(E19*T19,2)</f>
        <v>5.8</v>
      </c>
      <c r="V19" s="158"/>
      <c r="W19" s="158"/>
      <c r="X19" s="158"/>
      <c r="Y19" s="158"/>
      <c r="Z19" s="158"/>
      <c r="AA19" s="158" t="s">
        <v>104</v>
      </c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</row>
    <row r="20" spans="1:56" x14ac:dyDescent="0.2">
      <c r="A20" s="160" t="s">
        <v>99</v>
      </c>
      <c r="B20" s="166" t="s">
        <v>56</v>
      </c>
      <c r="C20" s="193" t="s">
        <v>57</v>
      </c>
      <c r="D20" s="170"/>
      <c r="E20" s="174"/>
      <c r="F20" s="176"/>
      <c r="G20" s="176"/>
      <c r="H20" s="176"/>
      <c r="I20" s="176">
        <f>SUM(I21:I23)</f>
        <v>24.07</v>
      </c>
      <c r="J20" s="176"/>
      <c r="K20" s="176">
        <f>SUM(K21:K23)</f>
        <v>14615.28</v>
      </c>
      <c r="L20" s="176"/>
      <c r="M20" s="176">
        <f>SUM(M21:M23)</f>
        <v>0</v>
      </c>
      <c r="N20" s="171"/>
      <c r="O20" s="171">
        <f>SUM(O21:O23)</f>
        <v>1.0200000000000001E-3</v>
      </c>
      <c r="P20" s="171"/>
      <c r="Q20" s="171">
        <f>SUM(Q21:Q23)</f>
        <v>3.0764</v>
      </c>
      <c r="R20" s="171"/>
      <c r="S20" s="171"/>
      <c r="T20" s="172"/>
      <c r="U20" s="171">
        <f>SUM(U21:U23)</f>
        <v>20.52</v>
      </c>
      <c r="AA20" t="s">
        <v>100</v>
      </c>
    </row>
    <row r="21" spans="1:56" outlineLevel="1" x14ac:dyDescent="0.2">
      <c r="A21" s="159">
        <v>10</v>
      </c>
      <c r="B21" s="165" t="s">
        <v>124</v>
      </c>
      <c r="C21" s="192" t="s">
        <v>125</v>
      </c>
      <c r="D21" s="167" t="s">
        <v>103</v>
      </c>
      <c r="E21" s="173">
        <v>1.85</v>
      </c>
      <c r="F21" s="175"/>
      <c r="G21" s="175"/>
      <c r="H21" s="175">
        <v>13.01</v>
      </c>
      <c r="I21" s="175">
        <f>ROUND(E21*H21,2)</f>
        <v>24.07</v>
      </c>
      <c r="J21" s="175">
        <v>838.99</v>
      </c>
      <c r="K21" s="175">
        <f>ROUND(E21*J21,2)</f>
        <v>1552.13</v>
      </c>
      <c r="L21" s="175">
        <v>15</v>
      </c>
      <c r="M21" s="175">
        <f>G21*(1+L21/100)</f>
        <v>0</v>
      </c>
      <c r="N21" s="168">
        <v>5.5000000000000003E-4</v>
      </c>
      <c r="O21" s="168">
        <f>ROUND(E21*N21,5)</f>
        <v>1.0200000000000001E-3</v>
      </c>
      <c r="P21" s="168">
        <v>0.54</v>
      </c>
      <c r="Q21" s="168">
        <f>ROUND(E21*P21,5)</f>
        <v>0.999</v>
      </c>
      <c r="R21" s="168"/>
      <c r="S21" s="168"/>
      <c r="T21" s="169">
        <v>3.0087000000000002</v>
      </c>
      <c r="U21" s="168">
        <f>ROUND(E21*T21,2)</f>
        <v>5.57</v>
      </c>
      <c r="V21" s="158"/>
      <c r="W21" s="158"/>
      <c r="X21" s="158"/>
      <c r="Y21" s="158"/>
      <c r="Z21" s="158"/>
      <c r="AA21" s="158" t="s">
        <v>112</v>
      </c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</row>
    <row r="22" spans="1:56" outlineLevel="1" x14ac:dyDescent="0.2">
      <c r="A22" s="159">
        <v>11</v>
      </c>
      <c r="B22" s="165" t="s">
        <v>126</v>
      </c>
      <c r="C22" s="192" t="s">
        <v>127</v>
      </c>
      <c r="D22" s="167" t="s">
        <v>103</v>
      </c>
      <c r="E22" s="173">
        <v>30.55</v>
      </c>
      <c r="F22" s="175"/>
      <c r="G22" s="175"/>
      <c r="H22" s="175">
        <v>0</v>
      </c>
      <c r="I22" s="175">
        <f>ROUND(E22*H22,2)</f>
        <v>0</v>
      </c>
      <c r="J22" s="175">
        <v>133</v>
      </c>
      <c r="K22" s="175">
        <f>ROUND(E22*J22,2)</f>
        <v>4063.15</v>
      </c>
      <c r="L22" s="175">
        <v>15</v>
      </c>
      <c r="M22" s="175">
        <f>G22*(1+L22/100)</f>
        <v>0</v>
      </c>
      <c r="N22" s="168">
        <v>0</v>
      </c>
      <c r="O22" s="168">
        <f>ROUND(E22*N22,5)</f>
        <v>0</v>
      </c>
      <c r="P22" s="168">
        <v>6.8000000000000005E-2</v>
      </c>
      <c r="Q22" s="168">
        <f>ROUND(E22*P22,5)</f>
        <v>2.0773999999999999</v>
      </c>
      <c r="R22" s="168"/>
      <c r="S22" s="168"/>
      <c r="T22" s="169">
        <v>0.48937999999999998</v>
      </c>
      <c r="U22" s="168">
        <f>ROUND(E22*T22,2)</f>
        <v>14.95</v>
      </c>
      <c r="V22" s="158"/>
      <c r="W22" s="158"/>
      <c r="X22" s="158"/>
      <c r="Y22" s="158"/>
      <c r="Z22" s="158"/>
      <c r="AA22" s="158" t="s">
        <v>112</v>
      </c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</row>
    <row r="23" spans="1:56" outlineLevel="1" x14ac:dyDescent="0.2">
      <c r="A23" s="159">
        <v>12</v>
      </c>
      <c r="B23" s="165" t="s">
        <v>128</v>
      </c>
      <c r="C23" s="192" t="s">
        <v>129</v>
      </c>
      <c r="D23" s="167" t="s">
        <v>109</v>
      </c>
      <c r="E23" s="173">
        <v>12</v>
      </c>
      <c r="F23" s="175"/>
      <c r="G23" s="175"/>
      <c r="H23" s="175">
        <v>0</v>
      </c>
      <c r="I23" s="175">
        <f>ROUND(E23*H23,2)</f>
        <v>0</v>
      </c>
      <c r="J23" s="175">
        <v>750</v>
      </c>
      <c r="K23" s="175">
        <f>ROUND(E23*J23,2)</f>
        <v>9000</v>
      </c>
      <c r="L23" s="175">
        <v>15</v>
      </c>
      <c r="M23" s="175">
        <f>G23*(1+L23/100)</f>
        <v>0</v>
      </c>
      <c r="N23" s="168">
        <v>0</v>
      </c>
      <c r="O23" s="168">
        <f>ROUND(E23*N23,5)</f>
        <v>0</v>
      </c>
      <c r="P23" s="168">
        <v>0</v>
      </c>
      <c r="Q23" s="168">
        <f>ROUND(E23*P23,5)</f>
        <v>0</v>
      </c>
      <c r="R23" s="168"/>
      <c r="S23" s="168"/>
      <c r="T23" s="169">
        <v>0</v>
      </c>
      <c r="U23" s="168">
        <f>ROUND(E23*T23,2)</f>
        <v>0</v>
      </c>
      <c r="V23" s="158"/>
      <c r="W23" s="158"/>
      <c r="X23" s="158"/>
      <c r="Y23" s="158"/>
      <c r="Z23" s="158"/>
      <c r="AA23" s="158" t="s">
        <v>104</v>
      </c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</row>
    <row r="24" spans="1:56" x14ac:dyDescent="0.2">
      <c r="A24" s="160" t="s">
        <v>99</v>
      </c>
      <c r="B24" s="166" t="s">
        <v>58</v>
      </c>
      <c r="C24" s="193" t="s">
        <v>59</v>
      </c>
      <c r="D24" s="170"/>
      <c r="E24" s="174"/>
      <c r="F24" s="176"/>
      <c r="G24" s="176"/>
      <c r="H24" s="176"/>
      <c r="I24" s="176">
        <f>SUM(I25:I25)</f>
        <v>0</v>
      </c>
      <c r="J24" s="176"/>
      <c r="K24" s="176">
        <f>SUM(K25:K25)</f>
        <v>56.88</v>
      </c>
      <c r="L24" s="176"/>
      <c r="M24" s="176">
        <f>SUM(M25:M25)</f>
        <v>0</v>
      </c>
      <c r="N24" s="171"/>
      <c r="O24" s="171">
        <f>SUM(O25:O25)</f>
        <v>0</v>
      </c>
      <c r="P24" s="171"/>
      <c r="Q24" s="171">
        <f>SUM(Q25:Q25)</f>
        <v>5.7119999999999997E-2</v>
      </c>
      <c r="R24" s="171"/>
      <c r="S24" s="171"/>
      <c r="T24" s="172"/>
      <c r="U24" s="171">
        <f>SUM(U25:U25)</f>
        <v>0.2</v>
      </c>
      <c r="AA24" t="s">
        <v>100</v>
      </c>
    </row>
    <row r="25" spans="1:56" outlineLevel="1" x14ac:dyDescent="0.2">
      <c r="A25" s="159">
        <v>13</v>
      </c>
      <c r="B25" s="165" t="s">
        <v>130</v>
      </c>
      <c r="C25" s="192" t="s">
        <v>131</v>
      </c>
      <c r="D25" s="167" t="s">
        <v>103</v>
      </c>
      <c r="E25" s="173">
        <v>2.4</v>
      </c>
      <c r="F25" s="175"/>
      <c r="G25" s="175"/>
      <c r="H25" s="175">
        <v>0</v>
      </c>
      <c r="I25" s="175">
        <f>ROUND(E25*H25,2)</f>
        <v>0</v>
      </c>
      <c r="J25" s="175">
        <v>23.7</v>
      </c>
      <c r="K25" s="175">
        <f>ROUND(E25*J25,2)</f>
        <v>56.88</v>
      </c>
      <c r="L25" s="175">
        <v>15</v>
      </c>
      <c r="M25" s="175">
        <f>G25*(1+L25/100)</f>
        <v>0</v>
      </c>
      <c r="N25" s="168">
        <v>0</v>
      </c>
      <c r="O25" s="168">
        <f>ROUND(E25*N25,5)</f>
        <v>0</v>
      </c>
      <c r="P25" s="168">
        <v>2.3800000000000002E-2</v>
      </c>
      <c r="Q25" s="168">
        <f>ROUND(E25*P25,5)</f>
        <v>5.7119999999999997E-2</v>
      </c>
      <c r="R25" s="168"/>
      <c r="S25" s="168"/>
      <c r="T25" s="169">
        <v>8.2000000000000003E-2</v>
      </c>
      <c r="U25" s="168">
        <f>ROUND(E25*T25,2)</f>
        <v>0.2</v>
      </c>
      <c r="V25" s="158"/>
      <c r="W25" s="158"/>
      <c r="X25" s="158"/>
      <c r="Y25" s="158"/>
      <c r="Z25" s="158"/>
      <c r="AA25" s="158" t="s">
        <v>104</v>
      </c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</row>
    <row r="26" spans="1:56" x14ac:dyDescent="0.2">
      <c r="A26" s="160" t="s">
        <v>99</v>
      </c>
      <c r="B26" s="166" t="s">
        <v>60</v>
      </c>
      <c r="C26" s="193" t="s">
        <v>61</v>
      </c>
      <c r="D26" s="170"/>
      <c r="E26" s="174"/>
      <c r="F26" s="176"/>
      <c r="G26" s="176"/>
      <c r="H26" s="176"/>
      <c r="I26" s="176">
        <f>SUM(I27:I27)</f>
        <v>252.74</v>
      </c>
      <c r="J26" s="176"/>
      <c r="K26" s="176">
        <f>SUM(K27:K27)</f>
        <v>13085.26</v>
      </c>
      <c r="L26" s="176"/>
      <c r="M26" s="176">
        <f>SUM(M27:M27)</f>
        <v>0</v>
      </c>
      <c r="N26" s="171"/>
      <c r="O26" s="171">
        <f>SUM(O27:O27)</f>
        <v>6.8399999999999997E-3</v>
      </c>
      <c r="P26" s="171"/>
      <c r="Q26" s="171">
        <f>SUM(Q27:Q27)</f>
        <v>0</v>
      </c>
      <c r="R26" s="171"/>
      <c r="S26" s="171"/>
      <c r="T26" s="172"/>
      <c r="U26" s="171">
        <f>SUM(U27:U27)</f>
        <v>8.6199999999999992</v>
      </c>
      <c r="AA26" t="s">
        <v>100</v>
      </c>
    </row>
    <row r="27" spans="1:56" outlineLevel="1" x14ac:dyDescent="0.2">
      <c r="A27" s="159">
        <v>14</v>
      </c>
      <c r="B27" s="165" t="s">
        <v>132</v>
      </c>
      <c r="C27" s="192" t="s">
        <v>133</v>
      </c>
      <c r="D27" s="167" t="s">
        <v>134</v>
      </c>
      <c r="E27" s="173">
        <v>34.200000000000003</v>
      </c>
      <c r="F27" s="175"/>
      <c r="G27" s="175"/>
      <c r="H27" s="175">
        <v>7.39</v>
      </c>
      <c r="I27" s="175">
        <f>ROUND(E27*H27,2)</f>
        <v>252.74</v>
      </c>
      <c r="J27" s="175">
        <v>382.61</v>
      </c>
      <c r="K27" s="175">
        <f>ROUND(E27*J27,2)</f>
        <v>13085.26</v>
      </c>
      <c r="L27" s="175">
        <v>15</v>
      </c>
      <c r="M27" s="175">
        <f>G27*(1+L27/100)</f>
        <v>0</v>
      </c>
      <c r="N27" s="168">
        <v>2.0000000000000001E-4</v>
      </c>
      <c r="O27" s="168">
        <f>ROUND(E27*N27,5)</f>
        <v>6.8399999999999997E-3</v>
      </c>
      <c r="P27" s="168">
        <v>0</v>
      </c>
      <c r="Q27" s="168">
        <f>ROUND(E27*P27,5)</f>
        <v>0</v>
      </c>
      <c r="R27" s="168"/>
      <c r="S27" s="168"/>
      <c r="T27" s="169">
        <v>0.252</v>
      </c>
      <c r="U27" s="168">
        <f>ROUND(E27*T27,2)</f>
        <v>8.6199999999999992</v>
      </c>
      <c r="V27" s="158"/>
      <c r="W27" s="158"/>
      <c r="X27" s="158"/>
      <c r="Y27" s="158"/>
      <c r="Z27" s="158"/>
      <c r="AA27" s="158" t="s">
        <v>104</v>
      </c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</row>
    <row r="28" spans="1:56" x14ac:dyDescent="0.2">
      <c r="A28" s="160" t="s">
        <v>99</v>
      </c>
      <c r="B28" s="166" t="s">
        <v>62</v>
      </c>
      <c r="C28" s="193" t="s">
        <v>63</v>
      </c>
      <c r="D28" s="170"/>
      <c r="E28" s="174"/>
      <c r="F28" s="176"/>
      <c r="G28" s="176"/>
      <c r="H28" s="176"/>
      <c r="I28" s="176">
        <f>SUM(I29:I31)</f>
        <v>18900</v>
      </c>
      <c r="J28" s="176"/>
      <c r="K28" s="176">
        <f>SUM(K29:K31)</f>
        <v>20073.5</v>
      </c>
      <c r="L28" s="176"/>
      <c r="M28" s="176">
        <f>SUM(M29:M31)</f>
        <v>0</v>
      </c>
      <c r="N28" s="171"/>
      <c r="O28" s="171">
        <f>SUM(O29:O31)</f>
        <v>2.7E-2</v>
      </c>
      <c r="P28" s="171"/>
      <c r="Q28" s="171">
        <f>SUM(Q29:Q31)</f>
        <v>4.5537000000000001</v>
      </c>
      <c r="R28" s="171"/>
      <c r="S28" s="171"/>
      <c r="T28" s="172"/>
      <c r="U28" s="171">
        <f>SUM(U29:U31)</f>
        <v>61.47</v>
      </c>
      <c r="AA28" t="s">
        <v>100</v>
      </c>
    </row>
    <row r="29" spans="1:56" outlineLevel="1" x14ac:dyDescent="0.2">
      <c r="A29" s="159">
        <v>15</v>
      </c>
      <c r="B29" s="165" t="s">
        <v>135</v>
      </c>
      <c r="C29" s="192" t="s">
        <v>136</v>
      </c>
      <c r="D29" s="167" t="s">
        <v>103</v>
      </c>
      <c r="E29" s="173">
        <v>18.07</v>
      </c>
      <c r="F29" s="175"/>
      <c r="G29" s="175"/>
      <c r="H29" s="175">
        <v>0</v>
      </c>
      <c r="I29" s="175">
        <f>ROUND(E29*H29,2)</f>
        <v>0</v>
      </c>
      <c r="J29" s="175">
        <v>130</v>
      </c>
      <c r="K29" s="175">
        <f>ROUND(E29*J29,2)</f>
        <v>2349.1</v>
      </c>
      <c r="L29" s="175">
        <v>15</v>
      </c>
      <c r="M29" s="175">
        <f>G29*(1+L29/100)</f>
        <v>0</v>
      </c>
      <c r="N29" s="168">
        <v>0</v>
      </c>
      <c r="O29" s="168">
        <f>ROUND(E29*N29,5)</f>
        <v>0</v>
      </c>
      <c r="P29" s="168">
        <v>3.2649999999999998E-2</v>
      </c>
      <c r="Q29" s="168">
        <f>ROUND(E29*P29,5)</f>
        <v>0.58999000000000001</v>
      </c>
      <c r="R29" s="168"/>
      <c r="S29" s="168"/>
      <c r="T29" s="169">
        <v>0.39893000000000001</v>
      </c>
      <c r="U29" s="168">
        <f>ROUND(E29*T29,2)</f>
        <v>7.21</v>
      </c>
      <c r="V29" s="158"/>
      <c r="W29" s="158"/>
      <c r="X29" s="158"/>
      <c r="Y29" s="158"/>
      <c r="Z29" s="158"/>
      <c r="AA29" s="158" t="s">
        <v>112</v>
      </c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</row>
    <row r="30" spans="1:56" outlineLevel="1" x14ac:dyDescent="0.2">
      <c r="A30" s="159">
        <v>16</v>
      </c>
      <c r="B30" s="165" t="s">
        <v>137</v>
      </c>
      <c r="C30" s="192" t="s">
        <v>138</v>
      </c>
      <c r="D30" s="167" t="s">
        <v>103</v>
      </c>
      <c r="E30" s="173">
        <v>121.4</v>
      </c>
      <c r="F30" s="175"/>
      <c r="G30" s="175"/>
      <c r="H30" s="175">
        <v>0</v>
      </c>
      <c r="I30" s="175">
        <f>ROUND(E30*H30,2)</f>
        <v>0</v>
      </c>
      <c r="J30" s="175">
        <v>146</v>
      </c>
      <c r="K30" s="175">
        <f>ROUND(E30*J30,2)</f>
        <v>17724.400000000001</v>
      </c>
      <c r="L30" s="175">
        <v>15</v>
      </c>
      <c r="M30" s="175">
        <f>G30*(1+L30/100)</f>
        <v>0</v>
      </c>
      <c r="N30" s="168">
        <v>0</v>
      </c>
      <c r="O30" s="168">
        <f>ROUND(E30*N30,5)</f>
        <v>0</v>
      </c>
      <c r="P30" s="168">
        <v>3.2649999999999998E-2</v>
      </c>
      <c r="Q30" s="168">
        <f>ROUND(E30*P30,5)</f>
        <v>3.9637099999999998</v>
      </c>
      <c r="R30" s="168"/>
      <c r="S30" s="168"/>
      <c r="T30" s="169">
        <v>0.44692999999999999</v>
      </c>
      <c r="U30" s="168">
        <f>ROUND(E30*T30,2)</f>
        <v>54.26</v>
      </c>
      <c r="V30" s="158"/>
      <c r="W30" s="158"/>
      <c r="X30" s="158"/>
      <c r="Y30" s="158"/>
      <c r="Z30" s="158"/>
      <c r="AA30" s="158" t="s">
        <v>112</v>
      </c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</row>
    <row r="31" spans="1:56" outlineLevel="1" x14ac:dyDescent="0.2">
      <c r="A31" s="159">
        <v>17</v>
      </c>
      <c r="B31" s="165" t="s">
        <v>139</v>
      </c>
      <c r="C31" s="192" t="s">
        <v>140</v>
      </c>
      <c r="D31" s="167" t="s">
        <v>141</v>
      </c>
      <c r="E31" s="173">
        <v>1</v>
      </c>
      <c r="F31" s="175"/>
      <c r="G31" s="175"/>
      <c r="H31" s="175">
        <v>18900</v>
      </c>
      <c r="I31" s="175">
        <f>ROUND(E31*H31,2)</f>
        <v>18900</v>
      </c>
      <c r="J31" s="175">
        <v>0</v>
      </c>
      <c r="K31" s="175">
        <f>ROUND(E31*J31,2)</f>
        <v>0</v>
      </c>
      <c r="L31" s="175">
        <v>15</v>
      </c>
      <c r="M31" s="175">
        <f>G31*(1+L31/100)</f>
        <v>0</v>
      </c>
      <c r="N31" s="168">
        <v>2.7E-2</v>
      </c>
      <c r="O31" s="168">
        <f>ROUND(E31*N31,5)</f>
        <v>2.7E-2</v>
      </c>
      <c r="P31" s="168">
        <v>0</v>
      </c>
      <c r="Q31" s="168">
        <f>ROUND(E31*P31,5)</f>
        <v>0</v>
      </c>
      <c r="R31" s="168"/>
      <c r="S31" s="168"/>
      <c r="T31" s="169">
        <v>0</v>
      </c>
      <c r="U31" s="168">
        <f>ROUND(E31*T31,2)</f>
        <v>0</v>
      </c>
      <c r="V31" s="158"/>
      <c r="W31" s="158"/>
      <c r="X31" s="158"/>
      <c r="Y31" s="158"/>
      <c r="Z31" s="158"/>
      <c r="AA31" s="158" t="s">
        <v>142</v>
      </c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</row>
    <row r="32" spans="1:56" x14ac:dyDescent="0.2">
      <c r="A32" s="160" t="s">
        <v>99</v>
      </c>
      <c r="B32" s="166" t="s">
        <v>64</v>
      </c>
      <c r="C32" s="193" t="s">
        <v>65</v>
      </c>
      <c r="D32" s="170"/>
      <c r="E32" s="174"/>
      <c r="F32" s="176"/>
      <c r="G32" s="176"/>
      <c r="H32" s="176"/>
      <c r="I32" s="176">
        <f>SUM(I33:I36)</f>
        <v>151755.33000000002</v>
      </c>
      <c r="J32" s="176"/>
      <c r="K32" s="176">
        <f>SUM(K33:K36)</f>
        <v>78017.62</v>
      </c>
      <c r="L32" s="176"/>
      <c r="M32" s="176">
        <f>SUM(M33:M36)</f>
        <v>0</v>
      </c>
      <c r="N32" s="171"/>
      <c r="O32" s="171">
        <f>SUM(O33:O36)</f>
        <v>4.8343100000000003</v>
      </c>
      <c r="P32" s="171"/>
      <c r="Q32" s="171">
        <f>SUM(Q33:Q36)</f>
        <v>0</v>
      </c>
      <c r="R32" s="171"/>
      <c r="S32" s="171"/>
      <c r="T32" s="172"/>
      <c r="U32" s="171">
        <f>SUM(U33:U36)</f>
        <v>201.58999999999997</v>
      </c>
      <c r="AA32" t="s">
        <v>100</v>
      </c>
    </row>
    <row r="33" spans="1:56" ht="22.5" outlineLevel="1" x14ac:dyDescent="0.2">
      <c r="A33" s="159">
        <v>18</v>
      </c>
      <c r="B33" s="165" t="s">
        <v>143</v>
      </c>
      <c r="C33" s="192" t="s">
        <v>144</v>
      </c>
      <c r="D33" s="167" t="s">
        <v>103</v>
      </c>
      <c r="E33" s="173">
        <v>121.4</v>
      </c>
      <c r="F33" s="175"/>
      <c r="G33" s="175"/>
      <c r="H33" s="175">
        <v>86.5</v>
      </c>
      <c r="I33" s="175">
        <f>ROUND(E33*H33,2)</f>
        <v>10501.1</v>
      </c>
      <c r="J33" s="175">
        <v>503.5</v>
      </c>
      <c r="K33" s="175">
        <f>ROUND(E33*J33,2)</f>
        <v>61124.9</v>
      </c>
      <c r="L33" s="175">
        <v>15</v>
      </c>
      <c r="M33" s="175">
        <f>G33*(1+L33/100)</f>
        <v>0</v>
      </c>
      <c r="N33" s="168">
        <v>2.7499999999999998E-3</v>
      </c>
      <c r="O33" s="168">
        <f>ROUND(E33*N33,5)</f>
        <v>0.33384999999999998</v>
      </c>
      <c r="P33" s="168">
        <v>0</v>
      </c>
      <c r="Q33" s="168">
        <f>ROUND(E33*P33,5)</f>
        <v>0</v>
      </c>
      <c r="R33" s="168"/>
      <c r="S33" s="168"/>
      <c r="T33" s="169">
        <v>1.2407699999999999</v>
      </c>
      <c r="U33" s="168">
        <f>ROUND(E33*T33,2)</f>
        <v>150.63</v>
      </c>
      <c r="V33" s="158"/>
      <c r="W33" s="158"/>
      <c r="X33" s="158"/>
      <c r="Y33" s="158"/>
      <c r="Z33" s="158"/>
      <c r="AA33" s="158" t="s">
        <v>112</v>
      </c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</row>
    <row r="34" spans="1:56" ht="22.5" outlineLevel="1" x14ac:dyDescent="0.2">
      <c r="A34" s="159">
        <v>19</v>
      </c>
      <c r="B34" s="165" t="s">
        <v>145</v>
      </c>
      <c r="C34" s="192" t="s">
        <v>146</v>
      </c>
      <c r="D34" s="167" t="s">
        <v>103</v>
      </c>
      <c r="E34" s="173">
        <v>121.4</v>
      </c>
      <c r="F34" s="175"/>
      <c r="G34" s="175"/>
      <c r="H34" s="175">
        <v>518.02</v>
      </c>
      <c r="I34" s="175">
        <f>ROUND(E34*H34,2)</f>
        <v>62887.63</v>
      </c>
      <c r="J34" s="175">
        <v>135.98000000000002</v>
      </c>
      <c r="K34" s="175">
        <f>ROUND(E34*J34,2)</f>
        <v>16507.97</v>
      </c>
      <c r="L34" s="175">
        <v>15</v>
      </c>
      <c r="M34" s="175">
        <f>G34*(1+L34/100)</f>
        <v>0</v>
      </c>
      <c r="N34" s="168">
        <v>1.61E-2</v>
      </c>
      <c r="O34" s="168">
        <f>ROUND(E34*N34,5)</f>
        <v>1.9545399999999999</v>
      </c>
      <c r="P34" s="168">
        <v>0</v>
      </c>
      <c r="Q34" s="168">
        <f>ROUND(E34*P34,5)</f>
        <v>0</v>
      </c>
      <c r="R34" s="168"/>
      <c r="S34" s="168"/>
      <c r="T34" s="169">
        <v>0.41037000000000001</v>
      </c>
      <c r="U34" s="168">
        <f>ROUND(E34*T34,2)</f>
        <v>49.82</v>
      </c>
      <c r="V34" s="158"/>
      <c r="W34" s="158"/>
      <c r="X34" s="158"/>
      <c r="Y34" s="158"/>
      <c r="Z34" s="158"/>
      <c r="AA34" s="158" t="s">
        <v>112</v>
      </c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</row>
    <row r="35" spans="1:56" outlineLevel="1" x14ac:dyDescent="0.2">
      <c r="A35" s="159">
        <v>20</v>
      </c>
      <c r="B35" s="165" t="s">
        <v>147</v>
      </c>
      <c r="C35" s="192" t="s">
        <v>148</v>
      </c>
      <c r="D35" s="167" t="s">
        <v>109</v>
      </c>
      <c r="E35" s="173">
        <v>0.9</v>
      </c>
      <c r="F35" s="175"/>
      <c r="G35" s="175"/>
      <c r="H35" s="175">
        <v>0</v>
      </c>
      <c r="I35" s="175">
        <f>ROUND(E35*H35,2)</f>
        <v>0</v>
      </c>
      <c r="J35" s="175">
        <v>427.5</v>
      </c>
      <c r="K35" s="175">
        <f>ROUND(E35*J35,2)</f>
        <v>384.75</v>
      </c>
      <c r="L35" s="175">
        <v>15</v>
      </c>
      <c r="M35" s="175">
        <f>G35*(1+L35/100)</f>
        <v>0</v>
      </c>
      <c r="N35" s="168">
        <v>0</v>
      </c>
      <c r="O35" s="168">
        <f>ROUND(E35*N35,5)</f>
        <v>0</v>
      </c>
      <c r="P35" s="168">
        <v>0</v>
      </c>
      <c r="Q35" s="168">
        <f>ROUND(E35*P35,5)</f>
        <v>0</v>
      </c>
      <c r="R35" s="168"/>
      <c r="S35" s="168"/>
      <c r="T35" s="169">
        <v>1.2649999999999999</v>
      </c>
      <c r="U35" s="168">
        <f>ROUND(E35*T35,2)</f>
        <v>1.1399999999999999</v>
      </c>
      <c r="V35" s="158"/>
      <c r="W35" s="158"/>
      <c r="X35" s="158"/>
      <c r="Y35" s="158"/>
      <c r="Z35" s="158"/>
      <c r="AA35" s="158" t="s">
        <v>104</v>
      </c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</row>
    <row r="36" spans="1:56" outlineLevel="1" x14ac:dyDescent="0.2">
      <c r="A36" s="159">
        <v>21</v>
      </c>
      <c r="B36" s="165" t="s">
        <v>149</v>
      </c>
      <c r="C36" s="192" t="s">
        <v>150</v>
      </c>
      <c r="D36" s="167" t="s">
        <v>103</v>
      </c>
      <c r="E36" s="173">
        <v>132.6</v>
      </c>
      <c r="F36" s="175"/>
      <c r="G36" s="175"/>
      <c r="H36" s="175">
        <v>591</v>
      </c>
      <c r="I36" s="175">
        <f>ROUND(E36*H36,2)</f>
        <v>78366.600000000006</v>
      </c>
      <c r="J36" s="175">
        <v>0</v>
      </c>
      <c r="K36" s="175">
        <f>ROUND(E36*J36,2)</f>
        <v>0</v>
      </c>
      <c r="L36" s="175">
        <v>15</v>
      </c>
      <c r="M36" s="175">
        <f>G36*(1+L36/100)</f>
        <v>0</v>
      </c>
      <c r="N36" s="168">
        <v>1.9199999999999998E-2</v>
      </c>
      <c r="O36" s="168">
        <f>ROUND(E36*N36,5)</f>
        <v>2.5459200000000002</v>
      </c>
      <c r="P36" s="168">
        <v>0</v>
      </c>
      <c r="Q36" s="168">
        <f>ROUND(E36*P36,5)</f>
        <v>0</v>
      </c>
      <c r="R36" s="168"/>
      <c r="S36" s="168"/>
      <c r="T36" s="169">
        <v>0</v>
      </c>
      <c r="U36" s="168">
        <f>ROUND(E36*T36,2)</f>
        <v>0</v>
      </c>
      <c r="V36" s="158"/>
      <c r="W36" s="158"/>
      <c r="X36" s="158"/>
      <c r="Y36" s="158"/>
      <c r="Z36" s="158"/>
      <c r="AA36" s="158" t="s">
        <v>142</v>
      </c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</row>
    <row r="37" spans="1:56" x14ac:dyDescent="0.2">
      <c r="A37" s="160" t="s">
        <v>99</v>
      </c>
      <c r="B37" s="166" t="s">
        <v>66</v>
      </c>
      <c r="C37" s="193" t="s">
        <v>67</v>
      </c>
      <c r="D37" s="170"/>
      <c r="E37" s="174"/>
      <c r="F37" s="176"/>
      <c r="G37" s="176"/>
      <c r="H37" s="176"/>
      <c r="I37" s="176">
        <f>SUM(I38:I38)</f>
        <v>0</v>
      </c>
      <c r="J37" s="176"/>
      <c r="K37" s="176">
        <f>SUM(K38:K38)</f>
        <v>1682.7</v>
      </c>
      <c r="L37" s="176"/>
      <c r="M37" s="176">
        <f>SUM(M38:M38)</f>
        <v>0</v>
      </c>
      <c r="N37" s="171"/>
      <c r="O37" s="171">
        <f>SUM(O38:O38)</f>
        <v>0</v>
      </c>
      <c r="P37" s="171"/>
      <c r="Q37" s="171">
        <f>SUM(Q38:Q38)</f>
        <v>2.1299999999999999E-2</v>
      </c>
      <c r="R37" s="171"/>
      <c r="S37" s="171"/>
      <c r="T37" s="172"/>
      <c r="U37" s="171">
        <f>SUM(U38:U38)</f>
        <v>2.2400000000000002</v>
      </c>
      <c r="AA37" t="s">
        <v>100</v>
      </c>
    </row>
    <row r="38" spans="1:56" ht="22.5" outlineLevel="1" x14ac:dyDescent="0.2">
      <c r="A38" s="159">
        <v>22</v>
      </c>
      <c r="B38" s="165" t="s">
        <v>151</v>
      </c>
      <c r="C38" s="192" t="s">
        <v>152</v>
      </c>
      <c r="D38" s="167" t="s">
        <v>103</v>
      </c>
      <c r="E38" s="173">
        <v>21.3</v>
      </c>
      <c r="F38" s="175"/>
      <c r="G38" s="175"/>
      <c r="H38" s="175">
        <v>0</v>
      </c>
      <c r="I38" s="175">
        <f>ROUND(E38*H38,2)</f>
        <v>0</v>
      </c>
      <c r="J38" s="175">
        <v>79</v>
      </c>
      <c r="K38" s="175">
        <f>ROUND(E38*J38,2)</f>
        <v>1682.7</v>
      </c>
      <c r="L38" s="175">
        <v>15</v>
      </c>
      <c r="M38" s="175">
        <f>G38*(1+L38/100)</f>
        <v>0</v>
      </c>
      <c r="N38" s="168">
        <v>0</v>
      </c>
      <c r="O38" s="168">
        <f>ROUND(E38*N38,5)</f>
        <v>0</v>
      </c>
      <c r="P38" s="168">
        <v>1E-3</v>
      </c>
      <c r="Q38" s="168">
        <f>ROUND(E38*P38,5)</f>
        <v>2.1299999999999999E-2</v>
      </c>
      <c r="R38" s="168"/>
      <c r="S38" s="168"/>
      <c r="T38" s="169">
        <v>0.105</v>
      </c>
      <c r="U38" s="168">
        <f>ROUND(E38*T38,2)</f>
        <v>2.2400000000000002</v>
      </c>
      <c r="V38" s="158"/>
      <c r="W38" s="158"/>
      <c r="X38" s="158"/>
      <c r="Y38" s="158"/>
      <c r="Z38" s="158"/>
      <c r="AA38" s="158" t="s">
        <v>104</v>
      </c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</row>
    <row r="39" spans="1:56" x14ac:dyDescent="0.2">
      <c r="A39" s="160" t="s">
        <v>99</v>
      </c>
      <c r="B39" s="166" t="s">
        <v>68</v>
      </c>
      <c r="C39" s="193" t="s">
        <v>69</v>
      </c>
      <c r="D39" s="170"/>
      <c r="E39" s="174"/>
      <c r="F39" s="176"/>
      <c r="G39" s="176"/>
      <c r="H39" s="176"/>
      <c r="I39" s="176">
        <f>SUM(I40:I43)</f>
        <v>17735.02</v>
      </c>
      <c r="J39" s="176"/>
      <c r="K39" s="176">
        <f>SUM(K40:K43)</f>
        <v>11204.039999999999</v>
      </c>
      <c r="L39" s="176"/>
      <c r="M39" s="176">
        <f>SUM(M40:M43)</f>
        <v>0</v>
      </c>
      <c r="N39" s="171"/>
      <c r="O39" s="171">
        <f>SUM(O40:O43)</f>
        <v>0.76453000000000004</v>
      </c>
      <c r="P39" s="171"/>
      <c r="Q39" s="171">
        <f>SUM(Q40:Q43)</f>
        <v>0</v>
      </c>
      <c r="R39" s="171"/>
      <c r="S39" s="171"/>
      <c r="T39" s="172"/>
      <c r="U39" s="171">
        <f>SUM(U40:U43)</f>
        <v>35.24</v>
      </c>
      <c r="AA39" t="s">
        <v>100</v>
      </c>
    </row>
    <row r="40" spans="1:56" ht="22.5" outlineLevel="1" x14ac:dyDescent="0.2">
      <c r="A40" s="159">
        <v>23</v>
      </c>
      <c r="B40" s="165" t="s">
        <v>153</v>
      </c>
      <c r="C40" s="192" t="s">
        <v>154</v>
      </c>
      <c r="D40" s="167" t="s">
        <v>103</v>
      </c>
      <c r="E40" s="173">
        <v>26.1</v>
      </c>
      <c r="F40" s="175"/>
      <c r="G40" s="175"/>
      <c r="H40" s="175">
        <v>82.55</v>
      </c>
      <c r="I40" s="175">
        <f>ROUND(E40*H40,2)</f>
        <v>2154.56</v>
      </c>
      <c r="J40" s="175">
        <v>320.95</v>
      </c>
      <c r="K40" s="175">
        <f>ROUND(E40*J40,2)</f>
        <v>8376.7999999999993</v>
      </c>
      <c r="L40" s="175">
        <v>15</v>
      </c>
      <c r="M40" s="175">
        <f>G40*(1+L40/100)</f>
        <v>0</v>
      </c>
      <c r="N40" s="168">
        <v>4.9500000000000004E-3</v>
      </c>
      <c r="O40" s="168">
        <f>ROUND(E40*N40,5)</f>
        <v>0.12920000000000001</v>
      </c>
      <c r="P40" s="168">
        <v>0</v>
      </c>
      <c r="Q40" s="168">
        <f>ROUND(E40*P40,5)</f>
        <v>0</v>
      </c>
      <c r="R40" s="168"/>
      <c r="S40" s="168"/>
      <c r="T40" s="169">
        <v>0.95840000000000003</v>
      </c>
      <c r="U40" s="168">
        <f>ROUND(E40*T40,2)</f>
        <v>25.01</v>
      </c>
      <c r="V40" s="158"/>
      <c r="W40" s="158"/>
      <c r="X40" s="158"/>
      <c r="Y40" s="158"/>
      <c r="Z40" s="158"/>
      <c r="AA40" s="158" t="s">
        <v>104</v>
      </c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</row>
    <row r="41" spans="1:56" outlineLevel="1" x14ac:dyDescent="0.2">
      <c r="A41" s="159">
        <v>24</v>
      </c>
      <c r="B41" s="165" t="s">
        <v>155</v>
      </c>
      <c r="C41" s="192" t="s">
        <v>156</v>
      </c>
      <c r="D41" s="167" t="s">
        <v>103</v>
      </c>
      <c r="E41" s="173">
        <v>30</v>
      </c>
      <c r="F41" s="175"/>
      <c r="G41" s="175"/>
      <c r="H41" s="175">
        <v>500</v>
      </c>
      <c r="I41" s="175">
        <f>ROUND(E41*H41,2)</f>
        <v>15000</v>
      </c>
      <c r="J41" s="175">
        <v>0</v>
      </c>
      <c r="K41" s="175">
        <f>ROUND(E41*J41,2)</f>
        <v>0</v>
      </c>
      <c r="L41" s="175">
        <v>15</v>
      </c>
      <c r="M41" s="175">
        <f>G41*(1+L41/100)</f>
        <v>0</v>
      </c>
      <c r="N41" s="168">
        <v>1.4E-2</v>
      </c>
      <c r="O41" s="168">
        <f>ROUND(E41*N41,5)</f>
        <v>0.42</v>
      </c>
      <c r="P41" s="168">
        <v>0</v>
      </c>
      <c r="Q41" s="168">
        <f>ROUND(E41*P41,5)</f>
        <v>0</v>
      </c>
      <c r="R41" s="168"/>
      <c r="S41" s="168"/>
      <c r="T41" s="169">
        <v>0</v>
      </c>
      <c r="U41" s="168">
        <f>ROUND(E41*T41,2)</f>
        <v>0</v>
      </c>
      <c r="V41" s="158"/>
      <c r="W41" s="158"/>
      <c r="X41" s="158"/>
      <c r="Y41" s="158"/>
      <c r="Z41" s="158"/>
      <c r="AA41" s="158" t="s">
        <v>142</v>
      </c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</row>
    <row r="42" spans="1:56" outlineLevel="1" x14ac:dyDescent="0.2">
      <c r="A42" s="159">
        <v>25</v>
      </c>
      <c r="B42" s="165" t="s">
        <v>157</v>
      </c>
      <c r="C42" s="192" t="s">
        <v>158</v>
      </c>
      <c r="D42" s="167" t="s">
        <v>109</v>
      </c>
      <c r="E42" s="173">
        <v>1.5</v>
      </c>
      <c r="F42" s="175"/>
      <c r="G42" s="175"/>
      <c r="H42" s="175">
        <v>0</v>
      </c>
      <c r="I42" s="175">
        <f>ROUND(E42*H42,2)</f>
        <v>0</v>
      </c>
      <c r="J42" s="175">
        <v>410</v>
      </c>
      <c r="K42" s="175">
        <f>ROUND(E42*J42,2)</f>
        <v>615</v>
      </c>
      <c r="L42" s="175">
        <v>15</v>
      </c>
      <c r="M42" s="175">
        <f>G42*(1+L42/100)</f>
        <v>0</v>
      </c>
      <c r="N42" s="168">
        <v>0</v>
      </c>
      <c r="O42" s="168">
        <f>ROUND(E42*N42,5)</f>
        <v>0</v>
      </c>
      <c r="P42" s="168">
        <v>0</v>
      </c>
      <c r="Q42" s="168">
        <f>ROUND(E42*P42,5)</f>
        <v>0</v>
      </c>
      <c r="R42" s="168"/>
      <c r="S42" s="168"/>
      <c r="T42" s="169">
        <v>1.5980000000000001</v>
      </c>
      <c r="U42" s="168">
        <f>ROUND(E42*T42,2)</f>
        <v>2.4</v>
      </c>
      <c r="V42" s="158"/>
      <c r="W42" s="158"/>
      <c r="X42" s="158"/>
      <c r="Y42" s="158"/>
      <c r="Z42" s="158"/>
      <c r="AA42" s="158" t="s">
        <v>104</v>
      </c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</row>
    <row r="43" spans="1:56" outlineLevel="1" x14ac:dyDescent="0.2">
      <c r="A43" s="159">
        <v>26</v>
      </c>
      <c r="B43" s="165" t="s">
        <v>159</v>
      </c>
      <c r="C43" s="192" t="s">
        <v>160</v>
      </c>
      <c r="D43" s="167" t="s">
        <v>103</v>
      </c>
      <c r="E43" s="173">
        <v>26.1</v>
      </c>
      <c r="F43" s="175"/>
      <c r="G43" s="175"/>
      <c r="H43" s="175">
        <v>22.24</v>
      </c>
      <c r="I43" s="175">
        <f>ROUND(E43*H43,2)</f>
        <v>580.46</v>
      </c>
      <c r="J43" s="175">
        <v>84.76</v>
      </c>
      <c r="K43" s="175">
        <f>ROUND(E43*J43,2)</f>
        <v>2212.2399999999998</v>
      </c>
      <c r="L43" s="175">
        <v>15</v>
      </c>
      <c r="M43" s="175">
        <f>G43*(1+L43/100)</f>
        <v>0</v>
      </c>
      <c r="N43" s="168">
        <v>8.2500000000000004E-3</v>
      </c>
      <c r="O43" s="168">
        <f>ROUND(E43*N43,5)</f>
        <v>0.21532999999999999</v>
      </c>
      <c r="P43" s="168">
        <v>0</v>
      </c>
      <c r="Q43" s="168">
        <f>ROUND(E43*P43,5)</f>
        <v>0</v>
      </c>
      <c r="R43" s="168"/>
      <c r="S43" s="168"/>
      <c r="T43" s="169">
        <v>0.3</v>
      </c>
      <c r="U43" s="168">
        <f>ROUND(E43*T43,2)</f>
        <v>7.83</v>
      </c>
      <c r="V43" s="158"/>
      <c r="W43" s="158"/>
      <c r="X43" s="158"/>
      <c r="Y43" s="158"/>
      <c r="Z43" s="158"/>
      <c r="AA43" s="158" t="s">
        <v>104</v>
      </c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</row>
    <row r="44" spans="1:56" x14ac:dyDescent="0.2">
      <c r="A44" s="160" t="s">
        <v>99</v>
      </c>
      <c r="B44" s="166" t="s">
        <v>70</v>
      </c>
      <c r="C44" s="193" t="s">
        <v>71</v>
      </c>
      <c r="D44" s="170"/>
      <c r="E44" s="174"/>
      <c r="F44" s="176"/>
      <c r="G44" s="176"/>
      <c r="H44" s="176"/>
      <c r="I44" s="176">
        <f>SUM(I45:I46)</f>
        <v>2111.91</v>
      </c>
      <c r="J44" s="176"/>
      <c r="K44" s="176">
        <f>SUM(K45:K46)</f>
        <v>9589.76</v>
      </c>
      <c r="L44" s="176"/>
      <c r="M44" s="176">
        <f>SUM(M45:M46)</f>
        <v>0</v>
      </c>
      <c r="N44" s="171"/>
      <c r="O44" s="171">
        <f>SUM(O45:O46)</f>
        <v>4.9569999999999996E-2</v>
      </c>
      <c r="P44" s="171"/>
      <c r="Q44" s="171">
        <f>SUM(Q45:Q46)</f>
        <v>0</v>
      </c>
      <c r="R44" s="171"/>
      <c r="S44" s="171"/>
      <c r="T44" s="172"/>
      <c r="U44" s="171">
        <f>SUM(U45:U46)</f>
        <v>30.49</v>
      </c>
      <c r="AA44" t="s">
        <v>100</v>
      </c>
    </row>
    <row r="45" spans="1:56" outlineLevel="1" x14ac:dyDescent="0.2">
      <c r="A45" s="159">
        <v>27</v>
      </c>
      <c r="B45" s="165" t="s">
        <v>161</v>
      </c>
      <c r="C45" s="192" t="s">
        <v>162</v>
      </c>
      <c r="D45" s="167" t="s">
        <v>103</v>
      </c>
      <c r="E45" s="173">
        <v>215.5</v>
      </c>
      <c r="F45" s="175"/>
      <c r="G45" s="175"/>
      <c r="H45" s="175">
        <v>5.51</v>
      </c>
      <c r="I45" s="175">
        <f>ROUND(E45*H45,2)</f>
        <v>1187.4100000000001</v>
      </c>
      <c r="J45" s="175">
        <v>34.29</v>
      </c>
      <c r="K45" s="175">
        <f>ROUND(E45*J45,2)</f>
        <v>7389.5</v>
      </c>
      <c r="L45" s="175">
        <v>15</v>
      </c>
      <c r="M45" s="175">
        <f>G45*(1+L45/100)</f>
        <v>0</v>
      </c>
      <c r="N45" s="168">
        <v>1.6000000000000001E-4</v>
      </c>
      <c r="O45" s="168">
        <f>ROUND(E45*N45,5)</f>
        <v>3.4479999999999997E-2</v>
      </c>
      <c r="P45" s="168">
        <v>0</v>
      </c>
      <c r="Q45" s="168">
        <f>ROUND(E45*P45,5)</f>
        <v>0</v>
      </c>
      <c r="R45" s="168"/>
      <c r="S45" s="168"/>
      <c r="T45" s="169">
        <v>0.10902000000000001</v>
      </c>
      <c r="U45" s="168">
        <f>ROUND(E45*T45,2)</f>
        <v>23.49</v>
      </c>
      <c r="V45" s="158"/>
      <c r="W45" s="158"/>
      <c r="X45" s="158"/>
      <c r="Y45" s="158"/>
      <c r="Z45" s="158"/>
      <c r="AA45" s="158" t="s">
        <v>104</v>
      </c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</row>
    <row r="46" spans="1:56" outlineLevel="1" x14ac:dyDescent="0.2">
      <c r="A46" s="159">
        <v>28</v>
      </c>
      <c r="B46" s="165" t="s">
        <v>163</v>
      </c>
      <c r="C46" s="192" t="s">
        <v>164</v>
      </c>
      <c r="D46" s="167" t="s">
        <v>103</v>
      </c>
      <c r="E46" s="173">
        <v>215.5</v>
      </c>
      <c r="F46" s="175"/>
      <c r="G46" s="175"/>
      <c r="H46" s="175">
        <v>4.29</v>
      </c>
      <c r="I46" s="175">
        <f>ROUND(E46*H46,2)</f>
        <v>924.5</v>
      </c>
      <c r="J46" s="175">
        <v>10.210000000000001</v>
      </c>
      <c r="K46" s="175">
        <f>ROUND(E46*J46,2)</f>
        <v>2200.2600000000002</v>
      </c>
      <c r="L46" s="175">
        <v>15</v>
      </c>
      <c r="M46" s="175">
        <f>G46*(1+L46/100)</f>
        <v>0</v>
      </c>
      <c r="N46" s="168">
        <v>6.9999999999999994E-5</v>
      </c>
      <c r="O46" s="168">
        <f>ROUND(E46*N46,5)</f>
        <v>1.5089999999999999E-2</v>
      </c>
      <c r="P46" s="168">
        <v>0</v>
      </c>
      <c r="Q46" s="168">
        <f>ROUND(E46*P46,5)</f>
        <v>0</v>
      </c>
      <c r="R46" s="168"/>
      <c r="S46" s="168"/>
      <c r="T46" s="169">
        <v>3.2480000000000002E-2</v>
      </c>
      <c r="U46" s="168">
        <f>ROUND(E46*T46,2)</f>
        <v>7</v>
      </c>
      <c r="V46" s="158"/>
      <c r="W46" s="158"/>
      <c r="X46" s="158"/>
      <c r="Y46" s="158"/>
      <c r="Z46" s="158"/>
      <c r="AA46" s="158" t="s">
        <v>104</v>
      </c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</row>
    <row r="47" spans="1:56" x14ac:dyDescent="0.2">
      <c r="A47" s="160" t="s">
        <v>99</v>
      </c>
      <c r="B47" s="166" t="s">
        <v>72</v>
      </c>
      <c r="C47" s="193" t="s">
        <v>26</v>
      </c>
      <c r="D47" s="170"/>
      <c r="E47" s="174"/>
      <c r="F47" s="176"/>
      <c r="G47" s="176"/>
      <c r="H47" s="176"/>
      <c r="I47" s="176">
        <f>SUM(I48:I48)</f>
        <v>0</v>
      </c>
      <c r="J47" s="176"/>
      <c r="K47" s="176">
        <f>SUM(K48:K48)</f>
        <v>16257</v>
      </c>
      <c r="L47" s="176"/>
      <c r="M47" s="176">
        <f>SUM(M48:M48)</f>
        <v>0</v>
      </c>
      <c r="N47" s="171"/>
      <c r="O47" s="171">
        <f>SUM(O48:O48)</f>
        <v>0</v>
      </c>
      <c r="P47" s="171"/>
      <c r="Q47" s="171">
        <f>SUM(Q48:Q48)</f>
        <v>0</v>
      </c>
      <c r="R47" s="171"/>
      <c r="S47" s="171"/>
      <c r="T47" s="172"/>
      <c r="U47" s="171">
        <f>SUM(U48:U48)</f>
        <v>0</v>
      </c>
      <c r="AA47" t="s">
        <v>100</v>
      </c>
    </row>
    <row r="48" spans="1:56" outlineLevel="1" x14ac:dyDescent="0.2">
      <c r="A48" s="185">
        <v>29</v>
      </c>
      <c r="B48" s="186" t="s">
        <v>165</v>
      </c>
      <c r="C48" s="194" t="s">
        <v>166</v>
      </c>
      <c r="D48" s="187" t="s">
        <v>0</v>
      </c>
      <c r="E48" s="188">
        <v>3</v>
      </c>
      <c r="F48" s="189"/>
      <c r="G48" s="189"/>
      <c r="H48" s="189">
        <v>0</v>
      </c>
      <c r="I48" s="189">
        <f>ROUND(E48*H48,2)</f>
        <v>0</v>
      </c>
      <c r="J48" s="189">
        <v>5419</v>
      </c>
      <c r="K48" s="189">
        <f>ROUND(E48*J48,2)</f>
        <v>16257</v>
      </c>
      <c r="L48" s="189">
        <v>15</v>
      </c>
      <c r="M48" s="189">
        <f>G48*(1+L48/100)</f>
        <v>0</v>
      </c>
      <c r="N48" s="190">
        <v>0</v>
      </c>
      <c r="O48" s="190">
        <f>ROUND(E48*N48,5)</f>
        <v>0</v>
      </c>
      <c r="P48" s="190">
        <v>0</v>
      </c>
      <c r="Q48" s="190">
        <f>ROUND(E48*P48,5)</f>
        <v>0</v>
      </c>
      <c r="R48" s="190"/>
      <c r="S48" s="190"/>
      <c r="T48" s="191">
        <v>0</v>
      </c>
      <c r="U48" s="190">
        <f>ROUND(E48*T48,2)</f>
        <v>0</v>
      </c>
      <c r="V48" s="158"/>
      <c r="W48" s="158"/>
      <c r="X48" s="158"/>
      <c r="Y48" s="158"/>
      <c r="Z48" s="158"/>
      <c r="AA48" s="158" t="s">
        <v>104</v>
      </c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</row>
    <row r="49" spans="1:27" x14ac:dyDescent="0.2">
      <c r="A49" s="6"/>
      <c r="B49" s="7" t="s">
        <v>167</v>
      </c>
      <c r="C49" s="195" t="s">
        <v>167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Y49">
        <v>15</v>
      </c>
      <c r="Z49">
        <v>21</v>
      </c>
    </row>
    <row r="50" spans="1:27" x14ac:dyDescent="0.2">
      <c r="C50" s="196"/>
      <c r="G50" s="101">
        <f>G47+G44+G39+G37+G32+G28+G26+G24+G15+G12+G8+G20</f>
        <v>0</v>
      </c>
      <c r="AA50" t="s">
        <v>168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A48"/>
  <sheetViews>
    <sheetView showGridLines="0" view="pageBreakPreview" zoomScaleSheetLayoutView="100" workbookViewId="0">
      <pane ySplit="1" topLeftCell="A2" activePane="bottomLeft" state="frozen"/>
      <selection activeCell="D24" sqref="D24:X24"/>
      <selection pane="bottomLeft" activeCell="X41" sqref="X41"/>
    </sheetView>
  </sheetViews>
  <sheetFormatPr defaultRowHeight="15" x14ac:dyDescent="0.25"/>
  <cols>
    <col min="1" max="2" width="0.5703125" style="293" customWidth="1"/>
    <col min="3" max="3" width="1.140625" style="293" customWidth="1"/>
    <col min="4" max="4" width="0.28515625" style="293" customWidth="1"/>
    <col min="5" max="5" width="6.7109375" style="293" customWidth="1"/>
    <col min="6" max="6" width="2" style="293" customWidth="1"/>
    <col min="7" max="7" width="0.42578125" style="293" customWidth="1"/>
    <col min="8" max="8" width="2" style="293" customWidth="1"/>
    <col min="9" max="9" width="1.140625" style="293" customWidth="1"/>
    <col min="10" max="10" width="0" style="293" hidden="1" customWidth="1"/>
    <col min="11" max="11" width="5.42578125" style="293" customWidth="1"/>
    <col min="12" max="12" width="4.85546875" style="293" customWidth="1"/>
    <col min="13" max="13" width="5.7109375" style="293" customWidth="1"/>
    <col min="14" max="14" width="0" style="293" hidden="1" customWidth="1"/>
    <col min="15" max="15" width="9.7109375" style="293" customWidth="1"/>
    <col min="16" max="16" width="0" style="293" hidden="1" customWidth="1"/>
    <col min="17" max="17" width="5.7109375" style="293" customWidth="1"/>
    <col min="18" max="18" width="15.7109375" style="293" customWidth="1"/>
    <col min="19" max="19" width="5.85546875" style="293" customWidth="1"/>
    <col min="20" max="20" width="7.42578125" style="293" customWidth="1"/>
    <col min="21" max="21" width="8.5703125" style="293" customWidth="1"/>
    <col min="22" max="22" width="2.85546875" style="293" customWidth="1"/>
    <col min="23" max="23" width="2" style="293" customWidth="1"/>
    <col min="24" max="24" width="10" style="293" bestFit="1" customWidth="1"/>
    <col min="25" max="25" width="0" style="293" hidden="1" customWidth="1"/>
    <col min="26" max="26" width="1.28515625" style="293" customWidth="1"/>
    <col min="27" max="28" width="0.5703125" style="293" customWidth="1"/>
    <col min="29" max="16384" width="9.140625" style="293"/>
  </cols>
  <sheetData>
    <row r="1" spans="2:27" ht="0" hidden="1" customHeight="1" x14ac:dyDescent="0.25"/>
    <row r="2" spans="2:27" ht="2.85" customHeight="1" x14ac:dyDescent="0.25"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2:27" ht="5.65" customHeight="1" x14ac:dyDescent="0.25"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7"/>
      <c r="AA3" s="298"/>
    </row>
    <row r="4" spans="2:27" ht="16.350000000000001" customHeight="1" x14ac:dyDescent="0.25">
      <c r="B4" s="299"/>
      <c r="C4" s="294"/>
      <c r="D4" s="294"/>
      <c r="E4" s="545" t="s">
        <v>248</v>
      </c>
      <c r="F4" s="546"/>
      <c r="G4" s="546"/>
      <c r="H4" s="546"/>
      <c r="I4" s="546"/>
      <c r="J4" s="546"/>
      <c r="K4" s="546"/>
      <c r="L4" s="547" t="s">
        <v>249</v>
      </c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294"/>
      <c r="Z4" s="300"/>
      <c r="AA4" s="298"/>
    </row>
    <row r="5" spans="2:27" ht="16.350000000000001" customHeight="1" x14ac:dyDescent="0.25">
      <c r="B5" s="299"/>
      <c r="C5" s="294"/>
      <c r="D5" s="294"/>
      <c r="E5" s="545" t="s">
        <v>250</v>
      </c>
      <c r="F5" s="546"/>
      <c r="G5" s="546"/>
      <c r="H5" s="546"/>
      <c r="I5" s="546"/>
      <c r="J5" s="546"/>
      <c r="K5" s="546"/>
      <c r="L5" s="547" t="s">
        <v>251</v>
      </c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294"/>
      <c r="Z5" s="300"/>
      <c r="AA5" s="298"/>
    </row>
    <row r="6" spans="2:27" ht="0" hidden="1" customHeight="1" x14ac:dyDescent="0.25">
      <c r="B6" s="299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300"/>
      <c r="AA6" s="298"/>
    </row>
    <row r="7" spans="2:27" ht="2.85" customHeight="1" x14ac:dyDescent="0.25">
      <c r="B7" s="301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3"/>
      <c r="AA7" s="298"/>
    </row>
    <row r="8" spans="2:27" ht="2.85" customHeight="1" x14ac:dyDescent="0.25">
      <c r="B8" s="294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</row>
    <row r="9" spans="2:27" ht="0" hidden="1" customHeight="1" x14ac:dyDescent="0.25"/>
    <row r="10" spans="2:27" ht="14.1" customHeight="1" x14ac:dyDescent="0.25"/>
    <row r="11" spans="2:27" ht="2.85" customHeight="1" x14ac:dyDescent="0.25"/>
    <row r="12" spans="2:27" ht="0" hidden="1" customHeight="1" x14ac:dyDescent="0.25"/>
    <row r="13" spans="2:27" ht="17.100000000000001" customHeight="1" x14ac:dyDescent="0.25">
      <c r="B13" s="548" t="s">
        <v>252</v>
      </c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</row>
    <row r="14" spans="2:27" ht="2.85" customHeight="1" x14ac:dyDescent="0.25"/>
    <row r="15" spans="2:27" ht="11.45" customHeight="1" x14ac:dyDescent="0.25">
      <c r="B15" s="542" t="s">
        <v>253</v>
      </c>
      <c r="C15" s="543"/>
      <c r="D15" s="543"/>
      <c r="E15" s="543"/>
      <c r="F15" s="544" t="s">
        <v>254</v>
      </c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2" t="s">
        <v>255</v>
      </c>
      <c r="U15" s="543"/>
      <c r="V15" s="542" t="s">
        <v>256</v>
      </c>
      <c r="W15" s="543"/>
      <c r="X15" s="543"/>
      <c r="Y15" s="543"/>
      <c r="Z15" s="543"/>
      <c r="AA15" s="543"/>
    </row>
    <row r="16" spans="2:27" ht="11.45" customHeight="1" x14ac:dyDescent="0.25">
      <c r="B16" s="550" t="s">
        <v>257</v>
      </c>
      <c r="C16" s="549"/>
      <c r="D16" s="549"/>
      <c r="E16" s="549"/>
      <c r="F16" s="551" t="s">
        <v>258</v>
      </c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52" t="s">
        <v>167</v>
      </c>
      <c r="U16" s="549"/>
      <c r="V16" s="552" t="s">
        <v>167</v>
      </c>
      <c r="W16" s="549"/>
      <c r="X16" s="549"/>
      <c r="Y16" s="549"/>
      <c r="Z16" s="549"/>
      <c r="AA16" s="549"/>
    </row>
    <row r="17" spans="2:27" ht="11.25" customHeight="1" x14ac:dyDescent="0.25">
      <c r="B17" s="553" t="s">
        <v>259</v>
      </c>
      <c r="C17" s="549"/>
      <c r="D17" s="549"/>
      <c r="E17" s="549"/>
      <c r="F17" s="554" t="s">
        <v>260</v>
      </c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53"/>
      <c r="U17" s="549"/>
      <c r="V17" s="553"/>
      <c r="W17" s="549"/>
      <c r="X17" s="549"/>
      <c r="Y17" s="549"/>
      <c r="Z17" s="549"/>
      <c r="AA17" s="549"/>
    </row>
    <row r="18" spans="2:27" ht="11.45" customHeight="1" x14ac:dyDescent="0.25">
      <c r="B18" s="553" t="s">
        <v>262</v>
      </c>
      <c r="C18" s="549"/>
      <c r="D18" s="549"/>
      <c r="E18" s="549"/>
      <c r="F18" s="554" t="s">
        <v>263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53"/>
      <c r="U18" s="549"/>
      <c r="V18" s="553"/>
      <c r="W18" s="549"/>
      <c r="X18" s="549"/>
      <c r="Y18" s="549"/>
      <c r="Z18" s="549"/>
      <c r="AA18" s="549"/>
    </row>
    <row r="19" spans="2:27" ht="11.45" customHeight="1" x14ac:dyDescent="0.25">
      <c r="B19" s="553" t="s">
        <v>264</v>
      </c>
      <c r="C19" s="549"/>
      <c r="D19" s="549"/>
      <c r="E19" s="549"/>
      <c r="F19" s="554" t="s">
        <v>265</v>
      </c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53"/>
      <c r="U19" s="549"/>
      <c r="V19" s="553"/>
      <c r="W19" s="549"/>
      <c r="X19" s="549"/>
      <c r="Y19" s="549"/>
      <c r="Z19" s="549"/>
      <c r="AA19" s="549"/>
    </row>
    <row r="20" spans="2:27" ht="11.45" customHeight="1" x14ac:dyDescent="0.25">
      <c r="B20" s="553" t="s">
        <v>266</v>
      </c>
      <c r="C20" s="549"/>
      <c r="D20" s="549"/>
      <c r="E20" s="549"/>
      <c r="F20" s="554" t="s">
        <v>267</v>
      </c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53"/>
      <c r="U20" s="549"/>
      <c r="V20" s="553"/>
      <c r="W20" s="549"/>
      <c r="X20" s="549"/>
      <c r="Y20" s="549"/>
      <c r="Z20" s="549"/>
      <c r="AA20" s="549"/>
    </row>
    <row r="21" spans="2:27" ht="11.25" customHeight="1" x14ac:dyDescent="0.25">
      <c r="B21" s="553" t="s">
        <v>268</v>
      </c>
      <c r="C21" s="549"/>
      <c r="D21" s="549"/>
      <c r="E21" s="549"/>
      <c r="F21" s="554" t="s">
        <v>269</v>
      </c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53"/>
      <c r="U21" s="549"/>
      <c r="V21" s="553"/>
      <c r="W21" s="549"/>
      <c r="X21" s="549"/>
      <c r="Y21" s="549"/>
      <c r="Z21" s="549"/>
      <c r="AA21" s="549"/>
    </row>
    <row r="22" spans="2:27" ht="11.45" customHeight="1" x14ac:dyDescent="0.25">
      <c r="B22" s="553" t="s">
        <v>270</v>
      </c>
      <c r="C22" s="549"/>
      <c r="D22" s="549"/>
      <c r="E22" s="549"/>
      <c r="F22" s="554" t="s">
        <v>271</v>
      </c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53"/>
      <c r="U22" s="549"/>
      <c r="V22" s="553"/>
      <c r="W22" s="549"/>
      <c r="X22" s="549"/>
      <c r="Y22" s="549"/>
      <c r="Z22" s="549"/>
      <c r="AA22" s="549"/>
    </row>
    <row r="23" spans="2:27" ht="11.45" customHeight="1" x14ac:dyDescent="0.25">
      <c r="B23" s="553" t="s">
        <v>272</v>
      </c>
      <c r="C23" s="549"/>
      <c r="D23" s="549"/>
      <c r="E23" s="549"/>
      <c r="F23" s="554" t="s">
        <v>273</v>
      </c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53"/>
      <c r="U23" s="549"/>
      <c r="V23" s="553"/>
      <c r="W23" s="549"/>
      <c r="X23" s="549"/>
      <c r="Y23" s="549"/>
      <c r="Z23" s="549"/>
      <c r="AA23" s="549"/>
    </row>
    <row r="24" spans="2:27" ht="11.45" customHeight="1" x14ac:dyDescent="0.25">
      <c r="B24" s="550" t="s">
        <v>167</v>
      </c>
      <c r="C24" s="549"/>
      <c r="D24" s="549"/>
      <c r="E24" s="549"/>
      <c r="F24" s="551" t="s">
        <v>274</v>
      </c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52"/>
      <c r="U24" s="549"/>
      <c r="V24" s="552"/>
      <c r="W24" s="549"/>
      <c r="X24" s="549"/>
      <c r="Y24" s="549"/>
      <c r="Z24" s="549"/>
      <c r="AA24" s="549"/>
    </row>
    <row r="25" spans="2:27" ht="11.25" customHeight="1" x14ac:dyDescent="0.25">
      <c r="B25" s="553" t="s">
        <v>167</v>
      </c>
      <c r="C25" s="549"/>
      <c r="D25" s="549"/>
      <c r="E25" s="549"/>
      <c r="F25" s="554" t="s">
        <v>167</v>
      </c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53"/>
      <c r="U25" s="549"/>
      <c r="V25" s="553"/>
      <c r="W25" s="549"/>
      <c r="X25" s="549"/>
      <c r="Y25" s="549"/>
      <c r="Z25" s="549"/>
      <c r="AA25" s="549"/>
    </row>
    <row r="26" spans="2:27" ht="11.45" customHeight="1" x14ac:dyDescent="0.25">
      <c r="B26" s="550" t="s">
        <v>275</v>
      </c>
      <c r="C26" s="549"/>
      <c r="D26" s="549"/>
      <c r="E26" s="549"/>
      <c r="F26" s="551" t="s">
        <v>276</v>
      </c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52"/>
      <c r="U26" s="549"/>
      <c r="V26" s="552"/>
      <c r="W26" s="549"/>
      <c r="X26" s="549"/>
      <c r="Y26" s="549"/>
      <c r="Z26" s="549"/>
      <c r="AA26" s="549"/>
    </row>
    <row r="27" spans="2:27" ht="11.45" customHeight="1" x14ac:dyDescent="0.25">
      <c r="B27" s="553" t="s">
        <v>277</v>
      </c>
      <c r="C27" s="549"/>
      <c r="D27" s="549"/>
      <c r="E27" s="549"/>
      <c r="F27" s="554" t="s">
        <v>278</v>
      </c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53"/>
      <c r="U27" s="549"/>
      <c r="V27" s="553"/>
      <c r="W27" s="549"/>
      <c r="X27" s="549"/>
      <c r="Y27" s="549"/>
      <c r="Z27" s="549"/>
      <c r="AA27" s="549"/>
    </row>
    <row r="28" spans="2:27" ht="11.45" customHeight="1" x14ac:dyDescent="0.25">
      <c r="B28" s="550" t="s">
        <v>167</v>
      </c>
      <c r="C28" s="549"/>
      <c r="D28" s="549"/>
      <c r="E28" s="549"/>
      <c r="F28" s="551" t="s">
        <v>279</v>
      </c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52"/>
      <c r="U28" s="549"/>
      <c r="V28" s="552"/>
      <c r="W28" s="549"/>
      <c r="X28" s="549"/>
      <c r="Y28" s="549"/>
      <c r="Z28" s="549"/>
      <c r="AA28" s="549"/>
    </row>
    <row r="29" spans="2:27" ht="11.45" customHeight="1" x14ac:dyDescent="0.25">
      <c r="B29" s="553" t="s">
        <v>167</v>
      </c>
      <c r="C29" s="549"/>
      <c r="D29" s="549"/>
      <c r="E29" s="549"/>
      <c r="F29" s="554" t="s">
        <v>167</v>
      </c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53"/>
      <c r="U29" s="549"/>
      <c r="V29" s="553"/>
      <c r="W29" s="549"/>
      <c r="X29" s="549"/>
      <c r="Y29" s="549"/>
      <c r="Z29" s="549"/>
      <c r="AA29" s="549"/>
    </row>
    <row r="30" spans="2:27" ht="11.25" customHeight="1" x14ac:dyDescent="0.25">
      <c r="B30" s="550" t="s">
        <v>280</v>
      </c>
      <c r="C30" s="549"/>
      <c r="D30" s="549"/>
      <c r="E30" s="549"/>
      <c r="F30" s="551" t="s">
        <v>281</v>
      </c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52"/>
      <c r="U30" s="549"/>
      <c r="V30" s="552"/>
      <c r="W30" s="549"/>
      <c r="X30" s="549"/>
      <c r="Y30" s="549"/>
      <c r="Z30" s="549"/>
      <c r="AA30" s="549"/>
    </row>
    <row r="31" spans="2:27" ht="11.45" customHeight="1" x14ac:dyDescent="0.25">
      <c r="B31" s="553" t="s">
        <v>282</v>
      </c>
      <c r="C31" s="549"/>
      <c r="D31" s="549"/>
      <c r="E31" s="549"/>
      <c r="F31" s="554" t="s">
        <v>283</v>
      </c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53"/>
      <c r="U31" s="549"/>
      <c r="V31" s="553"/>
      <c r="W31" s="549"/>
      <c r="X31" s="549"/>
      <c r="Y31" s="549"/>
      <c r="Z31" s="549"/>
      <c r="AA31" s="549"/>
    </row>
    <row r="32" spans="2:27" ht="11.45" customHeight="1" x14ac:dyDescent="0.25">
      <c r="B32" s="553" t="s">
        <v>284</v>
      </c>
      <c r="C32" s="549"/>
      <c r="D32" s="549"/>
      <c r="E32" s="549"/>
      <c r="F32" s="554" t="s">
        <v>285</v>
      </c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53"/>
      <c r="U32" s="549"/>
      <c r="V32" s="553"/>
      <c r="W32" s="549"/>
      <c r="X32" s="549"/>
      <c r="Y32" s="549"/>
      <c r="Z32" s="549"/>
      <c r="AA32" s="549"/>
    </row>
    <row r="33" spans="2:27" ht="11.45" customHeight="1" x14ac:dyDescent="0.25">
      <c r="B33" s="550" t="s">
        <v>167</v>
      </c>
      <c r="C33" s="549"/>
      <c r="D33" s="549"/>
      <c r="E33" s="549"/>
      <c r="F33" s="551" t="s">
        <v>286</v>
      </c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52"/>
      <c r="U33" s="549"/>
      <c r="V33" s="552"/>
      <c r="W33" s="549"/>
      <c r="X33" s="549"/>
      <c r="Y33" s="549"/>
      <c r="Z33" s="549"/>
      <c r="AA33" s="549"/>
    </row>
    <row r="34" spans="2:27" ht="11.25" customHeight="1" x14ac:dyDescent="0.25">
      <c r="B34" s="553" t="s">
        <v>167</v>
      </c>
      <c r="C34" s="549"/>
      <c r="D34" s="549"/>
      <c r="E34" s="549"/>
      <c r="F34" s="554" t="s">
        <v>167</v>
      </c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53" t="s">
        <v>167</v>
      </c>
      <c r="U34" s="549"/>
      <c r="V34" s="553" t="s">
        <v>167</v>
      </c>
      <c r="W34" s="549"/>
      <c r="X34" s="549"/>
      <c r="Y34" s="549"/>
      <c r="Z34" s="549"/>
      <c r="AA34" s="549"/>
    </row>
    <row r="35" spans="2:27" ht="11.45" customHeight="1" x14ac:dyDescent="0.25">
      <c r="B35" s="555" t="s">
        <v>287</v>
      </c>
      <c r="C35" s="543"/>
      <c r="D35" s="543"/>
      <c r="E35" s="543"/>
      <c r="F35" s="556" t="s">
        <v>288</v>
      </c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57"/>
      <c r="U35" s="543"/>
      <c r="V35" s="558"/>
      <c r="W35" s="543"/>
      <c r="X35" s="543"/>
      <c r="Y35" s="543"/>
      <c r="Z35" s="543"/>
      <c r="AA35" s="543"/>
    </row>
    <row r="36" spans="2:27" ht="14.25" customHeight="1" x14ac:dyDescent="0.25"/>
    <row r="37" spans="2:27" x14ac:dyDescent="0.25">
      <c r="B37" s="559" t="s">
        <v>167</v>
      </c>
      <c r="C37" s="560"/>
      <c r="D37" s="560"/>
      <c r="E37" s="560"/>
      <c r="F37" s="560"/>
      <c r="G37" s="560"/>
      <c r="H37" s="560"/>
      <c r="I37" s="560"/>
      <c r="K37" s="561" t="s">
        <v>289</v>
      </c>
      <c r="L37" s="560"/>
      <c r="M37" s="560"/>
      <c r="N37" s="561" t="s">
        <v>89</v>
      </c>
      <c r="O37" s="560"/>
      <c r="P37" s="560"/>
      <c r="Q37" s="560"/>
      <c r="R37" s="304" t="s">
        <v>290</v>
      </c>
    </row>
    <row r="38" spans="2:27" x14ac:dyDescent="0.25">
      <c r="B38" s="561" t="s">
        <v>291</v>
      </c>
      <c r="C38" s="560"/>
      <c r="D38" s="560"/>
      <c r="E38" s="560"/>
      <c r="F38" s="560"/>
      <c r="G38" s="560"/>
      <c r="H38" s="560"/>
      <c r="I38" s="560"/>
      <c r="J38" s="305"/>
      <c r="K38" s="561"/>
      <c r="L38" s="560"/>
      <c r="M38" s="560"/>
      <c r="N38" s="561"/>
      <c r="O38" s="560"/>
      <c r="P38" s="560"/>
      <c r="Q38" s="560"/>
      <c r="R38" s="304"/>
    </row>
    <row r="39" spans="2:27" ht="0" hidden="1" customHeight="1" x14ac:dyDescent="0.25"/>
    <row r="40" spans="2:27" ht="3" customHeight="1" x14ac:dyDescent="0.25"/>
    <row r="41" spans="2:27" x14ac:dyDescent="0.25">
      <c r="B41" s="562" t="s">
        <v>292</v>
      </c>
      <c r="C41" s="549"/>
      <c r="D41" s="549"/>
      <c r="E41" s="549"/>
      <c r="F41" s="549"/>
      <c r="G41" s="549"/>
      <c r="H41" s="549"/>
      <c r="I41" s="549"/>
      <c r="K41" s="562"/>
      <c r="L41" s="549"/>
      <c r="M41" s="549"/>
      <c r="O41" s="562"/>
      <c r="P41" s="549"/>
      <c r="Q41" s="549"/>
      <c r="R41" s="306"/>
      <c r="X41" s="311"/>
    </row>
    <row r="42" spans="2:27" ht="2.85" customHeight="1" x14ac:dyDescent="0.25"/>
    <row r="43" spans="2:27" ht="11.25" customHeight="1" x14ac:dyDescent="0.25">
      <c r="B43" s="563" t="s">
        <v>293</v>
      </c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</row>
    <row r="44" spans="2:27" ht="5.65" customHeight="1" x14ac:dyDescent="0.25"/>
    <row r="45" spans="2:27" ht="2.85" customHeight="1" x14ac:dyDescent="0.25"/>
    <row r="46" spans="2:27" ht="0" hidden="1" customHeight="1" x14ac:dyDescent="0.25"/>
    <row r="47" spans="2:27" ht="2.25" customHeight="1" x14ac:dyDescent="0.25">
      <c r="B47" s="564" t="s">
        <v>167</v>
      </c>
      <c r="C47" s="549"/>
    </row>
    <row r="48" spans="2:27" ht="11.45" customHeight="1" x14ac:dyDescent="0.25"/>
  </sheetData>
  <mergeCells count="100">
    <mergeCell ref="B41:I41"/>
    <mergeCell ref="K41:M41"/>
    <mergeCell ref="O41:Q41"/>
    <mergeCell ref="B43:AA43"/>
    <mergeCell ref="B47:C47"/>
    <mergeCell ref="B37:I37"/>
    <mergeCell ref="K37:M37"/>
    <mergeCell ref="N37:Q37"/>
    <mergeCell ref="B38:I38"/>
    <mergeCell ref="K38:M38"/>
    <mergeCell ref="N38:Q38"/>
    <mergeCell ref="B34:E34"/>
    <mergeCell ref="F34:S34"/>
    <mergeCell ref="T34:U34"/>
    <mergeCell ref="V34:AA34"/>
    <mergeCell ref="B35:E35"/>
    <mergeCell ref="F35:S35"/>
    <mergeCell ref="T35:U35"/>
    <mergeCell ref="V35:AA35"/>
    <mergeCell ref="B32:E32"/>
    <mergeCell ref="F32:S32"/>
    <mergeCell ref="T32:U32"/>
    <mergeCell ref="V32:AA32"/>
    <mergeCell ref="B33:E33"/>
    <mergeCell ref="F33:S33"/>
    <mergeCell ref="T33:U33"/>
    <mergeCell ref="V33:AA33"/>
    <mergeCell ref="B30:E30"/>
    <mergeCell ref="F30:S30"/>
    <mergeCell ref="T30:U30"/>
    <mergeCell ref="V30:AA30"/>
    <mergeCell ref="B31:E31"/>
    <mergeCell ref="F31:S31"/>
    <mergeCell ref="T31:U31"/>
    <mergeCell ref="V31:AA31"/>
    <mergeCell ref="B28:E28"/>
    <mergeCell ref="F28:S28"/>
    <mergeCell ref="T28:U28"/>
    <mergeCell ref="V28:AA28"/>
    <mergeCell ref="B29:E29"/>
    <mergeCell ref="F29:S29"/>
    <mergeCell ref="T29:U29"/>
    <mergeCell ref="V29:AA29"/>
    <mergeCell ref="B26:E26"/>
    <mergeCell ref="F26:S26"/>
    <mergeCell ref="T26:U26"/>
    <mergeCell ref="V26:AA26"/>
    <mergeCell ref="B27:E27"/>
    <mergeCell ref="F27:S27"/>
    <mergeCell ref="T27:U27"/>
    <mergeCell ref="V27:AA27"/>
    <mergeCell ref="B24:E24"/>
    <mergeCell ref="F24:S24"/>
    <mergeCell ref="T24:U24"/>
    <mergeCell ref="V24:AA24"/>
    <mergeCell ref="B25:E25"/>
    <mergeCell ref="F25:S25"/>
    <mergeCell ref="T25:U25"/>
    <mergeCell ref="V25:AA25"/>
    <mergeCell ref="B22:E22"/>
    <mergeCell ref="F22:S22"/>
    <mergeCell ref="T22:U22"/>
    <mergeCell ref="V22:AA22"/>
    <mergeCell ref="B23:E23"/>
    <mergeCell ref="F23:S23"/>
    <mergeCell ref="T23:U23"/>
    <mergeCell ref="V23:AA23"/>
    <mergeCell ref="B20:E20"/>
    <mergeCell ref="F20:S20"/>
    <mergeCell ref="T20:U20"/>
    <mergeCell ref="V20:AA20"/>
    <mergeCell ref="B21:E21"/>
    <mergeCell ref="F21:S21"/>
    <mergeCell ref="T21:U21"/>
    <mergeCell ref="V21:AA21"/>
    <mergeCell ref="B18:E18"/>
    <mergeCell ref="F18:S18"/>
    <mergeCell ref="T18:U18"/>
    <mergeCell ref="V18:AA18"/>
    <mergeCell ref="B19:E19"/>
    <mergeCell ref="F19:S19"/>
    <mergeCell ref="T19:U19"/>
    <mergeCell ref="V19:AA19"/>
    <mergeCell ref="B16:E16"/>
    <mergeCell ref="F16:S16"/>
    <mergeCell ref="T16:U16"/>
    <mergeCell ref="V16:AA16"/>
    <mergeCell ref="B17:E17"/>
    <mergeCell ref="F17:S17"/>
    <mergeCell ref="T17:U17"/>
    <mergeCell ref="V17:AA17"/>
    <mergeCell ref="B15:E15"/>
    <mergeCell ref="F15:S15"/>
    <mergeCell ref="T15:U15"/>
    <mergeCell ref="V15:AA15"/>
    <mergeCell ref="E4:K4"/>
    <mergeCell ref="L4:X4"/>
    <mergeCell ref="E5:K5"/>
    <mergeCell ref="L5:X5"/>
    <mergeCell ref="B13:AA13"/>
  </mergeCells>
  <pageMargins left="0" right="0" top="0" bottom="0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61"/>
  <sheetViews>
    <sheetView showGridLines="0" view="pageBreakPreview" zoomScaleSheetLayoutView="100" workbookViewId="0">
      <pane ySplit="1" topLeftCell="A2" activePane="bottomLeft" state="frozen"/>
      <selection activeCell="F24" sqref="F24:S24"/>
      <selection pane="bottomLeft" activeCell="K260" sqref="K260:S260"/>
    </sheetView>
  </sheetViews>
  <sheetFormatPr defaultRowHeight="15" x14ac:dyDescent="0.25"/>
  <cols>
    <col min="1" max="1" width="0.5703125" style="293" customWidth="1"/>
    <col min="2" max="2" width="1.5703125" style="293" customWidth="1"/>
    <col min="3" max="3" width="4.7109375" style="293" customWidth="1"/>
    <col min="4" max="4" width="1.28515625" style="293" customWidth="1"/>
    <col min="5" max="5" width="0" style="293" hidden="1" customWidth="1"/>
    <col min="6" max="6" width="3.28515625" style="293" customWidth="1"/>
    <col min="7" max="7" width="0.28515625" style="293" customWidth="1"/>
    <col min="8" max="8" width="2" style="293" customWidth="1"/>
    <col min="9" max="9" width="1.7109375" style="293" customWidth="1"/>
    <col min="10" max="10" width="0" style="293" hidden="1" customWidth="1"/>
    <col min="11" max="11" width="0.7109375" style="293" customWidth="1"/>
    <col min="12" max="12" width="0" style="293" hidden="1" customWidth="1"/>
    <col min="13" max="14" width="0.85546875" style="293" customWidth="1"/>
    <col min="15" max="15" width="0" style="293" hidden="1" customWidth="1"/>
    <col min="16" max="16" width="1.5703125" style="293" customWidth="1"/>
    <col min="17" max="17" width="4.140625" style="293" customWidth="1"/>
    <col min="18" max="18" width="1.5703125" style="293" customWidth="1"/>
    <col min="19" max="19" width="6.28515625" style="293" customWidth="1"/>
    <col min="20" max="20" width="0.42578125" style="293" customWidth="1"/>
    <col min="21" max="21" width="5.85546875" style="293" customWidth="1"/>
    <col min="22" max="23" width="0.85546875" style="293" customWidth="1"/>
    <col min="24" max="24" width="20.5703125" style="293" customWidth="1"/>
    <col min="25" max="25" width="12.85546875" style="293" customWidth="1"/>
    <col min="26" max="26" width="2.5703125" style="293" customWidth="1"/>
    <col min="27" max="27" width="6.42578125" style="293" customWidth="1"/>
    <col min="28" max="28" width="5" style="293" customWidth="1"/>
    <col min="29" max="29" width="1.28515625" style="293" customWidth="1"/>
    <col min="30" max="30" width="0.5703125" style="293" customWidth="1"/>
    <col min="31" max="31" width="11.140625" style="293" customWidth="1"/>
    <col min="32" max="32" width="0.5703125" style="293" customWidth="1"/>
    <col min="33" max="16384" width="9.140625" style="293"/>
  </cols>
  <sheetData>
    <row r="1" spans="2:31" ht="0" hidden="1" customHeight="1" x14ac:dyDescent="0.25"/>
    <row r="2" spans="2:31" ht="2.85" customHeight="1" x14ac:dyDescent="0.25"/>
    <row r="3" spans="2:31" ht="17.100000000000001" customHeight="1" x14ac:dyDescent="0.25">
      <c r="B3" s="548" t="s">
        <v>294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</row>
    <row r="4" spans="2:31" ht="2.85" customHeight="1" x14ac:dyDescent="0.25"/>
    <row r="5" spans="2:31" x14ac:dyDescent="0.25">
      <c r="B5" s="565" t="s">
        <v>295</v>
      </c>
      <c r="C5" s="566"/>
      <c r="D5" s="567" t="s">
        <v>296</v>
      </c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7" t="s">
        <v>254</v>
      </c>
      <c r="R5" s="566"/>
      <c r="S5" s="566"/>
      <c r="T5" s="566"/>
      <c r="U5" s="566"/>
      <c r="V5" s="566"/>
      <c r="W5" s="566"/>
      <c r="X5" s="566"/>
      <c r="Y5" s="307" t="s">
        <v>297</v>
      </c>
      <c r="Z5" s="565" t="s">
        <v>298</v>
      </c>
      <c r="AA5" s="566"/>
      <c r="AB5" s="567" t="s">
        <v>299</v>
      </c>
      <c r="AC5" s="566"/>
      <c r="AD5" s="565" t="s">
        <v>300</v>
      </c>
      <c r="AE5" s="566"/>
    </row>
    <row r="6" spans="2:31" x14ac:dyDescent="0.25">
      <c r="B6" s="553">
        <v>1</v>
      </c>
      <c r="C6" s="549"/>
      <c r="D6" s="554" t="s">
        <v>167</v>
      </c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54" t="s">
        <v>301</v>
      </c>
      <c r="R6" s="549"/>
      <c r="S6" s="549"/>
      <c r="T6" s="549"/>
      <c r="U6" s="549"/>
      <c r="V6" s="549"/>
      <c r="W6" s="549"/>
      <c r="X6" s="549"/>
      <c r="Y6" s="308"/>
      <c r="Z6" s="553" t="s">
        <v>302</v>
      </c>
      <c r="AA6" s="549"/>
      <c r="AB6" s="554" t="s">
        <v>303</v>
      </c>
      <c r="AC6" s="549"/>
      <c r="AD6" s="569"/>
      <c r="AE6" s="549"/>
    </row>
    <row r="7" spans="2:31" ht="11.25" customHeight="1" x14ac:dyDescent="0.25">
      <c r="B7" s="568" t="s">
        <v>589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</row>
    <row r="8" spans="2:31" ht="2.85" customHeight="1" x14ac:dyDescent="0.25"/>
    <row r="9" spans="2:31" ht="11.25" customHeight="1" x14ac:dyDescent="0.25">
      <c r="B9" s="551" t="s">
        <v>304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</row>
    <row r="10" spans="2:31" ht="1.5" customHeight="1" x14ac:dyDescent="0.25"/>
    <row r="11" spans="2:31" ht="11.25" customHeight="1" x14ac:dyDescent="0.25">
      <c r="C11" s="553" t="s">
        <v>305</v>
      </c>
      <c r="D11" s="549"/>
      <c r="F11" s="553" t="s">
        <v>261</v>
      </c>
      <c r="G11" s="549"/>
      <c r="H11" s="549"/>
      <c r="I11" s="549"/>
      <c r="J11" s="549"/>
      <c r="K11" s="549"/>
      <c r="L11" s="549"/>
      <c r="M11" s="549"/>
      <c r="N11" s="554" t="s">
        <v>306</v>
      </c>
      <c r="O11" s="549"/>
      <c r="P11" s="549"/>
      <c r="Q11" s="549"/>
      <c r="R11" s="549"/>
      <c r="S11" s="549"/>
      <c r="T11" s="549"/>
      <c r="U11" s="549"/>
      <c r="V11" s="549"/>
    </row>
    <row r="12" spans="2:31" ht="9.9499999999999993" customHeight="1" x14ac:dyDescent="0.25"/>
    <row r="13" spans="2:31" ht="11.45" customHeight="1" x14ac:dyDescent="0.25">
      <c r="B13" s="559" t="s">
        <v>167</v>
      </c>
      <c r="C13" s="560"/>
      <c r="D13" s="560"/>
      <c r="E13" s="560"/>
      <c r="F13" s="560"/>
      <c r="G13" s="560"/>
      <c r="H13" s="560"/>
      <c r="I13" s="560"/>
      <c r="K13" s="561" t="s">
        <v>255</v>
      </c>
      <c r="L13" s="560"/>
      <c r="M13" s="560"/>
      <c r="N13" s="560"/>
      <c r="O13" s="560"/>
      <c r="P13" s="560"/>
      <c r="Q13" s="560"/>
      <c r="R13" s="560"/>
      <c r="S13" s="560"/>
    </row>
    <row r="14" spans="2:31" ht="11.25" customHeight="1" x14ac:dyDescent="0.25">
      <c r="B14" s="561" t="s">
        <v>256</v>
      </c>
      <c r="C14" s="560"/>
      <c r="D14" s="560"/>
      <c r="E14" s="560"/>
      <c r="F14" s="560"/>
      <c r="G14" s="560"/>
      <c r="H14" s="560"/>
      <c r="I14" s="560"/>
      <c r="J14" s="305"/>
      <c r="K14" s="561"/>
      <c r="L14" s="560"/>
      <c r="M14" s="560"/>
      <c r="N14" s="560"/>
      <c r="O14" s="560"/>
      <c r="P14" s="560"/>
      <c r="Q14" s="560"/>
      <c r="R14" s="560"/>
      <c r="S14" s="560"/>
    </row>
    <row r="15" spans="2:31" ht="0" hidden="1" customHeight="1" x14ac:dyDescent="0.25"/>
    <row r="16" spans="2:31" ht="3" customHeight="1" x14ac:dyDescent="0.25"/>
    <row r="17" spans="2:31" ht="11.25" customHeight="1" x14ac:dyDescent="0.25">
      <c r="B17" s="562" t="s">
        <v>292</v>
      </c>
      <c r="C17" s="549"/>
      <c r="D17" s="549"/>
      <c r="E17" s="549"/>
      <c r="F17" s="549"/>
      <c r="G17" s="549"/>
      <c r="H17" s="549"/>
      <c r="I17" s="549"/>
      <c r="K17" s="562"/>
      <c r="L17" s="549"/>
      <c r="M17" s="549"/>
      <c r="N17" s="549"/>
      <c r="O17" s="549"/>
      <c r="P17" s="549"/>
      <c r="Q17" s="549"/>
      <c r="R17" s="549"/>
      <c r="S17" s="549"/>
    </row>
    <row r="18" spans="2:31" ht="5.65" customHeight="1" x14ac:dyDescent="0.25"/>
    <row r="19" spans="2:31" ht="2.85" customHeight="1" x14ac:dyDescent="0.25"/>
    <row r="20" spans="2:31" ht="0" hidden="1" customHeight="1" x14ac:dyDescent="0.25"/>
    <row r="21" spans="2:31" ht="17.100000000000001" customHeight="1" x14ac:dyDescent="0.25">
      <c r="B21" s="548" t="s">
        <v>307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</row>
    <row r="22" spans="2:31" ht="2.85" customHeight="1" x14ac:dyDescent="0.25"/>
    <row r="23" spans="2:31" x14ac:dyDescent="0.25">
      <c r="B23" s="565" t="s">
        <v>295</v>
      </c>
      <c r="C23" s="566"/>
      <c r="D23" s="567" t="s">
        <v>296</v>
      </c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7" t="s">
        <v>254</v>
      </c>
      <c r="R23" s="566"/>
      <c r="S23" s="566"/>
      <c r="T23" s="566"/>
      <c r="U23" s="566"/>
      <c r="V23" s="566"/>
      <c r="W23" s="566"/>
      <c r="X23" s="566"/>
      <c r="Y23" s="307" t="s">
        <v>297</v>
      </c>
      <c r="Z23" s="565" t="s">
        <v>298</v>
      </c>
      <c r="AA23" s="566"/>
      <c r="AB23" s="567" t="s">
        <v>299</v>
      </c>
      <c r="AC23" s="566"/>
      <c r="AD23" s="565" t="s">
        <v>300</v>
      </c>
      <c r="AE23" s="566"/>
    </row>
    <row r="24" spans="2:31" x14ac:dyDescent="0.25">
      <c r="B24" s="553">
        <v>1</v>
      </c>
      <c r="C24" s="549"/>
      <c r="D24" s="554" t="s">
        <v>167</v>
      </c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54" t="s">
        <v>308</v>
      </c>
      <c r="R24" s="549"/>
      <c r="S24" s="549"/>
      <c r="T24" s="549"/>
      <c r="U24" s="549"/>
      <c r="V24" s="549"/>
      <c r="W24" s="549"/>
      <c r="X24" s="549"/>
      <c r="Y24" s="308"/>
      <c r="Z24" s="553" t="s">
        <v>309</v>
      </c>
      <c r="AA24" s="549"/>
      <c r="AB24" s="554" t="s">
        <v>310</v>
      </c>
      <c r="AC24" s="549"/>
      <c r="AD24" s="569"/>
      <c r="AE24" s="549"/>
    </row>
    <row r="25" spans="2:31" x14ac:dyDescent="0.25">
      <c r="B25" s="553">
        <v>2</v>
      </c>
      <c r="C25" s="549"/>
      <c r="D25" s="554" t="s">
        <v>167</v>
      </c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54" t="s">
        <v>311</v>
      </c>
      <c r="R25" s="549"/>
      <c r="S25" s="549"/>
      <c r="T25" s="549"/>
      <c r="U25" s="549"/>
      <c r="V25" s="549"/>
      <c r="W25" s="549"/>
      <c r="X25" s="549"/>
      <c r="Y25" s="308"/>
      <c r="Z25" s="553" t="s">
        <v>312</v>
      </c>
      <c r="AA25" s="549"/>
      <c r="AB25" s="554" t="s">
        <v>134</v>
      </c>
      <c r="AC25" s="549"/>
      <c r="AD25" s="569"/>
      <c r="AE25" s="549"/>
    </row>
    <row r="26" spans="2:31" ht="11.45" customHeight="1" x14ac:dyDescent="0.25">
      <c r="B26" s="568" t="s">
        <v>591</v>
      </c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</row>
    <row r="27" spans="2:31" ht="2.85" customHeight="1" x14ac:dyDescent="0.25"/>
    <row r="28" spans="2:31" ht="11.25" customHeight="1" x14ac:dyDescent="0.25">
      <c r="B28" s="551" t="s">
        <v>304</v>
      </c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</row>
    <row r="29" spans="2:31" ht="1.5" customHeight="1" x14ac:dyDescent="0.25"/>
    <row r="30" spans="2:31" ht="11.25" customHeight="1" x14ac:dyDescent="0.25">
      <c r="C30" s="553" t="s">
        <v>305</v>
      </c>
      <c r="D30" s="549"/>
      <c r="F30" s="553"/>
      <c r="G30" s="549"/>
      <c r="H30" s="549"/>
      <c r="I30" s="549"/>
      <c r="J30" s="549"/>
      <c r="K30" s="549"/>
      <c r="M30" s="554" t="s">
        <v>306</v>
      </c>
      <c r="N30" s="549"/>
      <c r="O30" s="549"/>
      <c r="P30" s="549"/>
      <c r="Q30" s="549"/>
      <c r="R30" s="549"/>
      <c r="S30" s="549"/>
      <c r="T30" s="549"/>
      <c r="U30" s="549"/>
    </row>
    <row r="31" spans="2:31" ht="9.9499999999999993" customHeight="1" x14ac:dyDescent="0.25"/>
    <row r="32" spans="2:31" ht="11.45" customHeight="1" x14ac:dyDescent="0.25">
      <c r="B32" s="559" t="s">
        <v>167</v>
      </c>
      <c r="C32" s="560"/>
      <c r="D32" s="560"/>
      <c r="E32" s="560"/>
      <c r="F32" s="560"/>
      <c r="G32" s="560"/>
      <c r="H32" s="560"/>
      <c r="I32" s="560"/>
      <c r="K32" s="561" t="s">
        <v>255</v>
      </c>
      <c r="L32" s="560"/>
      <c r="M32" s="560"/>
      <c r="N32" s="560"/>
      <c r="O32" s="560"/>
      <c r="P32" s="560"/>
      <c r="Q32" s="560"/>
      <c r="R32" s="560"/>
      <c r="S32" s="560"/>
    </row>
    <row r="33" spans="2:31" ht="11.25" customHeight="1" x14ac:dyDescent="0.25">
      <c r="B33" s="561" t="s">
        <v>256</v>
      </c>
      <c r="C33" s="560"/>
      <c r="D33" s="560"/>
      <c r="E33" s="560"/>
      <c r="F33" s="560"/>
      <c r="G33" s="560"/>
      <c r="H33" s="560"/>
      <c r="I33" s="560"/>
      <c r="J33" s="305"/>
      <c r="K33" s="561"/>
      <c r="L33" s="560"/>
      <c r="M33" s="560"/>
      <c r="N33" s="560"/>
      <c r="O33" s="560"/>
      <c r="P33" s="560"/>
      <c r="Q33" s="560"/>
      <c r="R33" s="560"/>
      <c r="S33" s="560"/>
    </row>
    <row r="34" spans="2:31" ht="0" hidden="1" customHeight="1" x14ac:dyDescent="0.25"/>
    <row r="35" spans="2:31" ht="3" customHeight="1" x14ac:dyDescent="0.25"/>
    <row r="36" spans="2:31" ht="11.25" customHeight="1" x14ac:dyDescent="0.25">
      <c r="B36" s="562" t="s">
        <v>292</v>
      </c>
      <c r="C36" s="549"/>
      <c r="D36" s="549"/>
      <c r="E36" s="549"/>
      <c r="F36" s="549"/>
      <c r="G36" s="549"/>
      <c r="H36" s="549"/>
      <c r="I36" s="549"/>
      <c r="K36" s="562"/>
      <c r="L36" s="549"/>
      <c r="M36" s="549"/>
      <c r="N36" s="549"/>
      <c r="O36" s="549"/>
      <c r="P36" s="549"/>
      <c r="Q36" s="549"/>
      <c r="R36" s="549"/>
      <c r="S36" s="549"/>
    </row>
    <row r="37" spans="2:31" ht="5.65" customHeight="1" x14ac:dyDescent="0.25"/>
    <row r="38" spans="2:31" ht="2.85" customHeight="1" x14ac:dyDescent="0.25"/>
    <row r="39" spans="2:31" ht="0" hidden="1" customHeight="1" x14ac:dyDescent="0.25"/>
    <row r="40" spans="2:31" ht="17.100000000000001" customHeight="1" x14ac:dyDescent="0.25">
      <c r="B40" s="548" t="s">
        <v>313</v>
      </c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</row>
    <row r="41" spans="2:31" ht="2.85" customHeight="1" x14ac:dyDescent="0.25"/>
    <row r="42" spans="2:31" x14ac:dyDescent="0.25">
      <c r="B42" s="565" t="s">
        <v>295</v>
      </c>
      <c r="C42" s="566"/>
      <c r="D42" s="567" t="s">
        <v>296</v>
      </c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7" t="s">
        <v>254</v>
      </c>
      <c r="R42" s="566"/>
      <c r="S42" s="566"/>
      <c r="T42" s="566"/>
      <c r="U42" s="566"/>
      <c r="V42" s="566"/>
      <c r="W42" s="566"/>
      <c r="X42" s="566"/>
      <c r="Y42" s="307" t="s">
        <v>297</v>
      </c>
      <c r="Z42" s="565" t="s">
        <v>298</v>
      </c>
      <c r="AA42" s="566"/>
      <c r="AB42" s="567" t="s">
        <v>299</v>
      </c>
      <c r="AC42" s="566"/>
      <c r="AD42" s="565" t="s">
        <v>300</v>
      </c>
      <c r="AE42" s="566"/>
    </row>
    <row r="43" spans="2:31" x14ac:dyDescent="0.25">
      <c r="B43" s="553">
        <v>1</v>
      </c>
      <c r="C43" s="549"/>
      <c r="D43" s="554" t="s">
        <v>167</v>
      </c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54" t="s">
        <v>314</v>
      </c>
      <c r="R43" s="549"/>
      <c r="S43" s="549"/>
      <c r="T43" s="549"/>
      <c r="U43" s="549"/>
      <c r="V43" s="549"/>
      <c r="W43" s="549"/>
      <c r="X43" s="549"/>
      <c r="Y43" s="308"/>
      <c r="Z43" s="553" t="s">
        <v>315</v>
      </c>
      <c r="AA43" s="549"/>
      <c r="AB43" s="554" t="s">
        <v>310</v>
      </c>
      <c r="AC43" s="549"/>
      <c r="AD43" s="569"/>
      <c r="AE43" s="549"/>
    </row>
    <row r="44" spans="2:31" x14ac:dyDescent="0.25">
      <c r="B44" s="553">
        <v>2</v>
      </c>
      <c r="C44" s="549"/>
      <c r="D44" s="554" t="s">
        <v>167</v>
      </c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54" t="s">
        <v>316</v>
      </c>
      <c r="R44" s="549"/>
      <c r="S44" s="549"/>
      <c r="T44" s="549"/>
      <c r="U44" s="549"/>
      <c r="V44" s="549"/>
      <c r="W44" s="549"/>
      <c r="X44" s="549"/>
      <c r="Y44" s="308"/>
      <c r="Z44" s="553" t="s">
        <v>315</v>
      </c>
      <c r="AA44" s="549"/>
      <c r="AB44" s="554" t="s">
        <v>310</v>
      </c>
      <c r="AC44" s="549"/>
      <c r="AD44" s="569"/>
      <c r="AE44" s="549"/>
    </row>
    <row r="45" spans="2:31" x14ac:dyDescent="0.25">
      <c r="B45" s="553">
        <v>3</v>
      </c>
      <c r="C45" s="549"/>
      <c r="D45" s="554" t="s">
        <v>167</v>
      </c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54" t="s">
        <v>317</v>
      </c>
      <c r="R45" s="549"/>
      <c r="S45" s="549"/>
      <c r="T45" s="549"/>
      <c r="U45" s="549"/>
      <c r="V45" s="549"/>
      <c r="W45" s="549"/>
      <c r="X45" s="549"/>
      <c r="Y45" s="308"/>
      <c r="Z45" s="553" t="s">
        <v>318</v>
      </c>
      <c r="AA45" s="549"/>
      <c r="AB45" s="554" t="s">
        <v>310</v>
      </c>
      <c r="AC45" s="549"/>
      <c r="AD45" s="569"/>
      <c r="AE45" s="549"/>
    </row>
    <row r="46" spans="2:31" x14ac:dyDescent="0.25">
      <c r="B46" s="553">
        <v>4</v>
      </c>
      <c r="C46" s="549"/>
      <c r="D46" s="554" t="s">
        <v>167</v>
      </c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54" t="s">
        <v>319</v>
      </c>
      <c r="R46" s="549"/>
      <c r="S46" s="549"/>
      <c r="T46" s="549"/>
      <c r="U46" s="549"/>
      <c r="V46" s="549"/>
      <c r="W46" s="549"/>
      <c r="X46" s="549"/>
      <c r="Y46" s="308"/>
      <c r="Z46" s="553" t="s">
        <v>318</v>
      </c>
      <c r="AA46" s="549"/>
      <c r="AB46" s="554" t="s">
        <v>310</v>
      </c>
      <c r="AC46" s="549"/>
      <c r="AD46" s="569"/>
      <c r="AE46" s="549"/>
    </row>
    <row r="47" spans="2:31" x14ac:dyDescent="0.25">
      <c r="B47" s="553">
        <v>5</v>
      </c>
      <c r="C47" s="549"/>
      <c r="D47" s="554" t="s">
        <v>167</v>
      </c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54" t="s">
        <v>320</v>
      </c>
      <c r="R47" s="549"/>
      <c r="S47" s="549"/>
      <c r="T47" s="549"/>
      <c r="U47" s="549"/>
      <c r="V47" s="549"/>
      <c r="W47" s="549"/>
      <c r="X47" s="549"/>
      <c r="Y47" s="308"/>
      <c r="Z47" s="553" t="s">
        <v>302</v>
      </c>
      <c r="AA47" s="549"/>
      <c r="AB47" s="554" t="s">
        <v>310</v>
      </c>
      <c r="AC47" s="549"/>
      <c r="AD47" s="569"/>
      <c r="AE47" s="549"/>
    </row>
    <row r="48" spans="2:31" x14ac:dyDescent="0.25">
      <c r="B48" s="553">
        <v>6</v>
      </c>
      <c r="C48" s="549"/>
      <c r="D48" s="554" t="s">
        <v>167</v>
      </c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54" t="s">
        <v>321</v>
      </c>
      <c r="R48" s="549"/>
      <c r="S48" s="549"/>
      <c r="T48" s="549"/>
      <c r="U48" s="549"/>
      <c r="V48" s="549"/>
      <c r="W48" s="549"/>
      <c r="X48" s="549"/>
      <c r="Y48" s="308"/>
      <c r="Z48" s="553" t="s">
        <v>309</v>
      </c>
      <c r="AA48" s="549"/>
      <c r="AB48" s="554" t="s">
        <v>310</v>
      </c>
      <c r="AC48" s="549"/>
      <c r="AD48" s="569"/>
      <c r="AE48" s="549"/>
    </row>
    <row r="49" spans="2:31" x14ac:dyDescent="0.25">
      <c r="B49" s="553">
        <v>7</v>
      </c>
      <c r="C49" s="549"/>
      <c r="D49" s="554" t="s">
        <v>167</v>
      </c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54" t="s">
        <v>322</v>
      </c>
      <c r="R49" s="549"/>
      <c r="S49" s="549"/>
      <c r="T49" s="549"/>
      <c r="U49" s="549"/>
      <c r="V49" s="549"/>
      <c r="W49" s="549"/>
      <c r="X49" s="549"/>
      <c r="Y49" s="308"/>
      <c r="Z49" s="553" t="s">
        <v>318</v>
      </c>
      <c r="AA49" s="549"/>
      <c r="AB49" s="554" t="s">
        <v>310</v>
      </c>
      <c r="AC49" s="549"/>
      <c r="AD49" s="569"/>
      <c r="AE49" s="549"/>
    </row>
    <row r="50" spans="2:31" x14ac:dyDescent="0.25">
      <c r="B50" s="553">
        <v>8</v>
      </c>
      <c r="C50" s="549"/>
      <c r="D50" s="554" t="s">
        <v>167</v>
      </c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54" t="s">
        <v>323</v>
      </c>
      <c r="R50" s="549"/>
      <c r="S50" s="549"/>
      <c r="T50" s="549"/>
      <c r="U50" s="549"/>
      <c r="V50" s="549"/>
      <c r="W50" s="549"/>
      <c r="X50" s="549"/>
      <c r="Y50" s="308"/>
      <c r="Z50" s="553" t="s">
        <v>324</v>
      </c>
      <c r="AA50" s="549"/>
      <c r="AB50" s="554" t="s">
        <v>310</v>
      </c>
      <c r="AC50" s="549"/>
      <c r="AD50" s="569"/>
      <c r="AE50" s="549"/>
    </row>
    <row r="51" spans="2:31" x14ac:dyDescent="0.25">
      <c r="B51" s="553">
        <v>9</v>
      </c>
      <c r="C51" s="549"/>
      <c r="D51" s="554" t="s">
        <v>167</v>
      </c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54" t="s">
        <v>325</v>
      </c>
      <c r="R51" s="549"/>
      <c r="S51" s="549"/>
      <c r="T51" s="549"/>
      <c r="U51" s="549"/>
      <c r="V51" s="549"/>
      <c r="W51" s="549"/>
      <c r="X51" s="549"/>
      <c r="Y51" s="308"/>
      <c r="Z51" s="553" t="s">
        <v>309</v>
      </c>
      <c r="AA51" s="549"/>
      <c r="AB51" s="554" t="s">
        <v>310</v>
      </c>
      <c r="AC51" s="549"/>
      <c r="AD51" s="569"/>
      <c r="AE51" s="549"/>
    </row>
    <row r="52" spans="2:31" x14ac:dyDescent="0.25">
      <c r="B52" s="553">
        <v>10</v>
      </c>
      <c r="C52" s="549"/>
      <c r="D52" s="554" t="s">
        <v>167</v>
      </c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54" t="s">
        <v>326</v>
      </c>
      <c r="R52" s="549"/>
      <c r="S52" s="549"/>
      <c r="T52" s="549"/>
      <c r="U52" s="549"/>
      <c r="V52" s="549"/>
      <c r="W52" s="549"/>
      <c r="X52" s="549"/>
      <c r="Y52" s="308"/>
      <c r="Z52" s="553" t="s">
        <v>327</v>
      </c>
      <c r="AA52" s="549"/>
      <c r="AB52" s="554" t="s">
        <v>310</v>
      </c>
      <c r="AC52" s="549"/>
      <c r="AD52" s="569"/>
      <c r="AE52" s="549"/>
    </row>
    <row r="53" spans="2:31" x14ac:dyDescent="0.25">
      <c r="B53" s="553">
        <v>11</v>
      </c>
      <c r="C53" s="549"/>
      <c r="D53" s="554" t="s">
        <v>167</v>
      </c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54" t="s">
        <v>328</v>
      </c>
      <c r="R53" s="549"/>
      <c r="S53" s="549"/>
      <c r="T53" s="549"/>
      <c r="U53" s="549"/>
      <c r="V53" s="549"/>
      <c r="W53" s="549"/>
      <c r="X53" s="549"/>
      <c r="Y53" s="308"/>
      <c r="Z53" s="553" t="s">
        <v>329</v>
      </c>
      <c r="AA53" s="549"/>
      <c r="AB53" s="554" t="s">
        <v>310</v>
      </c>
      <c r="AC53" s="549"/>
      <c r="AD53" s="569"/>
      <c r="AE53" s="549"/>
    </row>
    <row r="54" spans="2:31" x14ac:dyDescent="0.25">
      <c r="B54" s="553">
        <v>12</v>
      </c>
      <c r="C54" s="549"/>
      <c r="D54" s="554" t="s">
        <v>167</v>
      </c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54" t="s">
        <v>330</v>
      </c>
      <c r="R54" s="549"/>
      <c r="S54" s="549"/>
      <c r="T54" s="549"/>
      <c r="U54" s="549"/>
      <c r="V54" s="549"/>
      <c r="W54" s="549"/>
      <c r="X54" s="549"/>
      <c r="Y54" s="308"/>
      <c r="Z54" s="553" t="s">
        <v>331</v>
      </c>
      <c r="AA54" s="549"/>
      <c r="AB54" s="554" t="s">
        <v>134</v>
      </c>
      <c r="AC54" s="549"/>
      <c r="AD54" s="569"/>
      <c r="AE54" s="549"/>
    </row>
    <row r="55" spans="2:31" x14ac:dyDescent="0.25">
      <c r="B55" s="553">
        <v>13</v>
      </c>
      <c r="C55" s="549"/>
      <c r="D55" s="554" t="s">
        <v>167</v>
      </c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54" t="s">
        <v>332</v>
      </c>
      <c r="R55" s="549"/>
      <c r="S55" s="549"/>
      <c r="T55" s="549"/>
      <c r="U55" s="549"/>
      <c r="V55" s="549"/>
      <c r="W55" s="549"/>
      <c r="X55" s="549"/>
      <c r="Y55" s="308"/>
      <c r="Z55" s="553" t="s">
        <v>333</v>
      </c>
      <c r="AA55" s="549"/>
      <c r="AB55" s="554" t="s">
        <v>134</v>
      </c>
      <c r="AC55" s="549"/>
      <c r="AD55" s="569"/>
      <c r="AE55" s="549"/>
    </row>
    <row r="56" spans="2:31" x14ac:dyDescent="0.25">
      <c r="B56" s="553">
        <v>14</v>
      </c>
      <c r="C56" s="549"/>
      <c r="D56" s="554" t="s">
        <v>167</v>
      </c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54" t="s">
        <v>334</v>
      </c>
      <c r="R56" s="549"/>
      <c r="S56" s="549"/>
      <c r="T56" s="549"/>
      <c r="U56" s="549"/>
      <c r="V56" s="549"/>
      <c r="W56" s="549"/>
      <c r="X56" s="549"/>
      <c r="Y56" s="308"/>
      <c r="Z56" s="553" t="s">
        <v>335</v>
      </c>
      <c r="AA56" s="549"/>
      <c r="AB56" s="554" t="s">
        <v>134</v>
      </c>
      <c r="AC56" s="549"/>
      <c r="AD56" s="569"/>
      <c r="AE56" s="549"/>
    </row>
    <row r="57" spans="2:31" x14ac:dyDescent="0.25">
      <c r="B57" s="553">
        <v>15</v>
      </c>
      <c r="C57" s="549"/>
      <c r="D57" s="554" t="s">
        <v>167</v>
      </c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54" t="s">
        <v>336</v>
      </c>
      <c r="R57" s="549"/>
      <c r="S57" s="549"/>
      <c r="T57" s="549"/>
      <c r="U57" s="549"/>
      <c r="V57" s="549"/>
      <c r="W57" s="549"/>
      <c r="X57" s="549"/>
      <c r="Y57" s="308"/>
      <c r="Z57" s="553" t="s">
        <v>337</v>
      </c>
      <c r="AA57" s="549"/>
      <c r="AB57" s="554" t="s">
        <v>310</v>
      </c>
      <c r="AC57" s="549"/>
      <c r="AD57" s="569"/>
      <c r="AE57" s="549"/>
    </row>
    <row r="58" spans="2:31" x14ac:dyDescent="0.25">
      <c r="B58" s="553">
        <v>16</v>
      </c>
      <c r="C58" s="549"/>
      <c r="D58" s="554" t="s">
        <v>167</v>
      </c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54" t="s">
        <v>338</v>
      </c>
      <c r="R58" s="549"/>
      <c r="S58" s="549"/>
      <c r="T58" s="549"/>
      <c r="U58" s="549"/>
      <c r="V58" s="549"/>
      <c r="W58" s="549"/>
      <c r="X58" s="549"/>
      <c r="Y58" s="308"/>
      <c r="Z58" s="553" t="s">
        <v>339</v>
      </c>
      <c r="AA58" s="549"/>
      <c r="AB58" s="554" t="s">
        <v>134</v>
      </c>
      <c r="AC58" s="549"/>
      <c r="AD58" s="569"/>
      <c r="AE58" s="549"/>
    </row>
    <row r="59" spans="2:31" ht="11.25" customHeight="1" x14ac:dyDescent="0.25">
      <c r="B59" s="568" t="s">
        <v>590</v>
      </c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</row>
    <row r="60" spans="2:31" ht="0" hidden="1" customHeight="1" x14ac:dyDescent="0.25"/>
    <row r="61" spans="2:31" ht="2.85" customHeight="1" x14ac:dyDescent="0.25"/>
    <row r="62" spans="2:31" ht="11.25" customHeight="1" x14ac:dyDescent="0.25">
      <c r="B62" s="551" t="s">
        <v>304</v>
      </c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49"/>
      <c r="AC62" s="549"/>
      <c r="AD62" s="549"/>
      <c r="AE62" s="549"/>
    </row>
    <row r="63" spans="2:31" ht="1.5" customHeight="1" x14ac:dyDescent="0.25"/>
    <row r="64" spans="2:31" ht="11.25" customHeight="1" x14ac:dyDescent="0.25">
      <c r="C64" s="553" t="s">
        <v>305</v>
      </c>
      <c r="D64" s="549"/>
      <c r="F64" s="553"/>
      <c r="G64" s="549"/>
      <c r="H64" s="549"/>
      <c r="I64" s="549"/>
      <c r="J64" s="549"/>
      <c r="K64" s="549"/>
      <c r="L64" s="549"/>
      <c r="M64" s="549"/>
      <c r="N64" s="554" t="s">
        <v>306</v>
      </c>
      <c r="O64" s="549"/>
      <c r="P64" s="549"/>
      <c r="Q64" s="549"/>
      <c r="R64" s="549"/>
      <c r="S64" s="549"/>
      <c r="T64" s="549"/>
      <c r="U64" s="549"/>
      <c r="V64" s="549"/>
    </row>
    <row r="65" spans="2:31" ht="9.9499999999999993" customHeight="1" x14ac:dyDescent="0.25"/>
    <row r="66" spans="2:31" ht="11.45" customHeight="1" x14ac:dyDescent="0.25">
      <c r="B66" s="559" t="s">
        <v>167</v>
      </c>
      <c r="C66" s="560"/>
      <c r="D66" s="560"/>
      <c r="E66" s="560"/>
      <c r="F66" s="560"/>
      <c r="G66" s="560"/>
      <c r="H66" s="560"/>
      <c r="I66" s="560"/>
      <c r="K66" s="561" t="s">
        <v>255</v>
      </c>
      <c r="L66" s="560"/>
      <c r="M66" s="560"/>
      <c r="N66" s="560"/>
      <c r="O66" s="560"/>
      <c r="P66" s="560"/>
      <c r="Q66" s="560"/>
      <c r="R66" s="560"/>
      <c r="S66" s="560"/>
    </row>
    <row r="67" spans="2:31" ht="11.25" customHeight="1" x14ac:dyDescent="0.25">
      <c r="B67" s="561" t="s">
        <v>256</v>
      </c>
      <c r="C67" s="560"/>
      <c r="D67" s="560"/>
      <c r="E67" s="560"/>
      <c r="F67" s="560"/>
      <c r="G67" s="560"/>
      <c r="H67" s="560"/>
      <c r="I67" s="560"/>
      <c r="J67" s="305"/>
      <c r="K67" s="561"/>
      <c r="L67" s="560"/>
      <c r="M67" s="560"/>
      <c r="N67" s="560"/>
      <c r="O67" s="560"/>
      <c r="P67" s="560"/>
      <c r="Q67" s="560"/>
      <c r="R67" s="560"/>
      <c r="S67" s="560"/>
    </row>
    <row r="68" spans="2:31" ht="0" hidden="1" customHeight="1" x14ac:dyDescent="0.25"/>
    <row r="69" spans="2:31" ht="3" customHeight="1" x14ac:dyDescent="0.25"/>
    <row r="70" spans="2:31" ht="11.25" customHeight="1" x14ac:dyDescent="0.25">
      <c r="B70" s="562" t="s">
        <v>292</v>
      </c>
      <c r="C70" s="549"/>
      <c r="D70" s="549"/>
      <c r="E70" s="549"/>
      <c r="F70" s="549"/>
      <c r="G70" s="549"/>
      <c r="H70" s="549"/>
      <c r="I70" s="549"/>
      <c r="K70" s="562"/>
      <c r="L70" s="549"/>
      <c r="M70" s="549"/>
      <c r="N70" s="549"/>
      <c r="O70" s="549"/>
      <c r="P70" s="549"/>
      <c r="Q70" s="549"/>
      <c r="R70" s="549"/>
      <c r="S70" s="549"/>
    </row>
    <row r="71" spans="2:31" ht="5.85" customHeight="1" x14ac:dyDescent="0.25"/>
    <row r="72" spans="2:31" ht="2.85" customHeight="1" x14ac:dyDescent="0.25"/>
    <row r="73" spans="2:31" ht="17.100000000000001" customHeight="1" x14ac:dyDescent="0.25">
      <c r="B73" s="548" t="s">
        <v>340</v>
      </c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49"/>
      <c r="AC73" s="549"/>
      <c r="AD73" s="549"/>
      <c r="AE73" s="549"/>
    </row>
    <row r="74" spans="2:31" ht="2.85" customHeight="1" x14ac:dyDescent="0.25"/>
    <row r="75" spans="2:31" x14ac:dyDescent="0.25">
      <c r="B75" s="565" t="s">
        <v>295</v>
      </c>
      <c r="C75" s="566"/>
      <c r="D75" s="567" t="s">
        <v>296</v>
      </c>
      <c r="E75" s="566"/>
      <c r="F75" s="566"/>
      <c r="G75" s="566"/>
      <c r="H75" s="566"/>
      <c r="I75" s="566"/>
      <c r="J75" s="566"/>
      <c r="K75" s="566"/>
      <c r="L75" s="566"/>
      <c r="M75" s="566"/>
      <c r="N75" s="566"/>
      <c r="O75" s="566"/>
      <c r="P75" s="566"/>
      <c r="Q75" s="567" t="s">
        <v>254</v>
      </c>
      <c r="R75" s="566"/>
      <c r="S75" s="566"/>
      <c r="T75" s="566"/>
      <c r="U75" s="566"/>
      <c r="V75" s="566"/>
      <c r="W75" s="566"/>
      <c r="X75" s="566"/>
      <c r="Y75" s="307" t="s">
        <v>297</v>
      </c>
      <c r="Z75" s="565" t="s">
        <v>298</v>
      </c>
      <c r="AA75" s="566"/>
      <c r="AB75" s="567" t="s">
        <v>299</v>
      </c>
      <c r="AC75" s="566"/>
      <c r="AD75" s="565" t="s">
        <v>300</v>
      </c>
      <c r="AE75" s="566"/>
    </row>
    <row r="76" spans="2:31" x14ac:dyDescent="0.25">
      <c r="B76" s="553">
        <v>1</v>
      </c>
      <c r="C76" s="549"/>
      <c r="D76" s="554" t="s">
        <v>167</v>
      </c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54" t="s">
        <v>341</v>
      </c>
      <c r="R76" s="549"/>
      <c r="S76" s="549"/>
      <c r="T76" s="549"/>
      <c r="U76" s="549"/>
      <c r="V76" s="549"/>
      <c r="W76" s="549"/>
      <c r="X76" s="549"/>
      <c r="Y76" s="308"/>
      <c r="Z76" s="553" t="s">
        <v>302</v>
      </c>
      <c r="AA76" s="549"/>
      <c r="AB76" s="554" t="s">
        <v>310</v>
      </c>
      <c r="AC76" s="549"/>
      <c r="AD76" s="569"/>
      <c r="AE76" s="549"/>
    </row>
    <row r="77" spans="2:31" x14ac:dyDescent="0.25">
      <c r="B77" s="553">
        <v>2</v>
      </c>
      <c r="C77" s="549"/>
      <c r="D77" s="554" t="s">
        <v>167</v>
      </c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54" t="s">
        <v>342</v>
      </c>
      <c r="R77" s="549"/>
      <c r="S77" s="549"/>
      <c r="T77" s="549"/>
      <c r="U77" s="549"/>
      <c r="V77" s="549"/>
      <c r="W77" s="549"/>
      <c r="X77" s="549"/>
      <c r="Y77" s="308"/>
      <c r="Z77" s="553" t="s">
        <v>302</v>
      </c>
      <c r="AA77" s="549"/>
      <c r="AB77" s="554" t="s">
        <v>303</v>
      </c>
      <c r="AC77" s="549"/>
      <c r="AD77" s="569"/>
      <c r="AE77" s="549"/>
    </row>
    <row r="78" spans="2:31" x14ac:dyDescent="0.25">
      <c r="B78" s="553">
        <v>3</v>
      </c>
      <c r="C78" s="549"/>
      <c r="D78" s="554" t="s">
        <v>167</v>
      </c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54" t="s">
        <v>343</v>
      </c>
      <c r="R78" s="549"/>
      <c r="S78" s="549"/>
      <c r="T78" s="549"/>
      <c r="U78" s="549"/>
      <c r="V78" s="549"/>
      <c r="W78" s="549"/>
      <c r="X78" s="549"/>
      <c r="Y78" s="308"/>
      <c r="Z78" s="553" t="s">
        <v>302</v>
      </c>
      <c r="AA78" s="549"/>
      <c r="AB78" s="554" t="s">
        <v>303</v>
      </c>
      <c r="AC78" s="549"/>
      <c r="AD78" s="569"/>
      <c r="AE78" s="549"/>
    </row>
    <row r="79" spans="2:31" x14ac:dyDescent="0.25">
      <c r="B79" s="553">
        <v>4</v>
      </c>
      <c r="C79" s="549"/>
      <c r="D79" s="554" t="s">
        <v>167</v>
      </c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54" t="s">
        <v>344</v>
      </c>
      <c r="R79" s="549"/>
      <c r="S79" s="549"/>
      <c r="T79" s="549"/>
      <c r="U79" s="549"/>
      <c r="V79" s="549"/>
      <c r="W79" s="549"/>
      <c r="X79" s="549"/>
      <c r="Y79" s="308"/>
      <c r="Z79" s="553" t="s">
        <v>302</v>
      </c>
      <c r="AA79" s="549"/>
      <c r="AB79" s="554" t="s">
        <v>303</v>
      </c>
      <c r="AC79" s="549"/>
      <c r="AD79" s="569"/>
      <c r="AE79" s="549"/>
    </row>
    <row r="80" spans="2:31" ht="22.5" customHeight="1" x14ac:dyDescent="0.25">
      <c r="B80" s="553">
        <v>5</v>
      </c>
      <c r="C80" s="549"/>
      <c r="D80" s="554" t="s">
        <v>167</v>
      </c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54" t="s">
        <v>345</v>
      </c>
      <c r="R80" s="549"/>
      <c r="S80" s="549"/>
      <c r="T80" s="549"/>
      <c r="U80" s="549"/>
      <c r="V80" s="549"/>
      <c r="W80" s="549"/>
      <c r="X80" s="549"/>
      <c r="Y80" s="308"/>
      <c r="Z80" s="553" t="s">
        <v>333</v>
      </c>
      <c r="AA80" s="549"/>
      <c r="AB80" s="554" t="s">
        <v>134</v>
      </c>
      <c r="AC80" s="549"/>
      <c r="AD80" s="569"/>
      <c r="AE80" s="549"/>
    </row>
    <row r="81" spans="2:31" ht="25.5" customHeight="1" x14ac:dyDescent="0.25">
      <c r="B81" s="553">
        <v>6</v>
      </c>
      <c r="C81" s="549"/>
      <c r="D81" s="554" t="s">
        <v>167</v>
      </c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54" t="s">
        <v>346</v>
      </c>
      <c r="R81" s="549"/>
      <c r="S81" s="549"/>
      <c r="T81" s="549"/>
      <c r="U81" s="549"/>
      <c r="V81" s="549"/>
      <c r="W81" s="549"/>
      <c r="X81" s="549"/>
      <c r="Y81" s="308"/>
      <c r="Z81" s="553" t="s">
        <v>331</v>
      </c>
      <c r="AA81" s="549"/>
      <c r="AB81" s="554" t="s">
        <v>134</v>
      </c>
      <c r="AC81" s="549"/>
      <c r="AD81" s="569"/>
      <c r="AE81" s="549"/>
    </row>
    <row r="82" spans="2:31" x14ac:dyDescent="0.25">
      <c r="B82" s="553">
        <v>7</v>
      </c>
      <c r="C82" s="549"/>
      <c r="D82" s="554" t="s">
        <v>167</v>
      </c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54" t="s">
        <v>347</v>
      </c>
      <c r="R82" s="549"/>
      <c r="S82" s="549"/>
      <c r="T82" s="549"/>
      <c r="U82" s="549"/>
      <c r="V82" s="549"/>
      <c r="W82" s="549"/>
      <c r="X82" s="549"/>
      <c r="Y82" s="308"/>
      <c r="Z82" s="553" t="s">
        <v>315</v>
      </c>
      <c r="AA82" s="549"/>
      <c r="AB82" s="554" t="s">
        <v>134</v>
      </c>
      <c r="AC82" s="549"/>
      <c r="AD82" s="569"/>
      <c r="AE82" s="549"/>
    </row>
    <row r="83" spans="2:31" ht="11.25" customHeight="1" x14ac:dyDescent="0.25">
      <c r="B83" s="568" t="s">
        <v>590</v>
      </c>
      <c r="C83" s="566"/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6"/>
      <c r="P83" s="566"/>
      <c r="Q83" s="566"/>
      <c r="R83" s="566"/>
      <c r="S83" s="566"/>
      <c r="T83" s="566"/>
      <c r="U83" s="566"/>
      <c r="V83" s="566"/>
      <c r="W83" s="566"/>
      <c r="X83" s="566"/>
      <c r="Y83" s="566"/>
      <c r="Z83" s="566"/>
      <c r="AA83" s="566"/>
      <c r="AB83" s="566"/>
      <c r="AC83" s="566"/>
      <c r="AD83" s="566"/>
      <c r="AE83" s="566"/>
    </row>
    <row r="84" spans="2:31" ht="0" hidden="1" customHeight="1" x14ac:dyDescent="0.25"/>
    <row r="85" spans="2:31" ht="2.85" customHeight="1" x14ac:dyDescent="0.25"/>
    <row r="86" spans="2:31" ht="11.25" customHeight="1" x14ac:dyDescent="0.25">
      <c r="B86" s="551" t="s">
        <v>304</v>
      </c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</row>
    <row r="87" spans="2:31" ht="1.5" customHeight="1" x14ac:dyDescent="0.25"/>
    <row r="88" spans="2:31" ht="11.25" customHeight="1" x14ac:dyDescent="0.25">
      <c r="C88" s="553" t="s">
        <v>305</v>
      </c>
      <c r="D88" s="549"/>
      <c r="F88" s="553"/>
      <c r="G88" s="549"/>
      <c r="H88" s="549"/>
      <c r="I88" s="549"/>
      <c r="J88" s="549"/>
      <c r="K88" s="549"/>
      <c r="L88" s="549"/>
      <c r="M88" s="549"/>
      <c r="N88" s="554" t="s">
        <v>306</v>
      </c>
      <c r="O88" s="549"/>
      <c r="P88" s="549"/>
      <c r="Q88" s="549"/>
      <c r="R88" s="549"/>
      <c r="S88" s="549"/>
      <c r="T88" s="549"/>
      <c r="U88" s="549"/>
      <c r="V88" s="549"/>
    </row>
    <row r="89" spans="2:31" ht="9.9499999999999993" customHeight="1" x14ac:dyDescent="0.25"/>
    <row r="90" spans="2:31" ht="11.45" customHeight="1" x14ac:dyDescent="0.25">
      <c r="B90" s="559" t="s">
        <v>167</v>
      </c>
      <c r="C90" s="560"/>
      <c r="D90" s="560"/>
      <c r="E90" s="560"/>
      <c r="F90" s="560"/>
      <c r="G90" s="560"/>
      <c r="H90" s="560"/>
      <c r="I90" s="560"/>
      <c r="K90" s="561" t="s">
        <v>255</v>
      </c>
      <c r="L90" s="560"/>
      <c r="M90" s="560"/>
      <c r="N90" s="560"/>
      <c r="O90" s="560"/>
      <c r="P90" s="560"/>
      <c r="Q90" s="560"/>
      <c r="R90" s="560"/>
      <c r="S90" s="560"/>
    </row>
    <row r="91" spans="2:31" ht="11.25" customHeight="1" x14ac:dyDescent="0.25">
      <c r="B91" s="561" t="s">
        <v>256</v>
      </c>
      <c r="C91" s="560"/>
      <c r="D91" s="560"/>
      <c r="E91" s="560"/>
      <c r="F91" s="560"/>
      <c r="G91" s="560"/>
      <c r="H91" s="560"/>
      <c r="I91" s="560"/>
      <c r="J91" s="305"/>
      <c r="K91" s="561"/>
      <c r="L91" s="560"/>
      <c r="M91" s="560"/>
      <c r="N91" s="560"/>
      <c r="O91" s="560"/>
      <c r="P91" s="560"/>
      <c r="Q91" s="560"/>
      <c r="R91" s="560"/>
      <c r="S91" s="560"/>
    </row>
    <row r="92" spans="2:31" ht="0" hidden="1" customHeight="1" x14ac:dyDescent="0.25"/>
    <row r="93" spans="2:31" ht="3" customHeight="1" x14ac:dyDescent="0.25"/>
    <row r="94" spans="2:31" ht="11.25" customHeight="1" x14ac:dyDescent="0.25">
      <c r="B94" s="562" t="s">
        <v>292</v>
      </c>
      <c r="C94" s="549"/>
      <c r="D94" s="549"/>
      <c r="E94" s="549"/>
      <c r="F94" s="549"/>
      <c r="G94" s="549"/>
      <c r="H94" s="549"/>
      <c r="I94" s="549"/>
      <c r="K94" s="562"/>
      <c r="L94" s="549"/>
      <c r="M94" s="549"/>
      <c r="N94" s="549"/>
      <c r="O94" s="549"/>
      <c r="P94" s="549"/>
      <c r="Q94" s="549"/>
      <c r="R94" s="549"/>
      <c r="S94" s="549"/>
    </row>
    <row r="95" spans="2:31" ht="5.65" customHeight="1" x14ac:dyDescent="0.25"/>
    <row r="96" spans="2:31" ht="2.85" customHeight="1" x14ac:dyDescent="0.25"/>
    <row r="97" spans="2:31" ht="0" hidden="1" customHeight="1" x14ac:dyDescent="0.25"/>
    <row r="98" spans="2:31" ht="17.100000000000001" customHeight="1" x14ac:dyDescent="0.25">
      <c r="B98" s="548" t="s">
        <v>348</v>
      </c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</row>
    <row r="99" spans="2:31" ht="2.85" customHeight="1" x14ac:dyDescent="0.25"/>
    <row r="100" spans="2:31" x14ac:dyDescent="0.25">
      <c r="B100" s="565" t="s">
        <v>295</v>
      </c>
      <c r="C100" s="566"/>
      <c r="D100" s="567" t="s">
        <v>296</v>
      </c>
      <c r="E100" s="566"/>
      <c r="F100" s="566"/>
      <c r="G100" s="566"/>
      <c r="H100" s="566"/>
      <c r="I100" s="566"/>
      <c r="J100" s="566"/>
      <c r="K100" s="566"/>
      <c r="L100" s="566"/>
      <c r="M100" s="566"/>
      <c r="N100" s="566"/>
      <c r="O100" s="566"/>
      <c r="P100" s="566"/>
      <c r="Q100" s="567" t="s">
        <v>254</v>
      </c>
      <c r="R100" s="566"/>
      <c r="S100" s="566"/>
      <c r="T100" s="566"/>
      <c r="U100" s="566"/>
      <c r="V100" s="566"/>
      <c r="W100" s="566"/>
      <c r="X100" s="566"/>
      <c r="Y100" s="307" t="s">
        <v>297</v>
      </c>
      <c r="Z100" s="565" t="s">
        <v>298</v>
      </c>
      <c r="AA100" s="566"/>
      <c r="AB100" s="567" t="s">
        <v>299</v>
      </c>
      <c r="AC100" s="566"/>
      <c r="AD100" s="565" t="s">
        <v>300</v>
      </c>
      <c r="AE100" s="566"/>
    </row>
    <row r="101" spans="2:31" x14ac:dyDescent="0.25">
      <c r="B101" s="553">
        <v>1</v>
      </c>
      <c r="C101" s="549"/>
      <c r="D101" s="554" t="s">
        <v>167</v>
      </c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54" t="s">
        <v>349</v>
      </c>
      <c r="R101" s="549"/>
      <c r="S101" s="549"/>
      <c r="T101" s="549"/>
      <c r="U101" s="549"/>
      <c r="V101" s="549"/>
      <c r="W101" s="549"/>
      <c r="X101" s="549"/>
      <c r="Y101" s="308"/>
      <c r="Z101" s="553" t="s">
        <v>302</v>
      </c>
      <c r="AA101" s="549"/>
      <c r="AB101" s="554" t="s">
        <v>303</v>
      </c>
      <c r="AC101" s="549"/>
      <c r="AD101" s="569"/>
      <c r="AE101" s="549"/>
    </row>
    <row r="102" spans="2:31" ht="11.25" customHeight="1" x14ac:dyDescent="0.25">
      <c r="B102" s="568" t="s">
        <v>590</v>
      </c>
      <c r="C102" s="566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6"/>
      <c r="O102" s="566"/>
      <c r="P102" s="566"/>
      <c r="Q102" s="566"/>
      <c r="R102" s="566"/>
      <c r="S102" s="566"/>
      <c r="T102" s="566"/>
      <c r="U102" s="566"/>
      <c r="V102" s="566"/>
      <c r="W102" s="566"/>
      <c r="X102" s="566"/>
      <c r="Y102" s="566"/>
      <c r="Z102" s="566"/>
      <c r="AA102" s="566"/>
      <c r="AB102" s="566"/>
      <c r="AC102" s="566"/>
      <c r="AD102" s="566"/>
      <c r="AE102" s="566"/>
    </row>
    <row r="103" spans="2:31" ht="2.85" customHeight="1" x14ac:dyDescent="0.25"/>
    <row r="104" spans="2:31" ht="11.25" customHeight="1" x14ac:dyDescent="0.25">
      <c r="B104" s="551" t="s">
        <v>304</v>
      </c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</row>
    <row r="105" spans="2:31" ht="1.5" customHeight="1" x14ac:dyDescent="0.25"/>
    <row r="106" spans="2:31" ht="11.25" customHeight="1" x14ac:dyDescent="0.25">
      <c r="C106" s="553" t="s">
        <v>305</v>
      </c>
      <c r="D106" s="549"/>
      <c r="F106" s="553"/>
      <c r="G106" s="549"/>
      <c r="H106" s="549"/>
      <c r="I106" s="549"/>
      <c r="J106" s="549"/>
      <c r="K106" s="549"/>
      <c r="M106" s="554" t="s">
        <v>306</v>
      </c>
      <c r="N106" s="549"/>
      <c r="O106" s="549"/>
      <c r="P106" s="549"/>
      <c r="Q106" s="549"/>
      <c r="R106" s="549"/>
      <c r="S106" s="549"/>
      <c r="T106" s="549"/>
      <c r="U106" s="549"/>
    </row>
    <row r="107" spans="2:31" ht="9.9499999999999993" customHeight="1" x14ac:dyDescent="0.25"/>
    <row r="108" spans="2:31" ht="11.45" customHeight="1" x14ac:dyDescent="0.25">
      <c r="B108" s="559" t="s">
        <v>167</v>
      </c>
      <c r="C108" s="560"/>
      <c r="D108" s="560"/>
      <c r="E108" s="560"/>
      <c r="F108" s="560"/>
      <c r="G108" s="560"/>
      <c r="H108" s="560"/>
      <c r="I108" s="560"/>
      <c r="K108" s="561" t="s">
        <v>255</v>
      </c>
      <c r="L108" s="560"/>
      <c r="M108" s="560"/>
      <c r="N108" s="560"/>
      <c r="O108" s="560"/>
      <c r="P108" s="560"/>
      <c r="Q108" s="560"/>
      <c r="R108" s="560"/>
      <c r="S108" s="560"/>
    </row>
    <row r="109" spans="2:31" ht="11.25" customHeight="1" x14ac:dyDescent="0.25">
      <c r="B109" s="561" t="s">
        <v>256</v>
      </c>
      <c r="C109" s="560"/>
      <c r="D109" s="560"/>
      <c r="E109" s="560"/>
      <c r="F109" s="560"/>
      <c r="G109" s="560"/>
      <c r="H109" s="560"/>
      <c r="I109" s="560"/>
      <c r="J109" s="305"/>
      <c r="K109" s="570" t="s">
        <v>592</v>
      </c>
      <c r="L109" s="560"/>
      <c r="M109" s="560"/>
      <c r="N109" s="560"/>
      <c r="O109" s="560"/>
      <c r="P109" s="560"/>
      <c r="Q109" s="560"/>
      <c r="R109" s="560"/>
      <c r="S109" s="560"/>
    </row>
    <row r="110" spans="2:31" ht="0" hidden="1" customHeight="1" x14ac:dyDescent="0.25"/>
    <row r="111" spans="2:31" ht="3" customHeight="1" x14ac:dyDescent="0.25"/>
    <row r="112" spans="2:31" ht="11.25" customHeight="1" x14ac:dyDescent="0.25">
      <c r="B112" s="562" t="s">
        <v>292</v>
      </c>
      <c r="C112" s="549"/>
      <c r="D112" s="549"/>
      <c r="E112" s="549"/>
      <c r="F112" s="549"/>
      <c r="G112" s="549"/>
      <c r="H112" s="549"/>
      <c r="I112" s="549"/>
      <c r="K112" s="562"/>
      <c r="L112" s="549"/>
      <c r="M112" s="549"/>
      <c r="N112" s="549"/>
      <c r="O112" s="549"/>
      <c r="P112" s="549"/>
      <c r="Q112" s="549"/>
      <c r="R112" s="549"/>
      <c r="S112" s="549"/>
    </row>
    <row r="113" spans="2:31" ht="5.65" customHeight="1" x14ac:dyDescent="0.25"/>
    <row r="114" spans="2:31" ht="2.85" customHeight="1" x14ac:dyDescent="0.25"/>
    <row r="115" spans="2:31" ht="0" hidden="1" customHeight="1" x14ac:dyDescent="0.25"/>
    <row r="116" spans="2:31" ht="17.100000000000001" customHeight="1" x14ac:dyDescent="0.25">
      <c r="B116" s="548" t="s">
        <v>350</v>
      </c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</row>
    <row r="117" spans="2:31" ht="2.85" customHeight="1" x14ac:dyDescent="0.25"/>
    <row r="118" spans="2:31" x14ac:dyDescent="0.25">
      <c r="B118" s="565" t="s">
        <v>295</v>
      </c>
      <c r="C118" s="566"/>
      <c r="D118" s="567" t="s">
        <v>296</v>
      </c>
      <c r="E118" s="566"/>
      <c r="F118" s="566"/>
      <c r="G118" s="566"/>
      <c r="H118" s="566"/>
      <c r="I118" s="566"/>
      <c r="J118" s="566"/>
      <c r="K118" s="566"/>
      <c r="L118" s="566"/>
      <c r="M118" s="566"/>
      <c r="N118" s="566"/>
      <c r="O118" s="566"/>
      <c r="P118" s="566"/>
      <c r="Q118" s="567" t="s">
        <v>254</v>
      </c>
      <c r="R118" s="566"/>
      <c r="S118" s="566"/>
      <c r="T118" s="566"/>
      <c r="U118" s="566"/>
      <c r="V118" s="566"/>
      <c r="W118" s="566"/>
      <c r="X118" s="566"/>
      <c r="Y118" s="307" t="s">
        <v>297</v>
      </c>
      <c r="Z118" s="565" t="s">
        <v>298</v>
      </c>
      <c r="AA118" s="566"/>
      <c r="AB118" s="567" t="s">
        <v>299</v>
      </c>
      <c r="AC118" s="566"/>
      <c r="AD118" s="565" t="s">
        <v>300</v>
      </c>
      <c r="AE118" s="566"/>
    </row>
    <row r="119" spans="2:31" x14ac:dyDescent="0.25">
      <c r="B119" s="553">
        <v>1</v>
      </c>
      <c r="C119" s="549"/>
      <c r="D119" s="554" t="s">
        <v>167</v>
      </c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54" t="s">
        <v>351</v>
      </c>
      <c r="R119" s="549"/>
      <c r="S119" s="549"/>
      <c r="T119" s="549"/>
      <c r="U119" s="549"/>
      <c r="V119" s="549"/>
      <c r="W119" s="549"/>
      <c r="X119" s="549"/>
      <c r="Y119" s="308"/>
      <c r="Z119" s="553" t="s">
        <v>302</v>
      </c>
      <c r="AA119" s="549"/>
      <c r="AB119" s="554" t="s">
        <v>310</v>
      </c>
      <c r="AC119" s="549"/>
      <c r="AD119" s="569"/>
      <c r="AE119" s="549"/>
    </row>
    <row r="120" spans="2:31" x14ac:dyDescent="0.25">
      <c r="B120" s="553">
        <v>2</v>
      </c>
      <c r="C120" s="549"/>
      <c r="D120" s="554" t="s">
        <v>167</v>
      </c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54" t="s">
        <v>352</v>
      </c>
      <c r="R120" s="549"/>
      <c r="S120" s="549"/>
      <c r="T120" s="549"/>
      <c r="U120" s="549"/>
      <c r="V120" s="549"/>
      <c r="W120" s="549"/>
      <c r="X120" s="549"/>
      <c r="Y120" s="308"/>
      <c r="Z120" s="553" t="s">
        <v>353</v>
      </c>
      <c r="AA120" s="549"/>
      <c r="AB120" s="554" t="s">
        <v>310</v>
      </c>
      <c r="AC120" s="549"/>
      <c r="AD120" s="569"/>
      <c r="AE120" s="549"/>
    </row>
    <row r="121" spans="2:31" x14ac:dyDescent="0.25">
      <c r="B121" s="553">
        <v>3</v>
      </c>
      <c r="C121" s="549"/>
      <c r="D121" s="554" t="s">
        <v>167</v>
      </c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49"/>
      <c r="Q121" s="554" t="s">
        <v>354</v>
      </c>
      <c r="R121" s="549"/>
      <c r="S121" s="549"/>
      <c r="T121" s="549"/>
      <c r="U121" s="549"/>
      <c r="V121" s="549"/>
      <c r="W121" s="549"/>
      <c r="X121" s="549"/>
      <c r="Y121" s="308"/>
      <c r="Z121" s="553" t="s">
        <v>312</v>
      </c>
      <c r="AA121" s="549"/>
      <c r="AB121" s="554" t="s">
        <v>134</v>
      </c>
      <c r="AC121" s="549"/>
      <c r="AD121" s="569"/>
      <c r="AE121" s="549"/>
    </row>
    <row r="122" spans="2:31" x14ac:dyDescent="0.25">
      <c r="B122" s="553">
        <v>4</v>
      </c>
      <c r="C122" s="549"/>
      <c r="D122" s="554" t="s">
        <v>167</v>
      </c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54" t="s">
        <v>355</v>
      </c>
      <c r="R122" s="549"/>
      <c r="S122" s="549"/>
      <c r="T122" s="549"/>
      <c r="U122" s="549"/>
      <c r="V122" s="549"/>
      <c r="W122" s="549"/>
      <c r="X122" s="549"/>
      <c r="Y122" s="308"/>
      <c r="Z122" s="553" t="s">
        <v>356</v>
      </c>
      <c r="AA122" s="549"/>
      <c r="AB122" s="554" t="s">
        <v>134</v>
      </c>
      <c r="AC122" s="549"/>
      <c r="AD122" s="569"/>
      <c r="AE122" s="549"/>
    </row>
    <row r="123" spans="2:31" x14ac:dyDescent="0.25">
      <c r="B123" s="553">
        <v>5</v>
      </c>
      <c r="C123" s="549"/>
      <c r="D123" s="554" t="s">
        <v>167</v>
      </c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54" t="s">
        <v>357</v>
      </c>
      <c r="R123" s="549"/>
      <c r="S123" s="549"/>
      <c r="T123" s="549"/>
      <c r="U123" s="549"/>
      <c r="V123" s="549"/>
      <c r="W123" s="549"/>
      <c r="X123" s="549"/>
      <c r="Y123" s="308"/>
      <c r="Z123" s="553" t="s">
        <v>358</v>
      </c>
      <c r="AA123" s="549"/>
      <c r="AB123" s="554" t="s">
        <v>310</v>
      </c>
      <c r="AC123" s="549"/>
      <c r="AD123" s="569"/>
      <c r="AE123" s="549"/>
    </row>
    <row r="124" spans="2:31" x14ac:dyDescent="0.25">
      <c r="B124" s="553">
        <v>6</v>
      </c>
      <c r="C124" s="549"/>
      <c r="D124" s="554" t="s">
        <v>167</v>
      </c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54" t="s">
        <v>359</v>
      </c>
      <c r="R124" s="549"/>
      <c r="S124" s="549"/>
      <c r="T124" s="549"/>
      <c r="U124" s="549"/>
      <c r="V124" s="549"/>
      <c r="W124" s="549"/>
      <c r="X124" s="549"/>
      <c r="Y124" s="308"/>
      <c r="Z124" s="553" t="s">
        <v>360</v>
      </c>
      <c r="AA124" s="549"/>
      <c r="AB124" s="554" t="s">
        <v>310</v>
      </c>
      <c r="AC124" s="549"/>
      <c r="AD124" s="569"/>
      <c r="AE124" s="549"/>
    </row>
    <row r="125" spans="2:31" x14ac:dyDescent="0.25">
      <c r="B125" s="553">
        <v>7</v>
      </c>
      <c r="C125" s="549"/>
      <c r="D125" s="554" t="s">
        <v>167</v>
      </c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549"/>
      <c r="Q125" s="554" t="s">
        <v>361</v>
      </c>
      <c r="R125" s="549"/>
      <c r="S125" s="549"/>
      <c r="T125" s="549"/>
      <c r="U125" s="549"/>
      <c r="V125" s="549"/>
      <c r="W125" s="549"/>
      <c r="X125" s="549"/>
      <c r="Y125" s="308"/>
      <c r="Z125" s="553" t="s">
        <v>315</v>
      </c>
      <c r="AA125" s="549"/>
      <c r="AB125" s="554" t="s">
        <v>310</v>
      </c>
      <c r="AC125" s="549"/>
      <c r="AD125" s="569"/>
      <c r="AE125" s="549"/>
    </row>
    <row r="126" spans="2:31" x14ac:dyDescent="0.25">
      <c r="B126" s="553">
        <v>8</v>
      </c>
      <c r="C126" s="549"/>
      <c r="D126" s="554" t="s">
        <v>167</v>
      </c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549"/>
      <c r="Q126" s="554" t="s">
        <v>362</v>
      </c>
      <c r="R126" s="549"/>
      <c r="S126" s="549"/>
      <c r="T126" s="549"/>
      <c r="U126" s="549"/>
      <c r="V126" s="549"/>
      <c r="W126" s="549"/>
      <c r="X126" s="549"/>
      <c r="Y126" s="308"/>
      <c r="Z126" s="553" t="s">
        <v>353</v>
      </c>
      <c r="AA126" s="549"/>
      <c r="AB126" s="554" t="s">
        <v>310</v>
      </c>
      <c r="AC126" s="549"/>
      <c r="AD126" s="569"/>
      <c r="AE126" s="549"/>
    </row>
    <row r="127" spans="2:31" x14ac:dyDescent="0.25">
      <c r="B127" s="553">
        <v>9</v>
      </c>
      <c r="C127" s="549"/>
      <c r="D127" s="554" t="s">
        <v>167</v>
      </c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54" t="s">
        <v>336</v>
      </c>
      <c r="R127" s="549"/>
      <c r="S127" s="549"/>
      <c r="T127" s="549"/>
      <c r="U127" s="549"/>
      <c r="V127" s="549"/>
      <c r="W127" s="549"/>
      <c r="X127" s="549"/>
      <c r="Y127" s="308"/>
      <c r="Z127" s="553" t="s">
        <v>363</v>
      </c>
      <c r="AA127" s="549"/>
      <c r="AB127" s="554" t="s">
        <v>310</v>
      </c>
      <c r="AC127" s="549"/>
      <c r="AD127" s="569"/>
      <c r="AE127" s="549"/>
    </row>
    <row r="128" spans="2:31" x14ac:dyDescent="0.25">
      <c r="B128" s="553">
        <v>10</v>
      </c>
      <c r="C128" s="549"/>
      <c r="D128" s="554" t="s">
        <v>167</v>
      </c>
      <c r="E128" s="549"/>
      <c r="F128" s="549"/>
      <c r="G128" s="549"/>
      <c r="H128" s="549"/>
      <c r="I128" s="549"/>
      <c r="J128" s="549"/>
      <c r="K128" s="549"/>
      <c r="L128" s="549"/>
      <c r="M128" s="549"/>
      <c r="N128" s="549"/>
      <c r="O128" s="549"/>
      <c r="P128" s="549"/>
      <c r="Q128" s="554" t="s">
        <v>338</v>
      </c>
      <c r="R128" s="549"/>
      <c r="S128" s="549"/>
      <c r="T128" s="549"/>
      <c r="U128" s="549"/>
      <c r="V128" s="549"/>
      <c r="W128" s="549"/>
      <c r="X128" s="549"/>
      <c r="Y128" s="308"/>
      <c r="Z128" s="553" t="s">
        <v>364</v>
      </c>
      <c r="AA128" s="549"/>
      <c r="AB128" s="554" t="s">
        <v>134</v>
      </c>
      <c r="AC128" s="549"/>
      <c r="AD128" s="569"/>
      <c r="AE128" s="549"/>
    </row>
    <row r="129" spans="2:31" ht="11.45" customHeight="1" x14ac:dyDescent="0.25">
      <c r="B129" s="568" t="s">
        <v>590</v>
      </c>
      <c r="C129" s="566"/>
      <c r="D129" s="566"/>
      <c r="E129" s="566"/>
      <c r="F129" s="566"/>
      <c r="G129" s="566"/>
      <c r="H129" s="566"/>
      <c r="I129" s="566"/>
      <c r="J129" s="566"/>
      <c r="K129" s="566"/>
      <c r="L129" s="566"/>
      <c r="M129" s="566"/>
      <c r="N129" s="566"/>
      <c r="O129" s="566"/>
      <c r="P129" s="566"/>
      <c r="Q129" s="566"/>
      <c r="R129" s="566"/>
      <c r="S129" s="566"/>
      <c r="T129" s="566"/>
      <c r="U129" s="566"/>
      <c r="V129" s="566"/>
      <c r="W129" s="566"/>
      <c r="X129" s="566"/>
      <c r="Y129" s="566"/>
      <c r="Z129" s="566"/>
      <c r="AA129" s="566"/>
      <c r="AB129" s="566"/>
      <c r="AC129" s="566"/>
      <c r="AD129" s="566"/>
      <c r="AE129" s="566"/>
    </row>
    <row r="130" spans="2:31" ht="2.85" customHeight="1" x14ac:dyDescent="0.25"/>
    <row r="131" spans="2:31" ht="11.25" customHeight="1" x14ac:dyDescent="0.25">
      <c r="B131" s="551" t="s">
        <v>304</v>
      </c>
      <c r="C131" s="549"/>
      <c r="D131" s="549"/>
      <c r="E131" s="549"/>
      <c r="F131" s="549"/>
      <c r="G131" s="549"/>
      <c r="H131" s="549"/>
      <c r="I131" s="549"/>
      <c r="J131" s="549"/>
      <c r="K131" s="549"/>
      <c r="L131" s="549"/>
      <c r="M131" s="549"/>
      <c r="N131" s="549"/>
      <c r="O131" s="549"/>
      <c r="P131" s="549"/>
      <c r="Q131" s="549"/>
      <c r="R131" s="549"/>
      <c r="S131" s="549"/>
      <c r="T131" s="549"/>
      <c r="U131" s="549"/>
      <c r="V131" s="549"/>
      <c r="W131" s="549"/>
      <c r="X131" s="549"/>
      <c r="Y131" s="549"/>
      <c r="Z131" s="549"/>
      <c r="AA131" s="549"/>
      <c r="AB131" s="549"/>
      <c r="AC131" s="549"/>
      <c r="AD131" s="549"/>
      <c r="AE131" s="549"/>
    </row>
    <row r="132" spans="2:31" ht="1.5" customHeight="1" x14ac:dyDescent="0.25"/>
    <row r="133" spans="2:31" ht="11.25" customHeight="1" x14ac:dyDescent="0.25">
      <c r="C133" s="553" t="s">
        <v>305</v>
      </c>
      <c r="D133" s="549"/>
      <c r="F133" s="553"/>
      <c r="G133" s="549"/>
      <c r="H133" s="549"/>
      <c r="I133" s="549"/>
      <c r="J133" s="549"/>
      <c r="K133" s="549"/>
      <c r="L133" s="549"/>
      <c r="M133" s="549"/>
      <c r="N133" s="554" t="s">
        <v>306</v>
      </c>
      <c r="O133" s="549"/>
      <c r="P133" s="549"/>
      <c r="Q133" s="549"/>
      <c r="R133" s="549"/>
      <c r="S133" s="549"/>
      <c r="T133" s="549"/>
      <c r="U133" s="549"/>
      <c r="V133" s="549"/>
    </row>
    <row r="134" spans="2:31" ht="9.9499999999999993" customHeight="1" x14ac:dyDescent="0.25"/>
    <row r="135" spans="2:31" ht="11.45" customHeight="1" x14ac:dyDescent="0.25">
      <c r="B135" s="559" t="s">
        <v>167</v>
      </c>
      <c r="C135" s="560"/>
      <c r="D135" s="560"/>
      <c r="E135" s="560"/>
      <c r="F135" s="560"/>
      <c r="G135" s="560"/>
      <c r="H135" s="560"/>
      <c r="I135" s="560"/>
      <c r="K135" s="561" t="s">
        <v>255</v>
      </c>
      <c r="L135" s="560"/>
      <c r="M135" s="560"/>
      <c r="N135" s="560"/>
      <c r="O135" s="560"/>
      <c r="P135" s="560"/>
      <c r="Q135" s="560"/>
      <c r="R135" s="560"/>
      <c r="S135" s="560"/>
    </row>
    <row r="136" spans="2:31" ht="11.25" customHeight="1" x14ac:dyDescent="0.25">
      <c r="B136" s="561" t="s">
        <v>256</v>
      </c>
      <c r="C136" s="560"/>
      <c r="D136" s="560"/>
      <c r="E136" s="560"/>
      <c r="F136" s="560"/>
      <c r="G136" s="560"/>
      <c r="H136" s="560"/>
      <c r="I136" s="560"/>
      <c r="J136" s="305"/>
      <c r="K136" s="561"/>
      <c r="L136" s="560"/>
      <c r="M136" s="560"/>
      <c r="N136" s="560"/>
      <c r="O136" s="560"/>
      <c r="P136" s="560"/>
      <c r="Q136" s="560"/>
      <c r="R136" s="560"/>
      <c r="S136" s="560"/>
    </row>
    <row r="137" spans="2:31" ht="0" hidden="1" customHeight="1" x14ac:dyDescent="0.25"/>
    <row r="138" spans="2:31" ht="3" customHeight="1" x14ac:dyDescent="0.25"/>
    <row r="139" spans="2:31" ht="11.25" customHeight="1" x14ac:dyDescent="0.25">
      <c r="B139" s="562" t="s">
        <v>292</v>
      </c>
      <c r="C139" s="549"/>
      <c r="D139" s="549"/>
      <c r="E139" s="549"/>
      <c r="F139" s="549"/>
      <c r="G139" s="549"/>
      <c r="H139" s="549"/>
      <c r="I139" s="549"/>
      <c r="K139" s="562"/>
      <c r="L139" s="549"/>
      <c r="M139" s="549"/>
      <c r="N139" s="549"/>
      <c r="O139" s="549"/>
      <c r="P139" s="549"/>
      <c r="Q139" s="549"/>
      <c r="R139" s="549"/>
      <c r="S139" s="549"/>
    </row>
    <row r="140" spans="2:31" ht="11.45" customHeight="1" x14ac:dyDescent="0.25"/>
    <row r="141" spans="2:31" ht="2.85" customHeight="1" x14ac:dyDescent="0.25"/>
    <row r="142" spans="2:31" ht="0" hidden="1" customHeight="1" x14ac:dyDescent="0.25"/>
    <row r="143" spans="2:31" ht="17.100000000000001" customHeight="1" x14ac:dyDescent="0.25">
      <c r="B143" s="548" t="s">
        <v>365</v>
      </c>
      <c r="C143" s="549"/>
      <c r="D143" s="549"/>
      <c r="E143" s="549"/>
      <c r="F143" s="549"/>
      <c r="G143" s="549"/>
      <c r="H143" s="549"/>
      <c r="I143" s="549"/>
      <c r="J143" s="549"/>
      <c r="K143" s="549"/>
      <c r="L143" s="549"/>
      <c r="M143" s="549"/>
      <c r="N143" s="549"/>
      <c r="O143" s="549"/>
      <c r="P143" s="549"/>
      <c r="Q143" s="549"/>
      <c r="R143" s="549"/>
      <c r="S143" s="549"/>
      <c r="T143" s="549"/>
      <c r="U143" s="549"/>
      <c r="V143" s="549"/>
      <c r="W143" s="549"/>
      <c r="X143" s="549"/>
      <c r="Y143" s="549"/>
      <c r="Z143" s="549"/>
      <c r="AA143" s="549"/>
      <c r="AB143" s="549"/>
      <c r="AC143" s="549"/>
      <c r="AD143" s="549"/>
      <c r="AE143" s="549"/>
    </row>
    <row r="144" spans="2:31" ht="2.85" customHeight="1" x14ac:dyDescent="0.25"/>
    <row r="145" spans="2:31" ht="2.85" customHeight="1" x14ac:dyDescent="0.25"/>
    <row r="146" spans="2:31" ht="0" hidden="1" customHeight="1" x14ac:dyDescent="0.25"/>
    <row r="147" spans="2:31" ht="14.45" customHeight="1" x14ac:dyDescent="0.25">
      <c r="B147" s="571" t="s">
        <v>366</v>
      </c>
      <c r="C147" s="549"/>
      <c r="D147" s="549"/>
      <c r="E147" s="549"/>
      <c r="F147" s="549"/>
      <c r="G147" s="549"/>
      <c r="H147" s="549"/>
      <c r="I147" s="549"/>
      <c r="J147" s="549"/>
      <c r="K147" s="549"/>
      <c r="L147" s="549"/>
      <c r="M147" s="549"/>
      <c r="N147" s="549"/>
      <c r="O147" s="549"/>
      <c r="P147" s="549"/>
      <c r="Q147" s="549"/>
    </row>
    <row r="148" spans="2:31" x14ac:dyDescent="0.25">
      <c r="B148" s="572" t="s">
        <v>295</v>
      </c>
      <c r="C148" s="566"/>
      <c r="D148" s="573" t="s">
        <v>296</v>
      </c>
      <c r="E148" s="566"/>
      <c r="F148" s="566"/>
      <c r="G148" s="566"/>
      <c r="H148" s="566"/>
      <c r="I148" s="566"/>
      <c r="J148" s="566"/>
      <c r="K148" s="566"/>
      <c r="L148" s="566"/>
      <c r="M148" s="566"/>
      <c r="N148" s="566"/>
      <c r="O148" s="566"/>
      <c r="P148" s="566"/>
      <c r="Q148" s="573" t="s">
        <v>254</v>
      </c>
      <c r="R148" s="566"/>
      <c r="S148" s="566"/>
      <c r="T148" s="566"/>
      <c r="U148" s="566"/>
      <c r="V148" s="566"/>
      <c r="W148" s="566"/>
      <c r="X148" s="566"/>
      <c r="Y148" s="309" t="s">
        <v>297</v>
      </c>
      <c r="Z148" s="572" t="s">
        <v>298</v>
      </c>
      <c r="AA148" s="566"/>
      <c r="AB148" s="573" t="s">
        <v>299</v>
      </c>
      <c r="AC148" s="566"/>
      <c r="AD148" s="572" t="s">
        <v>300</v>
      </c>
      <c r="AE148" s="566"/>
    </row>
    <row r="149" spans="2:31" x14ac:dyDescent="0.25">
      <c r="B149" s="553">
        <v>1</v>
      </c>
      <c r="C149" s="549"/>
      <c r="D149" s="554" t="s">
        <v>167</v>
      </c>
      <c r="E149" s="549"/>
      <c r="F149" s="549"/>
      <c r="G149" s="549"/>
      <c r="H149" s="549"/>
      <c r="I149" s="549"/>
      <c r="J149" s="549"/>
      <c r="K149" s="549"/>
      <c r="L149" s="549"/>
      <c r="M149" s="549"/>
      <c r="N149" s="549"/>
      <c r="O149" s="549"/>
      <c r="P149" s="549"/>
      <c r="Q149" s="554" t="s">
        <v>367</v>
      </c>
      <c r="R149" s="549"/>
      <c r="S149" s="549"/>
      <c r="T149" s="549"/>
      <c r="U149" s="549"/>
      <c r="V149" s="549"/>
      <c r="W149" s="549"/>
      <c r="X149" s="549"/>
      <c r="Y149" s="308"/>
      <c r="Z149" s="569">
        <v>70</v>
      </c>
      <c r="AA149" s="549"/>
      <c r="AB149" s="554" t="s">
        <v>134</v>
      </c>
      <c r="AC149" s="549"/>
      <c r="AD149" s="569"/>
      <c r="AE149" s="549"/>
    </row>
    <row r="150" spans="2:31" x14ac:dyDescent="0.25">
      <c r="B150" s="553">
        <v>2</v>
      </c>
      <c r="C150" s="549"/>
      <c r="D150" s="554" t="s">
        <v>167</v>
      </c>
      <c r="E150" s="549"/>
      <c r="F150" s="549"/>
      <c r="G150" s="549"/>
      <c r="H150" s="549"/>
      <c r="I150" s="549"/>
      <c r="J150" s="549"/>
      <c r="K150" s="549"/>
      <c r="L150" s="549"/>
      <c r="M150" s="549"/>
      <c r="N150" s="549"/>
      <c r="O150" s="549"/>
      <c r="P150" s="549"/>
      <c r="Q150" s="554" t="s">
        <v>368</v>
      </c>
      <c r="R150" s="549"/>
      <c r="S150" s="549"/>
      <c r="T150" s="549"/>
      <c r="U150" s="549"/>
      <c r="V150" s="549"/>
      <c r="W150" s="549"/>
      <c r="X150" s="549"/>
      <c r="Y150" s="308"/>
      <c r="Z150" s="569">
        <v>5</v>
      </c>
      <c r="AA150" s="549"/>
      <c r="AB150" s="554" t="s">
        <v>310</v>
      </c>
      <c r="AC150" s="549"/>
      <c r="AD150" s="569"/>
      <c r="AE150" s="549"/>
    </row>
    <row r="151" spans="2:31" ht="11.45" customHeight="1" x14ac:dyDescent="0.25">
      <c r="B151" s="568" t="s">
        <v>593</v>
      </c>
      <c r="C151" s="566"/>
      <c r="D151" s="566"/>
      <c r="E151" s="566"/>
      <c r="F151" s="566"/>
      <c r="G151" s="566"/>
      <c r="H151" s="566"/>
      <c r="I151" s="566"/>
      <c r="J151" s="566"/>
      <c r="K151" s="566"/>
      <c r="L151" s="566"/>
      <c r="M151" s="566"/>
      <c r="N151" s="566"/>
      <c r="O151" s="566"/>
      <c r="P151" s="566"/>
      <c r="Q151" s="566"/>
      <c r="R151" s="566"/>
      <c r="S151" s="566"/>
      <c r="T151" s="566"/>
      <c r="U151" s="566"/>
      <c r="V151" s="566"/>
      <c r="W151" s="566"/>
      <c r="X151" s="566"/>
      <c r="Y151" s="566"/>
      <c r="Z151" s="566"/>
      <c r="AA151" s="566"/>
      <c r="AB151" s="566"/>
      <c r="AC151" s="566"/>
      <c r="AD151" s="566"/>
      <c r="AE151" s="566"/>
    </row>
    <row r="152" spans="2:31" ht="2.85" customHeight="1" x14ac:dyDescent="0.25"/>
    <row r="153" spans="2:31" ht="11.25" customHeight="1" x14ac:dyDescent="0.25">
      <c r="B153" s="551" t="s">
        <v>369</v>
      </c>
      <c r="C153" s="549"/>
      <c r="D153" s="549"/>
      <c r="E153" s="549"/>
      <c r="F153" s="549"/>
      <c r="G153" s="549"/>
      <c r="H153" s="549"/>
      <c r="I153" s="549"/>
      <c r="J153" s="549"/>
      <c r="K153" s="549"/>
      <c r="L153" s="549"/>
      <c r="M153" s="549"/>
      <c r="N153" s="549"/>
      <c r="O153" s="549"/>
      <c r="P153" s="549"/>
      <c r="Q153" s="549"/>
      <c r="R153" s="549"/>
      <c r="S153" s="549"/>
      <c r="T153" s="549"/>
      <c r="U153" s="549"/>
      <c r="V153" s="549"/>
      <c r="W153" s="549"/>
      <c r="X153" s="549"/>
      <c r="Y153" s="549"/>
      <c r="Z153" s="549"/>
      <c r="AA153" s="549"/>
      <c r="AB153" s="549"/>
      <c r="AC153" s="549"/>
      <c r="AD153" s="549"/>
      <c r="AE153" s="549"/>
    </row>
    <row r="154" spans="2:31" ht="1.5" customHeight="1" x14ac:dyDescent="0.25"/>
    <row r="155" spans="2:31" ht="11.25" customHeight="1" x14ac:dyDescent="0.25">
      <c r="C155" s="553" t="s">
        <v>305</v>
      </c>
      <c r="D155" s="549"/>
      <c r="F155" s="553" t="s">
        <v>370</v>
      </c>
      <c r="G155" s="549"/>
      <c r="H155" s="549"/>
      <c r="I155" s="549"/>
      <c r="J155" s="549"/>
      <c r="K155" s="549"/>
      <c r="M155" s="554" t="s">
        <v>306</v>
      </c>
      <c r="N155" s="549"/>
      <c r="O155" s="549"/>
      <c r="P155" s="549"/>
      <c r="Q155" s="549"/>
      <c r="R155" s="549"/>
      <c r="S155" s="549"/>
      <c r="T155" s="549"/>
      <c r="U155" s="549"/>
    </row>
    <row r="156" spans="2:31" ht="4.3499999999999996" customHeight="1" x14ac:dyDescent="0.25"/>
    <row r="157" spans="2:31" ht="2.85" customHeight="1" x14ac:dyDescent="0.25"/>
    <row r="158" spans="2:31" ht="0" hidden="1" customHeight="1" x14ac:dyDescent="0.25"/>
    <row r="159" spans="2:31" ht="14.45" customHeight="1" x14ac:dyDescent="0.25">
      <c r="B159" s="571" t="s">
        <v>371</v>
      </c>
      <c r="C159" s="549"/>
      <c r="D159" s="549"/>
      <c r="E159" s="549"/>
      <c r="F159" s="549"/>
    </row>
    <row r="160" spans="2:31" x14ac:dyDescent="0.25">
      <c r="B160" s="572" t="s">
        <v>295</v>
      </c>
      <c r="C160" s="566"/>
      <c r="D160" s="573" t="s">
        <v>296</v>
      </c>
      <c r="E160" s="566"/>
      <c r="F160" s="566"/>
      <c r="G160" s="566"/>
      <c r="H160" s="566"/>
      <c r="I160" s="566"/>
      <c r="J160" s="566"/>
      <c r="K160" s="566"/>
      <c r="L160" s="566"/>
      <c r="M160" s="566"/>
      <c r="N160" s="566"/>
      <c r="O160" s="566"/>
      <c r="P160" s="566"/>
      <c r="Q160" s="573" t="s">
        <v>254</v>
      </c>
      <c r="R160" s="566"/>
      <c r="S160" s="566"/>
      <c r="T160" s="566"/>
      <c r="U160" s="566"/>
      <c r="V160" s="566"/>
      <c r="W160" s="566"/>
      <c r="X160" s="566"/>
      <c r="Y160" s="309" t="s">
        <v>297</v>
      </c>
      <c r="Z160" s="572" t="s">
        <v>298</v>
      </c>
      <c r="AA160" s="566"/>
      <c r="AB160" s="573" t="s">
        <v>299</v>
      </c>
      <c r="AC160" s="566"/>
      <c r="AD160" s="572" t="s">
        <v>300</v>
      </c>
      <c r="AE160" s="566"/>
    </row>
    <row r="161" spans="2:31" x14ac:dyDescent="0.25">
      <c r="B161" s="553">
        <v>1</v>
      </c>
      <c r="C161" s="549"/>
      <c r="D161" s="554" t="s">
        <v>167</v>
      </c>
      <c r="E161" s="549"/>
      <c r="F161" s="549"/>
      <c r="G161" s="549"/>
      <c r="H161" s="549"/>
      <c r="I161" s="549"/>
      <c r="J161" s="549"/>
      <c r="K161" s="549"/>
      <c r="L161" s="549"/>
      <c r="M161" s="549"/>
      <c r="N161" s="549"/>
      <c r="O161" s="549"/>
      <c r="P161" s="549"/>
      <c r="Q161" s="554" t="s">
        <v>372</v>
      </c>
      <c r="R161" s="549"/>
      <c r="S161" s="549"/>
      <c r="T161" s="549"/>
      <c r="U161" s="549"/>
      <c r="V161" s="549"/>
      <c r="W161" s="549"/>
      <c r="X161" s="549"/>
      <c r="Y161" s="308"/>
      <c r="Z161" s="569">
        <v>2</v>
      </c>
      <c r="AA161" s="549"/>
      <c r="AB161" s="554" t="s">
        <v>310</v>
      </c>
      <c r="AC161" s="549"/>
      <c r="AD161" s="569"/>
      <c r="AE161" s="549"/>
    </row>
    <row r="162" spans="2:31" x14ac:dyDescent="0.25">
      <c r="B162" s="553">
        <v>2</v>
      </c>
      <c r="C162" s="549"/>
      <c r="D162" s="554" t="s">
        <v>167</v>
      </c>
      <c r="E162" s="549"/>
      <c r="F162" s="549"/>
      <c r="G162" s="549"/>
      <c r="H162" s="549"/>
      <c r="I162" s="549"/>
      <c r="J162" s="549"/>
      <c r="K162" s="549"/>
      <c r="L162" s="549"/>
      <c r="M162" s="549"/>
      <c r="N162" s="549"/>
      <c r="O162" s="549"/>
      <c r="P162" s="549"/>
      <c r="Q162" s="554" t="s">
        <v>373</v>
      </c>
      <c r="R162" s="549"/>
      <c r="S162" s="549"/>
      <c r="T162" s="549"/>
      <c r="U162" s="549"/>
      <c r="V162" s="549"/>
      <c r="W162" s="549"/>
      <c r="X162" s="549"/>
      <c r="Y162" s="308"/>
      <c r="Z162" s="569">
        <v>2</v>
      </c>
      <c r="AA162" s="549"/>
      <c r="AB162" s="554" t="s">
        <v>310</v>
      </c>
      <c r="AC162" s="549"/>
      <c r="AD162" s="569"/>
      <c r="AE162" s="549"/>
    </row>
    <row r="163" spans="2:31" x14ac:dyDescent="0.25">
      <c r="B163" s="553">
        <v>3</v>
      </c>
      <c r="C163" s="549"/>
      <c r="D163" s="554" t="s">
        <v>167</v>
      </c>
      <c r="E163" s="549"/>
      <c r="F163" s="549"/>
      <c r="G163" s="549"/>
      <c r="H163" s="549"/>
      <c r="I163" s="549"/>
      <c r="J163" s="549"/>
      <c r="K163" s="549"/>
      <c r="L163" s="549"/>
      <c r="M163" s="549"/>
      <c r="N163" s="549"/>
      <c r="O163" s="549"/>
      <c r="P163" s="549"/>
      <c r="Q163" s="554" t="s">
        <v>374</v>
      </c>
      <c r="R163" s="549"/>
      <c r="S163" s="549"/>
      <c r="T163" s="549"/>
      <c r="U163" s="549"/>
      <c r="V163" s="549"/>
      <c r="W163" s="549"/>
      <c r="X163" s="549"/>
      <c r="Y163" s="308"/>
      <c r="Z163" s="569">
        <v>4</v>
      </c>
      <c r="AA163" s="549"/>
      <c r="AB163" s="554" t="s">
        <v>310</v>
      </c>
      <c r="AC163" s="549"/>
      <c r="AD163" s="569"/>
      <c r="AE163" s="549"/>
    </row>
    <row r="164" spans="2:31" x14ac:dyDescent="0.25">
      <c r="B164" s="553">
        <v>4</v>
      </c>
      <c r="C164" s="549"/>
      <c r="D164" s="554" t="s">
        <v>167</v>
      </c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54" t="s">
        <v>375</v>
      </c>
      <c r="R164" s="549"/>
      <c r="S164" s="549"/>
      <c r="T164" s="549"/>
      <c r="U164" s="549"/>
      <c r="V164" s="549"/>
      <c r="W164" s="549"/>
      <c r="X164" s="549"/>
      <c r="Y164" s="308"/>
      <c r="Z164" s="569">
        <v>4</v>
      </c>
      <c r="AA164" s="549"/>
      <c r="AB164" s="554" t="s">
        <v>310</v>
      </c>
      <c r="AC164" s="549"/>
      <c r="AD164" s="569"/>
      <c r="AE164" s="549"/>
    </row>
    <row r="165" spans="2:31" ht="26.25" customHeight="1" x14ac:dyDescent="0.25">
      <c r="B165" s="553">
        <v>5</v>
      </c>
      <c r="C165" s="549"/>
      <c r="D165" s="554" t="s">
        <v>167</v>
      </c>
      <c r="E165" s="549"/>
      <c r="F165" s="549"/>
      <c r="G165" s="549"/>
      <c r="H165" s="549"/>
      <c r="I165" s="549"/>
      <c r="J165" s="549"/>
      <c r="K165" s="549"/>
      <c r="L165" s="549"/>
      <c r="M165" s="549"/>
      <c r="N165" s="549"/>
      <c r="O165" s="549"/>
      <c r="P165" s="549"/>
      <c r="Q165" s="554" t="s">
        <v>376</v>
      </c>
      <c r="R165" s="549"/>
      <c r="S165" s="549"/>
      <c r="T165" s="549"/>
      <c r="U165" s="549"/>
      <c r="V165" s="549"/>
      <c r="W165" s="549"/>
      <c r="X165" s="549"/>
      <c r="Y165" s="308"/>
      <c r="Z165" s="569">
        <v>5</v>
      </c>
      <c r="AA165" s="549"/>
      <c r="AB165" s="554" t="s">
        <v>310</v>
      </c>
      <c r="AC165" s="549"/>
      <c r="AD165" s="569"/>
      <c r="AE165" s="549"/>
    </row>
    <row r="166" spans="2:31" ht="23.25" customHeight="1" x14ac:dyDescent="0.25">
      <c r="B166" s="553">
        <v>6</v>
      </c>
      <c r="C166" s="549"/>
      <c r="D166" s="554" t="s">
        <v>167</v>
      </c>
      <c r="E166" s="549"/>
      <c r="F166" s="549"/>
      <c r="G166" s="549"/>
      <c r="H166" s="549"/>
      <c r="I166" s="549"/>
      <c r="J166" s="549"/>
      <c r="K166" s="549"/>
      <c r="L166" s="549"/>
      <c r="M166" s="549"/>
      <c r="N166" s="549"/>
      <c r="O166" s="549"/>
      <c r="P166" s="549"/>
      <c r="Q166" s="554" t="s">
        <v>377</v>
      </c>
      <c r="R166" s="549"/>
      <c r="S166" s="549"/>
      <c r="T166" s="549"/>
      <c r="U166" s="549"/>
      <c r="V166" s="549"/>
      <c r="W166" s="549"/>
      <c r="X166" s="549"/>
      <c r="Y166" s="308"/>
      <c r="Z166" s="569">
        <v>4</v>
      </c>
      <c r="AA166" s="549"/>
      <c r="AB166" s="554" t="s">
        <v>310</v>
      </c>
      <c r="AC166" s="549"/>
      <c r="AD166" s="569"/>
      <c r="AE166" s="549"/>
    </row>
    <row r="167" spans="2:31" ht="23.25" customHeight="1" x14ac:dyDescent="0.25">
      <c r="B167" s="553">
        <v>7</v>
      </c>
      <c r="C167" s="549"/>
      <c r="D167" s="554" t="s">
        <v>167</v>
      </c>
      <c r="E167" s="549"/>
      <c r="F167" s="549"/>
      <c r="G167" s="549"/>
      <c r="H167" s="549"/>
      <c r="I167" s="549"/>
      <c r="J167" s="549"/>
      <c r="K167" s="549"/>
      <c r="L167" s="549"/>
      <c r="M167" s="549"/>
      <c r="N167" s="549"/>
      <c r="O167" s="549"/>
      <c r="P167" s="549"/>
      <c r="Q167" s="554" t="s">
        <v>378</v>
      </c>
      <c r="R167" s="549"/>
      <c r="S167" s="549"/>
      <c r="T167" s="549"/>
      <c r="U167" s="549"/>
      <c r="V167" s="549"/>
      <c r="W167" s="549"/>
      <c r="X167" s="549"/>
      <c r="Y167" s="308"/>
      <c r="Z167" s="569">
        <v>4</v>
      </c>
      <c r="AA167" s="549"/>
      <c r="AB167" s="554" t="s">
        <v>310</v>
      </c>
      <c r="AC167" s="549"/>
      <c r="AD167" s="569"/>
      <c r="AE167" s="549"/>
    </row>
    <row r="168" spans="2:31" ht="24" customHeight="1" x14ac:dyDescent="0.25">
      <c r="B168" s="553">
        <v>8</v>
      </c>
      <c r="C168" s="549"/>
      <c r="D168" s="554" t="s">
        <v>167</v>
      </c>
      <c r="E168" s="549"/>
      <c r="F168" s="549"/>
      <c r="G168" s="549"/>
      <c r="H168" s="549"/>
      <c r="I168" s="549"/>
      <c r="J168" s="549"/>
      <c r="K168" s="549"/>
      <c r="L168" s="549"/>
      <c r="M168" s="549"/>
      <c r="N168" s="549"/>
      <c r="O168" s="549"/>
      <c r="P168" s="549"/>
      <c r="Q168" s="554" t="s">
        <v>379</v>
      </c>
      <c r="R168" s="549"/>
      <c r="S168" s="549"/>
      <c r="T168" s="549"/>
      <c r="U168" s="549"/>
      <c r="V168" s="549"/>
      <c r="W168" s="549"/>
      <c r="X168" s="549"/>
      <c r="Y168" s="308"/>
      <c r="Z168" s="569">
        <v>4</v>
      </c>
      <c r="AA168" s="549"/>
      <c r="AB168" s="554" t="s">
        <v>310</v>
      </c>
      <c r="AC168" s="549"/>
      <c r="AD168" s="569"/>
      <c r="AE168" s="549"/>
    </row>
    <row r="169" spans="2:31" ht="24.75" customHeight="1" x14ac:dyDescent="0.25">
      <c r="B169" s="553">
        <v>9</v>
      </c>
      <c r="C169" s="549"/>
      <c r="D169" s="554" t="s">
        <v>167</v>
      </c>
      <c r="E169" s="549"/>
      <c r="F169" s="549"/>
      <c r="G169" s="549"/>
      <c r="H169" s="549"/>
      <c r="I169" s="549"/>
      <c r="J169" s="549"/>
      <c r="K169" s="549"/>
      <c r="L169" s="549"/>
      <c r="M169" s="549"/>
      <c r="N169" s="549"/>
      <c r="O169" s="549"/>
      <c r="P169" s="549"/>
      <c r="Q169" s="554" t="s">
        <v>380</v>
      </c>
      <c r="R169" s="549"/>
      <c r="S169" s="549"/>
      <c r="T169" s="549"/>
      <c r="U169" s="549"/>
      <c r="V169" s="549"/>
      <c r="W169" s="549"/>
      <c r="X169" s="549"/>
      <c r="Y169" s="308"/>
      <c r="Z169" s="569">
        <v>1</v>
      </c>
      <c r="AA169" s="549"/>
      <c r="AB169" s="554" t="s">
        <v>310</v>
      </c>
      <c r="AC169" s="549"/>
      <c r="AD169" s="569"/>
      <c r="AE169" s="549"/>
    </row>
    <row r="170" spans="2:31" ht="23.25" customHeight="1" x14ac:dyDescent="0.25">
      <c r="B170" s="553">
        <v>10</v>
      </c>
      <c r="C170" s="549"/>
      <c r="D170" s="554" t="s">
        <v>167</v>
      </c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54" t="s">
        <v>381</v>
      </c>
      <c r="R170" s="549"/>
      <c r="S170" s="549"/>
      <c r="T170" s="549"/>
      <c r="U170" s="549"/>
      <c r="V170" s="549"/>
      <c r="W170" s="549"/>
      <c r="X170" s="549"/>
      <c r="Y170" s="308"/>
      <c r="Z170" s="569">
        <v>24</v>
      </c>
      <c r="AA170" s="549"/>
      <c r="AB170" s="554" t="s">
        <v>310</v>
      </c>
      <c r="AC170" s="549"/>
      <c r="AD170" s="569"/>
      <c r="AE170" s="549"/>
    </row>
    <row r="171" spans="2:31" ht="24" customHeight="1" x14ac:dyDescent="0.25">
      <c r="B171" s="553">
        <v>11</v>
      </c>
      <c r="C171" s="549"/>
      <c r="D171" s="554" t="s">
        <v>167</v>
      </c>
      <c r="E171" s="549"/>
      <c r="F171" s="549"/>
      <c r="G171" s="549"/>
      <c r="H171" s="549"/>
      <c r="I171" s="549"/>
      <c r="J171" s="549"/>
      <c r="K171" s="549"/>
      <c r="L171" s="549"/>
      <c r="M171" s="549"/>
      <c r="N171" s="549"/>
      <c r="O171" s="549"/>
      <c r="P171" s="549"/>
      <c r="Q171" s="554" t="s">
        <v>382</v>
      </c>
      <c r="R171" s="549"/>
      <c r="S171" s="549"/>
      <c r="T171" s="549"/>
      <c r="U171" s="549"/>
      <c r="V171" s="549"/>
      <c r="W171" s="549"/>
      <c r="X171" s="549"/>
      <c r="Y171" s="308"/>
      <c r="Z171" s="569">
        <v>2</v>
      </c>
      <c r="AA171" s="549"/>
      <c r="AB171" s="554" t="s">
        <v>310</v>
      </c>
      <c r="AC171" s="549"/>
      <c r="AD171" s="569"/>
      <c r="AE171" s="549"/>
    </row>
    <row r="172" spans="2:31" ht="24.75" customHeight="1" x14ac:dyDescent="0.25">
      <c r="B172" s="553">
        <v>12</v>
      </c>
      <c r="C172" s="549"/>
      <c r="D172" s="554" t="s">
        <v>167</v>
      </c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54" t="s">
        <v>383</v>
      </c>
      <c r="R172" s="549"/>
      <c r="S172" s="549"/>
      <c r="T172" s="549"/>
      <c r="U172" s="549"/>
      <c r="V172" s="549"/>
      <c r="W172" s="549"/>
      <c r="X172" s="549"/>
      <c r="Y172" s="308"/>
      <c r="Z172" s="569">
        <v>9</v>
      </c>
      <c r="AA172" s="549"/>
      <c r="AB172" s="554" t="s">
        <v>310</v>
      </c>
      <c r="AC172" s="549"/>
      <c r="AD172" s="569"/>
      <c r="AE172" s="549"/>
    </row>
    <row r="173" spans="2:31" x14ac:dyDescent="0.25">
      <c r="B173" s="553">
        <v>13</v>
      </c>
      <c r="C173" s="549"/>
      <c r="D173" s="554" t="s">
        <v>167</v>
      </c>
      <c r="E173" s="549"/>
      <c r="F173" s="549"/>
      <c r="G173" s="549"/>
      <c r="H173" s="549"/>
      <c r="I173" s="549"/>
      <c r="J173" s="549"/>
      <c r="K173" s="549"/>
      <c r="L173" s="549"/>
      <c r="M173" s="549"/>
      <c r="N173" s="549"/>
      <c r="O173" s="549"/>
      <c r="P173" s="549"/>
      <c r="Q173" s="554" t="s">
        <v>384</v>
      </c>
      <c r="R173" s="549"/>
      <c r="S173" s="549"/>
      <c r="T173" s="549"/>
      <c r="U173" s="549"/>
      <c r="V173" s="549"/>
      <c r="W173" s="549"/>
      <c r="X173" s="549"/>
      <c r="Y173" s="308"/>
      <c r="Z173" s="569">
        <v>12</v>
      </c>
      <c r="AA173" s="549"/>
      <c r="AB173" s="554" t="s">
        <v>310</v>
      </c>
      <c r="AC173" s="549"/>
      <c r="AD173" s="569"/>
      <c r="AE173" s="549"/>
    </row>
    <row r="174" spans="2:31" x14ac:dyDescent="0.25">
      <c r="B174" s="553">
        <v>14</v>
      </c>
      <c r="C174" s="549"/>
      <c r="D174" s="554" t="s">
        <v>167</v>
      </c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54" t="s">
        <v>385</v>
      </c>
      <c r="R174" s="549"/>
      <c r="S174" s="549"/>
      <c r="T174" s="549"/>
      <c r="U174" s="549"/>
      <c r="V174" s="549"/>
      <c r="W174" s="549"/>
      <c r="X174" s="549"/>
      <c r="Y174" s="308"/>
      <c r="Z174" s="569">
        <v>1</v>
      </c>
      <c r="AA174" s="549"/>
      <c r="AB174" s="554" t="s">
        <v>310</v>
      </c>
      <c r="AC174" s="549"/>
      <c r="AD174" s="569"/>
      <c r="AE174" s="549"/>
    </row>
    <row r="175" spans="2:31" x14ac:dyDescent="0.25">
      <c r="B175" s="553">
        <v>15</v>
      </c>
      <c r="C175" s="549"/>
      <c r="D175" s="554" t="s">
        <v>167</v>
      </c>
      <c r="E175" s="549"/>
      <c r="F175" s="549"/>
      <c r="G175" s="549"/>
      <c r="H175" s="549"/>
      <c r="I175" s="549"/>
      <c r="J175" s="549"/>
      <c r="K175" s="549"/>
      <c r="L175" s="549"/>
      <c r="M175" s="549"/>
      <c r="N175" s="549"/>
      <c r="O175" s="549"/>
      <c r="P175" s="549"/>
      <c r="Q175" s="554" t="s">
        <v>386</v>
      </c>
      <c r="R175" s="549"/>
      <c r="S175" s="549"/>
      <c r="T175" s="549"/>
      <c r="U175" s="549"/>
      <c r="V175" s="549"/>
      <c r="W175" s="549"/>
      <c r="X175" s="549"/>
      <c r="Y175" s="308"/>
      <c r="Z175" s="569">
        <v>1</v>
      </c>
      <c r="AA175" s="549"/>
      <c r="AB175" s="554" t="s">
        <v>303</v>
      </c>
      <c r="AC175" s="549"/>
      <c r="AD175" s="569"/>
      <c r="AE175" s="549"/>
    </row>
    <row r="176" spans="2:31" x14ac:dyDescent="0.25">
      <c r="B176" s="553">
        <v>16</v>
      </c>
      <c r="C176" s="549"/>
      <c r="D176" s="554" t="s">
        <v>167</v>
      </c>
      <c r="E176" s="549"/>
      <c r="F176" s="549"/>
      <c r="G176" s="549"/>
      <c r="H176" s="549"/>
      <c r="I176" s="549"/>
      <c r="J176" s="549"/>
      <c r="K176" s="549"/>
      <c r="L176" s="549"/>
      <c r="M176" s="549"/>
      <c r="N176" s="549"/>
      <c r="O176" s="549"/>
      <c r="P176" s="549"/>
      <c r="Q176" s="554" t="s">
        <v>387</v>
      </c>
      <c r="R176" s="549"/>
      <c r="S176" s="549"/>
      <c r="T176" s="549"/>
      <c r="U176" s="549"/>
      <c r="V176" s="549"/>
      <c r="W176" s="549"/>
      <c r="X176" s="549"/>
      <c r="Y176" s="308"/>
      <c r="Z176" s="569">
        <v>20</v>
      </c>
      <c r="AA176" s="549"/>
      <c r="AB176" s="554" t="s">
        <v>134</v>
      </c>
      <c r="AC176" s="549"/>
      <c r="AD176" s="569"/>
      <c r="AE176" s="549"/>
    </row>
    <row r="177" spans="2:31" x14ac:dyDescent="0.25">
      <c r="B177" s="553">
        <v>17</v>
      </c>
      <c r="C177" s="549"/>
      <c r="D177" s="554" t="s">
        <v>167</v>
      </c>
      <c r="E177" s="549"/>
      <c r="F177" s="549"/>
      <c r="G177" s="549"/>
      <c r="H177" s="549"/>
      <c r="I177" s="549"/>
      <c r="J177" s="549"/>
      <c r="K177" s="549"/>
      <c r="L177" s="549"/>
      <c r="M177" s="549"/>
      <c r="N177" s="549"/>
      <c r="O177" s="549"/>
      <c r="P177" s="549"/>
      <c r="Q177" s="554" t="s">
        <v>388</v>
      </c>
      <c r="R177" s="549"/>
      <c r="S177" s="549"/>
      <c r="T177" s="549"/>
      <c r="U177" s="549"/>
      <c r="V177" s="549"/>
      <c r="W177" s="549"/>
      <c r="X177" s="549"/>
      <c r="Y177" s="308"/>
      <c r="Z177" s="569">
        <v>25</v>
      </c>
      <c r="AA177" s="549"/>
      <c r="AB177" s="554" t="s">
        <v>134</v>
      </c>
      <c r="AC177" s="549"/>
      <c r="AD177" s="569"/>
      <c r="AE177" s="549"/>
    </row>
    <row r="178" spans="2:31" x14ac:dyDescent="0.25">
      <c r="B178" s="553">
        <v>18</v>
      </c>
      <c r="C178" s="549"/>
      <c r="D178" s="554" t="s">
        <v>167</v>
      </c>
      <c r="E178" s="549"/>
      <c r="F178" s="549"/>
      <c r="G178" s="549"/>
      <c r="H178" s="549"/>
      <c r="I178" s="549"/>
      <c r="J178" s="549"/>
      <c r="K178" s="549"/>
      <c r="L178" s="549"/>
      <c r="M178" s="549"/>
      <c r="N178" s="549"/>
      <c r="O178" s="549"/>
      <c r="P178" s="549"/>
      <c r="Q178" s="554" t="s">
        <v>389</v>
      </c>
      <c r="R178" s="549"/>
      <c r="S178" s="549"/>
      <c r="T178" s="549"/>
      <c r="U178" s="549"/>
      <c r="V178" s="549"/>
      <c r="W178" s="549"/>
      <c r="X178" s="549"/>
      <c r="Y178" s="308"/>
      <c r="Z178" s="569">
        <v>400</v>
      </c>
      <c r="AA178" s="549"/>
      <c r="AB178" s="554" t="s">
        <v>134</v>
      </c>
      <c r="AC178" s="549"/>
      <c r="AD178" s="569"/>
      <c r="AE178" s="549"/>
    </row>
    <row r="179" spans="2:31" x14ac:dyDescent="0.25">
      <c r="B179" s="553">
        <v>19</v>
      </c>
      <c r="C179" s="549"/>
      <c r="D179" s="554" t="s">
        <v>167</v>
      </c>
      <c r="E179" s="549"/>
      <c r="F179" s="549"/>
      <c r="G179" s="549"/>
      <c r="H179" s="549"/>
      <c r="I179" s="549"/>
      <c r="J179" s="549"/>
      <c r="K179" s="549"/>
      <c r="L179" s="549"/>
      <c r="M179" s="549"/>
      <c r="N179" s="549"/>
      <c r="O179" s="549"/>
      <c r="P179" s="549"/>
      <c r="Q179" s="554" t="s">
        <v>390</v>
      </c>
      <c r="R179" s="549"/>
      <c r="S179" s="549"/>
      <c r="T179" s="549"/>
      <c r="U179" s="549"/>
      <c r="V179" s="549"/>
      <c r="W179" s="549"/>
      <c r="X179" s="549"/>
      <c r="Y179" s="308"/>
      <c r="Z179" s="569">
        <v>13</v>
      </c>
      <c r="AA179" s="549"/>
      <c r="AB179" s="554" t="s">
        <v>134</v>
      </c>
      <c r="AC179" s="549"/>
      <c r="AD179" s="569"/>
      <c r="AE179" s="549"/>
    </row>
    <row r="180" spans="2:31" ht="11.45" customHeight="1" x14ac:dyDescent="0.25">
      <c r="B180" s="568" t="s">
        <v>593</v>
      </c>
      <c r="C180" s="566"/>
      <c r="D180" s="566"/>
      <c r="E180" s="566"/>
      <c r="F180" s="566"/>
      <c r="G180" s="566"/>
      <c r="H180" s="566"/>
      <c r="I180" s="566"/>
      <c r="J180" s="566"/>
      <c r="K180" s="566"/>
      <c r="L180" s="566"/>
      <c r="M180" s="566"/>
      <c r="N180" s="566"/>
      <c r="O180" s="566"/>
      <c r="P180" s="566"/>
      <c r="Q180" s="566"/>
      <c r="R180" s="566"/>
      <c r="S180" s="566"/>
      <c r="T180" s="566"/>
      <c r="U180" s="566"/>
      <c r="V180" s="566"/>
      <c r="W180" s="566"/>
      <c r="X180" s="566"/>
      <c r="Y180" s="566"/>
      <c r="Z180" s="566"/>
      <c r="AA180" s="566"/>
      <c r="AB180" s="566"/>
      <c r="AC180" s="566"/>
      <c r="AD180" s="566"/>
      <c r="AE180" s="566"/>
    </row>
    <row r="181" spans="2:31" ht="2.85" customHeight="1" x14ac:dyDescent="0.25"/>
    <row r="182" spans="2:31" ht="11.25" customHeight="1" x14ac:dyDescent="0.25">
      <c r="B182" s="551" t="s">
        <v>369</v>
      </c>
      <c r="C182" s="549"/>
      <c r="D182" s="549"/>
      <c r="E182" s="549"/>
      <c r="F182" s="549"/>
      <c r="G182" s="549"/>
      <c r="H182" s="549"/>
      <c r="I182" s="549"/>
      <c r="J182" s="549"/>
      <c r="K182" s="549"/>
      <c r="L182" s="549"/>
      <c r="M182" s="549"/>
      <c r="N182" s="549"/>
      <c r="O182" s="549"/>
      <c r="P182" s="549"/>
      <c r="Q182" s="549"/>
      <c r="R182" s="549"/>
      <c r="S182" s="549"/>
      <c r="T182" s="549"/>
      <c r="U182" s="549"/>
      <c r="V182" s="549"/>
      <c r="W182" s="549"/>
      <c r="X182" s="549"/>
      <c r="Y182" s="549"/>
      <c r="Z182" s="549"/>
      <c r="AA182" s="549"/>
      <c r="AB182" s="549"/>
      <c r="AC182" s="549"/>
      <c r="AD182" s="549"/>
      <c r="AE182" s="549"/>
    </row>
    <row r="183" spans="2:31" ht="1.5" customHeight="1" x14ac:dyDescent="0.25"/>
    <row r="184" spans="2:31" ht="11.25" customHeight="1" x14ac:dyDescent="0.25">
      <c r="C184" s="553" t="s">
        <v>305</v>
      </c>
      <c r="D184" s="549"/>
      <c r="F184" s="553"/>
      <c r="G184" s="549"/>
      <c r="H184" s="549"/>
      <c r="I184" s="549"/>
      <c r="J184" s="549"/>
      <c r="K184" s="549"/>
      <c r="L184" s="549"/>
      <c r="M184" s="549"/>
      <c r="N184" s="549"/>
      <c r="P184" s="554" t="s">
        <v>306</v>
      </c>
      <c r="Q184" s="549"/>
      <c r="R184" s="549"/>
      <c r="S184" s="549"/>
      <c r="T184" s="549"/>
      <c r="U184" s="549"/>
      <c r="V184" s="549"/>
      <c r="W184" s="549"/>
    </row>
    <row r="185" spans="2:31" ht="4.3499999999999996" customHeight="1" x14ac:dyDescent="0.25"/>
    <row r="186" spans="2:31" ht="2.85" customHeight="1" x14ac:dyDescent="0.25"/>
    <row r="187" spans="2:31" ht="0" hidden="1" customHeight="1" x14ac:dyDescent="0.25"/>
    <row r="188" spans="2:31" ht="14.45" customHeight="1" x14ac:dyDescent="0.25">
      <c r="B188" s="571" t="s">
        <v>391</v>
      </c>
      <c r="C188" s="549"/>
      <c r="D188" s="549"/>
      <c r="E188" s="549"/>
      <c r="F188" s="549"/>
      <c r="G188" s="549"/>
      <c r="H188" s="549"/>
      <c r="I188" s="549"/>
      <c r="J188" s="549"/>
      <c r="K188" s="549"/>
      <c r="L188" s="549"/>
      <c r="M188" s="549"/>
      <c r="N188" s="549"/>
      <c r="O188" s="549"/>
      <c r="P188" s="549"/>
      <c r="Q188" s="549"/>
    </row>
    <row r="189" spans="2:31" x14ac:dyDescent="0.25">
      <c r="B189" s="572" t="s">
        <v>295</v>
      </c>
      <c r="C189" s="566"/>
      <c r="D189" s="573" t="s">
        <v>296</v>
      </c>
      <c r="E189" s="566"/>
      <c r="F189" s="566"/>
      <c r="G189" s="566"/>
      <c r="H189" s="566"/>
      <c r="I189" s="566"/>
      <c r="J189" s="566"/>
      <c r="K189" s="566"/>
      <c r="L189" s="566"/>
      <c r="M189" s="566"/>
      <c r="N189" s="566"/>
      <c r="O189" s="566"/>
      <c r="P189" s="566"/>
      <c r="Q189" s="573" t="s">
        <v>254</v>
      </c>
      <c r="R189" s="566"/>
      <c r="S189" s="566"/>
      <c r="T189" s="566"/>
      <c r="U189" s="566"/>
      <c r="V189" s="566"/>
      <c r="W189" s="566"/>
      <c r="X189" s="566"/>
      <c r="Y189" s="309" t="s">
        <v>297</v>
      </c>
      <c r="Z189" s="572" t="s">
        <v>298</v>
      </c>
      <c r="AA189" s="566"/>
      <c r="AB189" s="573" t="s">
        <v>299</v>
      </c>
      <c r="AC189" s="566"/>
      <c r="AD189" s="572" t="s">
        <v>300</v>
      </c>
      <c r="AE189" s="566"/>
    </row>
    <row r="190" spans="2:31" x14ac:dyDescent="0.25">
      <c r="B190" s="553">
        <v>1</v>
      </c>
      <c r="C190" s="549"/>
      <c r="D190" s="554" t="s">
        <v>167</v>
      </c>
      <c r="E190" s="549"/>
      <c r="F190" s="549"/>
      <c r="G190" s="549"/>
      <c r="H190" s="549"/>
      <c r="I190" s="549"/>
      <c r="J190" s="549"/>
      <c r="K190" s="549"/>
      <c r="L190" s="549"/>
      <c r="M190" s="549"/>
      <c r="N190" s="549"/>
      <c r="O190" s="549"/>
      <c r="P190" s="549"/>
      <c r="Q190" s="554" t="s">
        <v>392</v>
      </c>
      <c r="R190" s="549"/>
      <c r="S190" s="549"/>
      <c r="T190" s="549"/>
      <c r="U190" s="549"/>
      <c r="V190" s="549"/>
      <c r="W190" s="549"/>
      <c r="X190" s="549"/>
      <c r="Y190" s="308"/>
      <c r="Z190" s="569">
        <v>25</v>
      </c>
      <c r="AA190" s="549"/>
      <c r="AB190" s="554" t="s">
        <v>134</v>
      </c>
      <c r="AC190" s="549"/>
      <c r="AD190" s="569"/>
      <c r="AE190" s="549"/>
    </row>
    <row r="191" spans="2:31" x14ac:dyDescent="0.25">
      <c r="B191" s="553">
        <v>2</v>
      </c>
      <c r="C191" s="549"/>
      <c r="D191" s="554" t="s">
        <v>167</v>
      </c>
      <c r="E191" s="549"/>
      <c r="F191" s="549"/>
      <c r="G191" s="549"/>
      <c r="H191" s="549"/>
      <c r="I191" s="549"/>
      <c r="J191" s="549"/>
      <c r="K191" s="549"/>
      <c r="L191" s="549"/>
      <c r="M191" s="549"/>
      <c r="N191" s="549"/>
      <c r="O191" s="549"/>
      <c r="P191" s="549"/>
      <c r="Q191" s="554" t="s">
        <v>393</v>
      </c>
      <c r="R191" s="549"/>
      <c r="S191" s="549"/>
      <c r="T191" s="549"/>
      <c r="U191" s="549"/>
      <c r="V191" s="549"/>
      <c r="W191" s="549"/>
      <c r="X191" s="549"/>
      <c r="Y191" s="308"/>
      <c r="Z191" s="569">
        <v>1</v>
      </c>
      <c r="AA191" s="549"/>
      <c r="AB191" s="554" t="s">
        <v>303</v>
      </c>
      <c r="AC191" s="549"/>
      <c r="AD191" s="569"/>
      <c r="AE191" s="549"/>
    </row>
    <row r="192" spans="2:31" x14ac:dyDescent="0.25">
      <c r="B192" s="553">
        <v>3</v>
      </c>
      <c r="C192" s="549"/>
      <c r="D192" s="554" t="s">
        <v>167</v>
      </c>
      <c r="E192" s="549"/>
      <c r="F192" s="549"/>
      <c r="G192" s="549"/>
      <c r="H192" s="549"/>
      <c r="I192" s="549"/>
      <c r="J192" s="549"/>
      <c r="K192" s="549"/>
      <c r="L192" s="549"/>
      <c r="M192" s="549"/>
      <c r="N192" s="549"/>
      <c r="O192" s="549"/>
      <c r="P192" s="549"/>
      <c r="Q192" s="554" t="s">
        <v>394</v>
      </c>
      <c r="R192" s="549"/>
      <c r="S192" s="549"/>
      <c r="T192" s="549"/>
      <c r="U192" s="549"/>
      <c r="V192" s="549"/>
      <c r="W192" s="549"/>
      <c r="X192" s="549"/>
      <c r="Y192" s="308"/>
      <c r="Z192" s="569">
        <v>20</v>
      </c>
      <c r="AA192" s="549"/>
      <c r="AB192" s="554" t="s">
        <v>310</v>
      </c>
      <c r="AC192" s="549"/>
      <c r="AD192" s="569"/>
      <c r="AE192" s="549"/>
    </row>
    <row r="193" spans="2:31" x14ac:dyDescent="0.25">
      <c r="B193" s="553">
        <v>4</v>
      </c>
      <c r="C193" s="549"/>
      <c r="D193" s="554" t="s">
        <v>167</v>
      </c>
      <c r="E193" s="549"/>
      <c r="F193" s="549"/>
      <c r="G193" s="549"/>
      <c r="H193" s="549"/>
      <c r="I193" s="549"/>
      <c r="J193" s="549"/>
      <c r="K193" s="549"/>
      <c r="L193" s="549"/>
      <c r="M193" s="549"/>
      <c r="N193" s="549"/>
      <c r="O193" s="549"/>
      <c r="P193" s="549"/>
      <c r="Q193" s="554" t="s">
        <v>395</v>
      </c>
      <c r="R193" s="549"/>
      <c r="S193" s="549"/>
      <c r="T193" s="549"/>
      <c r="U193" s="549"/>
      <c r="V193" s="549"/>
      <c r="W193" s="549"/>
      <c r="X193" s="549"/>
      <c r="Y193" s="308"/>
      <c r="Z193" s="569">
        <v>3</v>
      </c>
      <c r="AA193" s="549"/>
      <c r="AB193" s="554" t="s">
        <v>134</v>
      </c>
      <c r="AC193" s="549"/>
      <c r="AD193" s="569"/>
      <c r="AE193" s="549"/>
    </row>
    <row r="194" spans="2:31" x14ac:dyDescent="0.25">
      <c r="B194" s="553">
        <v>5</v>
      </c>
      <c r="C194" s="549"/>
      <c r="D194" s="554" t="s">
        <v>167</v>
      </c>
      <c r="E194" s="549"/>
      <c r="F194" s="549"/>
      <c r="G194" s="549"/>
      <c r="H194" s="549"/>
      <c r="I194" s="549"/>
      <c r="J194" s="549"/>
      <c r="K194" s="549"/>
      <c r="L194" s="549"/>
      <c r="M194" s="549"/>
      <c r="N194" s="549"/>
      <c r="O194" s="549"/>
      <c r="P194" s="549"/>
      <c r="Q194" s="554" t="s">
        <v>396</v>
      </c>
      <c r="R194" s="549"/>
      <c r="S194" s="549"/>
      <c r="T194" s="549"/>
      <c r="U194" s="549"/>
      <c r="V194" s="549"/>
      <c r="W194" s="549"/>
      <c r="X194" s="549"/>
      <c r="Y194" s="308"/>
      <c r="Z194" s="569">
        <v>1</v>
      </c>
      <c r="AA194" s="549"/>
      <c r="AB194" s="554" t="s">
        <v>310</v>
      </c>
      <c r="AC194" s="549"/>
      <c r="AD194" s="569"/>
      <c r="AE194" s="549"/>
    </row>
    <row r="195" spans="2:31" x14ac:dyDescent="0.25">
      <c r="B195" s="553">
        <v>6</v>
      </c>
      <c r="C195" s="549"/>
      <c r="D195" s="554" t="s">
        <v>167</v>
      </c>
      <c r="E195" s="549"/>
      <c r="F195" s="549"/>
      <c r="G195" s="549"/>
      <c r="H195" s="549"/>
      <c r="I195" s="549"/>
      <c r="J195" s="549"/>
      <c r="K195" s="549"/>
      <c r="L195" s="549"/>
      <c r="M195" s="549"/>
      <c r="N195" s="549"/>
      <c r="O195" s="549"/>
      <c r="P195" s="549"/>
      <c r="Q195" s="554" t="s">
        <v>386</v>
      </c>
      <c r="R195" s="549"/>
      <c r="S195" s="549"/>
      <c r="T195" s="549"/>
      <c r="U195" s="549"/>
      <c r="V195" s="549"/>
      <c r="W195" s="549"/>
      <c r="X195" s="549"/>
      <c r="Y195" s="308"/>
      <c r="Z195" s="569">
        <v>1</v>
      </c>
      <c r="AA195" s="549"/>
      <c r="AB195" s="554" t="s">
        <v>303</v>
      </c>
      <c r="AC195" s="549"/>
      <c r="AD195" s="569"/>
      <c r="AE195" s="549"/>
    </row>
    <row r="196" spans="2:31" x14ac:dyDescent="0.25">
      <c r="B196" s="553">
        <v>7</v>
      </c>
      <c r="C196" s="549"/>
      <c r="D196" s="554" t="s">
        <v>167</v>
      </c>
      <c r="E196" s="549"/>
      <c r="F196" s="549"/>
      <c r="G196" s="549"/>
      <c r="H196" s="549"/>
      <c r="I196" s="549"/>
      <c r="J196" s="549"/>
      <c r="K196" s="549"/>
      <c r="L196" s="549"/>
      <c r="M196" s="549"/>
      <c r="N196" s="549"/>
      <c r="O196" s="549"/>
      <c r="P196" s="549"/>
      <c r="Q196" s="554" t="s">
        <v>397</v>
      </c>
      <c r="R196" s="549"/>
      <c r="S196" s="549"/>
      <c r="T196" s="549"/>
      <c r="U196" s="549"/>
      <c r="V196" s="549"/>
      <c r="W196" s="549"/>
      <c r="X196" s="549"/>
      <c r="Y196" s="308"/>
      <c r="Z196" s="569">
        <v>1</v>
      </c>
      <c r="AA196" s="549"/>
      <c r="AB196" s="554" t="s">
        <v>310</v>
      </c>
      <c r="AC196" s="549"/>
      <c r="AD196" s="569"/>
      <c r="AE196" s="549"/>
    </row>
    <row r="197" spans="2:31" x14ac:dyDescent="0.25">
      <c r="B197" s="553">
        <v>8</v>
      </c>
      <c r="C197" s="549"/>
      <c r="D197" s="554" t="s">
        <v>167</v>
      </c>
      <c r="E197" s="549"/>
      <c r="F197" s="549"/>
      <c r="G197" s="549"/>
      <c r="H197" s="549"/>
      <c r="I197" s="549"/>
      <c r="J197" s="549"/>
      <c r="K197" s="549"/>
      <c r="L197" s="549"/>
      <c r="M197" s="549"/>
      <c r="N197" s="549"/>
      <c r="O197" s="549"/>
      <c r="P197" s="549"/>
      <c r="Q197" s="554" t="s">
        <v>398</v>
      </c>
      <c r="R197" s="549"/>
      <c r="S197" s="549"/>
      <c r="T197" s="549"/>
      <c r="U197" s="549"/>
      <c r="V197" s="549"/>
      <c r="W197" s="549"/>
      <c r="X197" s="549"/>
      <c r="Y197" s="308"/>
      <c r="Z197" s="569">
        <v>20</v>
      </c>
      <c r="AA197" s="549"/>
      <c r="AB197" s="554" t="s">
        <v>134</v>
      </c>
      <c r="AC197" s="549"/>
      <c r="AD197" s="569"/>
      <c r="AE197" s="549"/>
    </row>
    <row r="198" spans="2:31" x14ac:dyDescent="0.25">
      <c r="B198" s="553">
        <v>9</v>
      </c>
      <c r="C198" s="549"/>
      <c r="D198" s="554" t="s">
        <v>167</v>
      </c>
      <c r="E198" s="549"/>
      <c r="F198" s="549"/>
      <c r="G198" s="549"/>
      <c r="H198" s="549"/>
      <c r="I198" s="549"/>
      <c r="J198" s="549"/>
      <c r="K198" s="549"/>
      <c r="L198" s="549"/>
      <c r="M198" s="549"/>
      <c r="N198" s="549"/>
      <c r="O198" s="549"/>
      <c r="P198" s="549"/>
      <c r="Q198" s="554" t="s">
        <v>389</v>
      </c>
      <c r="R198" s="549"/>
      <c r="S198" s="549"/>
      <c r="T198" s="549"/>
      <c r="U198" s="549"/>
      <c r="V198" s="549"/>
      <c r="W198" s="549"/>
      <c r="X198" s="549"/>
      <c r="Y198" s="308"/>
      <c r="Z198" s="569">
        <v>25</v>
      </c>
      <c r="AA198" s="549"/>
      <c r="AB198" s="554" t="s">
        <v>134</v>
      </c>
      <c r="AC198" s="549"/>
      <c r="AD198" s="569"/>
      <c r="AE198" s="549"/>
    </row>
    <row r="199" spans="2:31" x14ac:dyDescent="0.25">
      <c r="B199" s="553">
        <v>10</v>
      </c>
      <c r="C199" s="549"/>
      <c r="D199" s="554" t="s">
        <v>167</v>
      </c>
      <c r="E199" s="549"/>
      <c r="F199" s="549"/>
      <c r="G199" s="549"/>
      <c r="H199" s="549"/>
      <c r="I199" s="549"/>
      <c r="J199" s="549"/>
      <c r="K199" s="549"/>
      <c r="L199" s="549"/>
      <c r="M199" s="549"/>
      <c r="N199" s="549"/>
      <c r="O199" s="549"/>
      <c r="P199" s="549"/>
      <c r="Q199" s="554" t="s">
        <v>399</v>
      </c>
      <c r="R199" s="549"/>
      <c r="S199" s="549"/>
      <c r="T199" s="549"/>
      <c r="U199" s="549"/>
      <c r="V199" s="549"/>
      <c r="W199" s="549"/>
      <c r="X199" s="549"/>
      <c r="Y199" s="308"/>
      <c r="Z199" s="569">
        <v>25</v>
      </c>
      <c r="AA199" s="549"/>
      <c r="AB199" s="554" t="s">
        <v>134</v>
      </c>
      <c r="AC199" s="549"/>
      <c r="AD199" s="569"/>
      <c r="AE199" s="549"/>
    </row>
    <row r="200" spans="2:31" ht="11.45" customHeight="1" x14ac:dyDescent="0.25">
      <c r="B200" s="568" t="s">
        <v>593</v>
      </c>
      <c r="C200" s="566"/>
      <c r="D200" s="566"/>
      <c r="E200" s="566"/>
      <c r="F200" s="566"/>
      <c r="G200" s="566"/>
      <c r="H200" s="566"/>
      <c r="I200" s="566"/>
      <c r="J200" s="566"/>
      <c r="K200" s="566"/>
      <c r="L200" s="566"/>
      <c r="M200" s="566"/>
      <c r="N200" s="566"/>
      <c r="O200" s="566"/>
      <c r="P200" s="566"/>
      <c r="Q200" s="566"/>
      <c r="R200" s="566"/>
      <c r="S200" s="566"/>
      <c r="T200" s="566"/>
      <c r="U200" s="566"/>
      <c r="V200" s="566"/>
      <c r="W200" s="566"/>
      <c r="X200" s="566"/>
      <c r="Y200" s="566"/>
      <c r="Z200" s="566"/>
      <c r="AA200" s="566"/>
      <c r="AB200" s="566"/>
      <c r="AC200" s="566"/>
      <c r="AD200" s="566"/>
      <c r="AE200" s="566"/>
    </row>
    <row r="201" spans="2:31" ht="2.85" customHeight="1" x14ac:dyDescent="0.25"/>
    <row r="202" spans="2:31" ht="11.25" customHeight="1" x14ac:dyDescent="0.25">
      <c r="B202" s="551" t="s">
        <v>369</v>
      </c>
      <c r="C202" s="549"/>
      <c r="D202" s="549"/>
      <c r="E202" s="549"/>
      <c r="F202" s="549"/>
      <c r="G202" s="549"/>
      <c r="H202" s="549"/>
      <c r="I202" s="549"/>
      <c r="J202" s="549"/>
      <c r="K202" s="549"/>
      <c r="L202" s="549"/>
      <c r="M202" s="549"/>
      <c r="N202" s="549"/>
      <c r="O202" s="549"/>
      <c r="P202" s="549"/>
      <c r="Q202" s="549"/>
      <c r="R202" s="549"/>
      <c r="S202" s="549"/>
      <c r="T202" s="549"/>
      <c r="U202" s="549"/>
      <c r="V202" s="549"/>
      <c r="W202" s="549"/>
      <c r="X202" s="549"/>
      <c r="Y202" s="549"/>
      <c r="Z202" s="549"/>
      <c r="AA202" s="549"/>
      <c r="AB202" s="549"/>
      <c r="AC202" s="549"/>
      <c r="AD202" s="549"/>
      <c r="AE202" s="549"/>
    </row>
    <row r="203" spans="2:31" ht="1.5" customHeight="1" x14ac:dyDescent="0.25"/>
    <row r="204" spans="2:31" ht="11.25" customHeight="1" x14ac:dyDescent="0.25">
      <c r="C204" s="553" t="s">
        <v>305</v>
      </c>
      <c r="D204" s="549"/>
      <c r="F204" s="553"/>
      <c r="G204" s="549"/>
      <c r="H204" s="549"/>
      <c r="I204" s="549"/>
      <c r="J204" s="549"/>
      <c r="K204" s="549"/>
      <c r="L204" s="549"/>
      <c r="M204" s="549"/>
      <c r="N204" s="554" t="s">
        <v>306</v>
      </c>
      <c r="O204" s="549"/>
      <c r="P204" s="549"/>
      <c r="Q204" s="549"/>
      <c r="R204" s="549"/>
      <c r="S204" s="549"/>
      <c r="T204" s="549"/>
      <c r="U204" s="549"/>
      <c r="V204" s="549"/>
    </row>
    <row r="205" spans="2:31" ht="4.3499999999999996" customHeight="1" x14ac:dyDescent="0.25"/>
    <row r="206" spans="2:31" ht="2.85" customHeight="1" x14ac:dyDescent="0.25"/>
    <row r="207" spans="2:31" ht="0" hidden="1" customHeight="1" x14ac:dyDescent="0.25"/>
    <row r="208" spans="2:31" ht="14.45" customHeight="1" x14ac:dyDescent="0.25">
      <c r="B208" s="571" t="s">
        <v>400</v>
      </c>
      <c r="C208" s="549"/>
      <c r="D208" s="549"/>
      <c r="E208" s="549"/>
      <c r="F208" s="549"/>
      <c r="G208" s="549"/>
      <c r="H208" s="549"/>
      <c r="I208" s="549"/>
      <c r="J208" s="549"/>
      <c r="K208" s="549"/>
      <c r="L208" s="549"/>
      <c r="M208" s="549"/>
      <c r="N208" s="549"/>
      <c r="O208" s="549"/>
      <c r="P208" s="549"/>
      <c r="Q208" s="549"/>
      <c r="R208" s="549"/>
      <c r="S208" s="549"/>
      <c r="T208" s="549"/>
    </row>
    <row r="209" spans="2:31" ht="0" hidden="1" customHeight="1" x14ac:dyDescent="0.25"/>
    <row r="210" spans="2:31" x14ac:dyDescent="0.25">
      <c r="B210" s="572" t="s">
        <v>295</v>
      </c>
      <c r="C210" s="566"/>
      <c r="D210" s="573" t="s">
        <v>296</v>
      </c>
      <c r="E210" s="566"/>
      <c r="F210" s="566"/>
      <c r="G210" s="566"/>
      <c r="H210" s="566"/>
      <c r="I210" s="566"/>
      <c r="J210" s="566"/>
      <c r="K210" s="566"/>
      <c r="L210" s="566"/>
      <c r="M210" s="566"/>
      <c r="N210" s="566"/>
      <c r="O210" s="566"/>
      <c r="P210" s="566"/>
      <c r="Q210" s="573" t="s">
        <v>254</v>
      </c>
      <c r="R210" s="566"/>
      <c r="S210" s="566"/>
      <c r="T210" s="566"/>
      <c r="U210" s="566"/>
      <c r="V210" s="566"/>
      <c r="W210" s="566"/>
      <c r="X210" s="566"/>
      <c r="Y210" s="309" t="s">
        <v>297</v>
      </c>
      <c r="Z210" s="572" t="s">
        <v>298</v>
      </c>
      <c r="AA210" s="566"/>
      <c r="AB210" s="573" t="s">
        <v>299</v>
      </c>
      <c r="AC210" s="566"/>
      <c r="AD210" s="572" t="s">
        <v>300</v>
      </c>
      <c r="AE210" s="566"/>
    </row>
    <row r="211" spans="2:31" x14ac:dyDescent="0.25">
      <c r="B211" s="553">
        <v>1</v>
      </c>
      <c r="C211" s="549"/>
      <c r="D211" s="554" t="s">
        <v>167</v>
      </c>
      <c r="E211" s="549"/>
      <c r="F211" s="549"/>
      <c r="G211" s="549"/>
      <c r="H211" s="549"/>
      <c r="I211" s="549"/>
      <c r="J211" s="549"/>
      <c r="K211" s="549"/>
      <c r="L211" s="549"/>
      <c r="M211" s="549"/>
      <c r="N211" s="549"/>
      <c r="O211" s="549"/>
      <c r="P211" s="549"/>
      <c r="Q211" s="554" t="s">
        <v>401</v>
      </c>
      <c r="R211" s="549"/>
      <c r="S211" s="549"/>
      <c r="T211" s="549"/>
      <c r="U211" s="549"/>
      <c r="V211" s="549"/>
      <c r="W211" s="549"/>
      <c r="X211" s="549"/>
      <c r="Y211" s="308"/>
      <c r="Z211" s="569">
        <v>1</v>
      </c>
      <c r="AA211" s="549"/>
      <c r="AB211" s="554" t="s">
        <v>303</v>
      </c>
      <c r="AC211" s="549"/>
      <c r="AD211" s="569"/>
      <c r="AE211" s="549"/>
    </row>
    <row r="212" spans="2:31" x14ac:dyDescent="0.25">
      <c r="B212" s="553">
        <v>2</v>
      </c>
      <c r="C212" s="549"/>
      <c r="D212" s="554" t="s">
        <v>167</v>
      </c>
      <c r="E212" s="549"/>
      <c r="F212" s="549"/>
      <c r="G212" s="549"/>
      <c r="H212" s="549"/>
      <c r="I212" s="549"/>
      <c r="J212" s="549"/>
      <c r="K212" s="549"/>
      <c r="L212" s="549"/>
      <c r="M212" s="549"/>
      <c r="N212" s="549"/>
      <c r="O212" s="549"/>
      <c r="P212" s="549"/>
      <c r="Q212" s="554" t="s">
        <v>384</v>
      </c>
      <c r="R212" s="549"/>
      <c r="S212" s="549"/>
      <c r="T212" s="549"/>
      <c r="U212" s="549"/>
      <c r="V212" s="549"/>
      <c r="W212" s="549"/>
      <c r="X212" s="549"/>
      <c r="Y212" s="308"/>
      <c r="Z212" s="569">
        <v>29</v>
      </c>
      <c r="AA212" s="549"/>
      <c r="AB212" s="554" t="s">
        <v>310</v>
      </c>
      <c r="AC212" s="549"/>
      <c r="AD212" s="569"/>
      <c r="AE212" s="549"/>
    </row>
    <row r="213" spans="2:31" x14ac:dyDescent="0.25">
      <c r="B213" s="553">
        <v>3</v>
      </c>
      <c r="C213" s="549"/>
      <c r="D213" s="554" t="s">
        <v>167</v>
      </c>
      <c r="E213" s="549"/>
      <c r="F213" s="549"/>
      <c r="G213" s="549"/>
      <c r="H213" s="549"/>
      <c r="I213" s="549"/>
      <c r="J213" s="549"/>
      <c r="K213" s="549"/>
      <c r="L213" s="549"/>
      <c r="M213" s="549"/>
      <c r="N213" s="549"/>
      <c r="O213" s="549"/>
      <c r="P213" s="549"/>
      <c r="Q213" s="554" t="s">
        <v>402</v>
      </c>
      <c r="R213" s="549"/>
      <c r="S213" s="549"/>
      <c r="T213" s="549"/>
      <c r="U213" s="549"/>
      <c r="V213" s="549"/>
      <c r="W213" s="549"/>
      <c r="X213" s="549"/>
      <c r="Y213" s="308"/>
      <c r="Z213" s="569">
        <v>2</v>
      </c>
      <c r="AA213" s="549"/>
      <c r="AB213" s="554" t="s">
        <v>310</v>
      </c>
      <c r="AC213" s="549"/>
      <c r="AD213" s="569"/>
      <c r="AE213" s="549"/>
    </row>
    <row r="214" spans="2:31" x14ac:dyDescent="0.25">
      <c r="B214" s="553">
        <v>4</v>
      </c>
      <c r="C214" s="549"/>
      <c r="D214" s="554" t="s">
        <v>167</v>
      </c>
      <c r="E214" s="549"/>
      <c r="F214" s="549"/>
      <c r="G214" s="549"/>
      <c r="H214" s="549"/>
      <c r="I214" s="549"/>
      <c r="J214" s="549"/>
      <c r="K214" s="549"/>
      <c r="L214" s="549"/>
      <c r="M214" s="549"/>
      <c r="N214" s="549"/>
      <c r="O214" s="549"/>
      <c r="P214" s="549"/>
      <c r="Q214" s="554" t="s">
        <v>385</v>
      </c>
      <c r="R214" s="549"/>
      <c r="S214" s="549"/>
      <c r="T214" s="549"/>
      <c r="U214" s="549"/>
      <c r="V214" s="549"/>
      <c r="W214" s="549"/>
      <c r="X214" s="549"/>
      <c r="Y214" s="308"/>
      <c r="Z214" s="569">
        <v>1</v>
      </c>
      <c r="AA214" s="549"/>
      <c r="AB214" s="554" t="s">
        <v>310</v>
      </c>
      <c r="AC214" s="549"/>
      <c r="AD214" s="569"/>
      <c r="AE214" s="549"/>
    </row>
    <row r="215" spans="2:31" ht="23.25" customHeight="1" x14ac:dyDescent="0.25">
      <c r="B215" s="553">
        <v>5</v>
      </c>
      <c r="C215" s="549"/>
      <c r="D215" s="554" t="s">
        <v>167</v>
      </c>
      <c r="E215" s="549"/>
      <c r="F215" s="549"/>
      <c r="G215" s="549"/>
      <c r="H215" s="549"/>
      <c r="I215" s="549"/>
      <c r="J215" s="549"/>
      <c r="K215" s="549"/>
      <c r="L215" s="549"/>
      <c r="M215" s="549"/>
      <c r="N215" s="549"/>
      <c r="O215" s="549"/>
      <c r="P215" s="549"/>
      <c r="Q215" s="554" t="s">
        <v>403</v>
      </c>
      <c r="R215" s="549"/>
      <c r="S215" s="549"/>
      <c r="T215" s="549"/>
      <c r="U215" s="549"/>
      <c r="V215" s="549"/>
      <c r="W215" s="549"/>
      <c r="X215" s="549"/>
      <c r="Y215" s="308"/>
      <c r="Z215" s="569">
        <v>7</v>
      </c>
      <c r="AA215" s="549"/>
      <c r="AB215" s="554" t="s">
        <v>310</v>
      </c>
      <c r="AC215" s="549"/>
      <c r="AD215" s="569"/>
      <c r="AE215" s="549"/>
    </row>
    <row r="216" spans="2:31" ht="27" customHeight="1" x14ac:dyDescent="0.25">
      <c r="B216" s="553">
        <v>6</v>
      </c>
      <c r="C216" s="549"/>
      <c r="D216" s="554" t="s">
        <v>167</v>
      </c>
      <c r="E216" s="549"/>
      <c r="F216" s="549"/>
      <c r="G216" s="549"/>
      <c r="H216" s="549"/>
      <c r="I216" s="549"/>
      <c r="J216" s="549"/>
      <c r="K216" s="549"/>
      <c r="L216" s="549"/>
      <c r="M216" s="549"/>
      <c r="N216" s="549"/>
      <c r="O216" s="549"/>
      <c r="P216" s="549"/>
      <c r="Q216" s="554" t="s">
        <v>404</v>
      </c>
      <c r="R216" s="549"/>
      <c r="S216" s="549"/>
      <c r="T216" s="549"/>
      <c r="U216" s="549"/>
      <c r="V216" s="549"/>
      <c r="W216" s="549"/>
      <c r="X216" s="549"/>
      <c r="Y216" s="308"/>
      <c r="Z216" s="569">
        <v>1</v>
      </c>
      <c r="AA216" s="549"/>
      <c r="AB216" s="554" t="s">
        <v>310</v>
      </c>
      <c r="AC216" s="549"/>
      <c r="AD216" s="569"/>
      <c r="AE216" s="549"/>
    </row>
    <row r="217" spans="2:31" ht="24" customHeight="1" x14ac:dyDescent="0.25">
      <c r="B217" s="553">
        <v>7</v>
      </c>
      <c r="C217" s="549"/>
      <c r="D217" s="554" t="s">
        <v>167</v>
      </c>
      <c r="E217" s="549"/>
      <c r="F217" s="549"/>
      <c r="G217" s="549"/>
      <c r="H217" s="549"/>
      <c r="I217" s="549"/>
      <c r="J217" s="549"/>
      <c r="K217" s="549"/>
      <c r="L217" s="549"/>
      <c r="M217" s="549"/>
      <c r="N217" s="549"/>
      <c r="O217" s="549"/>
      <c r="P217" s="549"/>
      <c r="Q217" s="554" t="s">
        <v>405</v>
      </c>
      <c r="R217" s="549"/>
      <c r="S217" s="549"/>
      <c r="T217" s="549"/>
      <c r="U217" s="549"/>
      <c r="V217" s="549"/>
      <c r="W217" s="549"/>
      <c r="X217" s="549"/>
      <c r="Y217" s="308"/>
      <c r="Z217" s="569">
        <v>2</v>
      </c>
      <c r="AA217" s="549"/>
      <c r="AB217" s="554" t="s">
        <v>310</v>
      </c>
      <c r="AC217" s="549"/>
      <c r="AD217" s="569"/>
      <c r="AE217" s="549"/>
    </row>
    <row r="218" spans="2:31" x14ac:dyDescent="0.25">
      <c r="B218" s="553">
        <v>8</v>
      </c>
      <c r="C218" s="549"/>
      <c r="D218" s="554" t="s">
        <v>167</v>
      </c>
      <c r="E218" s="549"/>
      <c r="F218" s="549"/>
      <c r="G218" s="549"/>
      <c r="H218" s="549"/>
      <c r="I218" s="549"/>
      <c r="J218" s="549"/>
      <c r="K218" s="549"/>
      <c r="L218" s="549"/>
      <c r="M218" s="549"/>
      <c r="N218" s="549"/>
      <c r="O218" s="549"/>
      <c r="P218" s="549"/>
      <c r="Q218" s="554" t="s">
        <v>406</v>
      </c>
      <c r="R218" s="549"/>
      <c r="S218" s="549"/>
      <c r="T218" s="549"/>
      <c r="U218" s="549"/>
      <c r="V218" s="549"/>
      <c r="W218" s="549"/>
      <c r="X218" s="549"/>
      <c r="Y218" s="308"/>
      <c r="Z218" s="569">
        <v>22</v>
      </c>
      <c r="AA218" s="549"/>
      <c r="AB218" s="554" t="s">
        <v>310</v>
      </c>
      <c r="AC218" s="549"/>
      <c r="AD218" s="569"/>
      <c r="AE218" s="549"/>
    </row>
    <row r="219" spans="2:31" x14ac:dyDescent="0.25">
      <c r="B219" s="553">
        <v>9</v>
      </c>
      <c r="C219" s="549"/>
      <c r="D219" s="554" t="s">
        <v>167</v>
      </c>
      <c r="E219" s="549"/>
      <c r="F219" s="549"/>
      <c r="G219" s="549"/>
      <c r="H219" s="549"/>
      <c r="I219" s="549"/>
      <c r="J219" s="549"/>
      <c r="K219" s="549"/>
      <c r="L219" s="549"/>
      <c r="M219" s="549"/>
      <c r="N219" s="549"/>
      <c r="O219" s="549"/>
      <c r="P219" s="549"/>
      <c r="Q219" s="554" t="s">
        <v>407</v>
      </c>
      <c r="R219" s="549"/>
      <c r="S219" s="549"/>
      <c r="T219" s="549"/>
      <c r="U219" s="549"/>
      <c r="V219" s="549"/>
      <c r="W219" s="549"/>
      <c r="X219" s="549"/>
      <c r="Y219" s="308"/>
      <c r="Z219" s="569">
        <v>70</v>
      </c>
      <c r="AA219" s="549"/>
      <c r="AB219" s="554" t="s">
        <v>134</v>
      </c>
      <c r="AC219" s="549"/>
      <c r="AD219" s="569"/>
      <c r="AE219" s="549"/>
    </row>
    <row r="220" spans="2:31" x14ac:dyDescent="0.25">
      <c r="B220" s="553">
        <v>10</v>
      </c>
      <c r="C220" s="549"/>
      <c r="D220" s="554" t="s">
        <v>167</v>
      </c>
      <c r="E220" s="549"/>
      <c r="F220" s="549"/>
      <c r="G220" s="549"/>
      <c r="H220" s="549"/>
      <c r="I220" s="549"/>
      <c r="J220" s="549"/>
      <c r="K220" s="549"/>
      <c r="L220" s="549"/>
      <c r="M220" s="549"/>
      <c r="N220" s="549"/>
      <c r="O220" s="549"/>
      <c r="P220" s="549"/>
      <c r="Q220" s="554" t="s">
        <v>408</v>
      </c>
      <c r="R220" s="549"/>
      <c r="S220" s="549"/>
      <c r="T220" s="549"/>
      <c r="U220" s="549"/>
      <c r="V220" s="549"/>
      <c r="W220" s="549"/>
      <c r="X220" s="549"/>
      <c r="Y220" s="308"/>
      <c r="Z220" s="569">
        <v>300</v>
      </c>
      <c r="AA220" s="549"/>
      <c r="AB220" s="554" t="s">
        <v>134</v>
      </c>
      <c r="AC220" s="549"/>
      <c r="AD220" s="569"/>
      <c r="AE220" s="549"/>
    </row>
    <row r="221" spans="2:31" ht="11.45" customHeight="1" x14ac:dyDescent="0.25">
      <c r="B221" s="568" t="s">
        <v>593</v>
      </c>
      <c r="C221" s="566"/>
      <c r="D221" s="566"/>
      <c r="E221" s="566"/>
      <c r="F221" s="566"/>
      <c r="G221" s="566"/>
      <c r="H221" s="566"/>
      <c r="I221" s="566"/>
      <c r="J221" s="566"/>
      <c r="K221" s="566"/>
      <c r="L221" s="566"/>
      <c r="M221" s="566"/>
      <c r="N221" s="566"/>
      <c r="O221" s="566"/>
      <c r="P221" s="566"/>
      <c r="Q221" s="566"/>
      <c r="R221" s="566"/>
      <c r="S221" s="566"/>
      <c r="T221" s="566"/>
      <c r="U221" s="566"/>
      <c r="V221" s="566"/>
      <c r="W221" s="566"/>
      <c r="X221" s="566"/>
      <c r="Y221" s="566"/>
      <c r="Z221" s="566"/>
      <c r="AA221" s="566"/>
      <c r="AB221" s="566"/>
      <c r="AC221" s="566"/>
      <c r="AD221" s="566"/>
      <c r="AE221" s="566"/>
    </row>
    <row r="222" spans="2:31" ht="2.85" customHeight="1" x14ac:dyDescent="0.25"/>
    <row r="223" spans="2:31" ht="11.25" customHeight="1" x14ac:dyDescent="0.25">
      <c r="B223" s="551" t="s">
        <v>369</v>
      </c>
      <c r="C223" s="549"/>
      <c r="D223" s="549"/>
      <c r="E223" s="549"/>
      <c r="F223" s="549"/>
      <c r="G223" s="549"/>
      <c r="H223" s="549"/>
      <c r="I223" s="549"/>
      <c r="J223" s="549"/>
      <c r="K223" s="549"/>
      <c r="L223" s="549"/>
      <c r="M223" s="549"/>
      <c r="N223" s="549"/>
      <c r="O223" s="549"/>
      <c r="P223" s="549"/>
      <c r="Q223" s="549"/>
      <c r="R223" s="549"/>
      <c r="S223" s="549"/>
      <c r="T223" s="549"/>
      <c r="U223" s="549"/>
      <c r="V223" s="549"/>
      <c r="W223" s="549"/>
      <c r="X223" s="549"/>
      <c r="Y223" s="549"/>
      <c r="Z223" s="549"/>
      <c r="AA223" s="549"/>
      <c r="AB223" s="549"/>
      <c r="AC223" s="549"/>
      <c r="AD223" s="549"/>
      <c r="AE223" s="549"/>
    </row>
    <row r="224" spans="2:31" ht="1.5" customHeight="1" x14ac:dyDescent="0.25"/>
    <row r="225" spans="2:31" ht="11.25" customHeight="1" x14ac:dyDescent="0.25">
      <c r="C225" s="553" t="s">
        <v>305</v>
      </c>
      <c r="D225" s="549"/>
      <c r="F225" s="553"/>
      <c r="G225" s="549"/>
      <c r="H225" s="549"/>
      <c r="I225" s="549"/>
      <c r="J225" s="549"/>
      <c r="K225" s="549"/>
      <c r="L225" s="549"/>
      <c r="M225" s="549"/>
      <c r="N225" s="554" t="s">
        <v>306</v>
      </c>
      <c r="O225" s="549"/>
      <c r="P225" s="549"/>
      <c r="Q225" s="549"/>
      <c r="R225" s="549"/>
      <c r="S225" s="549"/>
      <c r="T225" s="549"/>
      <c r="U225" s="549"/>
      <c r="V225" s="549"/>
    </row>
    <row r="226" spans="2:31" ht="1.5" customHeight="1" x14ac:dyDescent="0.25"/>
    <row r="227" spans="2:31" ht="11.25" customHeight="1" x14ac:dyDescent="0.25">
      <c r="B227" s="551" t="s">
        <v>409</v>
      </c>
      <c r="C227" s="549"/>
      <c r="D227" s="549"/>
      <c r="E227" s="549"/>
      <c r="F227" s="549"/>
      <c r="G227" s="549"/>
      <c r="H227" s="549"/>
      <c r="I227" s="549"/>
      <c r="J227" s="549"/>
      <c r="K227" s="549"/>
      <c r="L227" s="549"/>
      <c r="M227" s="549"/>
      <c r="N227" s="549"/>
      <c r="O227" s="549"/>
      <c r="P227" s="549"/>
      <c r="Q227" s="549"/>
      <c r="R227" s="549"/>
      <c r="S227" s="549"/>
      <c r="T227" s="549"/>
      <c r="U227" s="549"/>
      <c r="V227" s="549"/>
      <c r="W227" s="549"/>
      <c r="X227" s="549"/>
      <c r="Y227" s="549"/>
      <c r="Z227" s="549"/>
      <c r="AA227" s="549"/>
      <c r="AB227" s="549"/>
      <c r="AC227" s="549"/>
      <c r="AD227" s="549"/>
      <c r="AE227" s="549"/>
    </row>
    <row r="228" spans="2:31" ht="1.5" customHeight="1" x14ac:dyDescent="0.25"/>
    <row r="229" spans="2:31" ht="11.25" customHeight="1" x14ac:dyDescent="0.25">
      <c r="C229" s="553" t="s">
        <v>305</v>
      </c>
      <c r="D229" s="549"/>
      <c r="F229" s="553"/>
      <c r="G229" s="549"/>
      <c r="H229" s="549"/>
      <c r="I229" s="549"/>
      <c r="J229" s="549"/>
      <c r="K229" s="549"/>
      <c r="L229" s="549"/>
      <c r="M229" s="549"/>
      <c r="N229" s="549"/>
      <c r="P229" s="554" t="s">
        <v>306</v>
      </c>
      <c r="Q229" s="549"/>
      <c r="R229" s="549"/>
      <c r="S229" s="549"/>
      <c r="T229" s="549"/>
      <c r="U229" s="549"/>
      <c r="V229" s="549"/>
      <c r="W229" s="549"/>
    </row>
    <row r="230" spans="2:31" ht="9.9499999999999993" customHeight="1" x14ac:dyDescent="0.25"/>
    <row r="231" spans="2:31" ht="11.45" customHeight="1" x14ac:dyDescent="0.25">
      <c r="B231" s="559" t="s">
        <v>167</v>
      </c>
      <c r="C231" s="560"/>
      <c r="D231" s="560"/>
      <c r="E231" s="560"/>
      <c r="F231" s="560"/>
      <c r="G231" s="560"/>
      <c r="H231" s="560"/>
      <c r="I231" s="560"/>
      <c r="K231" s="561" t="s">
        <v>255</v>
      </c>
      <c r="L231" s="560"/>
      <c r="M231" s="560"/>
      <c r="N231" s="560"/>
      <c r="O231" s="560"/>
      <c r="P231" s="560"/>
      <c r="Q231" s="560"/>
      <c r="R231" s="560"/>
      <c r="S231" s="560"/>
    </row>
    <row r="232" spans="2:31" ht="11.25" customHeight="1" x14ac:dyDescent="0.25">
      <c r="B232" s="561" t="s">
        <v>256</v>
      </c>
      <c r="C232" s="560"/>
      <c r="D232" s="560"/>
      <c r="E232" s="560"/>
      <c r="F232" s="560"/>
      <c r="G232" s="560"/>
      <c r="H232" s="560"/>
      <c r="I232" s="560"/>
      <c r="J232" s="305"/>
      <c r="K232" s="561"/>
      <c r="L232" s="560"/>
      <c r="M232" s="560"/>
      <c r="N232" s="560"/>
      <c r="O232" s="560"/>
      <c r="P232" s="560"/>
      <c r="Q232" s="560"/>
      <c r="R232" s="560"/>
      <c r="S232" s="560"/>
    </row>
    <row r="233" spans="2:31" ht="0" hidden="1" customHeight="1" x14ac:dyDescent="0.25"/>
    <row r="234" spans="2:31" ht="3" customHeight="1" x14ac:dyDescent="0.25"/>
    <row r="235" spans="2:31" ht="11.25" customHeight="1" x14ac:dyDescent="0.25">
      <c r="B235" s="562" t="s">
        <v>292</v>
      </c>
      <c r="C235" s="549"/>
      <c r="D235" s="549"/>
      <c r="E235" s="549"/>
      <c r="F235" s="549"/>
      <c r="G235" s="549"/>
      <c r="H235" s="549"/>
      <c r="I235" s="549"/>
      <c r="K235" s="562"/>
      <c r="L235" s="549"/>
      <c r="M235" s="549"/>
      <c r="N235" s="549"/>
      <c r="O235" s="549"/>
      <c r="P235" s="549"/>
      <c r="Q235" s="549"/>
      <c r="R235" s="549"/>
      <c r="S235" s="549"/>
    </row>
    <row r="236" spans="2:31" ht="11.45" customHeight="1" x14ac:dyDescent="0.25"/>
    <row r="237" spans="2:31" ht="2.85" customHeight="1" x14ac:dyDescent="0.25"/>
    <row r="238" spans="2:31" ht="0" hidden="1" customHeight="1" x14ac:dyDescent="0.25"/>
    <row r="239" spans="2:31" ht="17.100000000000001" customHeight="1" x14ac:dyDescent="0.25">
      <c r="B239" s="548" t="s">
        <v>410</v>
      </c>
      <c r="C239" s="549"/>
      <c r="D239" s="549"/>
      <c r="E239" s="549"/>
      <c r="F239" s="549"/>
      <c r="G239" s="549"/>
      <c r="H239" s="549"/>
      <c r="I239" s="549"/>
      <c r="J239" s="549"/>
      <c r="K239" s="549"/>
      <c r="L239" s="549"/>
      <c r="M239" s="549"/>
      <c r="N239" s="549"/>
      <c r="O239" s="549"/>
      <c r="P239" s="549"/>
      <c r="Q239" s="549"/>
      <c r="R239" s="549"/>
      <c r="S239" s="549"/>
      <c r="T239" s="549"/>
      <c r="U239" s="549"/>
      <c r="V239" s="549"/>
      <c r="W239" s="549"/>
      <c r="X239" s="549"/>
      <c r="Y239" s="549"/>
      <c r="Z239" s="549"/>
      <c r="AA239" s="549"/>
      <c r="AB239" s="549"/>
      <c r="AC239" s="549"/>
      <c r="AD239" s="549"/>
      <c r="AE239" s="549"/>
    </row>
    <row r="240" spans="2:31" ht="2.85" customHeight="1" x14ac:dyDescent="0.25"/>
    <row r="241" spans="2:31" x14ac:dyDescent="0.25">
      <c r="B241" s="572" t="s">
        <v>295</v>
      </c>
      <c r="C241" s="566"/>
      <c r="D241" s="573" t="s">
        <v>296</v>
      </c>
      <c r="E241" s="566"/>
      <c r="F241" s="566"/>
      <c r="G241" s="566"/>
      <c r="H241" s="566"/>
      <c r="I241" s="566"/>
      <c r="J241" s="566"/>
      <c r="K241" s="566"/>
      <c r="L241" s="566"/>
      <c r="M241" s="566"/>
      <c r="N241" s="566"/>
      <c r="O241" s="566"/>
      <c r="P241" s="566"/>
      <c r="Q241" s="573" t="s">
        <v>254</v>
      </c>
      <c r="R241" s="566"/>
      <c r="S241" s="566"/>
      <c r="T241" s="566"/>
      <c r="U241" s="566"/>
      <c r="V241" s="566"/>
      <c r="W241" s="566"/>
      <c r="X241" s="566"/>
      <c r="Y241" s="309" t="s">
        <v>297</v>
      </c>
      <c r="Z241" s="572" t="s">
        <v>298</v>
      </c>
      <c r="AA241" s="566"/>
      <c r="AB241" s="573" t="s">
        <v>299</v>
      </c>
      <c r="AC241" s="566"/>
      <c r="AD241" s="572" t="s">
        <v>300</v>
      </c>
      <c r="AE241" s="566"/>
    </row>
    <row r="242" spans="2:31" x14ac:dyDescent="0.25">
      <c r="B242" s="553">
        <v>1</v>
      </c>
      <c r="C242" s="549"/>
      <c r="D242" s="554" t="s">
        <v>167</v>
      </c>
      <c r="E242" s="549"/>
      <c r="F242" s="549"/>
      <c r="G242" s="549"/>
      <c r="H242" s="549"/>
      <c r="I242" s="549"/>
      <c r="J242" s="549"/>
      <c r="K242" s="549"/>
      <c r="L242" s="549"/>
      <c r="M242" s="549"/>
      <c r="N242" s="549"/>
      <c r="O242" s="549"/>
      <c r="P242" s="549"/>
      <c r="Q242" s="554" t="s">
        <v>411</v>
      </c>
      <c r="R242" s="549"/>
      <c r="S242" s="549"/>
      <c r="T242" s="549"/>
      <c r="U242" s="549"/>
      <c r="V242" s="549"/>
      <c r="W242" s="549"/>
      <c r="X242" s="549"/>
      <c r="Y242" s="308"/>
      <c r="Z242" s="569">
        <v>1</v>
      </c>
      <c r="AA242" s="549"/>
      <c r="AB242" s="554" t="s">
        <v>303</v>
      </c>
      <c r="AC242" s="549"/>
      <c r="AD242" s="569"/>
      <c r="AE242" s="549"/>
    </row>
    <row r="243" spans="2:31" x14ac:dyDescent="0.25">
      <c r="B243" s="553">
        <v>2</v>
      </c>
      <c r="C243" s="549"/>
      <c r="D243" s="554" t="s">
        <v>167</v>
      </c>
      <c r="E243" s="549"/>
      <c r="F243" s="549"/>
      <c r="G243" s="549"/>
      <c r="H243" s="549"/>
      <c r="I243" s="549"/>
      <c r="J243" s="549"/>
      <c r="K243" s="549"/>
      <c r="L243" s="549"/>
      <c r="M243" s="549"/>
      <c r="N243" s="549"/>
      <c r="O243" s="549"/>
      <c r="P243" s="549"/>
      <c r="Q243" s="554" t="s">
        <v>412</v>
      </c>
      <c r="R243" s="549"/>
      <c r="S243" s="549"/>
      <c r="T243" s="549"/>
      <c r="U243" s="549"/>
      <c r="V243" s="549"/>
      <c r="W243" s="549"/>
      <c r="X243" s="549"/>
      <c r="Y243" s="308"/>
      <c r="Z243" s="569">
        <v>1</v>
      </c>
      <c r="AA243" s="549"/>
      <c r="AB243" s="554" t="s">
        <v>310</v>
      </c>
      <c r="AC243" s="549"/>
      <c r="AD243" s="569"/>
      <c r="AE243" s="549"/>
    </row>
    <row r="244" spans="2:31" x14ac:dyDescent="0.25">
      <c r="B244" s="553">
        <v>3</v>
      </c>
      <c r="C244" s="549"/>
      <c r="D244" s="554" t="s">
        <v>167</v>
      </c>
      <c r="E244" s="549"/>
      <c r="F244" s="549"/>
      <c r="G244" s="549"/>
      <c r="H244" s="549"/>
      <c r="I244" s="549"/>
      <c r="J244" s="549"/>
      <c r="K244" s="549"/>
      <c r="L244" s="549"/>
      <c r="M244" s="549"/>
      <c r="N244" s="549"/>
      <c r="O244" s="549"/>
      <c r="P244" s="549"/>
      <c r="Q244" s="554" t="s">
        <v>413</v>
      </c>
      <c r="R244" s="549"/>
      <c r="S244" s="549"/>
      <c r="T244" s="549"/>
      <c r="U244" s="549"/>
      <c r="V244" s="549"/>
      <c r="W244" s="549"/>
      <c r="X244" s="549"/>
      <c r="Y244" s="308"/>
      <c r="Z244" s="569">
        <v>1</v>
      </c>
      <c r="AA244" s="549"/>
      <c r="AB244" s="554" t="s">
        <v>303</v>
      </c>
      <c r="AC244" s="549"/>
      <c r="AD244" s="569"/>
      <c r="AE244" s="549"/>
    </row>
    <row r="245" spans="2:31" x14ac:dyDescent="0.25">
      <c r="B245" s="553">
        <v>4</v>
      </c>
      <c r="C245" s="549"/>
      <c r="D245" s="554" t="s">
        <v>167</v>
      </c>
      <c r="E245" s="549"/>
      <c r="F245" s="549"/>
      <c r="G245" s="549"/>
      <c r="H245" s="549"/>
      <c r="I245" s="549"/>
      <c r="J245" s="549"/>
      <c r="K245" s="549"/>
      <c r="L245" s="549"/>
      <c r="M245" s="549"/>
      <c r="N245" s="549"/>
      <c r="O245" s="549"/>
      <c r="P245" s="549"/>
      <c r="Q245" s="554" t="s">
        <v>414</v>
      </c>
      <c r="R245" s="549"/>
      <c r="S245" s="549"/>
      <c r="T245" s="549"/>
      <c r="U245" s="549"/>
      <c r="V245" s="549"/>
      <c r="W245" s="549"/>
      <c r="X245" s="549"/>
      <c r="Y245" s="308"/>
      <c r="Z245" s="569">
        <v>1</v>
      </c>
      <c r="AA245" s="549"/>
      <c r="AB245" s="554" t="s">
        <v>303</v>
      </c>
      <c r="AC245" s="549"/>
      <c r="AD245" s="569"/>
      <c r="AE245" s="549"/>
    </row>
    <row r="246" spans="2:31" x14ac:dyDescent="0.25">
      <c r="B246" s="553">
        <v>5</v>
      </c>
      <c r="C246" s="549"/>
      <c r="D246" s="554" t="s">
        <v>167</v>
      </c>
      <c r="E246" s="549"/>
      <c r="F246" s="549"/>
      <c r="G246" s="549"/>
      <c r="H246" s="549"/>
      <c r="I246" s="549"/>
      <c r="J246" s="549"/>
      <c r="K246" s="549"/>
      <c r="L246" s="549"/>
      <c r="M246" s="549"/>
      <c r="N246" s="549"/>
      <c r="O246" s="549"/>
      <c r="P246" s="549"/>
      <c r="Q246" s="554" t="s">
        <v>415</v>
      </c>
      <c r="R246" s="549"/>
      <c r="S246" s="549"/>
      <c r="T246" s="549"/>
      <c r="U246" s="549"/>
      <c r="V246" s="549"/>
      <c r="W246" s="549"/>
      <c r="X246" s="549"/>
      <c r="Y246" s="308"/>
      <c r="Z246" s="569">
        <v>1</v>
      </c>
      <c r="AA246" s="549"/>
      <c r="AB246" s="554" t="s">
        <v>303</v>
      </c>
      <c r="AC246" s="549"/>
      <c r="AD246" s="569"/>
      <c r="AE246" s="549"/>
    </row>
    <row r="247" spans="2:31" x14ac:dyDescent="0.25">
      <c r="B247" s="553">
        <v>6</v>
      </c>
      <c r="C247" s="549"/>
      <c r="D247" s="554" t="s">
        <v>167</v>
      </c>
      <c r="E247" s="549"/>
      <c r="F247" s="549"/>
      <c r="G247" s="549"/>
      <c r="H247" s="549"/>
      <c r="I247" s="549"/>
      <c r="J247" s="549"/>
      <c r="K247" s="549"/>
      <c r="L247" s="549"/>
      <c r="M247" s="549"/>
      <c r="N247" s="549"/>
      <c r="O247" s="549"/>
      <c r="P247" s="549"/>
      <c r="Q247" s="554" t="s">
        <v>416</v>
      </c>
      <c r="R247" s="549"/>
      <c r="S247" s="549"/>
      <c r="T247" s="549"/>
      <c r="U247" s="549"/>
      <c r="V247" s="549"/>
      <c r="W247" s="549"/>
      <c r="X247" s="549"/>
      <c r="Y247" s="308"/>
      <c r="Z247" s="569">
        <v>1</v>
      </c>
      <c r="AA247" s="549"/>
      <c r="AB247" s="554" t="s">
        <v>303</v>
      </c>
      <c r="AC247" s="549"/>
      <c r="AD247" s="569"/>
      <c r="AE247" s="549"/>
    </row>
    <row r="248" spans="2:31" x14ac:dyDescent="0.25">
      <c r="B248" s="553">
        <v>7</v>
      </c>
      <c r="C248" s="549"/>
      <c r="D248" s="554" t="s">
        <v>167</v>
      </c>
      <c r="E248" s="549"/>
      <c r="F248" s="549"/>
      <c r="G248" s="549"/>
      <c r="H248" s="549"/>
      <c r="I248" s="549"/>
      <c r="J248" s="549"/>
      <c r="K248" s="549"/>
      <c r="L248" s="549"/>
      <c r="M248" s="549"/>
      <c r="N248" s="549"/>
      <c r="O248" s="549"/>
      <c r="P248" s="549"/>
      <c r="Q248" s="554" t="s">
        <v>417</v>
      </c>
      <c r="R248" s="549"/>
      <c r="S248" s="549"/>
      <c r="T248" s="549"/>
      <c r="U248" s="549"/>
      <c r="V248" s="549"/>
      <c r="W248" s="549"/>
      <c r="X248" s="549"/>
      <c r="Y248" s="308"/>
      <c r="Z248" s="569">
        <v>1</v>
      </c>
      <c r="AA248" s="549"/>
      <c r="AB248" s="554" t="s">
        <v>303</v>
      </c>
      <c r="AC248" s="549"/>
      <c r="AD248" s="569"/>
      <c r="AE248" s="549"/>
    </row>
    <row r="249" spans="2:31" ht="11.25" customHeight="1" x14ac:dyDescent="0.25">
      <c r="B249" s="568" t="s">
        <v>593</v>
      </c>
      <c r="C249" s="566"/>
      <c r="D249" s="566"/>
      <c r="E249" s="566"/>
      <c r="F249" s="566"/>
      <c r="G249" s="566"/>
      <c r="H249" s="566"/>
      <c r="I249" s="566"/>
      <c r="J249" s="566"/>
      <c r="K249" s="566"/>
      <c r="L249" s="566"/>
      <c r="M249" s="566"/>
      <c r="N249" s="566"/>
      <c r="O249" s="566"/>
      <c r="P249" s="566"/>
      <c r="Q249" s="566"/>
      <c r="R249" s="566"/>
      <c r="S249" s="566"/>
      <c r="T249" s="566"/>
      <c r="U249" s="566"/>
      <c r="V249" s="566"/>
      <c r="W249" s="566"/>
      <c r="X249" s="566"/>
      <c r="Y249" s="566"/>
      <c r="Z249" s="566"/>
      <c r="AA249" s="566"/>
      <c r="AB249" s="566"/>
      <c r="AC249" s="566"/>
      <c r="AD249" s="566"/>
      <c r="AE249" s="566"/>
    </row>
    <row r="250" spans="2:31" ht="0" hidden="1" customHeight="1" x14ac:dyDescent="0.25"/>
    <row r="251" spans="2:31" ht="2.85" customHeight="1" x14ac:dyDescent="0.25"/>
    <row r="252" spans="2:31" ht="11.25" customHeight="1" x14ac:dyDescent="0.25">
      <c r="B252" s="551" t="s">
        <v>418</v>
      </c>
      <c r="C252" s="549"/>
      <c r="D252" s="549"/>
      <c r="E252" s="549"/>
      <c r="F252" s="549"/>
      <c r="G252" s="549"/>
      <c r="H252" s="549"/>
      <c r="I252" s="549"/>
      <c r="J252" s="549"/>
      <c r="K252" s="549"/>
      <c r="L252" s="549"/>
      <c r="M252" s="549"/>
      <c r="N252" s="549"/>
      <c r="O252" s="549"/>
      <c r="P252" s="549"/>
      <c r="Q252" s="549"/>
      <c r="R252" s="549"/>
      <c r="S252" s="549"/>
      <c r="T252" s="549"/>
      <c r="U252" s="549"/>
      <c r="V252" s="549"/>
      <c r="W252" s="549"/>
      <c r="X252" s="549"/>
      <c r="Y252" s="549"/>
      <c r="Z252" s="549"/>
      <c r="AA252" s="549"/>
      <c r="AB252" s="549"/>
      <c r="AC252" s="549"/>
      <c r="AD252" s="549"/>
      <c r="AE252" s="549"/>
    </row>
    <row r="253" spans="2:31" ht="1.5" customHeight="1" x14ac:dyDescent="0.25"/>
    <row r="254" spans="2:31" ht="11.25" customHeight="1" x14ac:dyDescent="0.25">
      <c r="C254" s="553" t="s">
        <v>305</v>
      </c>
      <c r="D254" s="549"/>
      <c r="F254" s="553"/>
      <c r="G254" s="549"/>
      <c r="H254" s="549"/>
      <c r="I254" s="549"/>
      <c r="J254" s="549"/>
      <c r="K254" s="549"/>
      <c r="L254" s="549"/>
      <c r="M254" s="549"/>
      <c r="N254" s="554" t="s">
        <v>306</v>
      </c>
      <c r="O254" s="549"/>
      <c r="P254" s="549"/>
      <c r="Q254" s="549"/>
      <c r="R254" s="549"/>
      <c r="S254" s="549"/>
      <c r="T254" s="549"/>
      <c r="U254" s="549"/>
      <c r="V254" s="549"/>
    </row>
    <row r="255" spans="2:31" ht="9.9499999999999993" customHeight="1" x14ac:dyDescent="0.25"/>
    <row r="256" spans="2:31" ht="11.45" customHeight="1" x14ac:dyDescent="0.25">
      <c r="B256" s="559" t="s">
        <v>167</v>
      </c>
      <c r="C256" s="560"/>
      <c r="D256" s="560"/>
      <c r="E256" s="560"/>
      <c r="F256" s="560"/>
      <c r="G256" s="560"/>
      <c r="H256" s="560"/>
      <c r="I256" s="560"/>
      <c r="K256" s="561" t="s">
        <v>255</v>
      </c>
      <c r="L256" s="560"/>
      <c r="M256" s="560"/>
      <c r="N256" s="560"/>
      <c r="O256" s="560"/>
      <c r="P256" s="560"/>
      <c r="Q256" s="560"/>
      <c r="R256" s="560"/>
      <c r="S256" s="560"/>
    </row>
    <row r="257" spans="2:19" ht="11.25" customHeight="1" x14ac:dyDescent="0.25">
      <c r="B257" s="561" t="s">
        <v>256</v>
      </c>
      <c r="C257" s="560"/>
      <c r="D257" s="560"/>
      <c r="E257" s="560"/>
      <c r="F257" s="560"/>
      <c r="G257" s="560"/>
      <c r="H257" s="560"/>
      <c r="I257" s="560"/>
      <c r="J257" s="305"/>
      <c r="K257" s="561"/>
      <c r="L257" s="560"/>
      <c r="M257" s="560"/>
      <c r="N257" s="560"/>
      <c r="O257" s="560"/>
      <c r="P257" s="560"/>
      <c r="Q257" s="560"/>
      <c r="R257" s="560"/>
      <c r="S257" s="560"/>
    </row>
    <row r="258" spans="2:19" ht="0" hidden="1" customHeight="1" x14ac:dyDescent="0.25"/>
    <row r="259" spans="2:19" ht="3" customHeight="1" x14ac:dyDescent="0.25"/>
    <row r="260" spans="2:19" ht="11.25" customHeight="1" x14ac:dyDescent="0.25">
      <c r="B260" s="562" t="s">
        <v>292</v>
      </c>
      <c r="C260" s="549"/>
      <c r="D260" s="549"/>
      <c r="E260" s="549"/>
      <c r="F260" s="549"/>
      <c r="G260" s="549"/>
      <c r="H260" s="549"/>
      <c r="I260" s="549"/>
      <c r="K260" s="562"/>
      <c r="L260" s="549"/>
      <c r="M260" s="549"/>
      <c r="N260" s="549"/>
      <c r="O260" s="549"/>
      <c r="P260" s="549"/>
      <c r="Q260" s="549"/>
      <c r="R260" s="549"/>
      <c r="S260" s="549"/>
    </row>
    <row r="261" spans="2:19" ht="0" hidden="1" customHeight="1" x14ac:dyDescent="0.25"/>
  </sheetData>
  <mergeCells count="695">
    <mergeCell ref="B257:I257"/>
    <mergeCell ref="K257:S257"/>
    <mergeCell ref="B260:I260"/>
    <mergeCell ref="K260:S260"/>
    <mergeCell ref="B249:AE249"/>
    <mergeCell ref="B252:AE252"/>
    <mergeCell ref="C254:D254"/>
    <mergeCell ref="F254:M254"/>
    <mergeCell ref="N254:V254"/>
    <mergeCell ref="B256:I256"/>
    <mergeCell ref="K256:S256"/>
    <mergeCell ref="B248:C248"/>
    <mergeCell ref="D248:P248"/>
    <mergeCell ref="Q248:X248"/>
    <mergeCell ref="Z248:AA248"/>
    <mergeCell ref="AB248:AC248"/>
    <mergeCell ref="AD248:AE248"/>
    <mergeCell ref="B247:C247"/>
    <mergeCell ref="D247:P247"/>
    <mergeCell ref="Q247:X247"/>
    <mergeCell ref="Z247:AA247"/>
    <mergeCell ref="AB247:AC247"/>
    <mergeCell ref="AD247:AE247"/>
    <mergeCell ref="B246:C246"/>
    <mergeCell ref="D246:P246"/>
    <mergeCell ref="Q246:X246"/>
    <mergeCell ref="Z246:AA246"/>
    <mergeCell ref="AB246:AC246"/>
    <mergeCell ref="AD246:AE246"/>
    <mergeCell ref="B245:C245"/>
    <mergeCell ref="D245:P245"/>
    <mergeCell ref="Q245:X245"/>
    <mergeCell ref="Z245:AA245"/>
    <mergeCell ref="AB245:AC245"/>
    <mergeCell ref="AD245:AE245"/>
    <mergeCell ref="B244:C244"/>
    <mergeCell ref="D244:P244"/>
    <mergeCell ref="Q244:X244"/>
    <mergeCell ref="Z244:AA244"/>
    <mergeCell ref="AB244:AC244"/>
    <mergeCell ref="AD244:AE244"/>
    <mergeCell ref="B243:C243"/>
    <mergeCell ref="D243:P243"/>
    <mergeCell ref="Q243:X243"/>
    <mergeCell ref="Z243:AA243"/>
    <mergeCell ref="AB243:AC243"/>
    <mergeCell ref="AD243:AE243"/>
    <mergeCell ref="B242:C242"/>
    <mergeCell ref="D242:P242"/>
    <mergeCell ref="Q242:X242"/>
    <mergeCell ref="Z242:AA242"/>
    <mergeCell ref="AB242:AC242"/>
    <mergeCell ref="AD242:AE242"/>
    <mergeCell ref="B235:I235"/>
    <mergeCell ref="K235:S235"/>
    <mergeCell ref="B239:AE239"/>
    <mergeCell ref="B241:C241"/>
    <mergeCell ref="D241:P241"/>
    <mergeCell ref="Q241:X241"/>
    <mergeCell ref="Z241:AA241"/>
    <mergeCell ref="AB241:AC241"/>
    <mergeCell ref="AD241:AE241"/>
    <mergeCell ref="C229:D229"/>
    <mergeCell ref="F229:N229"/>
    <mergeCell ref="P229:W229"/>
    <mergeCell ref="B231:I231"/>
    <mergeCell ref="K231:S231"/>
    <mergeCell ref="B232:I232"/>
    <mergeCell ref="K232:S232"/>
    <mergeCell ref="B221:AE221"/>
    <mergeCell ref="B223:AE223"/>
    <mergeCell ref="C225:D225"/>
    <mergeCell ref="F225:M225"/>
    <mergeCell ref="N225:V225"/>
    <mergeCell ref="B227:AE227"/>
    <mergeCell ref="B220:C220"/>
    <mergeCell ref="D220:P220"/>
    <mergeCell ref="Q220:X220"/>
    <mergeCell ref="Z220:AA220"/>
    <mergeCell ref="AB220:AC220"/>
    <mergeCell ref="AD220:AE220"/>
    <mergeCell ref="B219:C219"/>
    <mergeCell ref="D219:P219"/>
    <mergeCell ref="Q219:X219"/>
    <mergeCell ref="Z219:AA219"/>
    <mergeCell ref="AB219:AC219"/>
    <mergeCell ref="AD219:AE219"/>
    <mergeCell ref="B218:C218"/>
    <mergeCell ref="D218:P218"/>
    <mergeCell ref="Q218:X218"/>
    <mergeCell ref="Z218:AA218"/>
    <mergeCell ref="AB218:AC218"/>
    <mergeCell ref="AD218:AE218"/>
    <mergeCell ref="B217:C217"/>
    <mergeCell ref="D217:P217"/>
    <mergeCell ref="Q217:X217"/>
    <mergeCell ref="Z217:AA217"/>
    <mergeCell ref="AB217:AC217"/>
    <mergeCell ref="AD217:AE217"/>
    <mergeCell ref="B216:C216"/>
    <mergeCell ref="D216:P216"/>
    <mergeCell ref="Q216:X216"/>
    <mergeCell ref="Z216:AA216"/>
    <mergeCell ref="AB216:AC216"/>
    <mergeCell ref="AD216:AE216"/>
    <mergeCell ref="B215:C215"/>
    <mergeCell ref="D215:P215"/>
    <mergeCell ref="Q215:X215"/>
    <mergeCell ref="Z215:AA215"/>
    <mergeCell ref="AB215:AC215"/>
    <mergeCell ref="AD215:AE215"/>
    <mergeCell ref="B214:C214"/>
    <mergeCell ref="D214:P214"/>
    <mergeCell ref="Q214:X214"/>
    <mergeCell ref="Z214:AA214"/>
    <mergeCell ref="AB214:AC214"/>
    <mergeCell ref="AD214:AE214"/>
    <mergeCell ref="B213:C213"/>
    <mergeCell ref="D213:P213"/>
    <mergeCell ref="Q213:X213"/>
    <mergeCell ref="Z213:AA213"/>
    <mergeCell ref="AB213:AC213"/>
    <mergeCell ref="AD213:AE213"/>
    <mergeCell ref="B212:C212"/>
    <mergeCell ref="D212:P212"/>
    <mergeCell ref="Q212:X212"/>
    <mergeCell ref="Z212:AA212"/>
    <mergeCell ref="AB212:AC212"/>
    <mergeCell ref="AD212:AE212"/>
    <mergeCell ref="B211:C211"/>
    <mergeCell ref="D211:P211"/>
    <mergeCell ref="Q211:X211"/>
    <mergeCell ref="Z211:AA211"/>
    <mergeCell ref="AB211:AC211"/>
    <mergeCell ref="AD211:AE211"/>
    <mergeCell ref="B210:C210"/>
    <mergeCell ref="D210:P210"/>
    <mergeCell ref="Q210:X210"/>
    <mergeCell ref="Z210:AA210"/>
    <mergeCell ref="AB210:AC210"/>
    <mergeCell ref="AD210:AE210"/>
    <mergeCell ref="B200:AE200"/>
    <mergeCell ref="B202:AE202"/>
    <mergeCell ref="C204:D204"/>
    <mergeCell ref="F204:M204"/>
    <mergeCell ref="N204:V204"/>
    <mergeCell ref="B208:T208"/>
    <mergeCell ref="B199:C199"/>
    <mergeCell ref="D199:P199"/>
    <mergeCell ref="Q199:X199"/>
    <mergeCell ref="Z199:AA199"/>
    <mergeCell ref="AB199:AC199"/>
    <mergeCell ref="AD199:AE199"/>
    <mergeCell ref="B198:C198"/>
    <mergeCell ref="D198:P198"/>
    <mergeCell ref="Q198:X198"/>
    <mergeCell ref="Z198:AA198"/>
    <mergeCell ref="AB198:AC198"/>
    <mergeCell ref="AD198:AE198"/>
    <mergeCell ref="B197:C197"/>
    <mergeCell ref="D197:P197"/>
    <mergeCell ref="Q197:X197"/>
    <mergeCell ref="Z197:AA197"/>
    <mergeCell ref="AB197:AC197"/>
    <mergeCell ref="AD197:AE197"/>
    <mergeCell ref="B196:C196"/>
    <mergeCell ref="D196:P196"/>
    <mergeCell ref="Q196:X196"/>
    <mergeCell ref="Z196:AA196"/>
    <mergeCell ref="AB196:AC196"/>
    <mergeCell ref="AD196:AE196"/>
    <mergeCell ref="B195:C195"/>
    <mergeCell ref="D195:P195"/>
    <mergeCell ref="Q195:X195"/>
    <mergeCell ref="Z195:AA195"/>
    <mergeCell ref="AB195:AC195"/>
    <mergeCell ref="AD195:AE195"/>
    <mergeCell ref="B194:C194"/>
    <mergeCell ref="D194:P194"/>
    <mergeCell ref="Q194:X194"/>
    <mergeCell ref="Z194:AA194"/>
    <mergeCell ref="AB194:AC194"/>
    <mergeCell ref="AD194:AE194"/>
    <mergeCell ref="B193:C193"/>
    <mergeCell ref="D193:P193"/>
    <mergeCell ref="Q193:X193"/>
    <mergeCell ref="Z193:AA193"/>
    <mergeCell ref="AB193:AC193"/>
    <mergeCell ref="AD193:AE193"/>
    <mergeCell ref="B192:C192"/>
    <mergeCell ref="D192:P192"/>
    <mergeCell ref="Q192:X192"/>
    <mergeCell ref="Z192:AA192"/>
    <mergeCell ref="AB192:AC192"/>
    <mergeCell ref="AD192:AE192"/>
    <mergeCell ref="B191:C191"/>
    <mergeCell ref="D191:P191"/>
    <mergeCell ref="Q191:X191"/>
    <mergeCell ref="Z191:AA191"/>
    <mergeCell ref="AB191:AC191"/>
    <mergeCell ref="AD191:AE191"/>
    <mergeCell ref="B190:C190"/>
    <mergeCell ref="D190:P190"/>
    <mergeCell ref="Q190:X190"/>
    <mergeCell ref="Z190:AA190"/>
    <mergeCell ref="AB190:AC190"/>
    <mergeCell ref="AD190:AE190"/>
    <mergeCell ref="B189:C189"/>
    <mergeCell ref="D189:P189"/>
    <mergeCell ref="Q189:X189"/>
    <mergeCell ref="Z189:AA189"/>
    <mergeCell ref="AB189:AC189"/>
    <mergeCell ref="AD189:AE189"/>
    <mergeCell ref="B180:AE180"/>
    <mergeCell ref="B182:AE182"/>
    <mergeCell ref="C184:D184"/>
    <mergeCell ref="F184:N184"/>
    <mergeCell ref="P184:W184"/>
    <mergeCell ref="B188:Q188"/>
    <mergeCell ref="B179:C179"/>
    <mergeCell ref="D179:P179"/>
    <mergeCell ref="Q179:X179"/>
    <mergeCell ref="Z179:AA179"/>
    <mergeCell ref="AB179:AC179"/>
    <mergeCell ref="AD179:AE179"/>
    <mergeCell ref="B178:C178"/>
    <mergeCell ref="D178:P178"/>
    <mergeCell ref="Q178:X178"/>
    <mergeCell ref="Z178:AA178"/>
    <mergeCell ref="AB178:AC178"/>
    <mergeCell ref="AD178:AE178"/>
    <mergeCell ref="B177:C177"/>
    <mergeCell ref="D177:P177"/>
    <mergeCell ref="Q177:X177"/>
    <mergeCell ref="Z177:AA177"/>
    <mergeCell ref="AB177:AC177"/>
    <mergeCell ref="AD177:AE177"/>
    <mergeCell ref="B176:C176"/>
    <mergeCell ref="D176:P176"/>
    <mergeCell ref="Q176:X176"/>
    <mergeCell ref="Z176:AA176"/>
    <mergeCell ref="AB176:AC176"/>
    <mergeCell ref="AD176:AE176"/>
    <mergeCell ref="B175:C175"/>
    <mergeCell ref="D175:P175"/>
    <mergeCell ref="Q175:X175"/>
    <mergeCell ref="Z175:AA175"/>
    <mergeCell ref="AB175:AC175"/>
    <mergeCell ref="AD175:AE175"/>
    <mergeCell ref="B174:C174"/>
    <mergeCell ref="D174:P174"/>
    <mergeCell ref="Q174:X174"/>
    <mergeCell ref="Z174:AA174"/>
    <mergeCell ref="AB174:AC174"/>
    <mergeCell ref="AD174:AE174"/>
    <mergeCell ref="B173:C173"/>
    <mergeCell ref="D173:P173"/>
    <mergeCell ref="Q173:X173"/>
    <mergeCell ref="Z173:AA173"/>
    <mergeCell ref="AB173:AC173"/>
    <mergeCell ref="AD173:AE173"/>
    <mergeCell ref="B172:C172"/>
    <mergeCell ref="D172:P172"/>
    <mergeCell ref="Q172:X172"/>
    <mergeCell ref="Z172:AA172"/>
    <mergeCell ref="AB172:AC172"/>
    <mergeCell ref="AD172:AE172"/>
    <mergeCell ref="B171:C171"/>
    <mergeCell ref="D171:P171"/>
    <mergeCell ref="Q171:X171"/>
    <mergeCell ref="Z171:AA171"/>
    <mergeCell ref="AB171:AC171"/>
    <mergeCell ref="AD171:AE171"/>
    <mergeCell ref="B170:C170"/>
    <mergeCell ref="D170:P170"/>
    <mergeCell ref="Q170:X170"/>
    <mergeCell ref="Z170:AA170"/>
    <mergeCell ref="AB170:AC170"/>
    <mergeCell ref="AD170:AE170"/>
    <mergeCell ref="B169:C169"/>
    <mergeCell ref="D169:P169"/>
    <mergeCell ref="Q169:X169"/>
    <mergeCell ref="Z169:AA169"/>
    <mergeCell ref="AB169:AC169"/>
    <mergeCell ref="AD169:AE169"/>
    <mergeCell ref="B168:C168"/>
    <mergeCell ref="D168:P168"/>
    <mergeCell ref="Q168:X168"/>
    <mergeCell ref="Z168:AA168"/>
    <mergeCell ref="AB168:AC168"/>
    <mergeCell ref="AD168:AE168"/>
    <mergeCell ref="B167:C167"/>
    <mergeCell ref="D167:P167"/>
    <mergeCell ref="Q167:X167"/>
    <mergeCell ref="Z167:AA167"/>
    <mergeCell ref="AB167:AC167"/>
    <mergeCell ref="AD167:AE167"/>
    <mergeCell ref="B166:C166"/>
    <mergeCell ref="D166:P166"/>
    <mergeCell ref="Q166:X166"/>
    <mergeCell ref="Z166:AA166"/>
    <mergeCell ref="AB166:AC166"/>
    <mergeCell ref="AD166:AE166"/>
    <mergeCell ref="B165:C165"/>
    <mergeCell ref="D165:P165"/>
    <mergeCell ref="Q165:X165"/>
    <mergeCell ref="Z165:AA165"/>
    <mergeCell ref="AB165:AC165"/>
    <mergeCell ref="AD165:AE165"/>
    <mergeCell ref="B164:C164"/>
    <mergeCell ref="D164:P164"/>
    <mergeCell ref="Q164:X164"/>
    <mergeCell ref="Z164:AA164"/>
    <mergeCell ref="AB164:AC164"/>
    <mergeCell ref="AD164:AE164"/>
    <mergeCell ref="B163:C163"/>
    <mergeCell ref="D163:P163"/>
    <mergeCell ref="Q163:X163"/>
    <mergeCell ref="Z163:AA163"/>
    <mergeCell ref="AB163:AC163"/>
    <mergeCell ref="AD163:AE163"/>
    <mergeCell ref="B162:C162"/>
    <mergeCell ref="D162:P162"/>
    <mergeCell ref="Q162:X162"/>
    <mergeCell ref="Z162:AA162"/>
    <mergeCell ref="AB162:AC162"/>
    <mergeCell ref="AD162:AE162"/>
    <mergeCell ref="B161:C161"/>
    <mergeCell ref="D161:P161"/>
    <mergeCell ref="Q161:X161"/>
    <mergeCell ref="Z161:AA161"/>
    <mergeCell ref="AB161:AC161"/>
    <mergeCell ref="AD161:AE161"/>
    <mergeCell ref="B160:C160"/>
    <mergeCell ref="D160:P160"/>
    <mergeCell ref="Q160:X160"/>
    <mergeCell ref="Z160:AA160"/>
    <mergeCell ref="AB160:AC160"/>
    <mergeCell ref="AD160:AE160"/>
    <mergeCell ref="B151:AE151"/>
    <mergeCell ref="B153:AE153"/>
    <mergeCell ref="C155:D155"/>
    <mergeCell ref="F155:K155"/>
    <mergeCell ref="M155:U155"/>
    <mergeCell ref="B159:F159"/>
    <mergeCell ref="B150:C150"/>
    <mergeCell ref="D150:P150"/>
    <mergeCell ref="Q150:X150"/>
    <mergeCell ref="Z150:AA150"/>
    <mergeCell ref="AB150:AC150"/>
    <mergeCell ref="AD150:AE150"/>
    <mergeCell ref="B149:C149"/>
    <mergeCell ref="D149:P149"/>
    <mergeCell ref="Q149:X149"/>
    <mergeCell ref="Z149:AA149"/>
    <mergeCell ref="AB149:AC149"/>
    <mergeCell ref="AD149:AE149"/>
    <mergeCell ref="B148:C148"/>
    <mergeCell ref="D148:P148"/>
    <mergeCell ref="Q148:X148"/>
    <mergeCell ref="Z148:AA148"/>
    <mergeCell ref="AB148:AC148"/>
    <mergeCell ref="AD148:AE148"/>
    <mergeCell ref="B136:I136"/>
    <mergeCell ref="K136:S136"/>
    <mergeCell ref="B139:I139"/>
    <mergeCell ref="K139:S139"/>
    <mergeCell ref="B143:AE143"/>
    <mergeCell ref="B147:Q147"/>
    <mergeCell ref="B129:AE129"/>
    <mergeCell ref="B131:AE131"/>
    <mergeCell ref="C133:D133"/>
    <mergeCell ref="F133:M133"/>
    <mergeCell ref="N133:V133"/>
    <mergeCell ref="B135:I135"/>
    <mergeCell ref="K135:S135"/>
    <mergeCell ref="B128:C128"/>
    <mergeCell ref="D128:P128"/>
    <mergeCell ref="Q128:X128"/>
    <mergeCell ref="Z128:AA128"/>
    <mergeCell ref="AB128:AC128"/>
    <mergeCell ref="AD128:AE128"/>
    <mergeCell ref="B127:C127"/>
    <mergeCell ref="D127:P127"/>
    <mergeCell ref="Q127:X127"/>
    <mergeCell ref="Z127:AA127"/>
    <mergeCell ref="AB127:AC127"/>
    <mergeCell ref="AD127:AE127"/>
    <mergeCell ref="B126:C126"/>
    <mergeCell ref="D126:P126"/>
    <mergeCell ref="Q126:X126"/>
    <mergeCell ref="Z126:AA126"/>
    <mergeCell ref="AB126:AC126"/>
    <mergeCell ref="AD126:AE126"/>
    <mergeCell ref="B125:C125"/>
    <mergeCell ref="D125:P125"/>
    <mergeCell ref="Q125:X125"/>
    <mergeCell ref="Z125:AA125"/>
    <mergeCell ref="AB125:AC125"/>
    <mergeCell ref="AD125:AE125"/>
    <mergeCell ref="B124:C124"/>
    <mergeCell ref="D124:P124"/>
    <mergeCell ref="Q124:X124"/>
    <mergeCell ref="Z124:AA124"/>
    <mergeCell ref="AB124:AC124"/>
    <mergeCell ref="AD124:AE124"/>
    <mergeCell ref="B123:C123"/>
    <mergeCell ref="D123:P123"/>
    <mergeCell ref="Q123:X123"/>
    <mergeCell ref="Z123:AA123"/>
    <mergeCell ref="AB123:AC123"/>
    <mergeCell ref="AD123:AE123"/>
    <mergeCell ref="B122:C122"/>
    <mergeCell ref="D122:P122"/>
    <mergeCell ref="Q122:X122"/>
    <mergeCell ref="Z122:AA122"/>
    <mergeCell ref="AB122:AC122"/>
    <mergeCell ref="AD122:AE122"/>
    <mergeCell ref="B121:C121"/>
    <mergeCell ref="D121:P121"/>
    <mergeCell ref="Q121:X121"/>
    <mergeCell ref="Z121:AA121"/>
    <mergeCell ref="AB121:AC121"/>
    <mergeCell ref="AD121:AE121"/>
    <mergeCell ref="B120:C120"/>
    <mergeCell ref="D120:P120"/>
    <mergeCell ref="Q120:X120"/>
    <mergeCell ref="Z120:AA120"/>
    <mergeCell ref="AB120:AC120"/>
    <mergeCell ref="AD120:AE120"/>
    <mergeCell ref="AD118:AE118"/>
    <mergeCell ref="B119:C119"/>
    <mergeCell ref="D119:P119"/>
    <mergeCell ref="Q119:X119"/>
    <mergeCell ref="Z119:AA119"/>
    <mergeCell ref="AB119:AC119"/>
    <mergeCell ref="AD119:AE119"/>
    <mergeCell ref="B109:I109"/>
    <mergeCell ref="K109:S109"/>
    <mergeCell ref="B112:I112"/>
    <mergeCell ref="K112:S112"/>
    <mergeCell ref="B116:AE116"/>
    <mergeCell ref="B118:C118"/>
    <mergeCell ref="D118:P118"/>
    <mergeCell ref="Q118:X118"/>
    <mergeCell ref="Z118:AA118"/>
    <mergeCell ref="AB118:AC118"/>
    <mergeCell ref="B102:AE102"/>
    <mergeCell ref="B104:AE104"/>
    <mergeCell ref="C106:D106"/>
    <mergeCell ref="F106:K106"/>
    <mergeCell ref="M106:U106"/>
    <mergeCell ref="B108:I108"/>
    <mergeCell ref="K108:S108"/>
    <mergeCell ref="AD100:AE100"/>
    <mergeCell ref="B101:C101"/>
    <mergeCell ref="D101:P101"/>
    <mergeCell ref="Q101:X101"/>
    <mergeCell ref="Z101:AA101"/>
    <mergeCell ref="AB101:AC101"/>
    <mergeCell ref="AD101:AE101"/>
    <mergeCell ref="B91:I91"/>
    <mergeCell ref="K91:S91"/>
    <mergeCell ref="B94:I94"/>
    <mergeCell ref="K94:S94"/>
    <mergeCell ref="B98:AE98"/>
    <mergeCell ref="B100:C100"/>
    <mergeCell ref="D100:P100"/>
    <mergeCell ref="Q100:X100"/>
    <mergeCell ref="Z100:AA100"/>
    <mergeCell ref="AB100:AC100"/>
    <mergeCell ref="B83:AE83"/>
    <mergeCell ref="B86:AE86"/>
    <mergeCell ref="C88:D88"/>
    <mergeCell ref="F88:M88"/>
    <mergeCell ref="N88:V88"/>
    <mergeCell ref="B90:I90"/>
    <mergeCell ref="K90:S90"/>
    <mergeCell ref="B82:C82"/>
    <mergeCell ref="D82:P82"/>
    <mergeCell ref="Q82:X82"/>
    <mergeCell ref="Z82:AA82"/>
    <mergeCell ref="AB82:AC82"/>
    <mergeCell ref="AD82:AE82"/>
    <mergeCell ref="B81:C81"/>
    <mergeCell ref="D81:P81"/>
    <mergeCell ref="Q81:X81"/>
    <mergeCell ref="Z81:AA81"/>
    <mergeCell ref="AB81:AC81"/>
    <mergeCell ref="AD81:AE81"/>
    <mergeCell ref="B80:C80"/>
    <mergeCell ref="D80:P80"/>
    <mergeCell ref="Q80:X80"/>
    <mergeCell ref="Z80:AA80"/>
    <mergeCell ref="AB80:AC80"/>
    <mergeCell ref="AD80:AE80"/>
    <mergeCell ref="B79:C79"/>
    <mergeCell ref="D79:P79"/>
    <mergeCell ref="Q79:X79"/>
    <mergeCell ref="Z79:AA79"/>
    <mergeCell ref="AB79:AC79"/>
    <mergeCell ref="AD79:AE79"/>
    <mergeCell ref="B78:C78"/>
    <mergeCell ref="D78:P78"/>
    <mergeCell ref="Q78:X78"/>
    <mergeCell ref="Z78:AA78"/>
    <mergeCell ref="AB78:AC78"/>
    <mergeCell ref="AD78:AE78"/>
    <mergeCell ref="B77:C77"/>
    <mergeCell ref="D77:P77"/>
    <mergeCell ref="Q77:X77"/>
    <mergeCell ref="Z77:AA77"/>
    <mergeCell ref="AB77:AC77"/>
    <mergeCell ref="AD77:AE77"/>
    <mergeCell ref="AD75:AE75"/>
    <mergeCell ref="B76:C76"/>
    <mergeCell ref="D76:P76"/>
    <mergeCell ref="Q76:X76"/>
    <mergeCell ref="Z76:AA76"/>
    <mergeCell ref="AB76:AC76"/>
    <mergeCell ref="AD76:AE76"/>
    <mergeCell ref="B67:I67"/>
    <mergeCell ref="K67:S67"/>
    <mergeCell ref="B70:I70"/>
    <mergeCell ref="K70:S70"/>
    <mergeCell ref="B73:AE73"/>
    <mergeCell ref="B75:C75"/>
    <mergeCell ref="D75:P75"/>
    <mergeCell ref="Q75:X75"/>
    <mergeCell ref="Z75:AA75"/>
    <mergeCell ref="AB75:AC75"/>
    <mergeCell ref="B59:AE59"/>
    <mergeCell ref="B62:AE62"/>
    <mergeCell ref="C64:D64"/>
    <mergeCell ref="F64:M64"/>
    <mergeCell ref="N64:V64"/>
    <mergeCell ref="B66:I66"/>
    <mergeCell ref="K66:S66"/>
    <mergeCell ref="B58:C58"/>
    <mergeCell ref="D58:P58"/>
    <mergeCell ref="Q58:X58"/>
    <mergeCell ref="Z58:AA58"/>
    <mergeCell ref="AB58:AC58"/>
    <mergeCell ref="AD58:AE58"/>
    <mergeCell ref="B57:C57"/>
    <mergeCell ref="D57:P57"/>
    <mergeCell ref="Q57:X57"/>
    <mergeCell ref="Z57:AA57"/>
    <mergeCell ref="AB57:AC57"/>
    <mergeCell ref="AD57:AE57"/>
    <mergeCell ref="B56:C56"/>
    <mergeCell ref="D56:P56"/>
    <mergeCell ref="Q56:X56"/>
    <mergeCell ref="Z56:AA56"/>
    <mergeCell ref="AB56:AC56"/>
    <mergeCell ref="AD56:AE56"/>
    <mergeCell ref="B55:C55"/>
    <mergeCell ref="D55:P55"/>
    <mergeCell ref="Q55:X55"/>
    <mergeCell ref="Z55:AA55"/>
    <mergeCell ref="AB55:AC55"/>
    <mergeCell ref="AD55:AE55"/>
    <mergeCell ref="B54:C54"/>
    <mergeCell ref="D54:P54"/>
    <mergeCell ref="Q54:X54"/>
    <mergeCell ref="Z54:AA54"/>
    <mergeCell ref="AB54:AC54"/>
    <mergeCell ref="AD54:AE54"/>
    <mergeCell ref="B53:C53"/>
    <mergeCell ref="D53:P53"/>
    <mergeCell ref="Q53:X53"/>
    <mergeCell ref="Z53:AA53"/>
    <mergeCell ref="AB53:AC53"/>
    <mergeCell ref="AD53:AE53"/>
    <mergeCell ref="B52:C52"/>
    <mergeCell ref="D52:P52"/>
    <mergeCell ref="Q52:X52"/>
    <mergeCell ref="Z52:AA52"/>
    <mergeCell ref="AB52:AC52"/>
    <mergeCell ref="AD52:AE52"/>
    <mergeCell ref="B51:C51"/>
    <mergeCell ref="D51:P51"/>
    <mergeCell ref="Q51:X51"/>
    <mergeCell ref="Z51:AA51"/>
    <mergeCell ref="AB51:AC51"/>
    <mergeCell ref="AD51:AE51"/>
    <mergeCell ref="B50:C50"/>
    <mergeCell ref="D50:P50"/>
    <mergeCell ref="Q50:X50"/>
    <mergeCell ref="Z50:AA50"/>
    <mergeCell ref="AB50:AC50"/>
    <mergeCell ref="AD50:AE50"/>
    <mergeCell ref="B49:C49"/>
    <mergeCell ref="D49:P49"/>
    <mergeCell ref="Q49:X49"/>
    <mergeCell ref="Z49:AA49"/>
    <mergeCell ref="AB49:AC49"/>
    <mergeCell ref="AD49:AE49"/>
    <mergeCell ref="B48:C48"/>
    <mergeCell ref="D48:P48"/>
    <mergeCell ref="Q48:X48"/>
    <mergeCell ref="Z48:AA48"/>
    <mergeCell ref="AB48:AC48"/>
    <mergeCell ref="AD48:AE48"/>
    <mergeCell ref="B47:C47"/>
    <mergeCell ref="D47:P47"/>
    <mergeCell ref="Q47:X47"/>
    <mergeCell ref="Z47:AA47"/>
    <mergeCell ref="AB47:AC47"/>
    <mergeCell ref="AD47:AE47"/>
    <mergeCell ref="B46:C46"/>
    <mergeCell ref="D46:P46"/>
    <mergeCell ref="Q46:X46"/>
    <mergeCell ref="Z46:AA46"/>
    <mergeCell ref="AB46:AC46"/>
    <mergeCell ref="AD46:AE46"/>
    <mergeCell ref="B45:C45"/>
    <mergeCell ref="D45:P45"/>
    <mergeCell ref="Q45:X45"/>
    <mergeCell ref="Z45:AA45"/>
    <mergeCell ref="AB45:AC45"/>
    <mergeCell ref="AD45:AE45"/>
    <mergeCell ref="B44:C44"/>
    <mergeCell ref="D44:P44"/>
    <mergeCell ref="Q44:X44"/>
    <mergeCell ref="Z44:AA44"/>
    <mergeCell ref="AB44:AC44"/>
    <mergeCell ref="AD44:AE44"/>
    <mergeCell ref="AD42:AE42"/>
    <mergeCell ref="B43:C43"/>
    <mergeCell ref="D43:P43"/>
    <mergeCell ref="Q43:X43"/>
    <mergeCell ref="Z43:AA43"/>
    <mergeCell ref="AB43:AC43"/>
    <mergeCell ref="AD43:AE43"/>
    <mergeCell ref="B33:I33"/>
    <mergeCell ref="K33:S33"/>
    <mergeCell ref="B36:I36"/>
    <mergeCell ref="K36:S36"/>
    <mergeCell ref="B40:AE40"/>
    <mergeCell ref="B42:C42"/>
    <mergeCell ref="D42:P42"/>
    <mergeCell ref="Q42:X42"/>
    <mergeCell ref="Z42:AA42"/>
    <mergeCell ref="AB42:AC42"/>
    <mergeCell ref="B26:AE26"/>
    <mergeCell ref="B28:AE28"/>
    <mergeCell ref="C30:D30"/>
    <mergeCell ref="F30:K30"/>
    <mergeCell ref="M30:U30"/>
    <mergeCell ref="B32:I32"/>
    <mergeCell ref="K32:S32"/>
    <mergeCell ref="B25:C25"/>
    <mergeCell ref="D25:P25"/>
    <mergeCell ref="Q25:X25"/>
    <mergeCell ref="Z25:AA25"/>
    <mergeCell ref="AB25:AC25"/>
    <mergeCell ref="AD25:AE25"/>
    <mergeCell ref="AD23:AE23"/>
    <mergeCell ref="B24:C24"/>
    <mergeCell ref="D24:P24"/>
    <mergeCell ref="Q24:X24"/>
    <mergeCell ref="Z24:AA24"/>
    <mergeCell ref="AB24:AC24"/>
    <mergeCell ref="AD24:AE24"/>
    <mergeCell ref="B14:I14"/>
    <mergeCell ref="K14:S14"/>
    <mergeCell ref="B17:I17"/>
    <mergeCell ref="K17:S17"/>
    <mergeCell ref="B21:AE21"/>
    <mergeCell ref="B23:C23"/>
    <mergeCell ref="D23:P23"/>
    <mergeCell ref="Q23:X23"/>
    <mergeCell ref="Z23:AA23"/>
    <mergeCell ref="AB23:AC23"/>
    <mergeCell ref="C11:D11"/>
    <mergeCell ref="F11:M11"/>
    <mergeCell ref="N11:V11"/>
    <mergeCell ref="B13:I13"/>
    <mergeCell ref="K13:S13"/>
    <mergeCell ref="B6:C6"/>
    <mergeCell ref="D6:P6"/>
    <mergeCell ref="Q6:X6"/>
    <mergeCell ref="Z6:AA6"/>
    <mergeCell ref="B3:AE3"/>
    <mergeCell ref="B5:C5"/>
    <mergeCell ref="D5:P5"/>
    <mergeCell ref="Q5:X5"/>
    <mergeCell ref="Z5:AA5"/>
    <mergeCell ref="AB5:AC5"/>
    <mergeCell ref="AD5:AE5"/>
    <mergeCell ref="B7:AE7"/>
    <mergeCell ref="B9:AE9"/>
    <mergeCell ref="AB6:AC6"/>
    <mergeCell ref="AD6:AE6"/>
  </mergeCells>
  <pageMargins left="0" right="0" top="0" bottom="0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68"/>
  <sheetViews>
    <sheetView workbookViewId="0">
      <selection activeCell="E17" sqref="E1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574" t="s">
        <v>421</v>
      </c>
      <c r="B1" s="575"/>
      <c r="C1" s="314" t="str">
        <f>CONCATENATE(cislostavby," ",nazevstavby)</f>
        <v xml:space="preserve"> </v>
      </c>
      <c r="D1" s="315"/>
      <c r="E1" s="316"/>
      <c r="F1" s="315"/>
      <c r="G1" s="317"/>
      <c r="H1" s="318"/>
      <c r="I1" s="319"/>
    </row>
    <row r="2" spans="1:57" ht="13.5" thickBot="1" x14ac:dyDescent="0.25">
      <c r="A2" s="576" t="s">
        <v>420</v>
      </c>
      <c r="B2" s="577"/>
      <c r="C2" s="320" t="str">
        <f>CONCATENATE(cisloobjektu," ",nazevobjektu)</f>
        <v xml:space="preserve"> </v>
      </c>
      <c r="D2" s="321"/>
      <c r="E2" s="322"/>
      <c r="F2" s="321"/>
      <c r="G2" s="578"/>
      <c r="H2" s="578"/>
      <c r="I2" s="579"/>
    </row>
    <row r="3" spans="1:57" ht="13.5" thickTop="1" x14ac:dyDescent="0.2">
      <c r="F3" s="5"/>
    </row>
    <row r="4" spans="1:57" ht="19.5" customHeight="1" x14ac:dyDescent="0.25">
      <c r="A4" s="323" t="s">
        <v>423</v>
      </c>
      <c r="B4" s="312"/>
      <c r="C4" s="312"/>
      <c r="D4" s="312"/>
      <c r="E4" s="324"/>
      <c r="F4" s="312"/>
      <c r="G4" s="312"/>
      <c r="H4" s="312"/>
      <c r="I4" s="312"/>
    </row>
    <row r="5" spans="1:57" ht="13.5" thickBot="1" x14ac:dyDescent="0.25"/>
    <row r="6" spans="1:57" s="5" customFormat="1" ht="13.5" thickBot="1" x14ac:dyDescent="0.25">
      <c r="A6" s="325"/>
      <c r="B6" s="326" t="s">
        <v>424</v>
      </c>
      <c r="C6" s="326"/>
      <c r="D6" s="327"/>
      <c r="E6" s="328" t="s">
        <v>23</v>
      </c>
      <c r="F6" s="329" t="s">
        <v>24</v>
      </c>
      <c r="G6" s="329" t="s">
        <v>29</v>
      </c>
      <c r="H6" s="329" t="s">
        <v>30</v>
      </c>
      <c r="I6" s="330" t="s">
        <v>422</v>
      </c>
    </row>
    <row r="7" spans="1:57" s="5" customFormat="1" x14ac:dyDescent="0.2">
      <c r="A7" s="331" t="str">
        <f>'3_Položkový rozpočet'!B7</f>
        <v>R-00</v>
      </c>
      <c r="B7" s="332" t="str">
        <f>'3_Položkový rozpočet'!C7</f>
        <v>Větrání - potrubí</v>
      </c>
      <c r="C7" s="333"/>
      <c r="D7" s="334"/>
      <c r="E7" s="335">
        <f>'3_Položkový rozpočet'!BA16</f>
        <v>0</v>
      </c>
      <c r="F7" s="336">
        <f>'3_Položkový rozpočet'!G16</f>
        <v>0</v>
      </c>
      <c r="G7" s="336">
        <f>'3_Položkový rozpočet'!BC16</f>
        <v>0</v>
      </c>
      <c r="H7" s="336">
        <f>'3_Položkový rozpočet'!BD16</f>
        <v>0</v>
      </c>
      <c r="I7" s="337">
        <f>'3_Položkový rozpočet'!BE16</f>
        <v>0</v>
      </c>
    </row>
    <row r="8" spans="1:57" s="5" customFormat="1" x14ac:dyDescent="0.2">
      <c r="A8" s="331" t="str">
        <f>'3_Položkový rozpočet'!B17</f>
        <v>R-01</v>
      </c>
      <c r="B8" s="332" t="str">
        <f>'3_Položkový rozpočet'!C17</f>
        <v>Větrání - zařízení</v>
      </c>
      <c r="C8" s="333"/>
      <c r="D8" s="334"/>
      <c r="E8" s="335">
        <f>'3_Položkový rozpočet'!BA20</f>
        <v>0</v>
      </c>
      <c r="F8" s="336">
        <f>'3_Položkový rozpočet'!G20</f>
        <v>0</v>
      </c>
      <c r="G8" s="336">
        <f>'3_Položkový rozpočet'!BC20</f>
        <v>0</v>
      </c>
      <c r="H8" s="336">
        <f>'3_Položkový rozpočet'!BD20</f>
        <v>0</v>
      </c>
      <c r="I8" s="337">
        <f>'3_Položkový rozpočet'!BE20</f>
        <v>0</v>
      </c>
    </row>
    <row r="9" spans="1:57" s="5" customFormat="1" x14ac:dyDescent="0.2">
      <c r="A9" s="331" t="str">
        <f>'3_Položkový rozpočet'!B21</f>
        <v>R-02</v>
      </c>
      <c r="B9" s="332" t="str">
        <f>'3_Položkový rozpočet'!C21</f>
        <v>Větrání - koncové prvky a výrobky</v>
      </c>
      <c r="C9" s="333"/>
      <c r="D9" s="334"/>
      <c r="E9" s="335">
        <f>'3_Položkový rozpočet'!BA46</f>
        <v>0</v>
      </c>
      <c r="F9" s="336">
        <f>'3_Položkový rozpočet'!G46</f>
        <v>0</v>
      </c>
      <c r="G9" s="336">
        <f>'3_Položkový rozpočet'!BC46</f>
        <v>0</v>
      </c>
      <c r="H9" s="336">
        <f>'3_Položkový rozpočet'!BD46</f>
        <v>0</v>
      </c>
      <c r="I9" s="337">
        <f>'3_Položkový rozpočet'!BE46</f>
        <v>0</v>
      </c>
    </row>
    <row r="10" spans="1:57" s="5" customFormat="1" ht="13.5" thickBot="1" x14ac:dyDescent="0.25">
      <c r="A10" s="331" t="str">
        <f>'3_Položkový rozpočet'!B47</f>
        <v>R-04</v>
      </c>
      <c r="B10" s="332" t="str">
        <f>'3_Položkový rozpočet'!C47</f>
        <v>Ostatní</v>
      </c>
      <c r="C10" s="333"/>
      <c r="D10" s="334"/>
      <c r="E10" s="335">
        <f>'3_Položkový rozpočet'!BA53</f>
        <v>0</v>
      </c>
      <c r="F10" s="336">
        <f>'3_Položkový rozpočet'!G56</f>
        <v>0</v>
      </c>
      <c r="G10" s="336">
        <f>'3_Položkový rozpočet'!BC53</f>
        <v>0</v>
      </c>
      <c r="H10" s="336">
        <f>'3_Položkový rozpočet'!BD53</f>
        <v>0</v>
      </c>
      <c r="I10" s="337">
        <f>'3_Položkový rozpočet'!BE53</f>
        <v>0</v>
      </c>
    </row>
    <row r="11" spans="1:57" s="343" customFormat="1" ht="13.5" thickBot="1" x14ac:dyDescent="0.25">
      <c r="A11" s="338"/>
      <c r="B11" s="326" t="s">
        <v>425</v>
      </c>
      <c r="C11" s="326"/>
      <c r="D11" s="339"/>
      <c r="E11" s="340">
        <f>SUM(E7:E10)</f>
        <v>0</v>
      </c>
      <c r="F11" s="341">
        <f>SUM(F7:F10)</f>
        <v>0</v>
      </c>
      <c r="G11" s="341">
        <f>SUM(G7:G10)</f>
        <v>0</v>
      </c>
      <c r="H11" s="341">
        <f>SUM(H7:H10)</f>
        <v>0</v>
      </c>
      <c r="I11" s="342">
        <f>SUM(I7:I10)</f>
        <v>0</v>
      </c>
    </row>
    <row r="12" spans="1:57" x14ac:dyDescent="0.2">
      <c r="A12" s="333"/>
      <c r="B12" s="333"/>
      <c r="C12" s="333"/>
      <c r="D12" s="333"/>
      <c r="E12" s="333"/>
      <c r="F12" s="333"/>
      <c r="G12" s="333"/>
      <c r="H12" s="333"/>
      <c r="I12" s="333"/>
    </row>
    <row r="13" spans="1:57" ht="19.5" customHeight="1" x14ac:dyDescent="0.25">
      <c r="A13" s="344" t="s">
        <v>426</v>
      </c>
      <c r="B13" s="344"/>
      <c r="C13" s="344"/>
      <c r="D13" s="344"/>
      <c r="E13" s="344"/>
      <c r="F13" s="344"/>
      <c r="G13" s="345"/>
      <c r="H13" s="344"/>
      <c r="I13" s="344"/>
      <c r="BA13" s="313"/>
      <c r="BB13" s="313"/>
      <c r="BC13" s="313"/>
      <c r="BD13" s="313"/>
      <c r="BE13" s="313"/>
    </row>
    <row r="14" spans="1:57" ht="13.5" thickBot="1" x14ac:dyDescent="0.25">
      <c r="A14" s="346"/>
      <c r="B14" s="346"/>
      <c r="C14" s="346"/>
      <c r="D14" s="346"/>
      <c r="E14" s="346"/>
      <c r="F14" s="346"/>
      <c r="G14" s="346"/>
      <c r="H14" s="346"/>
      <c r="I14" s="346"/>
    </row>
    <row r="15" spans="1:57" x14ac:dyDescent="0.2">
      <c r="A15" s="347" t="s">
        <v>427</v>
      </c>
      <c r="B15" s="348"/>
      <c r="C15" s="348"/>
      <c r="D15" s="349"/>
      <c r="E15" s="350" t="s">
        <v>306</v>
      </c>
      <c r="F15" s="351" t="s">
        <v>0</v>
      </c>
      <c r="G15" s="352" t="s">
        <v>428</v>
      </c>
      <c r="H15" s="353"/>
      <c r="I15" s="354" t="s">
        <v>306</v>
      </c>
    </row>
    <row r="16" spans="1:57" x14ac:dyDescent="0.2">
      <c r="A16" s="355"/>
      <c r="B16" s="356"/>
      <c r="C16" s="356"/>
      <c r="D16" s="357"/>
      <c r="E16" s="358"/>
      <c r="F16" s="359"/>
      <c r="G16" s="360">
        <f>CHOOSE(BA16+1,HSV+PSV,HSV+PSV+Mont,HSV+PSV+Dodavka+Mont,HSV,PSV,Mont,Dodavka,Mont+Dodavka,0)</f>
        <v>0</v>
      </c>
      <c r="H16" s="361"/>
      <c r="I16" s="362">
        <f>E16+F16*G16/100</f>
        <v>0</v>
      </c>
      <c r="BA16">
        <v>8</v>
      </c>
    </row>
    <row r="17" spans="1:9" ht="13.5" thickBot="1" x14ac:dyDescent="0.25">
      <c r="A17" s="363"/>
      <c r="B17" s="364" t="s">
        <v>286</v>
      </c>
      <c r="C17" s="365"/>
      <c r="D17" s="366"/>
      <c r="E17" s="367"/>
      <c r="F17" s="368"/>
      <c r="G17" s="368"/>
      <c r="H17" s="580">
        <f>SUM(H16:H16)</f>
        <v>0</v>
      </c>
      <c r="I17" s="581"/>
    </row>
    <row r="18" spans="1:9" x14ac:dyDescent="0.2">
      <c r="A18" s="346"/>
      <c r="B18" s="346"/>
      <c r="C18" s="346"/>
      <c r="D18" s="346"/>
      <c r="E18" s="346"/>
      <c r="F18" s="346"/>
      <c r="G18" s="346"/>
      <c r="H18" s="346"/>
      <c r="I18" s="346"/>
    </row>
    <row r="19" spans="1:9" x14ac:dyDescent="0.2">
      <c r="B19" s="343"/>
      <c r="F19" s="369"/>
      <c r="G19" s="370"/>
      <c r="H19" s="370"/>
      <c r="I19" s="101"/>
    </row>
    <row r="20" spans="1:9" x14ac:dyDescent="0.2">
      <c r="F20" s="369"/>
      <c r="G20" s="370"/>
      <c r="H20" s="370"/>
      <c r="I20" s="101"/>
    </row>
    <row r="21" spans="1:9" x14ac:dyDescent="0.2">
      <c r="F21" s="369"/>
      <c r="G21" s="370"/>
      <c r="H21" s="370"/>
      <c r="I21" s="101"/>
    </row>
    <row r="22" spans="1:9" x14ac:dyDescent="0.2">
      <c r="F22" s="369"/>
      <c r="G22" s="370"/>
      <c r="H22" s="370"/>
      <c r="I22" s="101"/>
    </row>
    <row r="23" spans="1:9" x14ac:dyDescent="0.2">
      <c r="F23" s="369"/>
      <c r="G23" s="370"/>
      <c r="H23" s="370"/>
      <c r="I23" s="101"/>
    </row>
    <row r="24" spans="1:9" x14ac:dyDescent="0.2">
      <c r="F24" s="369"/>
      <c r="G24" s="370"/>
      <c r="H24" s="370"/>
      <c r="I24" s="101"/>
    </row>
    <row r="25" spans="1:9" x14ac:dyDescent="0.2">
      <c r="F25" s="369"/>
      <c r="G25" s="370"/>
      <c r="H25" s="370"/>
      <c r="I25" s="101"/>
    </row>
    <row r="26" spans="1:9" x14ac:dyDescent="0.2">
      <c r="F26" s="369"/>
      <c r="G26" s="370"/>
      <c r="H26" s="370"/>
      <c r="I26" s="101"/>
    </row>
    <row r="27" spans="1:9" x14ac:dyDescent="0.2">
      <c r="F27" s="369"/>
      <c r="G27" s="370"/>
      <c r="H27" s="370"/>
      <c r="I27" s="101"/>
    </row>
    <row r="28" spans="1:9" x14ac:dyDescent="0.2">
      <c r="F28" s="369"/>
      <c r="G28" s="370"/>
      <c r="H28" s="370"/>
      <c r="I28" s="101"/>
    </row>
    <row r="29" spans="1:9" x14ac:dyDescent="0.2">
      <c r="F29" s="369"/>
      <c r="G29" s="370"/>
      <c r="H29" s="370"/>
      <c r="I29" s="101"/>
    </row>
    <row r="30" spans="1:9" x14ac:dyDescent="0.2">
      <c r="F30" s="369"/>
      <c r="G30" s="370"/>
      <c r="H30" s="370"/>
      <c r="I30" s="101"/>
    </row>
    <row r="31" spans="1:9" x14ac:dyDescent="0.2">
      <c r="F31" s="369"/>
      <c r="G31" s="370"/>
      <c r="H31" s="370"/>
      <c r="I31" s="101"/>
    </row>
    <row r="32" spans="1:9" x14ac:dyDescent="0.2">
      <c r="F32" s="369"/>
      <c r="G32" s="370"/>
      <c r="H32" s="370"/>
      <c r="I32" s="101"/>
    </row>
    <row r="33" spans="6:9" x14ac:dyDescent="0.2">
      <c r="F33" s="369"/>
      <c r="G33" s="370"/>
      <c r="H33" s="370"/>
      <c r="I33" s="101"/>
    </row>
    <row r="34" spans="6:9" x14ac:dyDescent="0.2">
      <c r="F34" s="369"/>
      <c r="G34" s="370"/>
      <c r="H34" s="370"/>
      <c r="I34" s="101"/>
    </row>
    <row r="35" spans="6:9" x14ac:dyDescent="0.2">
      <c r="F35" s="369"/>
      <c r="G35" s="370"/>
      <c r="H35" s="370"/>
      <c r="I35" s="101"/>
    </row>
    <row r="36" spans="6:9" x14ac:dyDescent="0.2">
      <c r="F36" s="369"/>
      <c r="G36" s="370"/>
      <c r="H36" s="370"/>
      <c r="I36" s="101"/>
    </row>
    <row r="37" spans="6:9" x14ac:dyDescent="0.2">
      <c r="F37" s="369"/>
      <c r="G37" s="370"/>
      <c r="H37" s="370"/>
      <c r="I37" s="101"/>
    </row>
    <row r="38" spans="6:9" x14ac:dyDescent="0.2">
      <c r="F38" s="369"/>
      <c r="G38" s="370"/>
      <c r="H38" s="370"/>
      <c r="I38" s="101"/>
    </row>
    <row r="39" spans="6:9" x14ac:dyDescent="0.2">
      <c r="F39" s="369"/>
      <c r="G39" s="370"/>
      <c r="H39" s="370"/>
      <c r="I39" s="101"/>
    </row>
    <row r="40" spans="6:9" x14ac:dyDescent="0.2">
      <c r="F40" s="369"/>
      <c r="G40" s="370"/>
      <c r="H40" s="370"/>
      <c r="I40" s="101"/>
    </row>
    <row r="41" spans="6:9" x14ac:dyDescent="0.2">
      <c r="F41" s="369"/>
      <c r="G41" s="370"/>
      <c r="H41" s="370"/>
      <c r="I41" s="101"/>
    </row>
    <row r="42" spans="6:9" x14ac:dyDescent="0.2">
      <c r="F42" s="369"/>
      <c r="G42" s="370"/>
      <c r="H42" s="370"/>
      <c r="I42" s="101"/>
    </row>
    <row r="43" spans="6:9" x14ac:dyDescent="0.2">
      <c r="F43" s="369"/>
      <c r="G43" s="370"/>
      <c r="H43" s="370"/>
      <c r="I43" s="101"/>
    </row>
    <row r="44" spans="6:9" x14ac:dyDescent="0.2">
      <c r="F44" s="369"/>
      <c r="G44" s="370"/>
      <c r="H44" s="370"/>
      <c r="I44" s="101"/>
    </row>
    <row r="45" spans="6:9" x14ac:dyDescent="0.2">
      <c r="F45" s="369"/>
      <c r="G45" s="370"/>
      <c r="H45" s="370"/>
      <c r="I45" s="101"/>
    </row>
    <row r="46" spans="6:9" x14ac:dyDescent="0.2">
      <c r="F46" s="369"/>
      <c r="G46" s="370"/>
      <c r="H46" s="370"/>
      <c r="I46" s="101"/>
    </row>
    <row r="47" spans="6:9" x14ac:dyDescent="0.2">
      <c r="F47" s="369"/>
      <c r="G47" s="370"/>
      <c r="H47" s="370"/>
      <c r="I47" s="101"/>
    </row>
    <row r="48" spans="6:9" x14ac:dyDescent="0.2">
      <c r="F48" s="369"/>
      <c r="G48" s="370"/>
      <c r="H48" s="370"/>
      <c r="I48" s="101"/>
    </row>
    <row r="49" spans="6:9" x14ac:dyDescent="0.2">
      <c r="F49" s="369"/>
      <c r="G49" s="370"/>
      <c r="H49" s="370"/>
      <c r="I49" s="101"/>
    </row>
    <row r="50" spans="6:9" x14ac:dyDescent="0.2">
      <c r="F50" s="369"/>
      <c r="G50" s="370"/>
      <c r="H50" s="370"/>
      <c r="I50" s="101"/>
    </row>
    <row r="51" spans="6:9" x14ac:dyDescent="0.2">
      <c r="F51" s="369"/>
      <c r="G51" s="370"/>
      <c r="H51" s="370"/>
      <c r="I51" s="101"/>
    </row>
    <row r="52" spans="6:9" x14ac:dyDescent="0.2">
      <c r="F52" s="369"/>
      <c r="G52" s="370"/>
      <c r="H52" s="370"/>
      <c r="I52" s="101"/>
    </row>
    <row r="53" spans="6:9" x14ac:dyDescent="0.2">
      <c r="F53" s="369"/>
      <c r="G53" s="370"/>
      <c r="H53" s="370"/>
      <c r="I53" s="101"/>
    </row>
    <row r="54" spans="6:9" x14ac:dyDescent="0.2">
      <c r="F54" s="369"/>
      <c r="G54" s="370"/>
      <c r="H54" s="370"/>
      <c r="I54" s="101"/>
    </row>
    <row r="55" spans="6:9" x14ac:dyDescent="0.2">
      <c r="F55" s="369"/>
      <c r="G55" s="370"/>
      <c r="H55" s="370"/>
      <c r="I55" s="101"/>
    </row>
    <row r="56" spans="6:9" x14ac:dyDescent="0.2">
      <c r="F56" s="369"/>
      <c r="G56" s="370"/>
      <c r="H56" s="370"/>
      <c r="I56" s="101"/>
    </row>
    <row r="57" spans="6:9" x14ac:dyDescent="0.2">
      <c r="F57" s="369"/>
      <c r="G57" s="370"/>
      <c r="H57" s="370"/>
      <c r="I57" s="101"/>
    </row>
    <row r="58" spans="6:9" x14ac:dyDescent="0.2">
      <c r="F58" s="369"/>
      <c r="G58" s="370"/>
      <c r="H58" s="370"/>
      <c r="I58" s="101"/>
    </row>
    <row r="59" spans="6:9" x14ac:dyDescent="0.2">
      <c r="F59" s="369"/>
      <c r="G59" s="370"/>
      <c r="H59" s="370"/>
      <c r="I59" s="101"/>
    </row>
    <row r="60" spans="6:9" x14ac:dyDescent="0.2">
      <c r="F60" s="369"/>
      <c r="G60" s="370"/>
      <c r="H60" s="370"/>
      <c r="I60" s="101"/>
    </row>
    <row r="61" spans="6:9" x14ac:dyDescent="0.2">
      <c r="F61" s="369"/>
      <c r="G61" s="370"/>
      <c r="H61" s="370"/>
      <c r="I61" s="101"/>
    </row>
    <row r="62" spans="6:9" x14ac:dyDescent="0.2">
      <c r="F62" s="369"/>
      <c r="G62" s="370"/>
      <c r="H62" s="370"/>
      <c r="I62" s="101"/>
    </row>
    <row r="63" spans="6:9" x14ac:dyDescent="0.2">
      <c r="F63" s="369"/>
      <c r="G63" s="370"/>
      <c r="H63" s="370"/>
      <c r="I63" s="101"/>
    </row>
    <row r="64" spans="6:9" x14ac:dyDescent="0.2">
      <c r="F64" s="369"/>
      <c r="G64" s="370"/>
      <c r="H64" s="370"/>
      <c r="I64" s="101"/>
    </row>
    <row r="65" spans="6:9" x14ac:dyDescent="0.2">
      <c r="F65" s="369"/>
      <c r="G65" s="370"/>
      <c r="H65" s="370"/>
      <c r="I65" s="101"/>
    </row>
    <row r="66" spans="6:9" x14ac:dyDescent="0.2">
      <c r="F66" s="369"/>
      <c r="G66" s="370"/>
      <c r="H66" s="370"/>
      <c r="I66" s="101"/>
    </row>
    <row r="67" spans="6:9" x14ac:dyDescent="0.2">
      <c r="F67" s="369"/>
      <c r="G67" s="370"/>
      <c r="H67" s="370"/>
      <c r="I67" s="101"/>
    </row>
    <row r="68" spans="6:9" x14ac:dyDescent="0.2">
      <c r="F68" s="369"/>
      <c r="G68" s="370"/>
      <c r="H68" s="370"/>
      <c r="I68" s="101"/>
    </row>
  </sheetData>
  <mergeCells count="4">
    <mergeCell ref="A1:B1"/>
    <mergeCell ref="A2:B2"/>
    <mergeCell ref="G2:I2"/>
    <mergeCell ref="H17:I17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5"/>
  <sheetViews>
    <sheetView showGridLines="0" showZeros="0" topLeftCell="A18" workbookViewId="0">
      <selection activeCell="M38" sqref="M38"/>
    </sheetView>
  </sheetViews>
  <sheetFormatPr defaultRowHeight="12.75" x14ac:dyDescent="0.2"/>
  <cols>
    <col min="1" max="1" width="3.85546875" style="372" customWidth="1"/>
    <col min="2" max="2" width="12" style="372" customWidth="1"/>
    <col min="3" max="3" width="41" style="372" customWidth="1"/>
    <col min="4" max="4" width="5.5703125" style="372" customWidth="1"/>
    <col min="5" max="5" width="8.5703125" style="423" customWidth="1"/>
    <col min="6" max="6" width="9.85546875" style="372" customWidth="1"/>
    <col min="7" max="7" width="13.85546875" style="372" customWidth="1"/>
    <col min="8" max="8" width="9.140625" style="371"/>
    <col min="9" max="16384" width="9.140625" style="372"/>
  </cols>
  <sheetData>
    <row r="1" spans="1:104" ht="15.75" hidden="1" x14ac:dyDescent="0.25">
      <c r="A1" s="582" t="s">
        <v>6</v>
      </c>
      <c r="B1" s="582"/>
      <c r="C1" s="582"/>
      <c r="D1" s="582"/>
      <c r="E1" s="582"/>
      <c r="F1" s="582"/>
      <c r="G1" s="582"/>
    </row>
    <row r="2" spans="1:104" ht="8.1" customHeight="1" thickBot="1" x14ac:dyDescent="0.25">
      <c r="A2" s="371"/>
      <c r="B2" s="373"/>
      <c r="C2" s="374"/>
      <c r="D2" s="374"/>
      <c r="E2" s="375"/>
      <c r="F2" s="374"/>
      <c r="G2" s="374"/>
    </row>
    <row r="3" spans="1:104" ht="13.5" thickTop="1" x14ac:dyDescent="0.2">
      <c r="A3" s="583" t="s">
        <v>421</v>
      </c>
      <c r="B3" s="584"/>
      <c r="C3" s="376" t="str">
        <f>CONCATENATE(cislostavby," ",nazevstavby)</f>
        <v xml:space="preserve"> </v>
      </c>
      <c r="D3" s="377"/>
      <c r="E3" s="378"/>
      <c r="F3" s="379">
        <f>'3_VZT'!H1</f>
        <v>0</v>
      </c>
      <c r="G3" s="380"/>
    </row>
    <row r="4" spans="1:104" ht="13.5" thickBot="1" x14ac:dyDescent="0.25">
      <c r="A4" s="585" t="s">
        <v>420</v>
      </c>
      <c r="B4" s="586"/>
      <c r="C4" s="381" t="str">
        <f>CONCATENATE(cisloobjektu," ",nazevobjektu)</f>
        <v xml:space="preserve"> </v>
      </c>
      <c r="D4" s="382"/>
      <c r="E4" s="587"/>
      <c r="F4" s="587"/>
      <c r="G4" s="588"/>
    </row>
    <row r="5" spans="1:104" ht="8.1" customHeight="1" thickTop="1" x14ac:dyDescent="0.2">
      <c r="A5" s="383"/>
      <c r="B5" s="384"/>
      <c r="C5" s="384"/>
      <c r="D5" s="371"/>
      <c r="E5" s="385"/>
      <c r="F5" s="371"/>
      <c r="G5" s="386"/>
    </row>
    <row r="6" spans="1:104" x14ac:dyDescent="0.2">
      <c r="A6" s="387" t="s">
        <v>81</v>
      </c>
      <c r="B6" s="388" t="s">
        <v>82</v>
      </c>
      <c r="C6" s="388" t="s">
        <v>83</v>
      </c>
      <c r="D6" s="388" t="s">
        <v>84</v>
      </c>
      <c r="E6" s="389" t="s">
        <v>85</v>
      </c>
      <c r="F6" s="388" t="s">
        <v>86</v>
      </c>
      <c r="G6" s="390" t="s">
        <v>429</v>
      </c>
    </row>
    <row r="7" spans="1:104" x14ac:dyDescent="0.2">
      <c r="A7" s="391" t="s">
        <v>99</v>
      </c>
      <c r="B7" s="392" t="s">
        <v>430</v>
      </c>
      <c r="C7" s="393" t="s">
        <v>431</v>
      </c>
      <c r="D7" s="394"/>
      <c r="E7" s="395"/>
      <c r="F7" s="395"/>
      <c r="G7" s="396"/>
      <c r="H7" s="397"/>
      <c r="I7" s="398"/>
      <c r="O7" s="399">
        <v>1</v>
      </c>
    </row>
    <row r="8" spans="1:104" ht="12" customHeight="1" x14ac:dyDescent="0.2">
      <c r="A8" s="400">
        <v>1</v>
      </c>
      <c r="B8" s="401" t="s">
        <v>432</v>
      </c>
      <c r="C8" s="402" t="s">
        <v>433</v>
      </c>
      <c r="D8" s="403" t="s">
        <v>134</v>
      </c>
      <c r="E8" s="404">
        <v>4</v>
      </c>
      <c r="F8" s="404"/>
      <c r="G8" s="405">
        <f t="shared" ref="G8:G15" si="0">E8*F8</f>
        <v>0</v>
      </c>
      <c r="O8" s="399">
        <v>2</v>
      </c>
      <c r="AA8" s="372">
        <v>12</v>
      </c>
      <c r="AB8" s="372">
        <v>1</v>
      </c>
      <c r="AC8" s="372">
        <v>3</v>
      </c>
      <c r="AZ8" s="372">
        <v>2</v>
      </c>
      <c r="BA8" s="372">
        <f>IF(AZ8=1,G8,0)</f>
        <v>0</v>
      </c>
      <c r="BB8" s="372">
        <f t="shared" ref="BB8:BB45" si="1">IF(AZ8=2,G8,0)</f>
        <v>0</v>
      </c>
      <c r="BC8" s="372">
        <f>IF(AZ8=3,G8,0)</f>
        <v>0</v>
      </c>
      <c r="BD8" s="372">
        <f>IF(AZ8=4,G8,0)</f>
        <v>0</v>
      </c>
      <c r="BE8" s="372">
        <f>IF(AZ8=5,G8,0)</f>
        <v>0</v>
      </c>
      <c r="CZ8" s="372">
        <v>0</v>
      </c>
    </row>
    <row r="9" spans="1:104" ht="12" customHeight="1" x14ac:dyDescent="0.2">
      <c r="A9" s="400">
        <v>2</v>
      </c>
      <c r="B9" s="401" t="s">
        <v>434</v>
      </c>
      <c r="C9" s="402" t="s">
        <v>435</v>
      </c>
      <c r="D9" s="403" t="s">
        <v>134</v>
      </c>
      <c r="E9" s="404">
        <v>12</v>
      </c>
      <c r="F9" s="404"/>
      <c r="G9" s="405">
        <f t="shared" si="0"/>
        <v>0</v>
      </c>
      <c r="O9" s="399"/>
      <c r="AA9" s="372">
        <v>12</v>
      </c>
      <c r="AC9" s="372">
        <v>1</v>
      </c>
      <c r="AZ9" s="372">
        <v>2</v>
      </c>
      <c r="BB9" s="372">
        <f t="shared" si="1"/>
        <v>0</v>
      </c>
    </row>
    <row r="10" spans="1:104" ht="12" customHeight="1" x14ac:dyDescent="0.2">
      <c r="A10" s="400">
        <v>3</v>
      </c>
      <c r="B10" s="401" t="s">
        <v>432</v>
      </c>
      <c r="C10" s="402" t="s">
        <v>436</v>
      </c>
      <c r="D10" s="403" t="s">
        <v>134</v>
      </c>
      <c r="E10" s="404">
        <v>15</v>
      </c>
      <c r="F10" s="404"/>
      <c r="G10" s="405">
        <f t="shared" si="0"/>
        <v>0</v>
      </c>
      <c r="O10" s="399"/>
      <c r="AA10" s="372">
        <v>12</v>
      </c>
      <c r="AC10" s="372">
        <v>1</v>
      </c>
      <c r="AZ10" s="372">
        <v>2</v>
      </c>
      <c r="BB10" s="372">
        <f t="shared" si="1"/>
        <v>0</v>
      </c>
    </row>
    <row r="11" spans="1:104" ht="12" customHeight="1" x14ac:dyDescent="0.2">
      <c r="A11" s="400">
        <v>4</v>
      </c>
      <c r="B11" s="401" t="s">
        <v>437</v>
      </c>
      <c r="C11" s="402" t="s">
        <v>438</v>
      </c>
      <c r="D11" s="403" t="s">
        <v>134</v>
      </c>
      <c r="E11" s="404">
        <v>8</v>
      </c>
      <c r="F11" s="404"/>
      <c r="G11" s="405">
        <f t="shared" si="0"/>
        <v>0</v>
      </c>
      <c r="O11" s="399"/>
      <c r="AA11" s="372">
        <v>12</v>
      </c>
      <c r="AC11" s="372">
        <v>1</v>
      </c>
      <c r="AZ11" s="372">
        <v>2</v>
      </c>
      <c r="BB11" s="372">
        <f t="shared" si="1"/>
        <v>0</v>
      </c>
    </row>
    <row r="12" spans="1:104" ht="12" customHeight="1" x14ac:dyDescent="0.2">
      <c r="A12" s="400">
        <v>5</v>
      </c>
      <c r="B12" s="401" t="s">
        <v>439</v>
      </c>
      <c r="C12" s="402" t="s">
        <v>440</v>
      </c>
      <c r="D12" s="403" t="s">
        <v>134</v>
      </c>
      <c r="E12" s="404">
        <v>34</v>
      </c>
      <c r="F12" s="404"/>
      <c r="G12" s="405">
        <f t="shared" si="0"/>
        <v>0</v>
      </c>
      <c r="O12" s="399"/>
      <c r="AA12" s="372">
        <v>12</v>
      </c>
      <c r="AC12" s="372">
        <v>1</v>
      </c>
      <c r="AZ12" s="372">
        <v>2</v>
      </c>
      <c r="BB12" s="372">
        <f t="shared" si="1"/>
        <v>0</v>
      </c>
    </row>
    <row r="13" spans="1:104" ht="12" customHeight="1" x14ac:dyDescent="0.2">
      <c r="A13" s="400">
        <v>6</v>
      </c>
      <c r="B13" s="401" t="s">
        <v>441</v>
      </c>
      <c r="C13" s="402" t="s">
        <v>442</v>
      </c>
      <c r="D13" s="403" t="s">
        <v>134</v>
      </c>
      <c r="E13" s="404">
        <v>18</v>
      </c>
      <c r="F13" s="404"/>
      <c r="G13" s="405">
        <f t="shared" si="0"/>
        <v>0</v>
      </c>
      <c r="O13" s="399"/>
      <c r="AA13" s="372">
        <v>12</v>
      </c>
      <c r="AC13" s="372">
        <v>1</v>
      </c>
      <c r="AZ13" s="372">
        <v>2</v>
      </c>
      <c r="BB13" s="372">
        <f t="shared" si="1"/>
        <v>0</v>
      </c>
    </row>
    <row r="14" spans="1:104" ht="12" customHeight="1" x14ac:dyDescent="0.2">
      <c r="A14" s="400">
        <v>7</v>
      </c>
      <c r="B14" s="401" t="s">
        <v>443</v>
      </c>
      <c r="C14" s="402" t="s">
        <v>444</v>
      </c>
      <c r="D14" s="403" t="s">
        <v>310</v>
      </c>
      <c r="E14" s="404">
        <v>30</v>
      </c>
      <c r="F14" s="404"/>
      <c r="G14" s="405">
        <f t="shared" si="0"/>
        <v>0</v>
      </c>
      <c r="O14" s="399"/>
      <c r="AZ14" s="372">
        <v>2</v>
      </c>
      <c r="BB14" s="372">
        <f t="shared" si="1"/>
        <v>0</v>
      </c>
    </row>
    <row r="15" spans="1:104" ht="12" customHeight="1" x14ac:dyDescent="0.2">
      <c r="A15" s="400">
        <v>8</v>
      </c>
      <c r="B15" s="401" t="s">
        <v>445</v>
      </c>
      <c r="C15" s="402" t="s">
        <v>30</v>
      </c>
      <c r="D15" s="403" t="s">
        <v>446</v>
      </c>
      <c r="E15" s="404">
        <v>40</v>
      </c>
      <c r="F15" s="404"/>
      <c r="G15" s="405">
        <f t="shared" si="0"/>
        <v>0</v>
      </c>
      <c r="O15" s="399"/>
      <c r="AZ15" s="372">
        <v>2</v>
      </c>
      <c r="BB15" s="372">
        <f t="shared" si="1"/>
        <v>0</v>
      </c>
    </row>
    <row r="16" spans="1:104" x14ac:dyDescent="0.2">
      <c r="A16" s="406"/>
      <c r="B16" s="407" t="s">
        <v>447</v>
      </c>
      <c r="C16" s="408" t="str">
        <f>CONCATENATE(B7," ",C7)</f>
        <v>R-00 Větrání - potrubí</v>
      </c>
      <c r="D16" s="406"/>
      <c r="E16" s="409"/>
      <c r="F16" s="409"/>
      <c r="G16" s="410">
        <f>SUM(G7:G15)</f>
        <v>0</v>
      </c>
      <c r="O16" s="399">
        <v>4</v>
      </c>
      <c r="AZ16" s="372">
        <v>2</v>
      </c>
      <c r="BA16" s="411">
        <f>SUM(BA7:BA13)</f>
        <v>0</v>
      </c>
      <c r="BB16" s="372">
        <f>IF(AZ16=2,G16,0)</f>
        <v>0</v>
      </c>
      <c r="BC16" s="411">
        <f>SUM(BC7:BC13)</f>
        <v>0</v>
      </c>
      <c r="BD16" s="411">
        <f>SUM(BD7:BD13)</f>
        <v>0</v>
      </c>
      <c r="BE16" s="411">
        <f>SUM(BE7:BE13)</f>
        <v>0</v>
      </c>
    </row>
    <row r="17" spans="1:104" x14ac:dyDescent="0.2">
      <c r="A17" s="391" t="s">
        <v>99</v>
      </c>
      <c r="B17" s="392" t="s">
        <v>448</v>
      </c>
      <c r="C17" s="393" t="s">
        <v>449</v>
      </c>
      <c r="D17" s="394"/>
      <c r="E17" s="395"/>
      <c r="F17" s="395"/>
      <c r="G17" s="396"/>
      <c r="H17" s="397"/>
      <c r="I17" s="398"/>
      <c r="O17" s="399">
        <v>1</v>
      </c>
      <c r="BB17" s="372">
        <f t="shared" si="1"/>
        <v>0</v>
      </c>
    </row>
    <row r="18" spans="1:104" ht="35.1" customHeight="1" x14ac:dyDescent="0.2">
      <c r="A18" s="412">
        <v>1</v>
      </c>
      <c r="B18" s="401" t="s">
        <v>450</v>
      </c>
      <c r="C18" s="413" t="s">
        <v>451</v>
      </c>
      <c r="D18" s="414" t="s">
        <v>141</v>
      </c>
      <c r="E18" s="415">
        <v>1</v>
      </c>
      <c r="F18" s="415"/>
      <c r="G18" s="416">
        <f>E18*F18</f>
        <v>0</v>
      </c>
      <c r="H18" s="397"/>
      <c r="I18" s="398"/>
      <c r="O18" s="399"/>
      <c r="AZ18" s="372">
        <v>2</v>
      </c>
      <c r="BB18" s="372">
        <f t="shared" si="1"/>
        <v>0</v>
      </c>
    </row>
    <row r="19" spans="1:104" ht="12" customHeight="1" x14ac:dyDescent="0.2">
      <c r="A19" s="412">
        <v>2</v>
      </c>
      <c r="B19" s="401" t="s">
        <v>452</v>
      </c>
      <c r="C19" s="413" t="s">
        <v>453</v>
      </c>
      <c r="D19" s="414" t="s">
        <v>454</v>
      </c>
      <c r="E19" s="415">
        <v>1</v>
      </c>
      <c r="F19" s="415"/>
      <c r="G19" s="416">
        <f>E19*F19</f>
        <v>0</v>
      </c>
      <c r="O19" s="399"/>
      <c r="AA19" s="372">
        <v>12</v>
      </c>
      <c r="AC19" s="372">
        <v>22</v>
      </c>
      <c r="AZ19" s="372">
        <v>2</v>
      </c>
      <c r="BB19" s="372">
        <f t="shared" si="1"/>
        <v>0</v>
      </c>
    </row>
    <row r="20" spans="1:104" x14ac:dyDescent="0.2">
      <c r="A20" s="406"/>
      <c r="B20" s="407" t="s">
        <v>447</v>
      </c>
      <c r="C20" s="408" t="str">
        <f>CONCATENATE(B17," ",C17)</f>
        <v>R-01 Větrání - zařízení</v>
      </c>
      <c r="D20" s="406"/>
      <c r="E20" s="409"/>
      <c r="F20" s="409"/>
      <c r="G20" s="410">
        <f>SUM(G18:G19)</f>
        <v>0</v>
      </c>
      <c r="O20" s="399">
        <v>4</v>
      </c>
      <c r="AA20" s="372">
        <v>12</v>
      </c>
      <c r="AC20" s="372">
        <v>22</v>
      </c>
      <c r="AZ20" s="372">
        <v>2</v>
      </c>
      <c r="BA20" s="411">
        <f>SUM(BA17:BA18)</f>
        <v>0</v>
      </c>
      <c r="BB20" s="372">
        <f>IF(AZ20=2,G20,0)</f>
        <v>0</v>
      </c>
      <c r="BC20" s="411">
        <f>SUM(BC17:BC18)</f>
        <v>0</v>
      </c>
      <c r="BD20" s="411">
        <f>SUM(BD17:BD18)</f>
        <v>0</v>
      </c>
      <c r="BE20" s="411">
        <f>SUM(BE17:BE18)</f>
        <v>0</v>
      </c>
    </row>
    <row r="21" spans="1:104" x14ac:dyDescent="0.2">
      <c r="A21" s="391" t="s">
        <v>99</v>
      </c>
      <c r="B21" s="392" t="s">
        <v>455</v>
      </c>
      <c r="C21" s="393" t="s">
        <v>456</v>
      </c>
      <c r="D21" s="394"/>
      <c r="E21" s="395"/>
      <c r="F21" s="395"/>
      <c r="G21" s="396"/>
      <c r="H21" s="397"/>
      <c r="I21" s="398"/>
      <c r="O21" s="399">
        <v>1</v>
      </c>
      <c r="AA21" s="372">
        <v>12</v>
      </c>
      <c r="AC21" s="372">
        <v>22</v>
      </c>
      <c r="BB21" s="372">
        <f>IF(AZ21=2,G21,0)</f>
        <v>0</v>
      </c>
    </row>
    <row r="22" spans="1:104" hidden="1" x14ac:dyDescent="0.2">
      <c r="A22" s="400">
        <v>23</v>
      </c>
      <c r="B22" s="417" t="s">
        <v>457</v>
      </c>
      <c r="C22" s="402" t="s">
        <v>458</v>
      </c>
      <c r="D22" s="403" t="s">
        <v>134</v>
      </c>
      <c r="E22" s="404"/>
      <c r="F22" s="404"/>
      <c r="G22" s="405">
        <f t="shared" ref="G22:G36" si="2">E22*F22</f>
        <v>0</v>
      </c>
      <c r="O22" s="399">
        <v>2</v>
      </c>
      <c r="AA22" s="372">
        <v>12</v>
      </c>
      <c r="AB22" s="372">
        <v>0</v>
      </c>
      <c r="AC22" s="372">
        <v>22</v>
      </c>
      <c r="AZ22" s="372">
        <v>2</v>
      </c>
      <c r="BA22" s="372">
        <f t="shared" ref="BA22:BA32" si="3">IF(AZ22=1,G22,0)</f>
        <v>0</v>
      </c>
      <c r="BB22" s="372">
        <f>IF(AZ22=2,G22,0)</f>
        <v>0</v>
      </c>
      <c r="BC22" s="372">
        <f t="shared" ref="BC22:BC32" si="4">IF(AZ22=3,G22,0)</f>
        <v>0</v>
      </c>
      <c r="BD22" s="372">
        <f t="shared" ref="BD22:BD32" si="5">IF(AZ22=4,G22,0)</f>
        <v>0</v>
      </c>
      <c r="BE22" s="372">
        <f t="shared" ref="BE22:BE32" si="6">IF(AZ22=5,G22,0)</f>
        <v>0</v>
      </c>
      <c r="CZ22" s="372">
        <v>6.3400000000000001E-3</v>
      </c>
    </row>
    <row r="23" spans="1:104" hidden="1" x14ac:dyDescent="0.2">
      <c r="A23" s="400">
        <v>24</v>
      </c>
      <c r="B23" s="417" t="s">
        <v>459</v>
      </c>
      <c r="C23" s="402" t="s">
        <v>460</v>
      </c>
      <c r="D23" s="403" t="s">
        <v>134</v>
      </c>
      <c r="E23" s="404">
        <v>0</v>
      </c>
      <c r="F23" s="404"/>
      <c r="G23" s="405">
        <f t="shared" si="2"/>
        <v>0</v>
      </c>
      <c r="O23" s="399">
        <v>2</v>
      </c>
      <c r="AA23" s="372">
        <v>12</v>
      </c>
      <c r="AB23" s="372">
        <v>0</v>
      </c>
      <c r="AC23" s="372">
        <v>22</v>
      </c>
      <c r="AZ23" s="372">
        <v>2</v>
      </c>
      <c r="BA23" s="372">
        <f t="shared" si="3"/>
        <v>0</v>
      </c>
      <c r="BB23" s="372">
        <f t="shared" ref="BB23:BB28" si="7">IF(AZ23=2,G23,0)</f>
        <v>0</v>
      </c>
      <c r="BC23" s="372">
        <f t="shared" si="4"/>
        <v>0</v>
      </c>
      <c r="BD23" s="372">
        <f t="shared" si="5"/>
        <v>0</v>
      </c>
      <c r="BE23" s="372">
        <f t="shared" si="6"/>
        <v>0</v>
      </c>
      <c r="CZ23" s="372">
        <v>6.4900000000000001E-3</v>
      </c>
    </row>
    <row r="24" spans="1:104" hidden="1" x14ac:dyDescent="0.2">
      <c r="A24" s="400">
        <v>25</v>
      </c>
      <c r="B24" s="417" t="s">
        <v>461</v>
      </c>
      <c r="C24" s="402" t="s">
        <v>462</v>
      </c>
      <c r="D24" s="403" t="s">
        <v>134</v>
      </c>
      <c r="E24" s="404">
        <v>0</v>
      </c>
      <c r="F24" s="404"/>
      <c r="G24" s="405">
        <f t="shared" si="2"/>
        <v>0</v>
      </c>
      <c r="O24" s="399">
        <v>2</v>
      </c>
      <c r="AA24" s="372">
        <v>12</v>
      </c>
      <c r="AB24" s="372">
        <v>0</v>
      </c>
      <c r="AC24" s="372">
        <v>22</v>
      </c>
      <c r="AZ24" s="372">
        <v>2</v>
      </c>
      <c r="BA24" s="372">
        <f t="shared" si="3"/>
        <v>0</v>
      </c>
      <c r="BB24" s="372">
        <f t="shared" si="7"/>
        <v>0</v>
      </c>
      <c r="BC24" s="372">
        <f t="shared" si="4"/>
        <v>0</v>
      </c>
      <c r="BD24" s="372">
        <f t="shared" si="5"/>
        <v>0</v>
      </c>
      <c r="BE24" s="372">
        <f t="shared" si="6"/>
        <v>0</v>
      </c>
      <c r="CZ24" s="372">
        <v>6.62E-3</v>
      </c>
    </row>
    <row r="25" spans="1:104" hidden="1" x14ac:dyDescent="0.2">
      <c r="A25" s="400">
        <v>26</v>
      </c>
      <c r="B25" s="417" t="s">
        <v>463</v>
      </c>
      <c r="C25" s="402" t="s">
        <v>464</v>
      </c>
      <c r="D25" s="403" t="s">
        <v>134</v>
      </c>
      <c r="E25" s="404">
        <v>0</v>
      </c>
      <c r="F25" s="404"/>
      <c r="G25" s="405">
        <f t="shared" si="2"/>
        <v>0</v>
      </c>
      <c r="O25" s="399">
        <v>2</v>
      </c>
      <c r="AA25" s="372">
        <v>12</v>
      </c>
      <c r="AB25" s="372">
        <v>0</v>
      </c>
      <c r="AC25" s="372">
        <v>22</v>
      </c>
      <c r="AZ25" s="372">
        <v>2</v>
      </c>
      <c r="BA25" s="372">
        <f t="shared" si="3"/>
        <v>0</v>
      </c>
      <c r="BB25" s="372">
        <f t="shared" si="7"/>
        <v>0</v>
      </c>
      <c r="BC25" s="372">
        <f t="shared" si="4"/>
        <v>0</v>
      </c>
      <c r="BD25" s="372">
        <f t="shared" si="5"/>
        <v>0</v>
      </c>
      <c r="BE25" s="372">
        <f t="shared" si="6"/>
        <v>0</v>
      </c>
      <c r="CZ25" s="372">
        <v>6.2100000000000002E-3</v>
      </c>
    </row>
    <row r="26" spans="1:104" hidden="1" x14ac:dyDescent="0.2">
      <c r="A26" s="400">
        <v>27</v>
      </c>
      <c r="B26" s="417" t="s">
        <v>465</v>
      </c>
      <c r="C26" s="402" t="s">
        <v>466</v>
      </c>
      <c r="D26" s="403" t="s">
        <v>134</v>
      </c>
      <c r="E26" s="404">
        <v>0</v>
      </c>
      <c r="F26" s="404"/>
      <c r="G26" s="405">
        <f t="shared" si="2"/>
        <v>0</v>
      </c>
      <c r="O26" s="399">
        <v>2</v>
      </c>
      <c r="AA26" s="372">
        <v>12</v>
      </c>
      <c r="AB26" s="372">
        <v>0</v>
      </c>
      <c r="AC26" s="372">
        <v>22</v>
      </c>
      <c r="AZ26" s="372">
        <v>2</v>
      </c>
      <c r="BA26" s="372">
        <f t="shared" si="3"/>
        <v>0</v>
      </c>
      <c r="BB26" s="372">
        <f t="shared" si="7"/>
        <v>0</v>
      </c>
      <c r="BC26" s="372">
        <f t="shared" si="4"/>
        <v>0</v>
      </c>
      <c r="BD26" s="372">
        <f t="shared" si="5"/>
        <v>0</v>
      </c>
      <c r="BE26" s="372">
        <f t="shared" si="6"/>
        <v>0</v>
      </c>
      <c r="CZ26" s="372">
        <v>6.5500000000000003E-3</v>
      </c>
    </row>
    <row r="27" spans="1:104" hidden="1" x14ac:dyDescent="0.2">
      <c r="A27" s="400">
        <v>28</v>
      </c>
      <c r="B27" s="417" t="s">
        <v>467</v>
      </c>
      <c r="C27" s="402" t="s">
        <v>468</v>
      </c>
      <c r="D27" s="403" t="s">
        <v>134</v>
      </c>
      <c r="E27" s="404">
        <v>0</v>
      </c>
      <c r="F27" s="404"/>
      <c r="G27" s="405">
        <f t="shared" si="2"/>
        <v>0</v>
      </c>
      <c r="O27" s="399"/>
      <c r="AA27" s="372">
        <v>12</v>
      </c>
      <c r="AB27" s="372">
        <v>0</v>
      </c>
      <c r="AC27" s="372">
        <v>22</v>
      </c>
      <c r="AZ27" s="372">
        <v>2</v>
      </c>
      <c r="BB27" s="372">
        <f t="shared" si="7"/>
        <v>0</v>
      </c>
    </row>
    <row r="28" spans="1:104" hidden="1" x14ac:dyDescent="0.2">
      <c r="A28" s="400">
        <v>29</v>
      </c>
      <c r="B28" s="417" t="s">
        <v>469</v>
      </c>
      <c r="C28" s="402" t="s">
        <v>470</v>
      </c>
      <c r="D28" s="403" t="s">
        <v>134</v>
      </c>
      <c r="E28" s="404">
        <v>0</v>
      </c>
      <c r="F28" s="404"/>
      <c r="G28" s="405">
        <f t="shared" si="2"/>
        <v>0</v>
      </c>
      <c r="O28" s="399"/>
      <c r="AA28" s="372">
        <v>12</v>
      </c>
      <c r="AB28" s="372">
        <v>0</v>
      </c>
      <c r="AC28" s="372">
        <v>22</v>
      </c>
      <c r="AZ28" s="372">
        <v>2</v>
      </c>
      <c r="BB28" s="372">
        <f t="shared" si="7"/>
        <v>0</v>
      </c>
    </row>
    <row r="29" spans="1:104" hidden="1" x14ac:dyDescent="0.2">
      <c r="A29" s="400">
        <v>30</v>
      </c>
      <c r="B29" s="417" t="s">
        <v>471</v>
      </c>
      <c r="C29" s="402" t="s">
        <v>472</v>
      </c>
      <c r="D29" s="403" t="s">
        <v>134</v>
      </c>
      <c r="E29" s="404"/>
      <c r="F29" s="404"/>
      <c r="G29" s="405">
        <f t="shared" si="2"/>
        <v>0</v>
      </c>
      <c r="O29" s="399"/>
      <c r="AA29" s="372">
        <v>12</v>
      </c>
      <c r="AB29" s="372">
        <v>0</v>
      </c>
      <c r="AC29" s="372">
        <v>22</v>
      </c>
      <c r="AZ29" s="372">
        <v>2</v>
      </c>
      <c r="BB29" s="372">
        <f t="shared" si="1"/>
        <v>0</v>
      </c>
    </row>
    <row r="30" spans="1:104" hidden="1" x14ac:dyDescent="0.2">
      <c r="A30" s="400"/>
      <c r="B30" s="417"/>
      <c r="C30" s="402" t="s">
        <v>473</v>
      </c>
      <c r="D30" s="403" t="s">
        <v>134</v>
      </c>
      <c r="E30" s="404"/>
      <c r="F30" s="404"/>
      <c r="G30" s="405">
        <f t="shared" si="2"/>
        <v>0</v>
      </c>
      <c r="O30" s="399"/>
      <c r="AA30" s="372">
        <v>12</v>
      </c>
      <c r="AB30" s="372">
        <v>0</v>
      </c>
      <c r="AC30" s="372">
        <v>22</v>
      </c>
      <c r="AZ30" s="372">
        <v>2</v>
      </c>
      <c r="BB30" s="372">
        <f t="shared" si="1"/>
        <v>0</v>
      </c>
    </row>
    <row r="31" spans="1:104" s="419" customFormat="1" ht="21.95" customHeight="1" x14ac:dyDescent="0.2">
      <c r="A31" s="412">
        <v>1</v>
      </c>
      <c r="B31" s="401" t="s">
        <v>474</v>
      </c>
      <c r="C31" s="413" t="s">
        <v>475</v>
      </c>
      <c r="D31" s="414" t="s">
        <v>141</v>
      </c>
      <c r="E31" s="415">
        <v>3</v>
      </c>
      <c r="F31" s="415"/>
      <c r="G31" s="416">
        <f t="shared" si="2"/>
        <v>0</v>
      </c>
      <c r="H31" s="418"/>
      <c r="O31" s="420"/>
      <c r="AA31" s="372">
        <v>12</v>
      </c>
      <c r="AB31" s="419">
        <v>0</v>
      </c>
      <c r="AC31" s="372">
        <v>22</v>
      </c>
      <c r="AZ31" s="419">
        <v>2</v>
      </c>
      <c r="BB31" s="419">
        <f t="shared" si="1"/>
        <v>0</v>
      </c>
    </row>
    <row r="32" spans="1:104" s="419" customFormat="1" ht="21.95" customHeight="1" x14ac:dyDescent="0.2">
      <c r="A32" s="412">
        <v>2</v>
      </c>
      <c r="B32" s="401" t="s">
        <v>476</v>
      </c>
      <c r="C32" s="413" t="s">
        <v>477</v>
      </c>
      <c r="D32" s="414" t="s">
        <v>141</v>
      </c>
      <c r="E32" s="415">
        <v>6</v>
      </c>
      <c r="F32" s="415"/>
      <c r="G32" s="416">
        <f t="shared" si="2"/>
        <v>0</v>
      </c>
      <c r="H32" s="418"/>
      <c r="O32" s="420">
        <v>2</v>
      </c>
      <c r="AA32" s="372">
        <v>12</v>
      </c>
      <c r="AB32" s="419">
        <v>0</v>
      </c>
      <c r="AC32" s="372">
        <v>22</v>
      </c>
      <c r="AZ32" s="419">
        <v>2</v>
      </c>
      <c r="BA32" s="419">
        <f t="shared" si="3"/>
        <v>0</v>
      </c>
      <c r="BB32" s="419">
        <f t="shared" si="1"/>
        <v>0</v>
      </c>
      <c r="BC32" s="419">
        <f t="shared" si="4"/>
        <v>0</v>
      </c>
      <c r="BD32" s="419">
        <f t="shared" si="5"/>
        <v>0</v>
      </c>
      <c r="BE32" s="419">
        <f t="shared" si="6"/>
        <v>0</v>
      </c>
      <c r="CZ32" s="419">
        <v>0</v>
      </c>
    </row>
    <row r="33" spans="1:57" s="419" customFormat="1" ht="21.95" customHeight="1" x14ac:dyDescent="0.2">
      <c r="A33" s="412">
        <v>3</v>
      </c>
      <c r="B33" s="401" t="s">
        <v>478</v>
      </c>
      <c r="C33" s="413" t="s">
        <v>479</v>
      </c>
      <c r="D33" s="414" t="s">
        <v>141</v>
      </c>
      <c r="E33" s="415">
        <v>1</v>
      </c>
      <c r="F33" s="415"/>
      <c r="G33" s="416">
        <f>E33*F33</f>
        <v>0</v>
      </c>
      <c r="H33" s="418"/>
      <c r="O33" s="420"/>
      <c r="AA33" s="372"/>
      <c r="AC33" s="372"/>
      <c r="AZ33" s="419">
        <v>2</v>
      </c>
      <c r="BB33" s="419">
        <f t="shared" si="1"/>
        <v>0</v>
      </c>
    </row>
    <row r="34" spans="1:57" s="419" customFormat="1" ht="21.95" customHeight="1" x14ac:dyDescent="0.2">
      <c r="A34" s="412">
        <v>4</v>
      </c>
      <c r="B34" s="401" t="s">
        <v>480</v>
      </c>
      <c r="C34" s="413" t="s">
        <v>481</v>
      </c>
      <c r="D34" s="414" t="s">
        <v>141</v>
      </c>
      <c r="E34" s="415">
        <v>1</v>
      </c>
      <c r="F34" s="415"/>
      <c r="G34" s="416">
        <f t="shared" si="2"/>
        <v>0</v>
      </c>
      <c r="H34" s="418"/>
      <c r="I34" s="418"/>
      <c r="O34" s="420"/>
      <c r="AA34" s="372">
        <v>12</v>
      </c>
      <c r="AC34" s="372">
        <v>22</v>
      </c>
      <c r="AZ34" s="419">
        <v>2</v>
      </c>
      <c r="BB34" s="419">
        <f t="shared" si="1"/>
        <v>0</v>
      </c>
    </row>
    <row r="35" spans="1:57" ht="12" customHeight="1" x14ac:dyDescent="0.2">
      <c r="A35" s="400">
        <v>5</v>
      </c>
      <c r="B35" s="401" t="s">
        <v>482</v>
      </c>
      <c r="C35" s="402" t="s">
        <v>483</v>
      </c>
      <c r="D35" s="403" t="s">
        <v>141</v>
      </c>
      <c r="E35" s="404">
        <v>2</v>
      </c>
      <c r="F35" s="404"/>
      <c r="G35" s="416">
        <f t="shared" si="2"/>
        <v>0</v>
      </c>
      <c r="I35" s="371"/>
      <c r="O35" s="399"/>
      <c r="AA35" s="372">
        <v>12</v>
      </c>
      <c r="AC35" s="372">
        <v>22</v>
      </c>
      <c r="AZ35" s="372">
        <v>2</v>
      </c>
      <c r="BB35" s="419">
        <f t="shared" si="1"/>
        <v>0</v>
      </c>
    </row>
    <row r="36" spans="1:57" ht="12" customHeight="1" x14ac:dyDescent="0.2">
      <c r="A36" s="400">
        <v>6</v>
      </c>
      <c r="B36" s="401" t="s">
        <v>484</v>
      </c>
      <c r="C36" s="402" t="s">
        <v>485</v>
      </c>
      <c r="D36" s="403" t="s">
        <v>141</v>
      </c>
      <c r="E36" s="404">
        <v>2</v>
      </c>
      <c r="F36" s="404"/>
      <c r="G36" s="416">
        <f t="shared" si="2"/>
        <v>0</v>
      </c>
      <c r="I36" s="371"/>
      <c r="O36" s="399"/>
      <c r="AA36" s="372">
        <v>12</v>
      </c>
      <c r="AC36" s="372">
        <v>22</v>
      </c>
      <c r="AZ36" s="372">
        <v>2</v>
      </c>
      <c r="BB36" s="419">
        <f t="shared" si="1"/>
        <v>0</v>
      </c>
    </row>
    <row r="37" spans="1:57" ht="12" customHeight="1" x14ac:dyDescent="0.2">
      <c r="A37" s="400">
        <v>7</v>
      </c>
      <c r="B37" s="401" t="s">
        <v>486</v>
      </c>
      <c r="C37" s="402" t="s">
        <v>487</v>
      </c>
      <c r="D37" s="403" t="s">
        <v>141</v>
      </c>
      <c r="E37" s="404">
        <v>2</v>
      </c>
      <c r="F37" s="404"/>
      <c r="G37" s="416">
        <f>E38*F38</f>
        <v>0</v>
      </c>
      <c r="I37" s="371"/>
      <c r="O37" s="399"/>
      <c r="AZ37" s="372">
        <v>2</v>
      </c>
      <c r="BB37" s="419">
        <f t="shared" si="1"/>
        <v>0</v>
      </c>
    </row>
    <row r="38" spans="1:57" ht="12" customHeight="1" x14ac:dyDescent="0.2">
      <c r="A38" s="400">
        <v>8</v>
      </c>
      <c r="B38" s="401" t="s">
        <v>488</v>
      </c>
      <c r="C38" s="402" t="s">
        <v>489</v>
      </c>
      <c r="D38" s="403" t="s">
        <v>141</v>
      </c>
      <c r="E38" s="404">
        <v>2</v>
      </c>
      <c r="F38" s="404"/>
      <c r="G38" s="416">
        <f>E39*F39</f>
        <v>0</v>
      </c>
      <c r="I38" s="371"/>
      <c r="O38" s="399"/>
      <c r="AZ38" s="372">
        <v>2</v>
      </c>
      <c r="BB38" s="419">
        <f t="shared" si="1"/>
        <v>0</v>
      </c>
    </row>
    <row r="39" spans="1:57" ht="12" customHeight="1" x14ac:dyDescent="0.2">
      <c r="A39" s="400">
        <v>9</v>
      </c>
      <c r="B39" s="401" t="s">
        <v>490</v>
      </c>
      <c r="C39" s="402" t="s">
        <v>491</v>
      </c>
      <c r="D39" s="403" t="s">
        <v>141</v>
      </c>
      <c r="E39" s="404">
        <v>2</v>
      </c>
      <c r="F39" s="404"/>
      <c r="G39" s="416">
        <f>E40*F40</f>
        <v>0</v>
      </c>
      <c r="I39" s="371"/>
      <c r="O39" s="399"/>
      <c r="AZ39" s="372">
        <v>2</v>
      </c>
      <c r="BB39" s="419">
        <f t="shared" si="1"/>
        <v>0</v>
      </c>
    </row>
    <row r="40" spans="1:57" ht="12" customHeight="1" x14ac:dyDescent="0.2">
      <c r="A40" s="400">
        <v>9</v>
      </c>
      <c r="B40" s="401" t="s">
        <v>490</v>
      </c>
      <c r="C40" s="402" t="s">
        <v>492</v>
      </c>
      <c r="D40" s="403" t="s">
        <v>141</v>
      </c>
      <c r="E40" s="404">
        <v>1</v>
      </c>
      <c r="F40" s="404"/>
      <c r="G40" s="416">
        <f t="shared" ref="G40:G45" si="8">E40*F40</f>
        <v>0</v>
      </c>
      <c r="I40" s="371"/>
      <c r="O40" s="399"/>
      <c r="AZ40" s="372">
        <v>2</v>
      </c>
      <c r="BB40" s="419">
        <f t="shared" si="1"/>
        <v>0</v>
      </c>
    </row>
    <row r="41" spans="1:57" ht="12" customHeight="1" x14ac:dyDescent="0.2">
      <c r="A41" s="400">
        <v>10</v>
      </c>
      <c r="B41" s="401" t="s">
        <v>493</v>
      </c>
      <c r="C41" s="402" t="s">
        <v>494</v>
      </c>
      <c r="D41" s="403" t="s">
        <v>141</v>
      </c>
      <c r="E41" s="404">
        <v>1</v>
      </c>
      <c r="F41" s="404"/>
      <c r="G41" s="416">
        <f t="shared" si="8"/>
        <v>0</v>
      </c>
      <c r="I41" s="371"/>
      <c r="O41" s="399"/>
      <c r="AZ41" s="372">
        <v>2</v>
      </c>
      <c r="BB41" s="419">
        <f t="shared" si="1"/>
        <v>0</v>
      </c>
    </row>
    <row r="42" spans="1:57" ht="12" customHeight="1" x14ac:dyDescent="0.2">
      <c r="A42" s="400">
        <v>11</v>
      </c>
      <c r="B42" s="401" t="s">
        <v>495</v>
      </c>
      <c r="C42" s="402" t="s">
        <v>496</v>
      </c>
      <c r="D42" s="403" t="s">
        <v>141</v>
      </c>
      <c r="E42" s="404">
        <v>4</v>
      </c>
      <c r="F42" s="404"/>
      <c r="G42" s="416">
        <f t="shared" si="8"/>
        <v>0</v>
      </c>
      <c r="I42" s="371"/>
      <c r="O42" s="399"/>
      <c r="AZ42" s="372">
        <v>2</v>
      </c>
      <c r="BB42" s="419">
        <f t="shared" si="1"/>
        <v>0</v>
      </c>
    </row>
    <row r="43" spans="1:57" ht="12" customHeight="1" x14ac:dyDescent="0.2">
      <c r="A43" s="400">
        <v>12</v>
      </c>
      <c r="B43" s="401" t="s">
        <v>497</v>
      </c>
      <c r="C43" s="402" t="s">
        <v>498</v>
      </c>
      <c r="D43" s="403" t="s">
        <v>141</v>
      </c>
      <c r="E43" s="404">
        <v>2</v>
      </c>
      <c r="F43" s="404"/>
      <c r="G43" s="416">
        <f t="shared" si="8"/>
        <v>0</v>
      </c>
      <c r="I43" s="371"/>
      <c r="O43" s="399"/>
      <c r="AZ43" s="372">
        <v>2</v>
      </c>
      <c r="BB43" s="419">
        <f t="shared" si="1"/>
        <v>0</v>
      </c>
    </row>
    <row r="44" spans="1:57" ht="12" customHeight="1" x14ac:dyDescent="0.2">
      <c r="A44" s="400">
        <v>13</v>
      </c>
      <c r="B44" s="401" t="s">
        <v>499</v>
      </c>
      <c r="C44" s="402" t="s">
        <v>500</v>
      </c>
      <c r="D44" s="403" t="s">
        <v>141</v>
      </c>
      <c r="E44" s="404">
        <v>2</v>
      </c>
      <c r="F44" s="404"/>
      <c r="G44" s="416">
        <f t="shared" si="8"/>
        <v>0</v>
      </c>
      <c r="O44" s="399"/>
      <c r="AZ44" s="372">
        <v>2</v>
      </c>
      <c r="BB44" s="419">
        <f t="shared" si="1"/>
        <v>0</v>
      </c>
    </row>
    <row r="45" spans="1:57" ht="12" customHeight="1" x14ac:dyDescent="0.2">
      <c r="A45" s="400">
        <v>14</v>
      </c>
      <c r="B45" s="401" t="s">
        <v>501</v>
      </c>
      <c r="C45" s="402" t="s">
        <v>502</v>
      </c>
      <c r="D45" s="403" t="s">
        <v>141</v>
      </c>
      <c r="E45" s="404">
        <v>6</v>
      </c>
      <c r="F45" s="404"/>
      <c r="G45" s="416">
        <f t="shared" si="8"/>
        <v>0</v>
      </c>
      <c r="O45" s="399"/>
      <c r="AZ45" s="372">
        <v>2</v>
      </c>
      <c r="BB45" s="419">
        <f t="shared" si="1"/>
        <v>0</v>
      </c>
    </row>
    <row r="46" spans="1:57" x14ac:dyDescent="0.2">
      <c r="A46" s="406"/>
      <c r="B46" s="407" t="s">
        <v>447</v>
      </c>
      <c r="C46" s="408" t="str">
        <f>CONCATENATE(B21," ",C21)</f>
        <v>R-02 Větrání - koncové prvky a výrobky</v>
      </c>
      <c r="D46" s="406"/>
      <c r="E46" s="409"/>
      <c r="F46" s="409"/>
      <c r="G46" s="410">
        <f>SUM(G21:G45)</f>
        <v>0</v>
      </c>
      <c r="O46" s="399">
        <v>4</v>
      </c>
      <c r="AA46" s="372">
        <v>12</v>
      </c>
      <c r="AB46" s="372">
        <v>0</v>
      </c>
      <c r="AC46" s="372">
        <v>22</v>
      </c>
      <c r="AZ46" s="372">
        <v>2</v>
      </c>
      <c r="BA46" s="411">
        <f>SUM(BA21:BA45)</f>
        <v>0</v>
      </c>
      <c r="BB46" s="372">
        <f>IF(AZ46=2,G46,0)</f>
        <v>0</v>
      </c>
      <c r="BC46" s="411">
        <f>SUM(BC21:BC45)</f>
        <v>0</v>
      </c>
      <c r="BD46" s="411">
        <f>SUM(BD21:BD45)</f>
        <v>0</v>
      </c>
      <c r="BE46" s="411">
        <f>SUM(BE21:BE45)</f>
        <v>0</v>
      </c>
    </row>
    <row r="47" spans="1:57" x14ac:dyDescent="0.2">
      <c r="A47" s="391" t="s">
        <v>99</v>
      </c>
      <c r="B47" s="392" t="s">
        <v>503</v>
      </c>
      <c r="C47" s="393" t="s">
        <v>504</v>
      </c>
      <c r="D47" s="394"/>
      <c r="E47" s="395"/>
      <c r="F47" s="395"/>
      <c r="G47" s="396"/>
      <c r="H47" s="397"/>
      <c r="I47" s="397"/>
      <c r="O47" s="399">
        <v>1</v>
      </c>
      <c r="BB47" s="372">
        <f>IF(AZ47=2,G47,0)</f>
        <v>0</v>
      </c>
    </row>
    <row r="48" spans="1:57" hidden="1" x14ac:dyDescent="0.2">
      <c r="A48" s="400">
        <v>102</v>
      </c>
      <c r="B48" s="417" t="s">
        <v>505</v>
      </c>
      <c r="C48" s="402" t="s">
        <v>506</v>
      </c>
      <c r="D48" s="403" t="s">
        <v>141</v>
      </c>
      <c r="E48" s="404">
        <v>0</v>
      </c>
      <c r="F48" s="404"/>
      <c r="G48" s="405">
        <f t="shared" ref="G48:G55" si="9">E48*F48</f>
        <v>0</v>
      </c>
      <c r="H48" s="397"/>
      <c r="I48" s="397"/>
      <c r="O48" s="399"/>
      <c r="AZ48" s="372">
        <v>2</v>
      </c>
    </row>
    <row r="49" spans="1:104" hidden="1" x14ac:dyDescent="0.2">
      <c r="A49" s="400">
        <v>103</v>
      </c>
      <c r="B49" s="417" t="s">
        <v>507</v>
      </c>
      <c r="C49" s="402" t="s">
        <v>508</v>
      </c>
      <c r="D49" s="403" t="s">
        <v>446</v>
      </c>
      <c r="E49" s="404">
        <v>0</v>
      </c>
      <c r="F49" s="404"/>
      <c r="G49" s="405">
        <f t="shared" si="9"/>
        <v>0</v>
      </c>
      <c r="I49" s="371"/>
      <c r="O49" s="399">
        <v>2</v>
      </c>
      <c r="AA49" s="372">
        <v>12</v>
      </c>
      <c r="AB49" s="372">
        <v>0</v>
      </c>
      <c r="AC49" s="372">
        <v>75</v>
      </c>
      <c r="AZ49" s="372">
        <v>1</v>
      </c>
      <c r="BA49" s="372">
        <f>IF(AZ49=1,G49,0)</f>
        <v>0</v>
      </c>
      <c r="BB49" s="372">
        <f>IF(AZ49=2,G49,0)</f>
        <v>0</v>
      </c>
      <c r="BC49" s="372">
        <f>IF(AZ49=3,G49,0)</f>
        <v>0</v>
      </c>
      <c r="BD49" s="372">
        <f>IF(AZ49=4,G49,0)</f>
        <v>0</v>
      </c>
      <c r="BE49" s="372">
        <f>IF(AZ49=5,G49,0)</f>
        <v>0</v>
      </c>
      <c r="CZ49" s="372">
        <v>0</v>
      </c>
    </row>
    <row r="50" spans="1:104" hidden="1" x14ac:dyDescent="0.2">
      <c r="A50" s="400">
        <v>104</v>
      </c>
      <c r="B50" s="417" t="s">
        <v>509</v>
      </c>
      <c r="C50" s="402" t="s">
        <v>510</v>
      </c>
      <c r="D50" s="403" t="s">
        <v>446</v>
      </c>
      <c r="E50" s="404">
        <v>0</v>
      </c>
      <c r="F50" s="404"/>
      <c r="G50" s="405">
        <f t="shared" si="9"/>
        <v>0</v>
      </c>
      <c r="I50" s="371"/>
      <c r="O50" s="399">
        <v>2</v>
      </c>
      <c r="AA50" s="372">
        <v>12</v>
      </c>
      <c r="AB50" s="372">
        <v>0</v>
      </c>
      <c r="AC50" s="372">
        <v>76</v>
      </c>
      <c r="AZ50" s="372">
        <v>1</v>
      </c>
      <c r="BA50" s="372">
        <f>IF(AZ50=1,G50,0)</f>
        <v>0</v>
      </c>
      <c r="BB50" s="372">
        <f t="shared" ref="BB50:BB55" si="10">IF(AZ50=2,G50,0)</f>
        <v>0</v>
      </c>
      <c r="BC50" s="372">
        <f>IF(AZ50=3,G50,0)</f>
        <v>0</v>
      </c>
      <c r="BD50" s="372">
        <f>IF(AZ50=4,G50,0)</f>
        <v>0</v>
      </c>
      <c r="BE50" s="372">
        <f>IF(AZ50=5,G50,0)</f>
        <v>0</v>
      </c>
      <c r="CZ50" s="372">
        <v>0</v>
      </c>
    </row>
    <row r="51" spans="1:104" ht="12" customHeight="1" x14ac:dyDescent="0.2">
      <c r="A51" s="400">
        <v>1</v>
      </c>
      <c r="B51" s="417" t="s">
        <v>511</v>
      </c>
      <c r="C51" s="402" t="s">
        <v>512</v>
      </c>
      <c r="D51" s="403" t="s">
        <v>446</v>
      </c>
      <c r="E51" s="404">
        <v>4</v>
      </c>
      <c r="F51" s="404"/>
      <c r="G51" s="405">
        <f t="shared" si="9"/>
        <v>0</v>
      </c>
      <c r="I51" s="371"/>
      <c r="O51" s="399">
        <v>2</v>
      </c>
      <c r="AA51" s="372">
        <v>12</v>
      </c>
      <c r="AB51" s="372">
        <v>0</v>
      </c>
      <c r="AC51" s="372">
        <v>77</v>
      </c>
      <c r="AZ51" s="372">
        <v>1</v>
      </c>
      <c r="BA51" s="372">
        <f>IF(AZ51=1,G51,0)</f>
        <v>0</v>
      </c>
      <c r="BB51" s="372">
        <f t="shared" si="10"/>
        <v>0</v>
      </c>
      <c r="BC51" s="372">
        <f>IF(AZ51=3,G51,0)</f>
        <v>0</v>
      </c>
      <c r="BD51" s="372">
        <f>IF(AZ51=4,G51,0)</f>
        <v>0</v>
      </c>
      <c r="BE51" s="372">
        <f>IF(AZ51=5,G51,0)</f>
        <v>0</v>
      </c>
      <c r="CZ51" s="372">
        <v>0</v>
      </c>
    </row>
    <row r="52" spans="1:104" ht="12" customHeight="1" x14ac:dyDescent="0.2">
      <c r="A52" s="400">
        <v>2</v>
      </c>
      <c r="B52" s="417" t="s">
        <v>513</v>
      </c>
      <c r="C52" s="402" t="s">
        <v>514</v>
      </c>
      <c r="D52" s="403" t="s">
        <v>454</v>
      </c>
      <c r="E52" s="404">
        <v>1</v>
      </c>
      <c r="F52" s="404"/>
      <c r="G52" s="405">
        <f t="shared" si="9"/>
        <v>0</v>
      </c>
      <c r="I52" s="371"/>
      <c r="O52" s="399"/>
      <c r="AZ52" s="372">
        <v>2</v>
      </c>
      <c r="BB52" s="372">
        <f t="shared" si="10"/>
        <v>0</v>
      </c>
    </row>
    <row r="53" spans="1:104" ht="12" customHeight="1" x14ac:dyDescent="0.2">
      <c r="A53" s="400">
        <v>3</v>
      </c>
      <c r="B53" s="417" t="s">
        <v>515</v>
      </c>
      <c r="C53" s="402" t="s">
        <v>516</v>
      </c>
      <c r="D53" s="403" t="s">
        <v>517</v>
      </c>
      <c r="E53" s="404">
        <v>3</v>
      </c>
      <c r="F53" s="404"/>
      <c r="G53" s="405">
        <f t="shared" si="9"/>
        <v>0</v>
      </c>
      <c r="I53" s="371"/>
      <c r="O53" s="399"/>
      <c r="AZ53" s="372">
        <v>2</v>
      </c>
      <c r="BB53" s="372">
        <f t="shared" si="10"/>
        <v>0</v>
      </c>
    </row>
    <row r="54" spans="1:104" ht="12" customHeight="1" x14ac:dyDescent="0.2">
      <c r="A54" s="400">
        <v>4</v>
      </c>
      <c r="B54" s="417" t="s">
        <v>518</v>
      </c>
      <c r="C54" s="402" t="s">
        <v>519</v>
      </c>
      <c r="D54" s="403" t="s">
        <v>0</v>
      </c>
      <c r="E54" s="404">
        <v>10</v>
      </c>
      <c r="F54" s="404"/>
      <c r="G54" s="405">
        <f t="shared" si="9"/>
        <v>0</v>
      </c>
      <c r="I54" s="371"/>
      <c r="O54" s="399">
        <v>2</v>
      </c>
      <c r="AA54" s="372">
        <v>12</v>
      </c>
      <c r="AB54" s="372">
        <v>0</v>
      </c>
      <c r="AC54" s="372">
        <v>78</v>
      </c>
      <c r="AZ54" s="372">
        <v>1</v>
      </c>
      <c r="BA54" s="372">
        <f>IF(AZ54=1,G54,0)</f>
        <v>0</v>
      </c>
      <c r="BB54" s="372">
        <f t="shared" si="10"/>
        <v>0</v>
      </c>
      <c r="BC54" s="372">
        <f>IF(AZ54=3,G54,0)</f>
        <v>0</v>
      </c>
      <c r="BD54" s="372">
        <f>IF(AZ54=4,G54,0)</f>
        <v>0</v>
      </c>
      <c r="BE54" s="372">
        <f>IF(AZ54=5,G54,0)</f>
        <v>0</v>
      </c>
      <c r="CZ54" s="372">
        <v>0</v>
      </c>
    </row>
    <row r="55" spans="1:104" ht="12" customHeight="1" x14ac:dyDescent="0.2">
      <c r="A55" s="400">
        <v>5</v>
      </c>
      <c r="B55" s="417" t="s">
        <v>520</v>
      </c>
      <c r="C55" s="402" t="s">
        <v>521</v>
      </c>
      <c r="D55" s="403" t="s">
        <v>0</v>
      </c>
      <c r="E55" s="404">
        <v>10</v>
      </c>
      <c r="F55" s="404"/>
      <c r="G55" s="405">
        <f t="shared" si="9"/>
        <v>0</v>
      </c>
      <c r="I55" s="371"/>
      <c r="O55" s="399">
        <v>2</v>
      </c>
      <c r="AA55" s="372">
        <v>12</v>
      </c>
      <c r="AB55" s="372">
        <v>0</v>
      </c>
      <c r="AC55" s="372">
        <v>79</v>
      </c>
      <c r="AZ55" s="372">
        <v>1</v>
      </c>
      <c r="BA55" s="372">
        <f>IF(AZ55=1,G55,0)</f>
        <v>0</v>
      </c>
      <c r="BB55" s="372">
        <f t="shared" si="10"/>
        <v>0</v>
      </c>
      <c r="BC55" s="372">
        <f>IF(AZ55=3,G55,0)</f>
        <v>0</v>
      </c>
      <c r="BD55" s="372">
        <f>IF(AZ55=4,G55,0)</f>
        <v>0</v>
      </c>
      <c r="BE55" s="372">
        <f>IF(AZ55=5,G55,0)</f>
        <v>0</v>
      </c>
      <c r="CZ55" s="372">
        <v>0</v>
      </c>
    </row>
    <row r="56" spans="1:104" x14ac:dyDescent="0.2">
      <c r="A56" s="406"/>
      <c r="B56" s="407" t="s">
        <v>447</v>
      </c>
      <c r="C56" s="408" t="str">
        <f>CONCATENATE(B47," ",C47)</f>
        <v>R-04 Ostatní</v>
      </c>
      <c r="D56" s="406"/>
      <c r="E56" s="409"/>
      <c r="F56" s="409"/>
      <c r="G56" s="410">
        <f>SUM(G47:G55)</f>
        <v>0</v>
      </c>
      <c r="I56" s="371"/>
      <c r="O56" s="399">
        <v>4</v>
      </c>
      <c r="BA56" s="411">
        <f>SUM(BA47:BA55)</f>
        <v>0</v>
      </c>
      <c r="BB56" s="411">
        <f>SUM(BB47:BB55)</f>
        <v>0</v>
      </c>
      <c r="BC56" s="411">
        <f>SUM(BC47:BC55)</f>
        <v>0</v>
      </c>
      <c r="BD56" s="411">
        <f>SUM(BD47:BD55)</f>
        <v>0</v>
      </c>
      <c r="BE56" s="411">
        <f>SUM(BE47:BE55)</f>
        <v>0</v>
      </c>
    </row>
    <row r="57" spans="1:104" x14ac:dyDescent="0.2">
      <c r="E57" s="372"/>
      <c r="I57" s="371"/>
    </row>
    <row r="58" spans="1:104" x14ac:dyDescent="0.2">
      <c r="E58" s="372"/>
      <c r="I58" s="371"/>
    </row>
    <row r="59" spans="1:104" x14ac:dyDescent="0.2">
      <c r="E59" s="372"/>
      <c r="I59" s="371"/>
    </row>
    <row r="60" spans="1:104" x14ac:dyDescent="0.2">
      <c r="E60" s="372"/>
      <c r="I60" s="371"/>
    </row>
    <row r="61" spans="1:104" x14ac:dyDescent="0.2">
      <c r="E61" s="372"/>
      <c r="I61" s="371"/>
    </row>
    <row r="62" spans="1:104" x14ac:dyDescent="0.2">
      <c r="E62" s="372"/>
      <c r="I62" s="371"/>
    </row>
    <row r="63" spans="1:104" x14ac:dyDescent="0.2">
      <c r="E63" s="372"/>
      <c r="I63" s="371"/>
    </row>
    <row r="64" spans="1:104" x14ac:dyDescent="0.2">
      <c r="E64" s="372"/>
      <c r="I64" s="371"/>
    </row>
    <row r="65" spans="1:9" x14ac:dyDescent="0.2">
      <c r="E65" s="372"/>
      <c r="I65" s="371"/>
    </row>
    <row r="66" spans="1:9" x14ac:dyDescent="0.2">
      <c r="E66" s="372"/>
      <c r="I66" s="371"/>
    </row>
    <row r="67" spans="1:9" x14ac:dyDescent="0.2">
      <c r="E67" s="372"/>
      <c r="I67" s="371"/>
    </row>
    <row r="68" spans="1:9" x14ac:dyDescent="0.2">
      <c r="E68" s="372"/>
      <c r="I68" s="371"/>
    </row>
    <row r="69" spans="1:9" x14ac:dyDescent="0.2">
      <c r="E69" s="372"/>
      <c r="I69" s="371"/>
    </row>
    <row r="70" spans="1:9" x14ac:dyDescent="0.2">
      <c r="E70" s="372"/>
      <c r="I70" s="371"/>
    </row>
    <row r="71" spans="1:9" x14ac:dyDescent="0.2">
      <c r="E71" s="372"/>
      <c r="I71" s="371"/>
    </row>
    <row r="72" spans="1:9" x14ac:dyDescent="0.2">
      <c r="E72" s="372"/>
      <c r="I72" s="371"/>
    </row>
    <row r="73" spans="1:9" x14ac:dyDescent="0.2">
      <c r="E73" s="372"/>
      <c r="I73" s="371"/>
    </row>
    <row r="74" spans="1:9" x14ac:dyDescent="0.2">
      <c r="E74" s="372"/>
      <c r="I74" s="371"/>
    </row>
    <row r="75" spans="1:9" x14ac:dyDescent="0.2">
      <c r="E75" s="372"/>
      <c r="I75" s="371"/>
    </row>
    <row r="76" spans="1:9" x14ac:dyDescent="0.2">
      <c r="A76" s="421"/>
      <c r="B76" s="421"/>
      <c r="C76" s="421"/>
      <c r="D76" s="421"/>
      <c r="E76" s="421"/>
      <c r="F76" s="421"/>
      <c r="G76" s="421"/>
      <c r="I76" s="371"/>
    </row>
    <row r="77" spans="1:9" x14ac:dyDescent="0.2">
      <c r="A77" s="421"/>
      <c r="B77" s="421"/>
      <c r="C77" s="421"/>
      <c r="D77" s="421"/>
      <c r="E77" s="421"/>
      <c r="F77" s="421"/>
      <c r="G77" s="421"/>
    </row>
    <row r="78" spans="1:9" x14ac:dyDescent="0.2">
      <c r="A78" s="421"/>
      <c r="B78" s="421"/>
      <c r="C78" s="421"/>
      <c r="D78" s="421"/>
      <c r="E78" s="421"/>
      <c r="F78" s="421"/>
      <c r="G78" s="421"/>
    </row>
    <row r="79" spans="1:9" x14ac:dyDescent="0.2">
      <c r="A79" s="421"/>
      <c r="B79" s="421"/>
      <c r="C79" s="421"/>
      <c r="D79" s="421"/>
      <c r="E79" s="421"/>
      <c r="F79" s="421"/>
      <c r="G79" s="421"/>
    </row>
    <row r="80" spans="1:9" x14ac:dyDescent="0.2">
      <c r="E80" s="372"/>
    </row>
    <row r="81" spans="5:5" x14ac:dyDescent="0.2">
      <c r="E81" s="372"/>
    </row>
    <row r="82" spans="5:5" x14ac:dyDescent="0.2">
      <c r="E82" s="372"/>
    </row>
    <row r="83" spans="5:5" x14ac:dyDescent="0.2">
      <c r="E83" s="372"/>
    </row>
    <row r="84" spans="5:5" x14ac:dyDescent="0.2">
      <c r="E84" s="372"/>
    </row>
    <row r="85" spans="5:5" x14ac:dyDescent="0.2">
      <c r="E85" s="372"/>
    </row>
    <row r="86" spans="5:5" x14ac:dyDescent="0.2">
      <c r="E86" s="372"/>
    </row>
    <row r="87" spans="5:5" x14ac:dyDescent="0.2">
      <c r="E87" s="372"/>
    </row>
    <row r="88" spans="5:5" x14ac:dyDescent="0.2">
      <c r="E88" s="372"/>
    </row>
    <row r="89" spans="5:5" x14ac:dyDescent="0.2">
      <c r="E89" s="372"/>
    </row>
    <row r="90" spans="5:5" x14ac:dyDescent="0.2">
      <c r="E90" s="372"/>
    </row>
    <row r="91" spans="5:5" x14ac:dyDescent="0.2">
      <c r="E91" s="372"/>
    </row>
    <row r="92" spans="5:5" x14ac:dyDescent="0.2">
      <c r="E92" s="372"/>
    </row>
    <row r="93" spans="5:5" x14ac:dyDescent="0.2">
      <c r="E93" s="372"/>
    </row>
    <row r="94" spans="5:5" x14ac:dyDescent="0.2">
      <c r="E94" s="372"/>
    </row>
    <row r="95" spans="5:5" x14ac:dyDescent="0.2">
      <c r="E95" s="372"/>
    </row>
    <row r="96" spans="5:5" x14ac:dyDescent="0.2">
      <c r="E96" s="372"/>
    </row>
    <row r="97" spans="1:7" x14ac:dyDescent="0.2">
      <c r="E97" s="372"/>
    </row>
    <row r="98" spans="1:7" x14ac:dyDescent="0.2">
      <c r="E98" s="372"/>
    </row>
    <row r="99" spans="1:7" x14ac:dyDescent="0.2">
      <c r="E99" s="372"/>
    </row>
    <row r="100" spans="1:7" x14ac:dyDescent="0.2">
      <c r="E100" s="372"/>
    </row>
    <row r="101" spans="1:7" x14ac:dyDescent="0.2">
      <c r="E101" s="372"/>
    </row>
    <row r="102" spans="1:7" x14ac:dyDescent="0.2">
      <c r="E102" s="372"/>
    </row>
    <row r="103" spans="1:7" x14ac:dyDescent="0.2">
      <c r="E103" s="372"/>
    </row>
    <row r="104" spans="1:7" x14ac:dyDescent="0.2">
      <c r="E104" s="372"/>
    </row>
    <row r="105" spans="1:7" x14ac:dyDescent="0.2">
      <c r="E105" s="372"/>
    </row>
    <row r="106" spans="1:7" x14ac:dyDescent="0.2">
      <c r="E106" s="372"/>
    </row>
    <row r="107" spans="1:7" x14ac:dyDescent="0.2">
      <c r="E107" s="372"/>
    </row>
    <row r="108" spans="1:7" x14ac:dyDescent="0.2">
      <c r="E108" s="372"/>
    </row>
    <row r="109" spans="1:7" x14ac:dyDescent="0.2">
      <c r="E109" s="372"/>
    </row>
    <row r="110" spans="1:7" x14ac:dyDescent="0.2">
      <c r="E110" s="372"/>
    </row>
    <row r="111" spans="1:7" x14ac:dyDescent="0.2">
      <c r="A111" s="422"/>
      <c r="B111" s="422"/>
    </row>
    <row r="112" spans="1:7" x14ac:dyDescent="0.2">
      <c r="A112" s="421"/>
      <c r="B112" s="421"/>
      <c r="C112" s="424"/>
      <c r="D112" s="424"/>
      <c r="E112" s="425"/>
      <c r="F112" s="424"/>
      <c r="G112" s="426"/>
    </row>
    <row r="113" spans="1:7" x14ac:dyDescent="0.2">
      <c r="A113" s="427"/>
      <c r="B113" s="427"/>
      <c r="C113" s="421"/>
      <c r="D113" s="421"/>
      <c r="E113" s="428"/>
      <c r="F113" s="421"/>
      <c r="G113" s="421"/>
    </row>
    <row r="114" spans="1:7" x14ac:dyDescent="0.2">
      <c r="A114" s="421"/>
      <c r="B114" s="421"/>
      <c r="C114" s="421"/>
      <c r="D114" s="421"/>
      <c r="E114" s="428"/>
      <c r="F114" s="421"/>
      <c r="G114" s="421"/>
    </row>
    <row r="115" spans="1:7" x14ac:dyDescent="0.2">
      <c r="A115" s="421"/>
      <c r="B115" s="421"/>
      <c r="C115" s="421"/>
      <c r="D115" s="421"/>
      <c r="E115" s="428"/>
      <c r="F115" s="421"/>
      <c r="G115" s="421"/>
    </row>
    <row r="116" spans="1:7" x14ac:dyDescent="0.2">
      <c r="A116" s="421"/>
      <c r="B116" s="421"/>
      <c r="C116" s="421"/>
      <c r="D116" s="421"/>
      <c r="E116" s="428"/>
      <c r="F116" s="421"/>
      <c r="G116" s="421"/>
    </row>
    <row r="117" spans="1:7" x14ac:dyDescent="0.2">
      <c r="A117" s="421"/>
      <c r="B117" s="421"/>
      <c r="C117" s="421"/>
      <c r="D117" s="421"/>
      <c r="E117" s="428"/>
      <c r="F117" s="421"/>
      <c r="G117" s="421"/>
    </row>
    <row r="118" spans="1:7" x14ac:dyDescent="0.2">
      <c r="A118" s="421"/>
      <c r="B118" s="421"/>
      <c r="C118" s="421"/>
      <c r="D118" s="421"/>
      <c r="E118" s="428"/>
      <c r="F118" s="421"/>
      <c r="G118" s="421"/>
    </row>
    <row r="119" spans="1:7" x14ac:dyDescent="0.2">
      <c r="A119" s="421"/>
      <c r="B119" s="421"/>
      <c r="C119" s="421"/>
      <c r="D119" s="421"/>
      <c r="E119" s="428"/>
      <c r="F119" s="421"/>
      <c r="G119" s="421"/>
    </row>
    <row r="120" spans="1:7" x14ac:dyDescent="0.2">
      <c r="A120" s="421"/>
      <c r="B120" s="421"/>
      <c r="C120" s="421"/>
      <c r="D120" s="421"/>
      <c r="E120" s="428"/>
      <c r="F120" s="421"/>
      <c r="G120" s="421"/>
    </row>
    <row r="121" spans="1:7" x14ac:dyDescent="0.2">
      <c r="A121" s="421"/>
      <c r="B121" s="421"/>
      <c r="C121" s="421"/>
      <c r="D121" s="421"/>
      <c r="E121" s="428"/>
      <c r="F121" s="421"/>
      <c r="G121" s="421"/>
    </row>
    <row r="122" spans="1:7" x14ac:dyDescent="0.2">
      <c r="A122" s="421"/>
      <c r="B122" s="421"/>
      <c r="C122" s="421"/>
      <c r="D122" s="421"/>
      <c r="E122" s="428"/>
      <c r="F122" s="421"/>
      <c r="G122" s="421"/>
    </row>
    <row r="123" spans="1:7" x14ac:dyDescent="0.2">
      <c r="A123" s="421"/>
      <c r="B123" s="421"/>
      <c r="C123" s="421"/>
      <c r="D123" s="421"/>
      <c r="E123" s="428"/>
      <c r="F123" s="421"/>
      <c r="G123" s="421"/>
    </row>
    <row r="124" spans="1:7" x14ac:dyDescent="0.2">
      <c r="A124" s="421"/>
      <c r="B124" s="421"/>
      <c r="C124" s="421"/>
      <c r="D124" s="421"/>
      <c r="E124" s="428"/>
      <c r="F124" s="421"/>
      <c r="G124" s="421"/>
    </row>
    <row r="125" spans="1:7" x14ac:dyDescent="0.2">
      <c r="A125" s="421"/>
      <c r="B125" s="421"/>
      <c r="C125" s="421"/>
      <c r="D125" s="421"/>
      <c r="E125" s="428"/>
      <c r="F125" s="421"/>
      <c r="G125" s="42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69</vt:i4>
      </vt:variant>
    </vt:vector>
  </HeadingPairs>
  <TitlesOfParts>
    <vt:vector size="80" baseType="lpstr">
      <vt:lpstr>Pokyny pro vyplnění</vt:lpstr>
      <vt:lpstr>Rekapitulace stavby</vt:lpstr>
      <vt:lpstr>1_stavební část</vt:lpstr>
      <vt:lpstr>VzorPolozky</vt:lpstr>
      <vt:lpstr> 1_Položkový rozpočet</vt:lpstr>
      <vt:lpstr>2_elektroinstalace</vt:lpstr>
      <vt:lpstr>2_Položkový rozpočet</vt:lpstr>
      <vt:lpstr>3_VZT</vt:lpstr>
      <vt:lpstr>3_Položkový rozpočet</vt:lpstr>
      <vt:lpstr>4_UT</vt:lpstr>
      <vt:lpstr>4_Položkový rozpočet</vt:lpstr>
      <vt:lpstr>'1_stavební část'!CelkemDPHVypocet</vt:lpstr>
      <vt:lpstr>CenaCelkem</vt:lpstr>
      <vt:lpstr>CenaCelkemBezDPH</vt:lpstr>
      <vt:lpstr>'1_stavební část'!CenaCelkemVypocet</vt:lpstr>
      <vt:lpstr>cisloobjektu</vt:lpstr>
      <vt:lpstr>'1_stavební část'!CisloStavby</vt:lpstr>
      <vt:lpstr>CisloStavebnihoRozpoctu</vt:lpstr>
      <vt:lpstr>dadresa</vt:lpstr>
      <vt:lpstr>'1_stavební část'!DIČ</vt:lpstr>
      <vt:lpstr>Dil</vt:lpstr>
      <vt:lpstr>dmisto</vt:lpstr>
      <vt:lpstr>Dodavka</vt:lpstr>
      <vt:lpstr>DPHSni</vt:lpstr>
      <vt:lpstr>DPHZakl</vt:lpstr>
      <vt:lpstr>'1_stavební část'!dpsc</vt:lpstr>
      <vt:lpstr>HSV</vt:lpstr>
      <vt:lpstr>HZS</vt:lpstr>
      <vt:lpstr>'1_stavební část'!IČO</vt:lpstr>
      <vt:lpstr>Mena</vt:lpstr>
      <vt:lpstr>MistoStavby</vt:lpstr>
      <vt:lpstr>Mont</vt:lpstr>
      <vt:lpstr>NazevDilu</vt:lpstr>
      <vt:lpstr>nazevobjektu</vt:lpstr>
      <vt:lpstr>'1_stavební část'!NazevStavby</vt:lpstr>
      <vt:lpstr>NazevStavebnihoRozpoctu</vt:lpstr>
      <vt:lpstr>'2_elektroinstalace'!Názvy_tisku</vt:lpstr>
      <vt:lpstr>'2_Položkový rozpočet'!Názvy_tisku</vt:lpstr>
      <vt:lpstr>'3_Položkový rozpočet'!Názvy_tisku</vt:lpstr>
      <vt:lpstr>'3_VZT'!Názvy_tisku</vt:lpstr>
      <vt:lpstr>'4_Položkový rozpočet'!Názvy_tisku</vt:lpstr>
      <vt:lpstr>'4_UT'!Názvy_tisku</vt:lpstr>
      <vt:lpstr>'Rekapitulace stavby'!Názvy_tisku</vt:lpstr>
      <vt:lpstr>oadresa</vt:lpstr>
      <vt:lpstr>'1_stavební část'!Objednatel</vt:lpstr>
      <vt:lpstr>'1_stavební část'!Objekt</vt:lpstr>
      <vt:lpstr>' 1_Položkový rozpočet'!Oblast_tisku</vt:lpstr>
      <vt:lpstr>'1_stavební část'!Oblast_tisku</vt:lpstr>
      <vt:lpstr>'3_Položkový rozpočet'!Oblast_tisku</vt:lpstr>
      <vt:lpstr>'3_VZT'!Oblast_tisku</vt:lpstr>
      <vt:lpstr>'4_Položkový rozpočet'!Oblast_tisku</vt:lpstr>
      <vt:lpstr>'4_UT'!Oblast_tisku</vt:lpstr>
      <vt:lpstr>'Rekapitulace stavby'!Oblast_tisku</vt:lpstr>
      <vt:lpstr>'1_stavební část'!odic</vt:lpstr>
      <vt:lpstr>'1_stavební část'!oico</vt:lpstr>
      <vt:lpstr>'1_stavební část'!omisto</vt:lpstr>
      <vt:lpstr>'1_stavební část'!onazev</vt:lpstr>
      <vt:lpstr>'1_stavební část'!opsc</vt:lpstr>
      <vt:lpstr>padresa</vt:lpstr>
      <vt:lpstr>pdic</vt:lpstr>
      <vt:lpstr>pico</vt:lpstr>
      <vt:lpstr>pmisto</vt:lpstr>
      <vt:lpstr>PoptavkaID</vt:lpstr>
      <vt:lpstr>pPSC</vt:lpstr>
      <vt:lpstr>Projektant</vt:lpstr>
      <vt:lpstr>PSV</vt:lpstr>
      <vt:lpstr>'1_stavební část'!SazbaDPH1</vt:lpstr>
      <vt:lpstr>'1_stavební část'!SazbaDPH2</vt:lpstr>
      <vt:lpstr>VRN</vt:lpstr>
      <vt:lpstr>VRNKc</vt:lpstr>
      <vt:lpstr>VRNnazev</vt:lpstr>
      <vt:lpstr>VRNproc</vt:lpstr>
      <vt:lpstr>VRNzakl</vt:lpstr>
      <vt:lpstr>Vypracoval</vt:lpstr>
      <vt:lpstr>ZakladDPHSni</vt:lpstr>
      <vt:lpstr>'1_stavební část'!ZakladDPHSniVypocet</vt:lpstr>
      <vt:lpstr>ZakladDPHZakl</vt:lpstr>
      <vt:lpstr>'1_stavební část'!ZakladDPHZaklVypocet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Oldřich</dc:creator>
  <cp:lastModifiedBy>Ing. Josef Kuběna</cp:lastModifiedBy>
  <cp:lastPrinted>2019-04-30T11:20:39Z</cp:lastPrinted>
  <dcterms:created xsi:type="dcterms:W3CDTF">2009-04-08T07:15:50Z</dcterms:created>
  <dcterms:modified xsi:type="dcterms:W3CDTF">2019-05-29T11:30:15Z</dcterms:modified>
</cp:coreProperties>
</file>