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Stavební část" sheetId="2" r:id="rId2"/>
  </sheets>
  <definedNames>
    <definedName name="_xlnm._FilterDatabase" localSheetId="1" hidden="1">'Stavební část'!$C$96:$K$173</definedName>
    <definedName name="_xlnm.Print_Area" localSheetId="0">'Rekapitulace stavby'!$D$4:$AO$36,'Rekapitulace stavby'!$C$42:$AQ$56</definedName>
    <definedName name="_xlnm.Print_Area" localSheetId="1">'Stavební část'!$C$4:$J$41,'Stavební část'!$C$47:$J$78,'Stavební část'!$C$84:$K$173</definedName>
    <definedName name="_xlnm.Print_Titles" localSheetId="0">'Rekapitulace stavby'!$52:$52</definedName>
    <definedName name="_xlnm.Print_Titles" localSheetId="1">'Stavební část'!$96:$96</definedName>
  </definedNames>
  <calcPr calcId="152511"/>
</workbook>
</file>

<file path=xl/sharedStrings.xml><?xml version="1.0" encoding="utf-8"?>
<sst xmlns="http://schemas.openxmlformats.org/spreadsheetml/2006/main" count="1300" uniqueCount="401">
  <si>
    <t>Export Komplet</t>
  </si>
  <si>
    <t/>
  </si>
  <si>
    <t>2.0</t>
  </si>
  <si>
    <t>False</t>
  </si>
  <si>
    <t>{84c8e113-8120-4d4d-835c-2726df396063}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</si>
  <si>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</si>
  <si>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</si>
  <si>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</si>
  <si>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</si>
  <si>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</si>
  <si>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</si>
  <si>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</si>
  <si>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</si>
  <si>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</si>
  <si>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</si>
  <si>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</si>
  <si>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</si>
  <si>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</si>
  <si>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</si>
  <si>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</si>
  <si>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</si>
  <si>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Nový Jičín</t>
  </si>
  <si>
    <t>DIČ:</t>
  </si>
  <si>
    <t>Uchazeč:</t>
  </si>
  <si>
    <t>Projektant:</t>
  </si>
  <si>
    <t>Ing.Tomáš Bruckner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</si>
  <si>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</si>
  <si>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</si>
  <si>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</si>
  <si>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</si>
  <si>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</si>
  <si>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</si>
  <si>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</si>
  <si>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</si>
  <si>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</si>
  <si>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</si>
  <si>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</si>
  <si>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</si>
  <si>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</si>
  <si>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</si>
  <si>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</si>
  <si>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</si>
  <si>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</si>
  <si>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</si>
  <si>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</si>
  <si>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</si>
  <si>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</si>
  <si>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</si>
  <si>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</si>
  <si>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</si>
  <si>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</si>
  <si>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</si>
  <si>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</si>
  <si>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</si>
  <si>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</si>
  <si>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</si>
  <si>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</si>
  <si>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</si>
  <si>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</si>
  <si>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</si>
  <si>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</si>
  <si>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</si>
  <si>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</si>
  <si>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</si>
  <si>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</si>
  <si>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</si>
  <si>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</si>
  <si>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</si>
  <si>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1úprava</t>
  </si>
  <si>
    <t>Stavební část</t>
  </si>
  <si>
    <t>STA</t>
  </si>
  <si>
    <t>1</t>
  </si>
  <si>
    <t>{8dbd03d0-fe0f-46dc-98ce-f23c4d9b571a}</t>
  </si>
  <si>
    <t>KRYCÍ LIST SOUPISU PRACÍ</t>
  </si>
  <si>
    <t>Objekt:</t>
  </si>
  <si>
    <t>Ing.Tomáš Brucjner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</si>
  <si>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</si>
  <si>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</si>
  <si>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</si>
  <si>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</si>
  <si>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</si>
  <si>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</si>
  <si>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</si>
  <si>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</si>
  <si>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</si>
  <si>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</si>
  <si>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</si>
  <si>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</si>
  <si>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</si>
  <si>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</si>
  <si>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</si>
  <si>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</si>
  <si>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783 - Dokončovací práce - nátěry</t>
  </si>
  <si>
    <t>2) Ostatní náklady</t>
  </si>
  <si>
    <t>Zařízení staveniště</t>
  </si>
  <si>
    <t>VRN</t>
  </si>
  <si>
    <t>2</t>
  </si>
  <si>
    <t>Jiné VRN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</si>
  <si>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</si>
  <si>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</si>
  <si>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</si>
  <si>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</si>
  <si>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</si>
  <si>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</si>
  <si>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</si>
  <si>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</si>
  <si>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</si>
  <si>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</si>
  <si>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</si>
  <si>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</si>
  <si>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</si>
  <si>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</si>
  <si>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</si>
  <si>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</si>
  <si>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</si>
  <si>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</si>
  <si>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</si>
  <si>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</si>
  <si>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317235811</t>
  </si>
  <si>
    <t>Doplnění zdiva hlavních a kordónových říms maltu</t>
  </si>
  <si>
    <t>m3</t>
  </si>
  <si>
    <t>CS ÚRS 2017 01</t>
  </si>
  <si>
    <t>4</t>
  </si>
  <si>
    <t>9242149</t>
  </si>
  <si>
    <t>6</t>
  </si>
  <si>
    <t>Úpravy povrchů, podlahy a osazování výplní</t>
  </si>
  <si>
    <t>83</t>
  </si>
  <si>
    <t>612325302</t>
  </si>
  <si>
    <t>Vápenocementová štuková omítka ostění nebo nadpraží</t>
  </si>
  <si>
    <t>m2</t>
  </si>
  <si>
    <t>CS ÚRS 2019 01</t>
  </si>
  <si>
    <t>-1352698933</t>
  </si>
  <si>
    <t>621325202</t>
  </si>
  <si>
    <t>Oprava vnější vápenocementové štukové omítky složitosti 1 podhledů v rozsahu do 30%</t>
  </si>
  <si>
    <t>-932940974</t>
  </si>
  <si>
    <t>622321141</t>
  </si>
  <si>
    <t>Vápenocementová omítka štuková dvouvrstvá vnějších stěn nanášená ručně</t>
  </si>
  <si>
    <t>-1581770973</t>
  </si>
  <si>
    <t>622321191</t>
  </si>
  <si>
    <t>Příplatek k vápenocementové omítce vnějších stěn za každých dalších 5 mm tloušťky ručně</t>
  </si>
  <si>
    <t>304272925</t>
  </si>
  <si>
    <t>55</t>
  </si>
  <si>
    <t>622325312</t>
  </si>
  <si>
    <t>Oprava vnější vápenocementové štukové omítky složitosti 2 v rozsahu do 30%</t>
  </si>
  <si>
    <t>-640070036</t>
  </si>
  <si>
    <t>622325312.1</t>
  </si>
  <si>
    <t>Oprava vnější vápenocementové štukové omítky složitosti 5 v rozsahu do 30%</t>
  </si>
  <si>
    <t>9621700</t>
  </si>
  <si>
    <t>69</t>
  </si>
  <si>
    <t>622821012</t>
  </si>
  <si>
    <t>Vnější sanační štuková omítka pro vlhké a zasolené zdivo prováděná ručně</t>
  </si>
  <si>
    <t>CS ÚRS 2018 02</t>
  </si>
  <si>
    <t>-1214806565</t>
  </si>
  <si>
    <t>70</t>
  </si>
  <si>
    <t>622821041</t>
  </si>
  <si>
    <t>Vnější vyrovnávací sanační omítka prováděná strojně</t>
  </si>
  <si>
    <t>797024375</t>
  </si>
  <si>
    <t>71</t>
  </si>
  <si>
    <t>622821091</t>
  </si>
  <si>
    <t>Příplatek k vnější vyrovnávací sanační omítce ZKD 10 mm omítky prováděné strojně ve více vrstvách</t>
  </si>
  <si>
    <t>-1273233482</t>
  </si>
  <si>
    <t>7</t>
  </si>
  <si>
    <t>625681014</t>
  </si>
  <si>
    <t>Ochrana proti holubům hrotovým systémem čtyřřadým s účinnou šířkou 25 cm</t>
  </si>
  <si>
    <t>m</t>
  </si>
  <si>
    <t>1999291347</t>
  </si>
  <si>
    <t>8</t>
  </si>
  <si>
    <t>629135101</t>
  </si>
  <si>
    <t>Vyrovnávací vrstva pod klempířské prvky z MC š do 150 mm</t>
  </si>
  <si>
    <t>1738276710</t>
  </si>
  <si>
    <t>9</t>
  </si>
  <si>
    <t>629991011</t>
  </si>
  <si>
    <t>Zakrytí výplní otvorů a svislých ploch fólií přilepenou lepící páskou</t>
  </si>
  <si>
    <t>-1506081598</t>
  </si>
  <si>
    <t>10</t>
  </si>
  <si>
    <t>629995101</t>
  </si>
  <si>
    <t>Očištění vnějších ploch tlakovou vodou</t>
  </si>
  <si>
    <t>244224977</t>
  </si>
  <si>
    <t>12</t>
  </si>
  <si>
    <t>629999022</t>
  </si>
  <si>
    <t>Příplatek k omítce za provádění zaoblených ploch poloměru přes 100 mm</t>
  </si>
  <si>
    <t>-24828544</t>
  </si>
  <si>
    <t>Ostatní konstrukce a práce, bourání</t>
  </si>
  <si>
    <t>52</t>
  </si>
  <si>
    <t>941111121</t>
  </si>
  <si>
    <t>Montáž lešení řadového trubkového lehkého s podlahami zatížení do 200 kg/m2 š do 1,2 m v do 10 m</t>
  </si>
  <si>
    <t>-2078046657</t>
  </si>
  <si>
    <t>53</t>
  </si>
  <si>
    <t>941111221</t>
  </si>
  <si>
    <t>Příplatek k lešení řadovému trubkovému lehkému s podlahami š 1,2 m v 10 m za první a ZKD den použití</t>
  </si>
  <si>
    <t>-1980273499</t>
  </si>
  <si>
    <t>54</t>
  </si>
  <si>
    <t>941111821</t>
  </si>
  <si>
    <t>Demontáž lešení řadového trubkového lehkého s podlahami zatížení do 200 kg/m2 š do 1,2 m v do 10 m</t>
  </si>
  <si>
    <t>396142072</t>
  </si>
  <si>
    <t>16</t>
  </si>
  <si>
    <t>944611111</t>
  </si>
  <si>
    <t>Montáž ochranné plachty z textilie z umělých vláken</t>
  </si>
  <si>
    <t>-1051094210</t>
  </si>
  <si>
    <t>17</t>
  </si>
  <si>
    <t>944611211</t>
  </si>
  <si>
    <t>Příplatek k ochranné plachtě za první a ZKD den použití</t>
  </si>
  <si>
    <t>-865948792</t>
  </si>
  <si>
    <t>18</t>
  </si>
  <si>
    <t>944611811</t>
  </si>
  <si>
    <t>Demontáž ochranné plachty z textilie z umělých vláken</t>
  </si>
  <si>
    <t>794650208</t>
  </si>
  <si>
    <t>19</t>
  </si>
  <si>
    <t>949101112</t>
  </si>
  <si>
    <t>Lešení pomocné pro objekty pozemních staveb s lešeňovou podlahou v do 3,5 m zatížení do 150 kg/m2</t>
  </si>
  <si>
    <t>779799193</t>
  </si>
  <si>
    <t>20</t>
  </si>
  <si>
    <t>952901111</t>
  </si>
  <si>
    <t>Úklid průběžný a závěrečný po dokončení stavby</t>
  </si>
  <si>
    <t>-185592622</t>
  </si>
  <si>
    <t>84</t>
  </si>
  <si>
    <t>968062354</t>
  </si>
  <si>
    <t>Vybourání dřevěných rámů oken dvojitých včetně křídel pl do 1 m2</t>
  </si>
  <si>
    <t>1132964084</t>
  </si>
  <si>
    <t>85</t>
  </si>
  <si>
    <t>968062355</t>
  </si>
  <si>
    <t>Vybourání dřevěných rámů oken dvojitých včetně křídel pl do 2 m2</t>
  </si>
  <si>
    <t>1218624484</t>
  </si>
  <si>
    <t>86</t>
  </si>
  <si>
    <t>968062375</t>
  </si>
  <si>
    <t>Vybourání dřevěných rámů oken zdvojených včetně křídel pl do 2 m2</t>
  </si>
  <si>
    <t>1327315859</t>
  </si>
  <si>
    <t>978011141</t>
  </si>
  <si>
    <t>Otlučení (osekání) vnitřní vápenné nebo vápenocementové omítky stropů v rozsahu do 30 %</t>
  </si>
  <si>
    <t>1098752182</t>
  </si>
  <si>
    <t>56</t>
  </si>
  <si>
    <t>978015331</t>
  </si>
  <si>
    <t>Otlučení (osekání) vnější vápenné nebo vápenocementové omítky stupně členitosti 1 a 2 rozsahu do 20%</t>
  </si>
  <si>
    <t>-774693952</t>
  </si>
  <si>
    <t>68</t>
  </si>
  <si>
    <t>978015391</t>
  </si>
  <si>
    <t>Otlučení (osekání) vnější vápenné nebo vápenocementové omítky stupně členitosti 1 a 2 do 100%</t>
  </si>
  <si>
    <t>1817484887</t>
  </si>
  <si>
    <t>23</t>
  </si>
  <si>
    <t>978019331</t>
  </si>
  <si>
    <t>Otlučení vnější vápenné nebo vápenocementové vnější omítky stupně členitosti 3 až 5  rozsahu do 20%</t>
  </si>
  <si>
    <t>-1029189753</t>
  </si>
  <si>
    <t>997</t>
  </si>
  <si>
    <t>Přesun sutě</t>
  </si>
  <si>
    <t>24</t>
  </si>
  <si>
    <t>997013154</t>
  </si>
  <si>
    <t>Vnitrostaveništní doprava suti a vybouraných hmot pro budovy v do 15 m s omezením mechanizace</t>
  </si>
  <si>
    <t>t</t>
  </si>
  <si>
    <t>1070874837</t>
  </si>
  <si>
    <t>25</t>
  </si>
  <si>
    <t>997013501</t>
  </si>
  <si>
    <t>Odvoz suti a vybouraných hmot na skládku nebo meziskládku do 1 km se složením</t>
  </si>
  <si>
    <t>-2108130821</t>
  </si>
  <si>
    <t>26</t>
  </si>
  <si>
    <t>997013509</t>
  </si>
  <si>
    <t>Příplatek k odvozu suti a vybouraných hmot na skládku ZKD 1 km přes 1 km</t>
  </si>
  <si>
    <t>-1576445111</t>
  </si>
  <si>
    <t>27</t>
  </si>
  <si>
    <t>997013831</t>
  </si>
  <si>
    <t>Poplatek za uložení stavebního směsného odpadu na skládce (skládkovné)</t>
  </si>
  <si>
    <t>-2161505</t>
  </si>
  <si>
    <t>998</t>
  </si>
  <si>
    <t>Přesun hmot</t>
  </si>
  <si>
    <t>65</t>
  </si>
  <si>
    <t>998017002</t>
  </si>
  <si>
    <t>Přesun hmot s omezením mechanizace pro budovy v do 12 m</t>
  </si>
  <si>
    <t>1089212777</t>
  </si>
  <si>
    <t>PSV</t>
  </si>
  <si>
    <t>Práce a dodávky PSV</t>
  </si>
  <si>
    <t>764</t>
  </si>
  <si>
    <t>Konstrukce klempířské</t>
  </si>
  <si>
    <t>64</t>
  </si>
  <si>
    <t>764002851</t>
  </si>
  <si>
    <t>Demontáž oplechování parapetů do suti</t>
  </si>
  <si>
    <t>-1323570234</t>
  </si>
  <si>
    <t>30</t>
  </si>
  <si>
    <t>764004801</t>
  </si>
  <si>
    <t>Demontáž podokapního žlabu do suti</t>
  </si>
  <si>
    <t>-694858062</t>
  </si>
  <si>
    <t>31</t>
  </si>
  <si>
    <t>764004861</t>
  </si>
  <si>
    <t>Demontáž svodu do suti</t>
  </si>
  <si>
    <t>-378167703</t>
  </si>
  <si>
    <t>67</t>
  </si>
  <si>
    <t>764216403</t>
  </si>
  <si>
    <t>Oplechování parapetů rovných mechanicky kotvené z Pz plechu rš 250 mm</t>
  </si>
  <si>
    <t>484365751</t>
  </si>
  <si>
    <t>33</t>
  </si>
  <si>
    <t>764511404</t>
  </si>
  <si>
    <t>Žlab podokapní půlkruhový z Pz plechu rš 330 mm</t>
  </si>
  <si>
    <t>-942397851</t>
  </si>
  <si>
    <t>34</t>
  </si>
  <si>
    <t>764518424</t>
  </si>
  <si>
    <t>Svody kruhové včetně objímek, kolen, odskoků z Pz plechu průměru 150 mm</t>
  </si>
  <si>
    <t>-97612200</t>
  </si>
  <si>
    <t>764002861</t>
  </si>
  <si>
    <t>Demontáž oplechování říms a ozdobných prvků do suti</t>
  </si>
  <si>
    <t>1235674618</t>
  </si>
  <si>
    <t>35</t>
  </si>
  <si>
    <t>764218404</t>
  </si>
  <si>
    <t>Oplechování rovné římsy mechanicky kotvené z Pz plechu rš 330 mm</t>
  </si>
  <si>
    <t>-1058414711</t>
  </si>
  <si>
    <t>63</t>
  </si>
  <si>
    <t>998764202</t>
  </si>
  <si>
    <t>Přesun hmot procentní pro konstrukce klempířské v objektech v do 12 m</t>
  </si>
  <si>
    <t>%</t>
  </si>
  <si>
    <t>1924221491</t>
  </si>
  <si>
    <t>766</t>
  </si>
  <si>
    <t>Konstrukce truhlářské</t>
  </si>
  <si>
    <t>75</t>
  </si>
  <si>
    <t>766621111</t>
  </si>
  <si>
    <t>Montáž dřevěných oken plochy přes 1 m2 špaletových výšky do 1,5 m s rámem do zdiva</t>
  </si>
  <si>
    <t>-1810198454</t>
  </si>
  <si>
    <t>76</t>
  </si>
  <si>
    <t>611001</t>
  </si>
  <si>
    <t>dodávka okno dřevěné kastlové dvoukřídlé 1850x900 mm včetně dřevěného parapetu</t>
  </si>
  <si>
    <t>kus</t>
  </si>
  <si>
    <t>-2003351618</t>
  </si>
  <si>
    <t>77</t>
  </si>
  <si>
    <t>611002</t>
  </si>
  <si>
    <t>dodávka okno dřevěné kastlové dvoukřídlé 1850x1000 mm včetně dřevěného parapetu</t>
  </si>
  <si>
    <t>425631042</t>
  </si>
  <si>
    <t>78</t>
  </si>
  <si>
    <t>611003</t>
  </si>
  <si>
    <t>dodávka okno dřevěné kastlové dvoukřídlé 1850x1050 mm včetně dřevěného parapetu</t>
  </si>
  <si>
    <t>-968154327</t>
  </si>
  <si>
    <t>80</t>
  </si>
  <si>
    <t>611004</t>
  </si>
  <si>
    <t>dodávka okno dřevěné kastlové dvoukřídlé 1050x550 mm včetně dřevěného parapetu</t>
  </si>
  <si>
    <t>-1114824012</t>
  </si>
  <si>
    <t>79</t>
  </si>
  <si>
    <t>611005</t>
  </si>
  <si>
    <t>dodávka okno dřevěné kastlové jednokřídlé 870x1470 mm včetně dřevěného parapetu</t>
  </si>
  <si>
    <t>-890527891</t>
  </si>
  <si>
    <t>81</t>
  </si>
  <si>
    <t>766621211</t>
  </si>
  <si>
    <t>Montáž dřevěných oken plochy přes 1 m2 otevíravých výšky do 1,5 m s rámem do zdiva</t>
  </si>
  <si>
    <t>-776602556</t>
  </si>
  <si>
    <t>82</t>
  </si>
  <si>
    <t>611006</t>
  </si>
  <si>
    <t>dodávka okno dřevěné s tepelně izolačním dvojsklem jednokřídlé 1300x1000 mm včetně dřevěného parapetu</t>
  </si>
  <si>
    <t>-528427247</t>
  </si>
  <si>
    <t>62</t>
  </si>
  <si>
    <t>998766202</t>
  </si>
  <si>
    <t>Přesun hmot procentní pro konstrukce truhlářské v objektech v do 12 m</t>
  </si>
  <si>
    <t>234098158</t>
  </si>
  <si>
    <t>783</t>
  </si>
  <si>
    <t>Dokončovací práce - nátěry</t>
  </si>
  <si>
    <t>39</t>
  </si>
  <si>
    <t>783301303</t>
  </si>
  <si>
    <t>Bezoplachové odrezivění zámečnických konstrukcí</t>
  </si>
  <si>
    <t>587215453</t>
  </si>
  <si>
    <t>40</t>
  </si>
  <si>
    <t>783314101</t>
  </si>
  <si>
    <t>Základní jednonásobný syntetický nátěr zámečnických konstrukcí</t>
  </si>
  <si>
    <t>-29090532</t>
  </si>
  <si>
    <t>41</t>
  </si>
  <si>
    <t>783315101</t>
  </si>
  <si>
    <t>Mezinátěr jednonásobný syntetický standardní zámečnických konstrukcí</t>
  </si>
  <si>
    <t>591430100</t>
  </si>
  <si>
    <t>42</t>
  </si>
  <si>
    <t>783317101</t>
  </si>
  <si>
    <t>Krycí jednonásobný syntetický standardní nátěr zámečnických konstrukcí</t>
  </si>
  <si>
    <t>829734190</t>
  </si>
  <si>
    <t>43</t>
  </si>
  <si>
    <t>783414201</t>
  </si>
  <si>
    <t>Základní antikorozní jednonásobný syntetický nátěr klempířských konstrukcí</t>
  </si>
  <si>
    <t>-1137884918</t>
  </si>
  <si>
    <t>44</t>
  </si>
  <si>
    <t>783415101</t>
  </si>
  <si>
    <t>Mezinátěr syntetický jednonásobný mezinátěr klempířských konstrukcí</t>
  </si>
  <si>
    <t>-264625037</t>
  </si>
  <si>
    <t>45</t>
  </si>
  <si>
    <t>783417101</t>
  </si>
  <si>
    <t>Krycí jednonásobný syntetický nátěr klempířských konstrukcí</t>
  </si>
  <si>
    <t>2115602146</t>
  </si>
  <si>
    <t>46</t>
  </si>
  <si>
    <t>783822121</t>
  </si>
  <si>
    <t>Tmelení prasklin šířky do 15 mm na omítkách disperzním tmelem</t>
  </si>
  <si>
    <t>-1145566582</t>
  </si>
  <si>
    <t>72</t>
  </si>
  <si>
    <t>783823183</t>
  </si>
  <si>
    <t>Penetrační silikátový nátěr omítek stupně členitosti 5</t>
  </si>
  <si>
    <t>1494826819</t>
  </si>
  <si>
    <t>73</t>
  </si>
  <si>
    <t>783827423</t>
  </si>
  <si>
    <t>Krycí dvojnásobný silikátový nátěr omítek stupně členitosti 1 a 2</t>
  </si>
  <si>
    <t>501940264</t>
  </si>
  <si>
    <t>74</t>
  </si>
  <si>
    <t>783827483</t>
  </si>
  <si>
    <t>Krycí dvojnásobný silikátový nátěr omítek stupně členitosti 5</t>
  </si>
  <si>
    <t>1000069879</t>
  </si>
  <si>
    <t>50</t>
  </si>
  <si>
    <t>783897611</t>
  </si>
  <si>
    <t>Příplatek k cenám dvojnásobného krycího nátěru omítek za barevné provedení v odstínu středně sytém</t>
  </si>
  <si>
    <t>-2047849323</t>
  </si>
  <si>
    <t>51</t>
  </si>
  <si>
    <t>783897619</t>
  </si>
  <si>
    <t>Příplatek k cenám dvojnásobného krycího nátěru omítek za barevné provedení v odstínu náročném</t>
  </si>
  <si>
    <t>890780177</t>
  </si>
  <si>
    <t>Rekonstrukce fasády domu Masarykovo náměstí č.p. 34-22, Nový Jičín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</si>
</sst>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10"/>
      <color rgb="FF969696"/>
      <name val="Arial CE"/>
      <family val="2"/>
    </font>
    <font>
      <sz val="8"/>
      <color rgb="FF960000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2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/>
    </xf>
    <xf numFmtId="0" fontId="0" fillId="0" borderId="3" xfId="0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18" fillId="3" borderId="0" xfId="0" applyFont="1" applyFill="1" applyAlignment="1">
      <alignment horizontal="left" vertical="center"/>
    </xf>
    <xf numFmtId="4" fontId="18" fillId="3" borderId="0" xfId="0" applyNumberFormat="1" applyFont="1" applyFill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4" fontId="18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14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0" fillId="0" borderId="22" xfId="0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right" vertical="center"/>
    </xf>
    <xf numFmtId="0" fontId="16" fillId="3" borderId="21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4">
      <selection activeCell="AG55" sqref="AG55:AM5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44:72" ht="36.95" customHeight="1">
      <c r="AR2" s="155" t="s">
        <v>5</v>
      </c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5"/>
      <c r="D4" s="16" t="s">
        <v>9</v>
      </c>
      <c r="AR4" s="15"/>
      <c r="AS4" s="17" t="s">
        <v>10</v>
      </c>
      <c r="BS4" s="12" t="s">
        <v>11</v>
      </c>
    </row>
    <row r="5" spans="2:71" ht="12" customHeight="1">
      <c r="B5" s="15"/>
      <c r="D5" s="18" t="s">
        <v>12</v>
      </c>
      <c r="K5" s="152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R5" s="15"/>
      <c r="BS5" s="12" t="s">
        <v>6</v>
      </c>
    </row>
    <row r="6" spans="2:71" ht="36.95" customHeight="1">
      <c r="B6" s="15"/>
      <c r="D6" s="19" t="s">
        <v>13</v>
      </c>
      <c r="K6" s="154" t="s">
        <v>400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R6" s="15"/>
      <c r="BS6" s="12" t="s">
        <v>6</v>
      </c>
    </row>
    <row r="7" spans="2:71" ht="12" customHeight="1">
      <c r="B7" s="15"/>
      <c r="D7" s="20" t="s">
        <v>14</v>
      </c>
      <c r="K7" s="12" t="s">
        <v>1</v>
      </c>
      <c r="AK7" s="20" t="s">
        <v>15</v>
      </c>
      <c r="AN7" s="12" t="s">
        <v>1</v>
      </c>
      <c r="AR7" s="15"/>
      <c r="BS7" s="12" t="s">
        <v>6</v>
      </c>
    </row>
    <row r="8" spans="2:71" ht="12" customHeight="1">
      <c r="B8" s="15"/>
      <c r="D8" s="20" t="s">
        <v>16</v>
      </c>
      <c r="K8" s="12" t="s">
        <v>17</v>
      </c>
      <c r="AK8" s="20" t="s">
        <v>18</v>
      </c>
      <c r="AN8" s="142">
        <v>43599</v>
      </c>
      <c r="AR8" s="15"/>
      <c r="BS8" s="12" t="s">
        <v>6</v>
      </c>
    </row>
    <row r="9" spans="2:71" ht="14.45" customHeight="1">
      <c r="B9" s="15"/>
      <c r="AR9" s="15"/>
      <c r="BS9" s="12" t="s">
        <v>6</v>
      </c>
    </row>
    <row r="10" spans="2:71" ht="12" customHeight="1">
      <c r="B10" s="15"/>
      <c r="D10" s="20" t="s">
        <v>19</v>
      </c>
      <c r="AK10" s="20" t="s">
        <v>20</v>
      </c>
      <c r="AN10" s="12" t="s">
        <v>1</v>
      </c>
      <c r="AR10" s="15"/>
      <c r="BS10" s="12" t="s">
        <v>6</v>
      </c>
    </row>
    <row r="11" spans="2:71" ht="18.4" customHeight="1">
      <c r="B11" s="15"/>
      <c r="E11" s="12" t="s">
        <v>21</v>
      </c>
      <c r="AK11" s="20" t="s">
        <v>22</v>
      </c>
      <c r="AN11" s="12" t="s">
        <v>1</v>
      </c>
      <c r="AR11" s="15"/>
      <c r="BS11" s="12" t="s">
        <v>6</v>
      </c>
    </row>
    <row r="12" spans="2:71" ht="6.95" customHeight="1">
      <c r="B12" s="15"/>
      <c r="AR12" s="15"/>
      <c r="BS12" s="12" t="s">
        <v>6</v>
      </c>
    </row>
    <row r="13" spans="2:71" ht="12" customHeight="1">
      <c r="B13" s="15"/>
      <c r="D13" s="20" t="s">
        <v>23</v>
      </c>
      <c r="AK13" s="20" t="s">
        <v>20</v>
      </c>
      <c r="AN13" s="12" t="s">
        <v>1</v>
      </c>
      <c r="AR13" s="15"/>
      <c r="BS13" s="12" t="s">
        <v>6</v>
      </c>
    </row>
    <row r="14" spans="2:71" ht="12">
      <c r="B14" s="15"/>
      <c r="E14" s="12" t="s">
        <v>17</v>
      </c>
      <c r="AK14" s="20" t="s">
        <v>22</v>
      </c>
      <c r="AN14" s="12" t="s">
        <v>1</v>
      </c>
      <c r="AR14" s="15"/>
      <c r="BS14" s="12" t="s">
        <v>6</v>
      </c>
    </row>
    <row r="15" spans="2:71" ht="6.95" customHeight="1">
      <c r="B15" s="15"/>
      <c r="AR15" s="15"/>
      <c r="BS15" s="12" t="s">
        <v>3</v>
      </c>
    </row>
    <row r="16" spans="2:71" ht="12" customHeight="1">
      <c r="B16" s="15"/>
      <c r="D16" s="20" t="s">
        <v>24</v>
      </c>
      <c r="AK16" s="20" t="s">
        <v>20</v>
      </c>
      <c r="AN16" s="12" t="s">
        <v>1</v>
      </c>
      <c r="AR16" s="15"/>
      <c r="BS16" s="12" t="s">
        <v>3</v>
      </c>
    </row>
    <row r="17" spans="2:71" ht="18.4" customHeight="1">
      <c r="B17" s="15"/>
      <c r="E17" s="12" t="s">
        <v>25</v>
      </c>
      <c r="AK17" s="20" t="s">
        <v>22</v>
      </c>
      <c r="AN17" s="12" t="s">
        <v>1</v>
      </c>
      <c r="AR17" s="15"/>
      <c r="BS17" s="12" t="s">
        <v>26</v>
      </c>
    </row>
    <row r="18" spans="2:71" ht="6.95" customHeight="1">
      <c r="B18" s="15"/>
      <c r="AR18" s="15"/>
      <c r="BS18" s="12" t="s">
        <v>6</v>
      </c>
    </row>
    <row r="19" spans="2:71" ht="12" customHeight="1">
      <c r="B19" s="15"/>
      <c r="D19" s="20" t="s">
        <v>27</v>
      </c>
      <c r="AK19" s="20" t="s">
        <v>20</v>
      </c>
      <c r="AN19" s="12" t="s">
        <v>1</v>
      </c>
      <c r="AR19" s="15"/>
      <c r="BS19" s="12" t="s">
        <v>6</v>
      </c>
    </row>
    <row r="20" spans="2:71" ht="18.4" customHeight="1">
      <c r="B20" s="15"/>
      <c r="E20" s="12" t="s">
        <v>17</v>
      </c>
      <c r="AK20" s="20" t="s">
        <v>22</v>
      </c>
      <c r="AN20" s="12" t="s">
        <v>1</v>
      </c>
      <c r="AR20" s="15"/>
      <c r="BS20" s="12" t="s">
        <v>26</v>
      </c>
    </row>
    <row r="21" spans="2:44" ht="6.95" customHeight="1">
      <c r="B21" s="15"/>
      <c r="AR21" s="15"/>
    </row>
    <row r="22" spans="2:44" ht="12" customHeight="1">
      <c r="B22" s="15"/>
      <c r="D22" s="20" t="s">
        <v>28</v>
      </c>
      <c r="AR22" s="15"/>
    </row>
    <row r="23" spans="2:44" ht="16.5" customHeight="1">
      <c r="B23" s="15"/>
      <c r="E23" s="156" t="s">
        <v>1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R23" s="15"/>
    </row>
    <row r="24" spans="2:44" ht="6.95" customHeight="1">
      <c r="B24" s="15"/>
      <c r="AR24" s="15"/>
    </row>
    <row r="25" spans="2:44" ht="6.95" customHeight="1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5"/>
    </row>
    <row r="26" spans="2:44" s="1" customFormat="1" ht="25.9" customHeight="1">
      <c r="B26" s="23"/>
      <c r="D26" s="24" t="s">
        <v>29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57">
        <f>ROUND(AG54,2)</f>
        <v>0</v>
      </c>
      <c r="AL26" s="158"/>
      <c r="AM26" s="158"/>
      <c r="AN26" s="158"/>
      <c r="AO26" s="158"/>
      <c r="AR26" s="23"/>
    </row>
    <row r="27" spans="2:44" s="1" customFormat="1" ht="6.95" customHeight="1">
      <c r="B27" s="23"/>
      <c r="AR27" s="23"/>
    </row>
    <row r="28" spans="2:44" s="1" customFormat="1" ht="12">
      <c r="B28" s="23"/>
      <c r="L28" s="151" t="s">
        <v>30</v>
      </c>
      <c r="M28" s="151"/>
      <c r="N28" s="151"/>
      <c r="O28" s="151"/>
      <c r="P28" s="151"/>
      <c r="W28" s="151" t="s">
        <v>31</v>
      </c>
      <c r="X28" s="151"/>
      <c r="Y28" s="151"/>
      <c r="Z28" s="151"/>
      <c r="AA28" s="151"/>
      <c r="AB28" s="151"/>
      <c r="AC28" s="151"/>
      <c r="AD28" s="151"/>
      <c r="AE28" s="151"/>
      <c r="AK28" s="151" t="s">
        <v>32</v>
      </c>
      <c r="AL28" s="151"/>
      <c r="AM28" s="151"/>
      <c r="AN28" s="151"/>
      <c r="AO28" s="151"/>
      <c r="AR28" s="23"/>
    </row>
    <row r="29" spans="2:44" s="2" customFormat="1" ht="14.45" customHeight="1">
      <c r="B29" s="27"/>
      <c r="D29" s="20" t="s">
        <v>33</v>
      </c>
      <c r="F29" s="20" t="s">
        <v>34</v>
      </c>
      <c r="L29" s="150">
        <v>0.21</v>
      </c>
      <c r="M29" s="149"/>
      <c r="N29" s="149"/>
      <c r="O29" s="149"/>
      <c r="P29" s="149"/>
      <c r="W29" s="148">
        <f>ROUND(AZ54,2)</f>
        <v>0</v>
      </c>
      <c r="X29" s="149"/>
      <c r="Y29" s="149"/>
      <c r="Z29" s="149"/>
      <c r="AA29" s="149"/>
      <c r="AB29" s="149"/>
      <c r="AC29" s="149"/>
      <c r="AD29" s="149"/>
      <c r="AE29" s="149"/>
      <c r="AK29" s="148">
        <f>ROUND(AV54,2)</f>
        <v>0</v>
      </c>
      <c r="AL29" s="149"/>
      <c r="AM29" s="149"/>
      <c r="AN29" s="149"/>
      <c r="AO29" s="149"/>
      <c r="AR29" s="27"/>
    </row>
    <row r="30" spans="2:44" s="2" customFormat="1" ht="14.45" customHeight="1">
      <c r="B30" s="27"/>
      <c r="F30" s="20" t="s">
        <v>35</v>
      </c>
      <c r="L30" s="150">
        <v>0.15</v>
      </c>
      <c r="M30" s="149"/>
      <c r="N30" s="149"/>
      <c r="O30" s="149"/>
      <c r="P30" s="149"/>
      <c r="W30" s="148">
        <f>ROUND(BA54,2)</f>
        <v>0</v>
      </c>
      <c r="X30" s="149"/>
      <c r="Y30" s="149"/>
      <c r="Z30" s="149"/>
      <c r="AA30" s="149"/>
      <c r="AB30" s="149"/>
      <c r="AC30" s="149"/>
      <c r="AD30" s="149"/>
      <c r="AE30" s="149"/>
      <c r="AK30" s="148">
        <f>ROUND(AW54,2)</f>
        <v>0</v>
      </c>
      <c r="AL30" s="149"/>
      <c r="AM30" s="149"/>
      <c r="AN30" s="149"/>
      <c r="AO30" s="149"/>
      <c r="AR30" s="27"/>
    </row>
    <row r="31" spans="2:44" s="2" customFormat="1" ht="14.45" customHeight="1" hidden="1">
      <c r="B31" s="27"/>
      <c r="F31" s="20" t="s">
        <v>36</v>
      </c>
      <c r="L31" s="150">
        <v>0.21</v>
      </c>
      <c r="M31" s="149"/>
      <c r="N31" s="149"/>
      <c r="O31" s="149"/>
      <c r="P31" s="149"/>
      <c r="W31" s="148">
        <f>ROUND(BB54,2)</f>
        <v>0</v>
      </c>
      <c r="X31" s="149"/>
      <c r="Y31" s="149"/>
      <c r="Z31" s="149"/>
      <c r="AA31" s="149"/>
      <c r="AB31" s="149"/>
      <c r="AC31" s="149"/>
      <c r="AD31" s="149"/>
      <c r="AE31" s="149"/>
      <c r="AK31" s="148">
        <v>0</v>
      </c>
      <c r="AL31" s="149"/>
      <c r="AM31" s="149"/>
      <c r="AN31" s="149"/>
      <c r="AO31" s="149"/>
      <c r="AR31" s="27"/>
    </row>
    <row r="32" spans="2:44" s="2" customFormat="1" ht="14.45" customHeight="1" hidden="1">
      <c r="B32" s="27"/>
      <c r="F32" s="20" t="s">
        <v>37</v>
      </c>
      <c r="L32" s="150">
        <v>0.15</v>
      </c>
      <c r="M32" s="149"/>
      <c r="N32" s="149"/>
      <c r="O32" s="149"/>
      <c r="P32" s="149"/>
      <c r="W32" s="148">
        <f>ROUND(BC54,2)</f>
        <v>0</v>
      </c>
      <c r="X32" s="149"/>
      <c r="Y32" s="149"/>
      <c r="Z32" s="149"/>
      <c r="AA32" s="149"/>
      <c r="AB32" s="149"/>
      <c r="AC32" s="149"/>
      <c r="AD32" s="149"/>
      <c r="AE32" s="149"/>
      <c r="AK32" s="148">
        <v>0</v>
      </c>
      <c r="AL32" s="149"/>
      <c r="AM32" s="149"/>
      <c r="AN32" s="149"/>
      <c r="AO32" s="149"/>
      <c r="AR32" s="27"/>
    </row>
    <row r="33" spans="2:44" s="2" customFormat="1" ht="14.45" customHeight="1" hidden="1">
      <c r="B33" s="27"/>
      <c r="F33" s="20" t="s">
        <v>38</v>
      </c>
      <c r="L33" s="150">
        <v>0</v>
      </c>
      <c r="M33" s="149"/>
      <c r="N33" s="149"/>
      <c r="O33" s="149"/>
      <c r="P33" s="149"/>
      <c r="W33" s="148">
        <f>ROUND(BD54,2)</f>
        <v>0</v>
      </c>
      <c r="X33" s="149"/>
      <c r="Y33" s="149"/>
      <c r="Z33" s="149"/>
      <c r="AA33" s="149"/>
      <c r="AB33" s="149"/>
      <c r="AC33" s="149"/>
      <c r="AD33" s="149"/>
      <c r="AE33" s="149"/>
      <c r="AK33" s="148">
        <v>0</v>
      </c>
      <c r="AL33" s="149"/>
      <c r="AM33" s="149"/>
      <c r="AN33" s="149"/>
      <c r="AO33" s="149"/>
      <c r="AR33" s="27"/>
    </row>
    <row r="34" spans="2:44" s="1" customFormat="1" ht="6.95" customHeight="1">
      <c r="B34" s="23"/>
      <c r="AR34" s="23"/>
    </row>
    <row r="35" spans="2:44" s="1" customFormat="1" ht="25.9" customHeight="1">
      <c r="B35" s="23"/>
      <c r="C35" s="29"/>
      <c r="D35" s="30" t="s">
        <v>39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40</v>
      </c>
      <c r="U35" s="31"/>
      <c r="V35" s="31"/>
      <c r="W35" s="31"/>
      <c r="X35" s="144" t="s">
        <v>41</v>
      </c>
      <c r="Y35" s="145"/>
      <c r="Z35" s="145"/>
      <c r="AA35" s="145"/>
      <c r="AB35" s="145"/>
      <c r="AC35" s="31"/>
      <c r="AD35" s="31"/>
      <c r="AE35" s="31"/>
      <c r="AF35" s="31"/>
      <c r="AG35" s="31"/>
      <c r="AH35" s="31"/>
      <c r="AI35" s="31"/>
      <c r="AJ35" s="31"/>
      <c r="AK35" s="146">
        <f>SUM(AK26:AK33)</f>
        <v>0</v>
      </c>
      <c r="AL35" s="145"/>
      <c r="AM35" s="145"/>
      <c r="AN35" s="145"/>
      <c r="AO35" s="147"/>
      <c r="AP35" s="29"/>
      <c r="AQ35" s="29"/>
      <c r="AR35" s="23"/>
    </row>
    <row r="36" spans="2:44" s="1" customFormat="1" ht="6.95" customHeight="1">
      <c r="B36" s="23"/>
      <c r="AR36" s="23"/>
    </row>
    <row r="37" spans="2:44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23"/>
    </row>
    <row r="41" spans="2:44" s="1" customFormat="1" ht="6.9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23"/>
    </row>
    <row r="42" spans="2:44" s="1" customFormat="1" ht="24.95" customHeight="1">
      <c r="B42" s="23"/>
      <c r="C42" s="16" t="s">
        <v>42</v>
      </c>
      <c r="AR42" s="23"/>
    </row>
    <row r="43" spans="2:44" s="1" customFormat="1" ht="6.95" customHeight="1">
      <c r="B43" s="23"/>
      <c r="AR43" s="23"/>
    </row>
    <row r="44" spans="2:44" s="1" customFormat="1" ht="12" customHeight="1">
      <c r="B44" s="23"/>
      <c r="C44" s="20" t="s">
        <v>12</v>
      </c>
      <c r="L44" s="1">
        <f>K5</f>
        <v>0</v>
      </c>
      <c r="AR44" s="23"/>
    </row>
    <row r="45" spans="2:44" s="3" customFormat="1" ht="36.95" customHeight="1">
      <c r="B45" s="37"/>
      <c r="C45" s="38" t="s">
        <v>13</v>
      </c>
      <c r="L45" s="169" t="str">
        <f>K6</f>
        <v>Rekonstrukce fasády domu Masarykovo náměstí č.p. 34-22, Nový Jičín</v>
      </c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R45" s="37"/>
    </row>
    <row r="46" spans="2:44" s="1" customFormat="1" ht="6.95" customHeight="1">
      <c r="B46" s="23"/>
      <c r="AR46" s="23"/>
    </row>
    <row r="47" spans="2:44" s="1" customFormat="1" ht="12" customHeight="1">
      <c r="B47" s="23"/>
      <c r="C47" s="20" t="s">
        <v>16</v>
      </c>
      <c r="L47" s="39" t="str">
        <f>IF(K8="","",K8)</f>
        <v xml:space="preserve"> </v>
      </c>
      <c r="AI47" s="20" t="s">
        <v>18</v>
      </c>
      <c r="AM47" s="171">
        <f>IF(AN8="","",AN8)</f>
        <v>43599</v>
      </c>
      <c r="AN47" s="171"/>
      <c r="AR47" s="23"/>
    </row>
    <row r="48" spans="2:44" s="1" customFormat="1" ht="6.95" customHeight="1">
      <c r="B48" s="23"/>
      <c r="AR48" s="23"/>
    </row>
    <row r="49" spans="2:56" s="1" customFormat="1" ht="13.7" customHeight="1">
      <c r="B49" s="23"/>
      <c r="C49" s="20" t="s">
        <v>19</v>
      </c>
      <c r="L49" s="1" t="str">
        <f>IF(E11="","",E11)</f>
        <v>Město Nový Jičín</v>
      </c>
      <c r="AI49" s="20" t="s">
        <v>24</v>
      </c>
      <c r="AM49" s="172" t="str">
        <f>IF(E17="","",E17)</f>
        <v>Ing.Tomáš Bruckner</v>
      </c>
      <c r="AN49" s="173"/>
      <c r="AO49" s="173"/>
      <c r="AP49" s="173"/>
      <c r="AR49" s="23"/>
      <c r="AS49" s="174" t="s">
        <v>43</v>
      </c>
      <c r="AT49" s="175"/>
      <c r="AU49" s="41"/>
      <c r="AV49" s="41"/>
      <c r="AW49" s="41"/>
      <c r="AX49" s="41"/>
      <c r="AY49" s="41"/>
      <c r="AZ49" s="41"/>
      <c r="BA49" s="41"/>
      <c r="BB49" s="41"/>
      <c r="BC49" s="41"/>
      <c r="BD49" s="42"/>
    </row>
    <row r="50" spans="2:56" s="1" customFormat="1" ht="13.7" customHeight="1">
      <c r="B50" s="23"/>
      <c r="C50" s="20" t="s">
        <v>23</v>
      </c>
      <c r="L50" s="1" t="str">
        <f>IF(E14="","",E14)</f>
        <v xml:space="preserve"> </v>
      </c>
      <c r="AI50" s="20" t="s">
        <v>27</v>
      </c>
      <c r="AM50" s="172" t="str">
        <f>IF(E20="","",E20)</f>
        <v xml:space="preserve"> </v>
      </c>
      <c r="AN50" s="173"/>
      <c r="AO50" s="173"/>
      <c r="AP50" s="173"/>
      <c r="AR50" s="23"/>
      <c r="AS50" s="176"/>
      <c r="AT50" s="177"/>
      <c r="AU50" s="44"/>
      <c r="AV50" s="44"/>
      <c r="AW50" s="44"/>
      <c r="AX50" s="44"/>
      <c r="AY50" s="44"/>
      <c r="AZ50" s="44"/>
      <c r="BA50" s="44"/>
      <c r="BB50" s="44"/>
      <c r="BC50" s="44"/>
      <c r="BD50" s="45"/>
    </row>
    <row r="51" spans="2:56" s="1" customFormat="1" ht="10.9" customHeight="1">
      <c r="B51" s="23"/>
      <c r="AR51" s="23"/>
      <c r="AS51" s="176"/>
      <c r="AT51" s="177"/>
      <c r="AU51" s="44"/>
      <c r="AV51" s="44"/>
      <c r="AW51" s="44"/>
      <c r="AX51" s="44"/>
      <c r="AY51" s="44"/>
      <c r="AZ51" s="44"/>
      <c r="BA51" s="44"/>
      <c r="BB51" s="44"/>
      <c r="BC51" s="44"/>
      <c r="BD51" s="45"/>
    </row>
    <row r="52" spans="2:56" s="1" customFormat="1" ht="29.25" customHeight="1">
      <c r="B52" s="23"/>
      <c r="C52" s="159" t="s">
        <v>44</v>
      </c>
      <c r="D52" s="160"/>
      <c r="E52" s="160"/>
      <c r="F52" s="160"/>
      <c r="G52" s="160"/>
      <c r="H52" s="46"/>
      <c r="I52" s="161" t="s">
        <v>45</v>
      </c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2" t="s">
        <v>46</v>
      </c>
      <c r="AH52" s="160"/>
      <c r="AI52" s="160"/>
      <c r="AJ52" s="160"/>
      <c r="AK52" s="160"/>
      <c r="AL52" s="160"/>
      <c r="AM52" s="160"/>
      <c r="AN52" s="161" t="s">
        <v>47</v>
      </c>
      <c r="AO52" s="160"/>
      <c r="AP52" s="163"/>
      <c r="AQ52" s="47" t="s">
        <v>48</v>
      </c>
      <c r="AR52" s="23"/>
      <c r="AS52" s="48" t="s">
        <v>49</v>
      </c>
      <c r="AT52" s="49" t="s">
        <v>50</v>
      </c>
      <c r="AU52" s="49" t="s">
        <v>51</v>
      </c>
      <c r="AV52" s="49" t="s">
        <v>52</v>
      </c>
      <c r="AW52" s="49" t="s">
        <v>53</v>
      </c>
      <c r="AX52" s="49" t="s">
        <v>54</v>
      </c>
      <c r="AY52" s="49" t="s">
        <v>55</v>
      </c>
      <c r="AZ52" s="49" t="s">
        <v>56</v>
      </c>
      <c r="BA52" s="49" t="s">
        <v>57</v>
      </c>
      <c r="BB52" s="49" t="s">
        <v>58</v>
      </c>
      <c r="BC52" s="49" t="s">
        <v>59</v>
      </c>
      <c r="BD52" s="50" t="s">
        <v>60</v>
      </c>
    </row>
    <row r="53" spans="2:56" s="1" customFormat="1" ht="10.9" customHeight="1">
      <c r="B53" s="23"/>
      <c r="AR53" s="23"/>
      <c r="AS53" s="5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2"/>
    </row>
    <row r="54" spans="2:90" s="4" customFormat="1" ht="32.45" customHeight="1">
      <c r="B54" s="52"/>
      <c r="C54" s="53" t="s">
        <v>61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167">
        <f>ROUND(AG55,2)</f>
        <v>0</v>
      </c>
      <c r="AH54" s="167"/>
      <c r="AI54" s="167"/>
      <c r="AJ54" s="167"/>
      <c r="AK54" s="167"/>
      <c r="AL54" s="167"/>
      <c r="AM54" s="167"/>
      <c r="AN54" s="168">
        <f>SUM(AG54,AT54)</f>
        <v>0</v>
      </c>
      <c r="AO54" s="168"/>
      <c r="AP54" s="168"/>
      <c r="AQ54" s="56" t="s">
        <v>1</v>
      </c>
      <c r="AR54" s="52"/>
      <c r="AS54" s="57">
        <f>ROUND(AS55,2)</f>
        <v>0</v>
      </c>
      <c r="AT54" s="58">
        <f>ROUND(SUM(AV54:AW54),2)</f>
        <v>0</v>
      </c>
      <c r="AU54" s="59">
        <f>ROUND(AU55,5)</f>
        <v>2331.96724</v>
      </c>
      <c r="AV54" s="58">
        <f>ROUND(AZ54*L29,2)</f>
        <v>0</v>
      </c>
      <c r="AW54" s="58">
        <f>ROUND(BA54*L30,2)</f>
        <v>0</v>
      </c>
      <c r="AX54" s="58">
        <f>ROUND(BB54*L29,2)</f>
        <v>0</v>
      </c>
      <c r="AY54" s="58">
        <f>ROUND(BC54*L30,2)</f>
        <v>0</v>
      </c>
      <c r="AZ54" s="58">
        <f>ROUND(AZ55,2)</f>
        <v>0</v>
      </c>
      <c r="BA54" s="58">
        <f>ROUND(BA55,2)</f>
        <v>0</v>
      </c>
      <c r="BB54" s="58">
        <f>ROUND(BB55,2)</f>
        <v>0</v>
      </c>
      <c r="BC54" s="58">
        <f>ROUND(BC55,2)</f>
        <v>0</v>
      </c>
      <c r="BD54" s="60">
        <f>ROUND(BD55,2)</f>
        <v>0</v>
      </c>
      <c r="BS54" s="61" t="s">
        <v>62</v>
      </c>
      <c r="BT54" s="61" t="s">
        <v>63</v>
      </c>
      <c r="BU54" s="62" t="s">
        <v>64</v>
      </c>
      <c r="BV54" s="61" t="s">
        <v>65</v>
      </c>
      <c r="BW54" s="61" t="s">
        <v>4</v>
      </c>
      <c r="BX54" s="61" t="s">
        <v>66</v>
      </c>
      <c r="CL54" s="61" t="s">
        <v>1</v>
      </c>
    </row>
    <row r="55" spans="1:91" s="5" customFormat="1" ht="16.5" customHeight="1">
      <c r="A55" s="63" t="s">
        <v>67</v>
      </c>
      <c r="B55" s="64"/>
      <c r="C55" s="65"/>
      <c r="D55" s="166" t="s">
        <v>68</v>
      </c>
      <c r="E55" s="166"/>
      <c r="F55" s="166"/>
      <c r="G55" s="166"/>
      <c r="H55" s="166"/>
      <c r="I55" s="66"/>
      <c r="J55" s="166" t="s">
        <v>69</v>
      </c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4">
        <f>'Stavební část'!J32</f>
        <v>0</v>
      </c>
      <c r="AH55" s="165"/>
      <c r="AI55" s="165"/>
      <c r="AJ55" s="165"/>
      <c r="AK55" s="165"/>
      <c r="AL55" s="165"/>
      <c r="AM55" s="165"/>
      <c r="AN55" s="164">
        <f>SUM(AG55,AT55)</f>
        <v>0</v>
      </c>
      <c r="AO55" s="165"/>
      <c r="AP55" s="165"/>
      <c r="AQ55" s="67" t="s">
        <v>70</v>
      </c>
      <c r="AR55" s="64"/>
      <c r="AS55" s="68">
        <v>0</v>
      </c>
      <c r="AT55" s="69">
        <f>ROUND(SUM(AV55:AW55),2)</f>
        <v>0</v>
      </c>
      <c r="AU55" s="70">
        <f>'Stavební část'!P97</f>
        <v>2331.9672390000005</v>
      </c>
      <c r="AV55" s="69">
        <f>'Stavební část'!J35</f>
        <v>0</v>
      </c>
      <c r="AW55" s="69">
        <f>'Stavební část'!J36</f>
        <v>0</v>
      </c>
      <c r="AX55" s="69">
        <f>'Stavební část'!J37</f>
        <v>0</v>
      </c>
      <c r="AY55" s="69">
        <f>'Stavební část'!J38</f>
        <v>0</v>
      </c>
      <c r="AZ55" s="69">
        <f>'Stavební část'!F35</f>
        <v>0</v>
      </c>
      <c r="BA55" s="69">
        <f>'Stavební část'!F36</f>
        <v>0</v>
      </c>
      <c r="BB55" s="69">
        <f>'Stavební část'!F37</f>
        <v>0</v>
      </c>
      <c r="BC55" s="69">
        <f>'Stavební část'!F38</f>
        <v>0</v>
      </c>
      <c r="BD55" s="71">
        <f>'Stavební část'!F39</f>
        <v>0</v>
      </c>
      <c r="BT55" s="72" t="s">
        <v>71</v>
      </c>
      <c r="BV55" s="72" t="s">
        <v>65</v>
      </c>
      <c r="BW55" s="72" t="s">
        <v>72</v>
      </c>
      <c r="BX55" s="72" t="s">
        <v>4</v>
      </c>
      <c r="CL55" s="72" t="s">
        <v>1</v>
      </c>
      <c r="CM55" s="72" t="s">
        <v>71</v>
      </c>
    </row>
    <row r="56" spans="2:44" s="1" customFormat="1" ht="30" customHeight="1">
      <c r="B56" s="23"/>
      <c r="AR56" s="23"/>
    </row>
    <row r="57" spans="2:44" s="1" customFormat="1" ht="6.95" customHeight="1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23"/>
    </row>
  </sheetData>
  <mergeCells count="40"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55" location="'1úprava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4"/>
  <sheetViews>
    <sheetView showGridLines="0" workbookViewId="0" topLeftCell="A1">
      <selection activeCell="X74" sqref="X7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3"/>
    </row>
    <row r="2" spans="12:46" ht="36.95" customHeight="1">
      <c r="L2" s="155" t="s">
        <v>5</v>
      </c>
      <c r="M2" s="153"/>
      <c r="N2" s="153"/>
      <c r="O2" s="153"/>
      <c r="P2" s="153"/>
      <c r="Q2" s="153"/>
      <c r="R2" s="153"/>
      <c r="S2" s="153"/>
      <c r="T2" s="153"/>
      <c r="U2" s="153"/>
      <c r="V2" s="153"/>
      <c r="AT2" s="12" t="s">
        <v>72</v>
      </c>
    </row>
    <row r="3" spans="2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71</v>
      </c>
    </row>
    <row r="4" spans="2:46" ht="24.95" customHeight="1">
      <c r="B4" s="15"/>
      <c r="D4" s="16" t="s">
        <v>73</v>
      </c>
      <c r="L4" s="15"/>
      <c r="M4" s="17" t="s">
        <v>10</v>
      </c>
      <c r="AT4" s="12" t="s">
        <v>3</v>
      </c>
    </row>
    <row r="5" spans="2:12" ht="6.95" customHeight="1">
      <c r="B5" s="15"/>
      <c r="L5" s="15"/>
    </row>
    <row r="6" spans="2:12" ht="12" customHeight="1">
      <c r="B6" s="15"/>
      <c r="D6" s="20" t="s">
        <v>13</v>
      </c>
      <c r="L6" s="15"/>
    </row>
    <row r="7" spans="2:12" ht="16.5" customHeight="1">
      <c r="B7" s="15"/>
      <c r="E7" s="179" t="str">
        <f>'Rekapitulace stavby'!K6</f>
        <v>Rekonstrukce fasády domu Masarykovo náměstí č.p. 34-22, Nový Jičín</v>
      </c>
      <c r="F7" s="180"/>
      <c r="G7" s="180"/>
      <c r="H7" s="180"/>
      <c r="L7" s="15"/>
    </row>
    <row r="8" spans="2:12" s="1" customFormat="1" ht="12" customHeight="1">
      <c r="B8" s="23"/>
      <c r="D8" s="20" t="s">
        <v>74</v>
      </c>
      <c r="L8" s="23"/>
    </row>
    <row r="9" spans="2:12" s="1" customFormat="1" ht="36.95" customHeight="1">
      <c r="B9" s="23"/>
      <c r="E9" s="169" t="s">
        <v>69</v>
      </c>
      <c r="F9" s="173"/>
      <c r="G9" s="173"/>
      <c r="H9" s="173"/>
      <c r="L9" s="23"/>
    </row>
    <row r="10" spans="2:12" s="1" customFormat="1" ht="12">
      <c r="B10" s="23"/>
      <c r="L10" s="23"/>
    </row>
    <row r="11" spans="2:12" s="1" customFormat="1" ht="12" customHeight="1">
      <c r="B11" s="23"/>
      <c r="D11" s="20" t="s">
        <v>14</v>
      </c>
      <c r="F11" s="12" t="s">
        <v>1</v>
      </c>
      <c r="I11" s="20" t="s">
        <v>15</v>
      </c>
      <c r="J11" s="12" t="s">
        <v>1</v>
      </c>
      <c r="L11" s="23"/>
    </row>
    <row r="12" spans="2:12" s="1" customFormat="1" ht="12" customHeight="1">
      <c r="B12" s="23"/>
      <c r="D12" s="20" t="s">
        <v>16</v>
      </c>
      <c r="F12" s="12" t="s">
        <v>17</v>
      </c>
      <c r="I12" s="20" t="s">
        <v>18</v>
      </c>
      <c r="J12" s="40">
        <f>'Rekapitulace stavby'!AN8</f>
        <v>43599</v>
      </c>
      <c r="L12" s="23"/>
    </row>
    <row r="13" spans="2:12" s="1" customFormat="1" ht="10.9" customHeight="1">
      <c r="B13" s="23"/>
      <c r="L13" s="23"/>
    </row>
    <row r="14" spans="2:12" s="1" customFormat="1" ht="12" customHeight="1">
      <c r="B14" s="23"/>
      <c r="D14" s="20" t="s">
        <v>19</v>
      </c>
      <c r="I14" s="20" t="s">
        <v>20</v>
      </c>
      <c r="J14" s="12" t="s">
        <v>1</v>
      </c>
      <c r="L14" s="23"/>
    </row>
    <row r="15" spans="2:12" s="1" customFormat="1" ht="18" customHeight="1">
      <c r="B15" s="23"/>
      <c r="E15" s="12" t="s">
        <v>21</v>
      </c>
      <c r="I15" s="20" t="s">
        <v>22</v>
      </c>
      <c r="J15" s="12" t="s">
        <v>1</v>
      </c>
      <c r="L15" s="23"/>
    </row>
    <row r="16" spans="2:12" s="1" customFormat="1" ht="6.95" customHeight="1">
      <c r="B16" s="23"/>
      <c r="L16" s="23"/>
    </row>
    <row r="17" spans="2:12" s="1" customFormat="1" ht="12" customHeight="1">
      <c r="B17" s="23"/>
      <c r="D17" s="20" t="s">
        <v>23</v>
      </c>
      <c r="I17" s="20" t="s">
        <v>20</v>
      </c>
      <c r="J17" s="12" t="str">
        <f>'Rekapitulace stavby'!AN13</f>
        <v/>
      </c>
      <c r="L17" s="23"/>
    </row>
    <row r="18" spans="2:12" s="1" customFormat="1" ht="18" customHeight="1">
      <c r="B18" s="23"/>
      <c r="E18" s="152" t="str">
        <f>'Rekapitulace stavby'!E14</f>
        <v xml:space="preserve"> </v>
      </c>
      <c r="F18" s="152"/>
      <c r="G18" s="152"/>
      <c r="H18" s="152"/>
      <c r="I18" s="20" t="s">
        <v>22</v>
      </c>
      <c r="J18" s="12" t="str">
        <f>'Rekapitulace stavby'!AN14</f>
        <v/>
      </c>
      <c r="L18" s="23"/>
    </row>
    <row r="19" spans="2:12" s="1" customFormat="1" ht="6.95" customHeight="1">
      <c r="B19" s="23"/>
      <c r="L19" s="23"/>
    </row>
    <row r="20" spans="2:12" s="1" customFormat="1" ht="12" customHeight="1">
      <c r="B20" s="23"/>
      <c r="D20" s="20" t="s">
        <v>24</v>
      </c>
      <c r="I20" s="20" t="s">
        <v>20</v>
      </c>
      <c r="J20" s="12" t="s">
        <v>1</v>
      </c>
      <c r="L20" s="23"/>
    </row>
    <row r="21" spans="2:12" s="1" customFormat="1" ht="18" customHeight="1">
      <c r="B21" s="23"/>
      <c r="E21" s="12" t="s">
        <v>75</v>
      </c>
      <c r="I21" s="20" t="s">
        <v>22</v>
      </c>
      <c r="J21" s="12" t="s">
        <v>1</v>
      </c>
      <c r="L21" s="23"/>
    </row>
    <row r="22" spans="2:12" s="1" customFormat="1" ht="6.95" customHeight="1">
      <c r="B22" s="23"/>
      <c r="L22" s="23"/>
    </row>
    <row r="23" spans="2:12" s="1" customFormat="1" ht="12" customHeight="1">
      <c r="B23" s="23"/>
      <c r="D23" s="20" t="s">
        <v>27</v>
      </c>
      <c r="I23" s="20" t="s">
        <v>20</v>
      </c>
      <c r="J23" s="12" t="str">
        <f>IF('Rekapitulace stavby'!AN19="","",'Rekapitulace stavby'!AN19)</f>
        <v/>
      </c>
      <c r="L23" s="23"/>
    </row>
    <row r="24" spans="2:12" s="1" customFormat="1" ht="18" customHeight="1">
      <c r="B24" s="23"/>
      <c r="E24" s="12" t="str">
        <f>IF('Rekapitulace stavby'!E20="","",'Rekapitulace stavby'!E20)</f>
        <v xml:space="preserve"> </v>
      </c>
      <c r="I24" s="20" t="s">
        <v>22</v>
      </c>
      <c r="J24" s="12" t="str">
        <f>IF('Rekapitulace stavby'!AN20="","",'Rekapitulace stavby'!AN20)</f>
        <v/>
      </c>
      <c r="L24" s="23"/>
    </row>
    <row r="25" spans="2:12" s="1" customFormat="1" ht="6.95" customHeight="1">
      <c r="B25" s="23"/>
      <c r="L25" s="23"/>
    </row>
    <row r="26" spans="2:12" s="1" customFormat="1" ht="12" customHeight="1">
      <c r="B26" s="23"/>
      <c r="D26" s="20" t="s">
        <v>28</v>
      </c>
      <c r="L26" s="23"/>
    </row>
    <row r="27" spans="2:12" s="6" customFormat="1" ht="16.5" customHeight="1">
      <c r="B27" s="74"/>
      <c r="E27" s="156" t="s">
        <v>1</v>
      </c>
      <c r="F27" s="156"/>
      <c r="G27" s="156"/>
      <c r="H27" s="156"/>
      <c r="L27" s="74"/>
    </row>
    <row r="28" spans="2:12" s="1" customFormat="1" ht="6.95" customHeight="1">
      <c r="B28" s="23"/>
      <c r="L28" s="23"/>
    </row>
    <row r="29" spans="2:12" s="1" customFormat="1" ht="6.95" customHeight="1">
      <c r="B29" s="23"/>
      <c r="D29" s="41"/>
      <c r="E29" s="41"/>
      <c r="F29" s="41"/>
      <c r="G29" s="41"/>
      <c r="H29" s="41"/>
      <c r="I29" s="41"/>
      <c r="J29" s="41"/>
      <c r="K29" s="41"/>
      <c r="L29" s="23"/>
    </row>
    <row r="30" spans="2:12" s="1" customFormat="1" ht="14.45" customHeight="1">
      <c r="B30" s="23"/>
      <c r="D30" s="75" t="s">
        <v>76</v>
      </c>
      <c r="J30" s="76">
        <f>J61</f>
        <v>0</v>
      </c>
      <c r="L30" s="23"/>
    </row>
    <row r="31" spans="2:12" s="1" customFormat="1" ht="14.45" customHeight="1">
      <c r="B31" s="23"/>
      <c r="D31" s="77" t="s">
        <v>77</v>
      </c>
      <c r="J31" s="76">
        <f>J74</f>
        <v>0</v>
      </c>
      <c r="L31" s="23"/>
    </row>
    <row r="32" spans="2:12" s="1" customFormat="1" ht="25.35" customHeight="1">
      <c r="B32" s="23"/>
      <c r="D32" s="78" t="s">
        <v>29</v>
      </c>
      <c r="J32" s="55">
        <f>ROUND(J30+J31,2)</f>
        <v>0</v>
      </c>
      <c r="L32" s="23"/>
    </row>
    <row r="33" spans="2:12" s="1" customFormat="1" ht="6.95" customHeight="1">
      <c r="B33" s="23"/>
      <c r="D33" s="41"/>
      <c r="E33" s="41"/>
      <c r="F33" s="41"/>
      <c r="G33" s="41"/>
      <c r="H33" s="41"/>
      <c r="I33" s="41"/>
      <c r="J33" s="41"/>
      <c r="K33" s="41"/>
      <c r="L33" s="23"/>
    </row>
    <row r="34" spans="2:12" s="1" customFormat="1" ht="14.45" customHeight="1">
      <c r="B34" s="23"/>
      <c r="F34" s="26" t="s">
        <v>31</v>
      </c>
      <c r="I34" s="26" t="s">
        <v>30</v>
      </c>
      <c r="J34" s="26" t="s">
        <v>32</v>
      </c>
      <c r="L34" s="23"/>
    </row>
    <row r="35" spans="2:12" s="1" customFormat="1" ht="14.45" customHeight="1">
      <c r="B35" s="23"/>
      <c r="D35" s="20" t="s">
        <v>33</v>
      </c>
      <c r="E35" s="20" t="s">
        <v>34</v>
      </c>
      <c r="F35" s="79">
        <f>ROUND((SUM(BE74:BE77)+SUM(BE97:BE173)),2)</f>
        <v>0</v>
      </c>
      <c r="I35" s="28">
        <v>0.21</v>
      </c>
      <c r="J35" s="79">
        <f>ROUND(((SUM(BE74:BE77)+SUM(BE97:BE173))*I35),2)</f>
        <v>0</v>
      </c>
      <c r="L35" s="23"/>
    </row>
    <row r="36" spans="2:12" s="1" customFormat="1" ht="14.45" customHeight="1">
      <c r="B36" s="23"/>
      <c r="E36" s="20" t="s">
        <v>35</v>
      </c>
      <c r="F36" s="79">
        <f>ROUND((SUM(BF74:BF77)+SUM(BF97:BF173)),2)</f>
        <v>0</v>
      </c>
      <c r="I36" s="28">
        <v>0.15</v>
      </c>
      <c r="J36" s="79">
        <f>ROUND(((SUM(BF74:BF77)+SUM(BF97:BF173))*I36),2)</f>
        <v>0</v>
      </c>
      <c r="L36" s="23"/>
    </row>
    <row r="37" spans="2:12" s="1" customFormat="1" ht="14.45" customHeight="1" hidden="1">
      <c r="B37" s="23"/>
      <c r="E37" s="20" t="s">
        <v>36</v>
      </c>
      <c r="F37" s="79">
        <f>ROUND((SUM(BG74:BG77)+SUM(BG97:BG173)),2)</f>
        <v>0</v>
      </c>
      <c r="I37" s="28">
        <v>0.21</v>
      </c>
      <c r="J37" s="79">
        <f>0</f>
        <v>0</v>
      </c>
      <c r="L37" s="23"/>
    </row>
    <row r="38" spans="2:12" s="1" customFormat="1" ht="14.45" customHeight="1" hidden="1">
      <c r="B38" s="23"/>
      <c r="E38" s="20" t="s">
        <v>37</v>
      </c>
      <c r="F38" s="79">
        <f>ROUND((SUM(BH74:BH77)+SUM(BH97:BH173)),2)</f>
        <v>0</v>
      </c>
      <c r="I38" s="28">
        <v>0.15</v>
      </c>
      <c r="J38" s="79">
        <f>0</f>
        <v>0</v>
      </c>
      <c r="L38" s="23"/>
    </row>
    <row r="39" spans="2:12" s="1" customFormat="1" ht="14.45" customHeight="1" hidden="1">
      <c r="B39" s="23"/>
      <c r="E39" s="20" t="s">
        <v>38</v>
      </c>
      <c r="F39" s="79">
        <f>ROUND((SUM(BI74:BI77)+SUM(BI97:BI173)),2)</f>
        <v>0</v>
      </c>
      <c r="I39" s="28">
        <v>0</v>
      </c>
      <c r="J39" s="79">
        <f>0</f>
        <v>0</v>
      </c>
      <c r="L39" s="23"/>
    </row>
    <row r="40" spans="2:12" s="1" customFormat="1" ht="6.95" customHeight="1">
      <c r="B40" s="23"/>
      <c r="L40" s="23"/>
    </row>
    <row r="41" spans="2:12" s="1" customFormat="1" ht="25.35" customHeight="1">
      <c r="B41" s="23"/>
      <c r="C41" s="80"/>
      <c r="D41" s="81" t="s">
        <v>39</v>
      </c>
      <c r="E41" s="46"/>
      <c r="F41" s="46"/>
      <c r="G41" s="82" t="s">
        <v>40</v>
      </c>
      <c r="H41" s="83" t="s">
        <v>41</v>
      </c>
      <c r="I41" s="46"/>
      <c r="J41" s="84">
        <f>SUM(J32:J39)</f>
        <v>0</v>
      </c>
      <c r="K41" s="85"/>
      <c r="L41" s="23"/>
    </row>
    <row r="42" spans="2:12" s="1" customFormat="1" ht="14.45" customHeight="1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23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23"/>
    </row>
    <row r="47" spans="2:12" s="1" customFormat="1" ht="24.95" customHeight="1">
      <c r="B47" s="23"/>
      <c r="C47" s="16" t="s">
        <v>78</v>
      </c>
      <c r="L47" s="23"/>
    </row>
    <row r="48" spans="2:12" s="1" customFormat="1" ht="6.95" customHeight="1">
      <c r="B48" s="23"/>
      <c r="L48" s="23"/>
    </row>
    <row r="49" spans="2:12" s="1" customFormat="1" ht="12" customHeight="1">
      <c r="B49" s="23"/>
      <c r="C49" s="20" t="s">
        <v>13</v>
      </c>
      <c r="L49" s="23"/>
    </row>
    <row r="50" spans="2:12" s="1" customFormat="1" ht="16.5" customHeight="1">
      <c r="B50" s="23"/>
      <c r="E50" s="179" t="str">
        <f>E7</f>
        <v>Rekonstrukce fasády domu Masarykovo náměstí č.p. 34-22, Nový Jičín</v>
      </c>
      <c r="F50" s="180"/>
      <c r="G50" s="180"/>
      <c r="H50" s="180"/>
      <c r="L50" s="23"/>
    </row>
    <row r="51" spans="2:12" s="1" customFormat="1" ht="12" customHeight="1">
      <c r="B51" s="23"/>
      <c r="C51" s="20" t="s">
        <v>74</v>
      </c>
      <c r="L51" s="23"/>
    </row>
    <row r="52" spans="2:12" s="1" customFormat="1" ht="16.5" customHeight="1">
      <c r="B52" s="23"/>
      <c r="E52" s="169" t="str">
        <f>E9</f>
        <v>Stavební část</v>
      </c>
      <c r="F52" s="173"/>
      <c r="G52" s="173"/>
      <c r="H52" s="173"/>
      <c r="L52" s="23"/>
    </row>
    <row r="53" spans="2:12" s="1" customFormat="1" ht="6.95" customHeight="1">
      <c r="B53" s="23"/>
      <c r="L53" s="23"/>
    </row>
    <row r="54" spans="2:12" s="1" customFormat="1" ht="12" customHeight="1">
      <c r="B54" s="23"/>
      <c r="C54" s="20" t="s">
        <v>16</v>
      </c>
      <c r="F54" s="12" t="str">
        <f>F12</f>
        <v xml:space="preserve"> </v>
      </c>
      <c r="I54" s="20" t="s">
        <v>18</v>
      </c>
      <c r="J54" s="40">
        <f>IF(J12="","",J12)</f>
        <v>43599</v>
      </c>
      <c r="L54" s="23"/>
    </row>
    <row r="55" spans="2:12" s="1" customFormat="1" ht="6.95" customHeight="1">
      <c r="B55" s="23"/>
      <c r="L55" s="23"/>
    </row>
    <row r="56" spans="2:12" s="1" customFormat="1" ht="13.7" customHeight="1">
      <c r="B56" s="23"/>
      <c r="C56" s="20" t="s">
        <v>19</v>
      </c>
      <c r="F56" s="12" t="str">
        <f>E15</f>
        <v>Město Nový Jičín</v>
      </c>
      <c r="I56" s="20" t="s">
        <v>24</v>
      </c>
      <c r="J56" s="21" t="str">
        <f>E21</f>
        <v>Ing.Tomáš Brucjner</v>
      </c>
      <c r="L56" s="23"/>
    </row>
    <row r="57" spans="2:12" s="1" customFormat="1" ht="13.7" customHeight="1">
      <c r="B57" s="23"/>
      <c r="C57" s="20" t="s">
        <v>23</v>
      </c>
      <c r="F57" s="12" t="str">
        <f>IF(E18="","",E18)</f>
        <v xml:space="preserve"> </v>
      </c>
      <c r="I57" s="20" t="s">
        <v>27</v>
      </c>
      <c r="J57" s="21" t="str">
        <f>E24</f>
        <v xml:space="preserve"> </v>
      </c>
      <c r="L57" s="23"/>
    </row>
    <row r="58" spans="2:12" s="1" customFormat="1" ht="10.35" customHeight="1">
      <c r="B58" s="23"/>
      <c r="L58" s="23"/>
    </row>
    <row r="59" spans="2:12" s="1" customFormat="1" ht="29.25" customHeight="1">
      <c r="B59" s="23"/>
      <c r="C59" s="86" t="s">
        <v>79</v>
      </c>
      <c r="D59" s="80"/>
      <c r="E59" s="80"/>
      <c r="F59" s="80"/>
      <c r="G59" s="80"/>
      <c r="H59" s="80"/>
      <c r="I59" s="80"/>
      <c r="J59" s="87" t="s">
        <v>80</v>
      </c>
      <c r="K59" s="80"/>
      <c r="L59" s="23"/>
    </row>
    <row r="60" spans="2:12" s="1" customFormat="1" ht="10.35" customHeight="1">
      <c r="B60" s="23"/>
      <c r="L60" s="23"/>
    </row>
    <row r="61" spans="2:47" s="1" customFormat="1" ht="22.9" customHeight="1">
      <c r="B61" s="23"/>
      <c r="C61" s="88" t="s">
        <v>81</v>
      </c>
      <c r="J61" s="55">
        <f>J97</f>
        <v>0</v>
      </c>
      <c r="L61" s="23"/>
      <c r="AU61" s="12" t="s">
        <v>82</v>
      </c>
    </row>
    <row r="62" spans="2:12" s="7" customFormat="1" ht="24.95" customHeight="1">
      <c r="B62" s="89"/>
      <c r="D62" s="90" t="s">
        <v>83</v>
      </c>
      <c r="E62" s="91"/>
      <c r="F62" s="91"/>
      <c r="G62" s="91"/>
      <c r="H62" s="91"/>
      <c r="I62" s="91"/>
      <c r="J62" s="92">
        <f>J98</f>
        <v>0</v>
      </c>
      <c r="L62" s="89"/>
    </row>
    <row r="63" spans="2:12" s="8" customFormat="1" ht="19.9" customHeight="1">
      <c r="B63" s="93"/>
      <c r="D63" s="94" t="s">
        <v>84</v>
      </c>
      <c r="E63" s="95"/>
      <c r="F63" s="95"/>
      <c r="G63" s="95"/>
      <c r="H63" s="95"/>
      <c r="I63" s="95"/>
      <c r="J63" s="96">
        <f>J99</f>
        <v>0</v>
      </c>
      <c r="L63" s="93"/>
    </row>
    <row r="64" spans="2:12" s="8" customFormat="1" ht="19.9" customHeight="1">
      <c r="B64" s="93"/>
      <c r="D64" s="94" t="s">
        <v>85</v>
      </c>
      <c r="E64" s="95"/>
      <c r="F64" s="95"/>
      <c r="G64" s="95"/>
      <c r="H64" s="95"/>
      <c r="I64" s="95"/>
      <c r="J64" s="96">
        <f>J101</f>
        <v>0</v>
      </c>
      <c r="L64" s="93"/>
    </row>
    <row r="65" spans="2:12" s="8" customFormat="1" ht="19.9" customHeight="1">
      <c r="B65" s="93"/>
      <c r="D65" s="94" t="s">
        <v>86</v>
      </c>
      <c r="E65" s="95"/>
      <c r="F65" s="95"/>
      <c r="G65" s="95"/>
      <c r="H65" s="95"/>
      <c r="I65" s="95"/>
      <c r="J65" s="96">
        <f>J116</f>
        <v>0</v>
      </c>
      <c r="L65" s="93"/>
    </row>
    <row r="66" spans="2:12" s="8" customFormat="1" ht="19.9" customHeight="1">
      <c r="B66" s="93"/>
      <c r="D66" s="94" t="s">
        <v>87</v>
      </c>
      <c r="E66" s="95"/>
      <c r="F66" s="95"/>
      <c r="G66" s="95"/>
      <c r="H66" s="95"/>
      <c r="I66" s="95"/>
      <c r="J66" s="96">
        <f>J132</f>
        <v>0</v>
      </c>
      <c r="L66" s="93"/>
    </row>
    <row r="67" spans="2:12" s="8" customFormat="1" ht="19.9" customHeight="1">
      <c r="B67" s="93"/>
      <c r="D67" s="94" t="s">
        <v>88</v>
      </c>
      <c r="E67" s="95"/>
      <c r="F67" s="95"/>
      <c r="G67" s="95"/>
      <c r="H67" s="95"/>
      <c r="I67" s="95"/>
      <c r="J67" s="96">
        <f>J137</f>
        <v>0</v>
      </c>
      <c r="L67" s="93"/>
    </row>
    <row r="68" spans="2:12" s="7" customFormat="1" ht="24.95" customHeight="1">
      <c r="B68" s="89"/>
      <c r="D68" s="90" t="s">
        <v>89</v>
      </c>
      <c r="E68" s="91"/>
      <c r="F68" s="91"/>
      <c r="G68" s="91"/>
      <c r="H68" s="91"/>
      <c r="I68" s="91"/>
      <c r="J68" s="92">
        <f>J139</f>
        <v>0</v>
      </c>
      <c r="L68" s="89"/>
    </row>
    <row r="69" spans="2:12" s="8" customFormat="1" ht="19.9" customHeight="1">
      <c r="B69" s="93"/>
      <c r="D69" s="94" t="s">
        <v>90</v>
      </c>
      <c r="E69" s="95"/>
      <c r="F69" s="95"/>
      <c r="G69" s="95"/>
      <c r="H69" s="95"/>
      <c r="I69" s="95"/>
      <c r="J69" s="96">
        <f>J140</f>
        <v>0</v>
      </c>
      <c r="L69" s="93"/>
    </row>
    <row r="70" spans="2:12" s="8" customFormat="1" ht="19.9" customHeight="1">
      <c r="B70" s="93"/>
      <c r="D70" s="94" t="s">
        <v>91</v>
      </c>
      <c r="E70" s="95"/>
      <c r="F70" s="95"/>
      <c r="G70" s="95"/>
      <c r="H70" s="95"/>
      <c r="I70" s="95"/>
      <c r="J70" s="96">
        <f>J150</f>
        <v>0</v>
      </c>
      <c r="L70" s="93"/>
    </row>
    <row r="71" spans="2:12" s="8" customFormat="1" ht="19.9" customHeight="1">
      <c r="B71" s="93"/>
      <c r="D71" s="94" t="s">
        <v>92</v>
      </c>
      <c r="E71" s="95"/>
      <c r="F71" s="95"/>
      <c r="G71" s="95"/>
      <c r="H71" s="95"/>
      <c r="I71" s="95"/>
      <c r="J71" s="96">
        <f>J160</f>
        <v>0</v>
      </c>
      <c r="L71" s="93"/>
    </row>
    <row r="72" spans="2:12" s="1" customFormat="1" ht="21.75" customHeight="1">
      <c r="B72" s="23"/>
      <c r="L72" s="23"/>
    </row>
    <row r="73" spans="2:12" s="1" customFormat="1" ht="6.95" customHeight="1">
      <c r="B73" s="23"/>
      <c r="L73" s="23"/>
    </row>
    <row r="74" spans="2:14" s="1" customFormat="1" ht="29.25" customHeight="1">
      <c r="B74" s="23"/>
      <c r="C74" s="88" t="s">
        <v>93</v>
      </c>
      <c r="J74" s="97">
        <f>ROUND(J75+J76,2)</f>
        <v>0</v>
      </c>
      <c r="L74" s="23"/>
      <c r="N74" s="98" t="s">
        <v>33</v>
      </c>
    </row>
    <row r="75" spans="2:65" s="1" customFormat="1" ht="18" customHeight="1">
      <c r="B75" s="99"/>
      <c r="C75" s="100"/>
      <c r="D75" s="178" t="s">
        <v>94</v>
      </c>
      <c r="E75" s="178"/>
      <c r="F75" s="178"/>
      <c r="G75" s="100"/>
      <c r="H75" s="100"/>
      <c r="I75" s="100"/>
      <c r="J75" s="101">
        <v>0</v>
      </c>
      <c r="K75" s="100"/>
      <c r="L75" s="99"/>
      <c r="M75" s="100"/>
      <c r="N75" s="102" t="s">
        <v>35</v>
      </c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3" t="s">
        <v>95</v>
      </c>
      <c r="AZ75" s="100"/>
      <c r="BA75" s="100"/>
      <c r="BB75" s="100"/>
      <c r="BC75" s="100"/>
      <c r="BD75" s="100"/>
      <c r="BE75" s="104">
        <f>IF(N75="základní",J75,0)</f>
        <v>0</v>
      </c>
      <c r="BF75" s="104">
        <f>IF(N75="snížená",J75,0)</f>
        <v>0</v>
      </c>
      <c r="BG75" s="104">
        <f>IF(N75="zákl. přenesená",J75,0)</f>
        <v>0</v>
      </c>
      <c r="BH75" s="104">
        <f>IF(N75="sníž. přenesená",J75,0)</f>
        <v>0</v>
      </c>
      <c r="BI75" s="104">
        <f>IF(N75="nulová",J75,0)</f>
        <v>0</v>
      </c>
      <c r="BJ75" s="103" t="s">
        <v>96</v>
      </c>
      <c r="BK75" s="100"/>
      <c r="BL75" s="100"/>
      <c r="BM75" s="100"/>
    </row>
    <row r="76" spans="2:65" s="1" customFormat="1" ht="18" customHeight="1">
      <c r="B76" s="99"/>
      <c r="C76" s="100"/>
      <c r="D76" s="178" t="s">
        <v>97</v>
      </c>
      <c r="E76" s="178"/>
      <c r="F76" s="178"/>
      <c r="G76" s="100"/>
      <c r="H76" s="100"/>
      <c r="I76" s="100"/>
      <c r="J76" s="101">
        <v>0</v>
      </c>
      <c r="K76" s="100"/>
      <c r="L76" s="99"/>
      <c r="M76" s="100"/>
      <c r="N76" s="102" t="s">
        <v>35</v>
      </c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3" t="s">
        <v>95</v>
      </c>
      <c r="AZ76" s="100"/>
      <c r="BA76" s="100"/>
      <c r="BB76" s="100"/>
      <c r="BC76" s="100"/>
      <c r="BD76" s="100"/>
      <c r="BE76" s="104">
        <f>IF(N76="základní",J76,0)</f>
        <v>0</v>
      </c>
      <c r="BF76" s="104">
        <f>IF(N76="snížená",J76,0)</f>
        <v>0</v>
      </c>
      <c r="BG76" s="104">
        <f>IF(N76="zákl. přenesená",J76,0)</f>
        <v>0</v>
      </c>
      <c r="BH76" s="104">
        <f>IF(N76="sníž. přenesená",J76,0)</f>
        <v>0</v>
      </c>
      <c r="BI76" s="104">
        <f>IF(N76="nulová",J76,0)</f>
        <v>0</v>
      </c>
      <c r="BJ76" s="103" t="s">
        <v>96</v>
      </c>
      <c r="BK76" s="100"/>
      <c r="BL76" s="100"/>
      <c r="BM76" s="100"/>
    </row>
    <row r="77" spans="2:12" s="1" customFormat="1" ht="18" customHeight="1">
      <c r="B77" s="23"/>
      <c r="L77" s="23"/>
    </row>
    <row r="78" spans="2:12" s="1" customFormat="1" ht="29.25" customHeight="1">
      <c r="B78" s="23"/>
      <c r="C78" s="105" t="s">
        <v>98</v>
      </c>
      <c r="D78" s="80"/>
      <c r="E78" s="80"/>
      <c r="F78" s="80"/>
      <c r="G78" s="80"/>
      <c r="H78" s="80"/>
      <c r="I78" s="80"/>
      <c r="J78" s="106">
        <f>ROUND(J61+J74,2)</f>
        <v>0</v>
      </c>
      <c r="K78" s="80"/>
      <c r="L78" s="23"/>
    </row>
    <row r="79" spans="2:12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23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23"/>
    </row>
    <row r="84" spans="2:12" s="1" customFormat="1" ht="24.95" customHeight="1">
      <c r="B84" s="23"/>
      <c r="C84" s="16" t="s">
        <v>99</v>
      </c>
      <c r="L84" s="23"/>
    </row>
    <row r="85" spans="2:12" s="1" customFormat="1" ht="6.95" customHeight="1">
      <c r="B85" s="23"/>
      <c r="L85" s="23"/>
    </row>
    <row r="86" spans="2:12" s="1" customFormat="1" ht="12" customHeight="1">
      <c r="B86" s="23"/>
      <c r="C86" s="20" t="s">
        <v>13</v>
      </c>
      <c r="L86" s="23"/>
    </row>
    <row r="87" spans="2:12" s="1" customFormat="1" ht="16.5" customHeight="1">
      <c r="B87" s="23"/>
      <c r="E87" s="179" t="str">
        <f>E7</f>
        <v>Rekonstrukce fasády domu Masarykovo náměstí č.p. 34-22, Nový Jičín</v>
      </c>
      <c r="F87" s="180"/>
      <c r="G87" s="180"/>
      <c r="H87" s="180"/>
      <c r="L87" s="23"/>
    </row>
    <row r="88" spans="2:12" s="1" customFormat="1" ht="12" customHeight="1">
      <c r="B88" s="23"/>
      <c r="C88" s="20" t="s">
        <v>74</v>
      </c>
      <c r="L88" s="23"/>
    </row>
    <row r="89" spans="2:12" s="1" customFormat="1" ht="16.5" customHeight="1">
      <c r="B89" s="23"/>
      <c r="E89" s="169" t="str">
        <f>E9</f>
        <v>Stavební část</v>
      </c>
      <c r="F89" s="173"/>
      <c r="G89" s="173"/>
      <c r="H89" s="173"/>
      <c r="L89" s="23"/>
    </row>
    <row r="90" spans="2:12" s="1" customFormat="1" ht="6.95" customHeight="1">
      <c r="B90" s="23"/>
      <c r="L90" s="23"/>
    </row>
    <row r="91" spans="2:12" s="1" customFormat="1" ht="12" customHeight="1">
      <c r="B91" s="23"/>
      <c r="C91" s="20" t="s">
        <v>16</v>
      </c>
      <c r="F91" s="12" t="str">
        <f>F12</f>
        <v xml:space="preserve"> </v>
      </c>
      <c r="I91" s="20" t="s">
        <v>18</v>
      </c>
      <c r="J91" s="40">
        <f>IF(J12="","",J12)</f>
        <v>43599</v>
      </c>
      <c r="L91" s="23"/>
    </row>
    <row r="92" spans="2:12" s="1" customFormat="1" ht="6.95" customHeight="1">
      <c r="B92" s="23"/>
      <c r="L92" s="23"/>
    </row>
    <row r="93" spans="2:12" s="1" customFormat="1" ht="13.7" customHeight="1">
      <c r="B93" s="23"/>
      <c r="C93" s="20" t="s">
        <v>19</v>
      </c>
      <c r="F93" s="12" t="str">
        <f>E15</f>
        <v>Město Nový Jičín</v>
      </c>
      <c r="I93" s="20" t="s">
        <v>24</v>
      </c>
      <c r="J93" s="21" t="str">
        <f>E21</f>
        <v>Ing.Tomáš Brucjner</v>
      </c>
      <c r="L93" s="23"/>
    </row>
    <row r="94" spans="2:12" s="1" customFormat="1" ht="13.7" customHeight="1">
      <c r="B94" s="23"/>
      <c r="C94" s="20" t="s">
        <v>23</v>
      </c>
      <c r="F94" s="12" t="str">
        <f>IF(E18="","",E18)</f>
        <v xml:space="preserve"> </v>
      </c>
      <c r="I94" s="20" t="s">
        <v>27</v>
      </c>
      <c r="J94" s="21" t="str">
        <f>E24</f>
        <v xml:space="preserve"> </v>
      </c>
      <c r="L94" s="23"/>
    </row>
    <row r="95" spans="2:12" s="1" customFormat="1" ht="10.35" customHeight="1">
      <c r="B95" s="23"/>
      <c r="L95" s="23"/>
    </row>
    <row r="96" spans="2:20" s="9" customFormat="1" ht="29.25" customHeight="1">
      <c r="B96" s="107"/>
      <c r="C96" s="108" t="s">
        <v>100</v>
      </c>
      <c r="D96" s="109" t="s">
        <v>48</v>
      </c>
      <c r="E96" s="109" t="s">
        <v>44</v>
      </c>
      <c r="F96" s="109" t="s">
        <v>45</v>
      </c>
      <c r="G96" s="109" t="s">
        <v>101</v>
      </c>
      <c r="H96" s="109" t="s">
        <v>102</v>
      </c>
      <c r="I96" s="109" t="s">
        <v>103</v>
      </c>
      <c r="J96" s="110" t="s">
        <v>80</v>
      </c>
      <c r="K96" s="111" t="s">
        <v>104</v>
      </c>
      <c r="L96" s="107"/>
      <c r="M96" s="48" t="s">
        <v>1</v>
      </c>
      <c r="N96" s="49" t="s">
        <v>33</v>
      </c>
      <c r="O96" s="49" t="s">
        <v>105</v>
      </c>
      <c r="P96" s="49" t="s">
        <v>106</v>
      </c>
      <c r="Q96" s="49" t="s">
        <v>107</v>
      </c>
      <c r="R96" s="49" t="s">
        <v>108</v>
      </c>
      <c r="S96" s="49" t="s">
        <v>109</v>
      </c>
      <c r="T96" s="50" t="s">
        <v>110</v>
      </c>
    </row>
    <row r="97" spans="2:63" s="1" customFormat="1" ht="22.9" customHeight="1">
      <c r="B97" s="23"/>
      <c r="C97" s="53" t="s">
        <v>111</v>
      </c>
      <c r="J97" s="112">
        <f>BK97</f>
        <v>0</v>
      </c>
      <c r="L97" s="23"/>
      <c r="M97" s="51"/>
      <c r="N97" s="41"/>
      <c r="O97" s="41"/>
      <c r="P97" s="113">
        <f>P98+P139</f>
        <v>2331.9672390000005</v>
      </c>
      <c r="Q97" s="41"/>
      <c r="R97" s="113">
        <f>R98+R139</f>
        <v>52.7070243</v>
      </c>
      <c r="S97" s="41"/>
      <c r="T97" s="114">
        <f>T98+T139</f>
        <v>11.220817000000002</v>
      </c>
      <c r="AT97" s="12" t="s">
        <v>62</v>
      </c>
      <c r="AU97" s="12" t="s">
        <v>82</v>
      </c>
      <c r="BK97" s="115">
        <f>BK98+BK139</f>
        <v>0</v>
      </c>
    </row>
    <row r="98" spans="2:63" s="10" customFormat="1" ht="25.9" customHeight="1">
      <c r="B98" s="116"/>
      <c r="D98" s="117" t="s">
        <v>62</v>
      </c>
      <c r="E98" s="118" t="s">
        <v>112</v>
      </c>
      <c r="F98" s="118" t="s">
        <v>113</v>
      </c>
      <c r="J98" s="119">
        <f>BK98</f>
        <v>0</v>
      </c>
      <c r="L98" s="116"/>
      <c r="M98" s="120"/>
      <c r="N98" s="121"/>
      <c r="O98" s="121"/>
      <c r="P98" s="122">
        <f>P99+P101+P116+P132+P137</f>
        <v>1962.2709990000003</v>
      </c>
      <c r="Q98" s="121"/>
      <c r="R98" s="122">
        <f>R99+R101+R116+R132+R137</f>
        <v>51.6073761</v>
      </c>
      <c r="S98" s="121"/>
      <c r="T98" s="123">
        <f>T99+T101+T116+T132+T137</f>
        <v>10.804535000000001</v>
      </c>
      <c r="AR98" s="117" t="s">
        <v>71</v>
      </c>
      <c r="AT98" s="124" t="s">
        <v>62</v>
      </c>
      <c r="AU98" s="124" t="s">
        <v>63</v>
      </c>
      <c r="AY98" s="117" t="s">
        <v>114</v>
      </c>
      <c r="BK98" s="125">
        <f>BK99+BK101+BK116+BK132+BK137</f>
        <v>0</v>
      </c>
    </row>
    <row r="99" spans="2:63" s="10" customFormat="1" ht="22.9" customHeight="1">
      <c r="B99" s="116"/>
      <c r="D99" s="117" t="s">
        <v>62</v>
      </c>
      <c r="E99" s="126" t="s">
        <v>115</v>
      </c>
      <c r="F99" s="126" t="s">
        <v>116</v>
      </c>
      <c r="J99" s="127">
        <f>BK99</f>
        <v>0</v>
      </c>
      <c r="L99" s="116"/>
      <c r="M99" s="120"/>
      <c r="N99" s="121"/>
      <c r="O99" s="121"/>
      <c r="P99" s="122">
        <f>P100</f>
        <v>497.29504499999996</v>
      </c>
      <c r="Q99" s="121"/>
      <c r="R99" s="122">
        <f>R100</f>
        <v>19.426621500000003</v>
      </c>
      <c r="S99" s="121"/>
      <c r="T99" s="123">
        <f>T100</f>
        <v>0</v>
      </c>
      <c r="AR99" s="117" t="s">
        <v>71</v>
      </c>
      <c r="AT99" s="124" t="s">
        <v>62</v>
      </c>
      <c r="AU99" s="124" t="s">
        <v>71</v>
      </c>
      <c r="AY99" s="117" t="s">
        <v>114</v>
      </c>
      <c r="BK99" s="125">
        <f>BK100</f>
        <v>0</v>
      </c>
    </row>
    <row r="100" spans="2:65" s="1" customFormat="1" ht="16.5" customHeight="1">
      <c r="B100" s="99"/>
      <c r="C100" s="128" t="s">
        <v>71</v>
      </c>
      <c r="D100" s="128" t="s">
        <v>117</v>
      </c>
      <c r="E100" s="129" t="s">
        <v>118</v>
      </c>
      <c r="F100" s="130" t="s">
        <v>119</v>
      </c>
      <c r="G100" s="131" t="s">
        <v>120</v>
      </c>
      <c r="H100" s="132">
        <v>10.179</v>
      </c>
      <c r="I100" s="133"/>
      <c r="J100" s="133">
        <f>ROUND(I100*H100,2)</f>
        <v>0</v>
      </c>
      <c r="K100" s="130" t="s">
        <v>121</v>
      </c>
      <c r="L100" s="23"/>
      <c r="M100" s="43" t="s">
        <v>1</v>
      </c>
      <c r="N100" s="134" t="s">
        <v>35</v>
      </c>
      <c r="O100" s="135">
        <v>48.855</v>
      </c>
      <c r="P100" s="135">
        <f>O100*H100</f>
        <v>497.29504499999996</v>
      </c>
      <c r="Q100" s="135">
        <v>1.9085</v>
      </c>
      <c r="R100" s="135">
        <f>Q100*H100</f>
        <v>19.426621500000003</v>
      </c>
      <c r="S100" s="135">
        <v>0</v>
      </c>
      <c r="T100" s="136">
        <f>S100*H100</f>
        <v>0</v>
      </c>
      <c r="AR100" s="12" t="s">
        <v>122</v>
      </c>
      <c r="AT100" s="12" t="s">
        <v>117</v>
      </c>
      <c r="AU100" s="12" t="s">
        <v>96</v>
      </c>
      <c r="AY100" s="12" t="s">
        <v>114</v>
      </c>
      <c r="BE100" s="137">
        <f>IF(N100="základní",J100,0)</f>
        <v>0</v>
      </c>
      <c r="BF100" s="137">
        <f>IF(N100="snížená",J100,0)</f>
        <v>0</v>
      </c>
      <c r="BG100" s="137">
        <f>IF(N100="zákl. přenesená",J100,0)</f>
        <v>0</v>
      </c>
      <c r="BH100" s="137">
        <f>IF(N100="sníž. přenesená",J100,0)</f>
        <v>0</v>
      </c>
      <c r="BI100" s="137">
        <f>IF(N100="nulová",J100,0)</f>
        <v>0</v>
      </c>
      <c r="BJ100" s="12" t="s">
        <v>96</v>
      </c>
      <c r="BK100" s="137">
        <f>ROUND(I100*H100,2)</f>
        <v>0</v>
      </c>
      <c r="BL100" s="12" t="s">
        <v>122</v>
      </c>
      <c r="BM100" s="12" t="s">
        <v>123</v>
      </c>
    </row>
    <row r="101" spans="2:63" s="10" customFormat="1" ht="22.9" customHeight="1">
      <c r="B101" s="116"/>
      <c r="D101" s="117" t="s">
        <v>62</v>
      </c>
      <c r="E101" s="126" t="s">
        <v>124</v>
      </c>
      <c r="F101" s="126" t="s">
        <v>125</v>
      </c>
      <c r="J101" s="127">
        <f>BK101</f>
        <v>0</v>
      </c>
      <c r="L101" s="116"/>
      <c r="M101" s="120"/>
      <c r="N101" s="121"/>
      <c r="O101" s="121"/>
      <c r="P101" s="122">
        <f>SUM(P102:P115)</f>
        <v>894.07525</v>
      </c>
      <c r="Q101" s="121"/>
      <c r="R101" s="122">
        <f>SUM(R102:R115)</f>
        <v>32.1400146</v>
      </c>
      <c r="S101" s="121"/>
      <c r="T101" s="123">
        <f>SUM(T102:T115)</f>
        <v>0</v>
      </c>
      <c r="AR101" s="117" t="s">
        <v>71</v>
      </c>
      <c r="AT101" s="124" t="s">
        <v>62</v>
      </c>
      <c r="AU101" s="124" t="s">
        <v>71</v>
      </c>
      <c r="AY101" s="117" t="s">
        <v>114</v>
      </c>
      <c r="BK101" s="125">
        <f>SUM(BK102:BK115)</f>
        <v>0</v>
      </c>
    </row>
    <row r="102" spans="2:65" s="1" customFormat="1" ht="16.5" customHeight="1">
      <c r="B102" s="99"/>
      <c r="C102" s="128" t="s">
        <v>126</v>
      </c>
      <c r="D102" s="128" t="s">
        <v>117</v>
      </c>
      <c r="E102" s="129" t="s">
        <v>127</v>
      </c>
      <c r="F102" s="130" t="s">
        <v>128</v>
      </c>
      <c r="G102" s="131" t="s">
        <v>129</v>
      </c>
      <c r="H102" s="132">
        <v>42.87</v>
      </c>
      <c r="I102" s="133"/>
      <c r="J102" s="133">
        <f aca="true" t="shared" si="0" ref="J102:J115">ROUND(I102*H102,2)</f>
        <v>0</v>
      </c>
      <c r="K102" s="130" t="s">
        <v>130</v>
      </c>
      <c r="L102" s="23"/>
      <c r="M102" s="43" t="s">
        <v>1</v>
      </c>
      <c r="N102" s="134" t="s">
        <v>35</v>
      </c>
      <c r="O102" s="135">
        <v>1.355</v>
      </c>
      <c r="P102" s="135">
        <f aca="true" t="shared" si="1" ref="P102:P115">O102*H102</f>
        <v>58.088849999999994</v>
      </c>
      <c r="Q102" s="135">
        <v>0.03358</v>
      </c>
      <c r="R102" s="135">
        <f aca="true" t="shared" si="2" ref="R102:R115">Q102*H102</f>
        <v>1.4395745999999998</v>
      </c>
      <c r="S102" s="135">
        <v>0</v>
      </c>
      <c r="T102" s="136">
        <f aca="true" t="shared" si="3" ref="T102:T115">S102*H102</f>
        <v>0</v>
      </c>
      <c r="AR102" s="12" t="s">
        <v>122</v>
      </c>
      <c r="AT102" s="12" t="s">
        <v>117</v>
      </c>
      <c r="AU102" s="12" t="s">
        <v>96</v>
      </c>
      <c r="AY102" s="12" t="s">
        <v>114</v>
      </c>
      <c r="BE102" s="137">
        <f aca="true" t="shared" si="4" ref="BE102:BE115">IF(N102="základní",J102,0)</f>
        <v>0</v>
      </c>
      <c r="BF102" s="137">
        <f aca="true" t="shared" si="5" ref="BF102:BF115">IF(N102="snížená",J102,0)</f>
        <v>0</v>
      </c>
      <c r="BG102" s="137">
        <f aca="true" t="shared" si="6" ref="BG102:BG115">IF(N102="zákl. přenesená",J102,0)</f>
        <v>0</v>
      </c>
      <c r="BH102" s="137">
        <f aca="true" t="shared" si="7" ref="BH102:BH115">IF(N102="sníž. přenesená",J102,0)</f>
        <v>0</v>
      </c>
      <c r="BI102" s="137">
        <f aca="true" t="shared" si="8" ref="BI102:BI115">IF(N102="nulová",J102,0)</f>
        <v>0</v>
      </c>
      <c r="BJ102" s="12" t="s">
        <v>96</v>
      </c>
      <c r="BK102" s="137">
        <f aca="true" t="shared" si="9" ref="BK102:BK115">ROUND(I102*H102,2)</f>
        <v>0</v>
      </c>
      <c r="BL102" s="12" t="s">
        <v>122</v>
      </c>
      <c r="BM102" s="12" t="s">
        <v>131</v>
      </c>
    </row>
    <row r="103" spans="2:65" s="1" customFormat="1" ht="16.5" customHeight="1">
      <c r="B103" s="99"/>
      <c r="C103" s="128" t="s">
        <v>96</v>
      </c>
      <c r="D103" s="128" t="s">
        <v>117</v>
      </c>
      <c r="E103" s="129" t="s">
        <v>132</v>
      </c>
      <c r="F103" s="130" t="s">
        <v>133</v>
      </c>
      <c r="G103" s="131" t="s">
        <v>129</v>
      </c>
      <c r="H103" s="132">
        <v>160</v>
      </c>
      <c r="I103" s="133"/>
      <c r="J103" s="133">
        <f t="shared" si="0"/>
        <v>0</v>
      </c>
      <c r="K103" s="130" t="s">
        <v>121</v>
      </c>
      <c r="L103" s="23"/>
      <c r="M103" s="43" t="s">
        <v>1</v>
      </c>
      <c r="N103" s="134" t="s">
        <v>35</v>
      </c>
      <c r="O103" s="135">
        <v>0.275</v>
      </c>
      <c r="P103" s="135">
        <f t="shared" si="1"/>
        <v>44</v>
      </c>
      <c r="Q103" s="135">
        <v>0.01255</v>
      </c>
      <c r="R103" s="135">
        <f t="shared" si="2"/>
        <v>2.008</v>
      </c>
      <c r="S103" s="135">
        <v>0</v>
      </c>
      <c r="T103" s="136">
        <f t="shared" si="3"/>
        <v>0</v>
      </c>
      <c r="AR103" s="12" t="s">
        <v>122</v>
      </c>
      <c r="AT103" s="12" t="s">
        <v>117</v>
      </c>
      <c r="AU103" s="12" t="s">
        <v>96</v>
      </c>
      <c r="AY103" s="12" t="s">
        <v>114</v>
      </c>
      <c r="BE103" s="137">
        <f t="shared" si="4"/>
        <v>0</v>
      </c>
      <c r="BF103" s="137">
        <f t="shared" si="5"/>
        <v>0</v>
      </c>
      <c r="BG103" s="137">
        <f t="shared" si="6"/>
        <v>0</v>
      </c>
      <c r="BH103" s="137">
        <f t="shared" si="7"/>
        <v>0</v>
      </c>
      <c r="BI103" s="137">
        <f t="shared" si="8"/>
        <v>0</v>
      </c>
      <c r="BJ103" s="12" t="s">
        <v>96</v>
      </c>
      <c r="BK103" s="137">
        <f t="shared" si="9"/>
        <v>0</v>
      </c>
      <c r="BL103" s="12" t="s">
        <v>122</v>
      </c>
      <c r="BM103" s="12" t="s">
        <v>134</v>
      </c>
    </row>
    <row r="104" spans="2:65" s="1" customFormat="1" ht="16.5" customHeight="1">
      <c r="B104" s="99"/>
      <c r="C104" s="128" t="s">
        <v>115</v>
      </c>
      <c r="D104" s="128" t="s">
        <v>117</v>
      </c>
      <c r="E104" s="129" t="s">
        <v>135</v>
      </c>
      <c r="F104" s="130" t="s">
        <v>136</v>
      </c>
      <c r="G104" s="131" t="s">
        <v>129</v>
      </c>
      <c r="H104" s="132">
        <v>500</v>
      </c>
      <c r="I104" s="133"/>
      <c r="J104" s="133">
        <f t="shared" si="0"/>
        <v>0</v>
      </c>
      <c r="K104" s="130" t="s">
        <v>121</v>
      </c>
      <c r="L104" s="23"/>
      <c r="M104" s="43" t="s">
        <v>1</v>
      </c>
      <c r="N104" s="134" t="s">
        <v>35</v>
      </c>
      <c r="O104" s="135">
        <v>0.46</v>
      </c>
      <c r="P104" s="135">
        <f t="shared" si="1"/>
        <v>230</v>
      </c>
      <c r="Q104" s="135">
        <v>0.02636</v>
      </c>
      <c r="R104" s="135">
        <f t="shared" si="2"/>
        <v>13.180000000000001</v>
      </c>
      <c r="S104" s="135">
        <v>0</v>
      </c>
      <c r="T104" s="136">
        <f t="shared" si="3"/>
        <v>0</v>
      </c>
      <c r="AR104" s="12" t="s">
        <v>122</v>
      </c>
      <c r="AT104" s="12" t="s">
        <v>117</v>
      </c>
      <c r="AU104" s="12" t="s">
        <v>96</v>
      </c>
      <c r="AY104" s="12" t="s">
        <v>114</v>
      </c>
      <c r="BE104" s="137">
        <f t="shared" si="4"/>
        <v>0</v>
      </c>
      <c r="BF104" s="137">
        <f t="shared" si="5"/>
        <v>0</v>
      </c>
      <c r="BG104" s="137">
        <f t="shared" si="6"/>
        <v>0</v>
      </c>
      <c r="BH104" s="137">
        <f t="shared" si="7"/>
        <v>0</v>
      </c>
      <c r="BI104" s="137">
        <f t="shared" si="8"/>
        <v>0</v>
      </c>
      <c r="BJ104" s="12" t="s">
        <v>96</v>
      </c>
      <c r="BK104" s="137">
        <f t="shared" si="9"/>
        <v>0</v>
      </c>
      <c r="BL104" s="12" t="s">
        <v>122</v>
      </c>
      <c r="BM104" s="12" t="s">
        <v>137</v>
      </c>
    </row>
    <row r="105" spans="2:65" s="1" customFormat="1" ht="16.5" customHeight="1">
      <c r="B105" s="99"/>
      <c r="C105" s="128" t="s">
        <v>122</v>
      </c>
      <c r="D105" s="128" t="s">
        <v>117</v>
      </c>
      <c r="E105" s="129" t="s">
        <v>138</v>
      </c>
      <c r="F105" s="130" t="s">
        <v>139</v>
      </c>
      <c r="G105" s="131" t="s">
        <v>129</v>
      </c>
      <c r="H105" s="132">
        <v>500</v>
      </c>
      <c r="I105" s="133"/>
      <c r="J105" s="133">
        <f t="shared" si="0"/>
        <v>0</v>
      </c>
      <c r="K105" s="130" t="s">
        <v>121</v>
      </c>
      <c r="L105" s="23"/>
      <c r="M105" s="43" t="s">
        <v>1</v>
      </c>
      <c r="N105" s="134" t="s">
        <v>35</v>
      </c>
      <c r="O105" s="135">
        <v>0.09</v>
      </c>
      <c r="P105" s="135">
        <f t="shared" si="1"/>
        <v>45</v>
      </c>
      <c r="Q105" s="135">
        <v>0.0079</v>
      </c>
      <c r="R105" s="135">
        <f t="shared" si="2"/>
        <v>3.95</v>
      </c>
      <c r="S105" s="135">
        <v>0</v>
      </c>
      <c r="T105" s="136">
        <f t="shared" si="3"/>
        <v>0</v>
      </c>
      <c r="AR105" s="12" t="s">
        <v>122</v>
      </c>
      <c r="AT105" s="12" t="s">
        <v>117</v>
      </c>
      <c r="AU105" s="12" t="s">
        <v>96</v>
      </c>
      <c r="AY105" s="12" t="s">
        <v>114</v>
      </c>
      <c r="BE105" s="137">
        <f t="shared" si="4"/>
        <v>0</v>
      </c>
      <c r="BF105" s="137">
        <f t="shared" si="5"/>
        <v>0</v>
      </c>
      <c r="BG105" s="137">
        <f t="shared" si="6"/>
        <v>0</v>
      </c>
      <c r="BH105" s="137">
        <f t="shared" si="7"/>
        <v>0</v>
      </c>
      <c r="BI105" s="137">
        <f t="shared" si="8"/>
        <v>0</v>
      </c>
      <c r="BJ105" s="12" t="s">
        <v>96</v>
      </c>
      <c r="BK105" s="137">
        <f t="shared" si="9"/>
        <v>0</v>
      </c>
      <c r="BL105" s="12" t="s">
        <v>122</v>
      </c>
      <c r="BM105" s="12" t="s">
        <v>140</v>
      </c>
    </row>
    <row r="106" spans="2:65" s="1" customFormat="1" ht="16.5" customHeight="1">
      <c r="B106" s="99"/>
      <c r="C106" s="128" t="s">
        <v>141</v>
      </c>
      <c r="D106" s="128" t="s">
        <v>117</v>
      </c>
      <c r="E106" s="129" t="s">
        <v>142</v>
      </c>
      <c r="F106" s="130" t="s">
        <v>143</v>
      </c>
      <c r="G106" s="131" t="s">
        <v>129</v>
      </c>
      <c r="H106" s="132">
        <v>360</v>
      </c>
      <c r="I106" s="133"/>
      <c r="J106" s="133">
        <f t="shared" si="0"/>
        <v>0</v>
      </c>
      <c r="K106" s="130" t="s">
        <v>121</v>
      </c>
      <c r="L106" s="23"/>
      <c r="M106" s="43" t="s">
        <v>1</v>
      </c>
      <c r="N106" s="134" t="s">
        <v>35</v>
      </c>
      <c r="O106" s="135">
        <v>0.565</v>
      </c>
      <c r="P106" s="135">
        <f t="shared" si="1"/>
        <v>203.39999999999998</v>
      </c>
      <c r="Q106" s="135">
        <v>0.01455</v>
      </c>
      <c r="R106" s="135">
        <f t="shared" si="2"/>
        <v>5.238</v>
      </c>
      <c r="S106" s="135">
        <v>0</v>
      </c>
      <c r="T106" s="136">
        <f t="shared" si="3"/>
        <v>0</v>
      </c>
      <c r="AR106" s="12" t="s">
        <v>122</v>
      </c>
      <c r="AT106" s="12" t="s">
        <v>117</v>
      </c>
      <c r="AU106" s="12" t="s">
        <v>96</v>
      </c>
      <c r="AY106" s="12" t="s">
        <v>114</v>
      </c>
      <c r="BE106" s="137">
        <f t="shared" si="4"/>
        <v>0</v>
      </c>
      <c r="BF106" s="137">
        <f t="shared" si="5"/>
        <v>0</v>
      </c>
      <c r="BG106" s="137">
        <f t="shared" si="6"/>
        <v>0</v>
      </c>
      <c r="BH106" s="137">
        <f t="shared" si="7"/>
        <v>0</v>
      </c>
      <c r="BI106" s="137">
        <f t="shared" si="8"/>
        <v>0</v>
      </c>
      <c r="BJ106" s="12" t="s">
        <v>96</v>
      </c>
      <c r="BK106" s="137">
        <f t="shared" si="9"/>
        <v>0</v>
      </c>
      <c r="BL106" s="12" t="s">
        <v>122</v>
      </c>
      <c r="BM106" s="12" t="s">
        <v>144</v>
      </c>
    </row>
    <row r="107" spans="2:65" s="1" customFormat="1" ht="16.5" customHeight="1">
      <c r="B107" s="99"/>
      <c r="C107" s="128" t="s">
        <v>124</v>
      </c>
      <c r="D107" s="128" t="s">
        <v>117</v>
      </c>
      <c r="E107" s="129" t="s">
        <v>145</v>
      </c>
      <c r="F107" s="130" t="s">
        <v>146</v>
      </c>
      <c r="G107" s="131" t="s">
        <v>129</v>
      </c>
      <c r="H107" s="132">
        <v>140</v>
      </c>
      <c r="I107" s="133"/>
      <c r="J107" s="133">
        <f t="shared" si="0"/>
        <v>0</v>
      </c>
      <c r="K107" s="130" t="s">
        <v>1</v>
      </c>
      <c r="L107" s="23"/>
      <c r="M107" s="43" t="s">
        <v>1</v>
      </c>
      <c r="N107" s="134" t="s">
        <v>35</v>
      </c>
      <c r="O107" s="135">
        <v>0.565</v>
      </c>
      <c r="P107" s="135">
        <f t="shared" si="1"/>
        <v>79.1</v>
      </c>
      <c r="Q107" s="135">
        <v>0.01455</v>
      </c>
      <c r="R107" s="135">
        <f t="shared" si="2"/>
        <v>2.037</v>
      </c>
      <c r="S107" s="135">
        <v>0</v>
      </c>
      <c r="T107" s="136">
        <f t="shared" si="3"/>
        <v>0</v>
      </c>
      <c r="AR107" s="12" t="s">
        <v>122</v>
      </c>
      <c r="AT107" s="12" t="s">
        <v>117</v>
      </c>
      <c r="AU107" s="12" t="s">
        <v>96</v>
      </c>
      <c r="AY107" s="12" t="s">
        <v>114</v>
      </c>
      <c r="BE107" s="137">
        <f t="shared" si="4"/>
        <v>0</v>
      </c>
      <c r="BF107" s="137">
        <f t="shared" si="5"/>
        <v>0</v>
      </c>
      <c r="BG107" s="137">
        <f t="shared" si="6"/>
        <v>0</v>
      </c>
      <c r="BH107" s="137">
        <f t="shared" si="7"/>
        <v>0</v>
      </c>
      <c r="BI107" s="137">
        <f t="shared" si="8"/>
        <v>0</v>
      </c>
      <c r="BJ107" s="12" t="s">
        <v>96</v>
      </c>
      <c r="BK107" s="137">
        <f t="shared" si="9"/>
        <v>0</v>
      </c>
      <c r="BL107" s="12" t="s">
        <v>122</v>
      </c>
      <c r="BM107" s="12" t="s">
        <v>147</v>
      </c>
    </row>
    <row r="108" spans="2:65" s="1" customFormat="1" ht="16.5" customHeight="1">
      <c r="B108" s="99"/>
      <c r="C108" s="128" t="s">
        <v>148</v>
      </c>
      <c r="D108" s="128" t="s">
        <v>117</v>
      </c>
      <c r="E108" s="129" t="s">
        <v>149</v>
      </c>
      <c r="F108" s="130" t="s">
        <v>150</v>
      </c>
      <c r="G108" s="131" t="s">
        <v>129</v>
      </c>
      <c r="H108" s="132">
        <v>44.8</v>
      </c>
      <c r="I108" s="133"/>
      <c r="J108" s="133">
        <f t="shared" si="0"/>
        <v>0</v>
      </c>
      <c r="K108" s="130" t="s">
        <v>151</v>
      </c>
      <c r="L108" s="23"/>
      <c r="M108" s="43" t="s">
        <v>1</v>
      </c>
      <c r="N108" s="134" t="s">
        <v>35</v>
      </c>
      <c r="O108" s="135">
        <v>0.593</v>
      </c>
      <c r="P108" s="135">
        <f t="shared" si="1"/>
        <v>26.566399999999998</v>
      </c>
      <c r="Q108" s="135">
        <v>0.0345</v>
      </c>
      <c r="R108" s="135">
        <f t="shared" si="2"/>
        <v>1.5456</v>
      </c>
      <c r="S108" s="135">
        <v>0</v>
      </c>
      <c r="T108" s="136">
        <f t="shared" si="3"/>
        <v>0</v>
      </c>
      <c r="AR108" s="12" t="s">
        <v>122</v>
      </c>
      <c r="AT108" s="12" t="s">
        <v>117</v>
      </c>
      <c r="AU108" s="12" t="s">
        <v>96</v>
      </c>
      <c r="AY108" s="12" t="s">
        <v>114</v>
      </c>
      <c r="BE108" s="137">
        <f t="shared" si="4"/>
        <v>0</v>
      </c>
      <c r="BF108" s="137">
        <f t="shared" si="5"/>
        <v>0</v>
      </c>
      <c r="BG108" s="137">
        <f t="shared" si="6"/>
        <v>0</v>
      </c>
      <c r="BH108" s="137">
        <f t="shared" si="7"/>
        <v>0</v>
      </c>
      <c r="BI108" s="137">
        <f t="shared" si="8"/>
        <v>0</v>
      </c>
      <c r="BJ108" s="12" t="s">
        <v>96</v>
      </c>
      <c r="BK108" s="137">
        <f t="shared" si="9"/>
        <v>0</v>
      </c>
      <c r="BL108" s="12" t="s">
        <v>122</v>
      </c>
      <c r="BM108" s="12" t="s">
        <v>152</v>
      </c>
    </row>
    <row r="109" spans="2:65" s="1" customFormat="1" ht="16.5" customHeight="1">
      <c r="B109" s="99"/>
      <c r="C109" s="128" t="s">
        <v>153</v>
      </c>
      <c r="D109" s="128" t="s">
        <v>117</v>
      </c>
      <c r="E109" s="129" t="s">
        <v>154</v>
      </c>
      <c r="F109" s="130" t="s">
        <v>155</v>
      </c>
      <c r="G109" s="131" t="s">
        <v>129</v>
      </c>
      <c r="H109" s="132">
        <v>44.8</v>
      </c>
      <c r="I109" s="133"/>
      <c r="J109" s="133">
        <f t="shared" si="0"/>
        <v>0</v>
      </c>
      <c r="K109" s="130" t="s">
        <v>151</v>
      </c>
      <c r="L109" s="23"/>
      <c r="M109" s="43" t="s">
        <v>1</v>
      </c>
      <c r="N109" s="134" t="s">
        <v>35</v>
      </c>
      <c r="O109" s="135">
        <v>0.16</v>
      </c>
      <c r="P109" s="135">
        <f t="shared" si="1"/>
        <v>7.167999999999999</v>
      </c>
      <c r="Q109" s="135">
        <v>0.016</v>
      </c>
      <c r="R109" s="135">
        <f t="shared" si="2"/>
        <v>0.7168</v>
      </c>
      <c r="S109" s="135">
        <v>0</v>
      </c>
      <c r="T109" s="136">
        <f t="shared" si="3"/>
        <v>0</v>
      </c>
      <c r="AR109" s="12" t="s">
        <v>122</v>
      </c>
      <c r="AT109" s="12" t="s">
        <v>117</v>
      </c>
      <c r="AU109" s="12" t="s">
        <v>96</v>
      </c>
      <c r="AY109" s="12" t="s">
        <v>114</v>
      </c>
      <c r="BE109" s="137">
        <f t="shared" si="4"/>
        <v>0</v>
      </c>
      <c r="BF109" s="137">
        <f t="shared" si="5"/>
        <v>0</v>
      </c>
      <c r="BG109" s="137">
        <f t="shared" si="6"/>
        <v>0</v>
      </c>
      <c r="BH109" s="137">
        <f t="shared" si="7"/>
        <v>0</v>
      </c>
      <c r="BI109" s="137">
        <f t="shared" si="8"/>
        <v>0</v>
      </c>
      <c r="BJ109" s="12" t="s">
        <v>96</v>
      </c>
      <c r="BK109" s="137">
        <f t="shared" si="9"/>
        <v>0</v>
      </c>
      <c r="BL109" s="12" t="s">
        <v>122</v>
      </c>
      <c r="BM109" s="12" t="s">
        <v>156</v>
      </c>
    </row>
    <row r="110" spans="2:65" s="1" customFormat="1" ht="16.5" customHeight="1">
      <c r="B110" s="99"/>
      <c r="C110" s="128" t="s">
        <v>157</v>
      </c>
      <c r="D110" s="128" t="s">
        <v>117</v>
      </c>
      <c r="E110" s="129" t="s">
        <v>158</v>
      </c>
      <c r="F110" s="130" t="s">
        <v>159</v>
      </c>
      <c r="G110" s="131" t="s">
        <v>129</v>
      </c>
      <c r="H110" s="132">
        <v>44.8</v>
      </c>
      <c r="I110" s="133"/>
      <c r="J110" s="133">
        <f t="shared" si="0"/>
        <v>0</v>
      </c>
      <c r="K110" s="130" t="s">
        <v>151</v>
      </c>
      <c r="L110" s="23"/>
      <c r="M110" s="43" t="s">
        <v>1</v>
      </c>
      <c r="N110" s="134" t="s">
        <v>35</v>
      </c>
      <c r="O110" s="135">
        <v>0.24</v>
      </c>
      <c r="P110" s="135">
        <f t="shared" si="1"/>
        <v>10.751999999999999</v>
      </c>
      <c r="Q110" s="135">
        <v>0.008</v>
      </c>
      <c r="R110" s="135">
        <f t="shared" si="2"/>
        <v>0.3584</v>
      </c>
      <c r="S110" s="135">
        <v>0</v>
      </c>
      <c r="T110" s="136">
        <f t="shared" si="3"/>
        <v>0</v>
      </c>
      <c r="AR110" s="12" t="s">
        <v>122</v>
      </c>
      <c r="AT110" s="12" t="s">
        <v>117</v>
      </c>
      <c r="AU110" s="12" t="s">
        <v>96</v>
      </c>
      <c r="AY110" s="12" t="s">
        <v>114</v>
      </c>
      <c r="BE110" s="137">
        <f t="shared" si="4"/>
        <v>0</v>
      </c>
      <c r="BF110" s="137">
        <f t="shared" si="5"/>
        <v>0</v>
      </c>
      <c r="BG110" s="137">
        <f t="shared" si="6"/>
        <v>0</v>
      </c>
      <c r="BH110" s="137">
        <f t="shared" si="7"/>
        <v>0</v>
      </c>
      <c r="BI110" s="137">
        <f t="shared" si="8"/>
        <v>0</v>
      </c>
      <c r="BJ110" s="12" t="s">
        <v>96</v>
      </c>
      <c r="BK110" s="137">
        <f t="shared" si="9"/>
        <v>0</v>
      </c>
      <c r="BL110" s="12" t="s">
        <v>122</v>
      </c>
      <c r="BM110" s="12" t="s">
        <v>160</v>
      </c>
    </row>
    <row r="111" spans="2:65" s="1" customFormat="1" ht="16.5" customHeight="1">
      <c r="B111" s="99"/>
      <c r="C111" s="128" t="s">
        <v>161</v>
      </c>
      <c r="D111" s="128" t="s">
        <v>117</v>
      </c>
      <c r="E111" s="129" t="s">
        <v>162</v>
      </c>
      <c r="F111" s="130" t="s">
        <v>163</v>
      </c>
      <c r="G111" s="131" t="s">
        <v>164</v>
      </c>
      <c r="H111" s="132">
        <v>100</v>
      </c>
      <c r="I111" s="133"/>
      <c r="J111" s="133">
        <f t="shared" si="0"/>
        <v>0</v>
      </c>
      <c r="K111" s="130" t="s">
        <v>121</v>
      </c>
      <c r="L111" s="23"/>
      <c r="M111" s="43" t="s">
        <v>1</v>
      </c>
      <c r="N111" s="134" t="s">
        <v>35</v>
      </c>
      <c r="O111" s="135">
        <v>0.25</v>
      </c>
      <c r="P111" s="135">
        <f t="shared" si="1"/>
        <v>25</v>
      </c>
      <c r="Q111" s="135">
        <v>0.00155</v>
      </c>
      <c r="R111" s="135">
        <f t="shared" si="2"/>
        <v>0.155</v>
      </c>
      <c r="S111" s="135">
        <v>0</v>
      </c>
      <c r="T111" s="136">
        <f t="shared" si="3"/>
        <v>0</v>
      </c>
      <c r="AR111" s="12" t="s">
        <v>122</v>
      </c>
      <c r="AT111" s="12" t="s">
        <v>117</v>
      </c>
      <c r="AU111" s="12" t="s">
        <v>96</v>
      </c>
      <c r="AY111" s="12" t="s">
        <v>114</v>
      </c>
      <c r="BE111" s="137">
        <f t="shared" si="4"/>
        <v>0</v>
      </c>
      <c r="BF111" s="137">
        <f t="shared" si="5"/>
        <v>0</v>
      </c>
      <c r="BG111" s="137">
        <f t="shared" si="6"/>
        <v>0</v>
      </c>
      <c r="BH111" s="137">
        <f t="shared" si="7"/>
        <v>0</v>
      </c>
      <c r="BI111" s="137">
        <f t="shared" si="8"/>
        <v>0</v>
      </c>
      <c r="BJ111" s="12" t="s">
        <v>96</v>
      </c>
      <c r="BK111" s="137">
        <f t="shared" si="9"/>
        <v>0</v>
      </c>
      <c r="BL111" s="12" t="s">
        <v>122</v>
      </c>
      <c r="BM111" s="12" t="s">
        <v>165</v>
      </c>
    </row>
    <row r="112" spans="2:65" s="1" customFormat="1" ht="16.5" customHeight="1">
      <c r="B112" s="99"/>
      <c r="C112" s="128" t="s">
        <v>166</v>
      </c>
      <c r="D112" s="128" t="s">
        <v>117</v>
      </c>
      <c r="E112" s="129" t="s">
        <v>167</v>
      </c>
      <c r="F112" s="130" t="s">
        <v>168</v>
      </c>
      <c r="G112" s="131" t="s">
        <v>164</v>
      </c>
      <c r="H112" s="132">
        <v>146</v>
      </c>
      <c r="I112" s="133"/>
      <c r="J112" s="133">
        <f t="shared" si="0"/>
        <v>0</v>
      </c>
      <c r="K112" s="130" t="s">
        <v>121</v>
      </c>
      <c r="L112" s="23"/>
      <c r="M112" s="43" t="s">
        <v>1</v>
      </c>
      <c r="N112" s="134" t="s">
        <v>35</v>
      </c>
      <c r="O112" s="135">
        <v>0.09</v>
      </c>
      <c r="P112" s="135">
        <f t="shared" si="1"/>
        <v>13.139999999999999</v>
      </c>
      <c r="Q112" s="135">
        <v>0.01032</v>
      </c>
      <c r="R112" s="135">
        <f t="shared" si="2"/>
        <v>1.5067199999999998</v>
      </c>
      <c r="S112" s="135">
        <v>0</v>
      </c>
      <c r="T112" s="136">
        <f t="shared" si="3"/>
        <v>0</v>
      </c>
      <c r="AR112" s="12" t="s">
        <v>122</v>
      </c>
      <c r="AT112" s="12" t="s">
        <v>117</v>
      </c>
      <c r="AU112" s="12" t="s">
        <v>96</v>
      </c>
      <c r="AY112" s="12" t="s">
        <v>114</v>
      </c>
      <c r="BE112" s="137">
        <f t="shared" si="4"/>
        <v>0</v>
      </c>
      <c r="BF112" s="137">
        <f t="shared" si="5"/>
        <v>0</v>
      </c>
      <c r="BG112" s="137">
        <f t="shared" si="6"/>
        <v>0</v>
      </c>
      <c r="BH112" s="137">
        <f t="shared" si="7"/>
        <v>0</v>
      </c>
      <c r="BI112" s="137">
        <f t="shared" si="8"/>
        <v>0</v>
      </c>
      <c r="BJ112" s="12" t="s">
        <v>96</v>
      </c>
      <c r="BK112" s="137">
        <f t="shared" si="9"/>
        <v>0</v>
      </c>
      <c r="BL112" s="12" t="s">
        <v>122</v>
      </c>
      <c r="BM112" s="12" t="s">
        <v>169</v>
      </c>
    </row>
    <row r="113" spans="2:65" s="1" customFormat="1" ht="16.5" customHeight="1">
      <c r="B113" s="99"/>
      <c r="C113" s="128" t="s">
        <v>170</v>
      </c>
      <c r="D113" s="128" t="s">
        <v>117</v>
      </c>
      <c r="E113" s="129" t="s">
        <v>171</v>
      </c>
      <c r="F113" s="130" t="s">
        <v>172</v>
      </c>
      <c r="G113" s="131" t="s">
        <v>129</v>
      </c>
      <c r="H113" s="132">
        <v>41</v>
      </c>
      <c r="I113" s="133"/>
      <c r="J113" s="133">
        <f t="shared" si="0"/>
        <v>0</v>
      </c>
      <c r="K113" s="130" t="s">
        <v>121</v>
      </c>
      <c r="L113" s="23"/>
      <c r="M113" s="43" t="s">
        <v>1</v>
      </c>
      <c r="N113" s="134" t="s">
        <v>35</v>
      </c>
      <c r="O113" s="135">
        <v>0.06</v>
      </c>
      <c r="P113" s="135">
        <f t="shared" si="1"/>
        <v>2.46</v>
      </c>
      <c r="Q113" s="135">
        <v>0.00012</v>
      </c>
      <c r="R113" s="135">
        <f t="shared" si="2"/>
        <v>0.00492</v>
      </c>
      <c r="S113" s="135">
        <v>0</v>
      </c>
      <c r="T113" s="136">
        <f t="shared" si="3"/>
        <v>0</v>
      </c>
      <c r="AR113" s="12" t="s">
        <v>122</v>
      </c>
      <c r="AT113" s="12" t="s">
        <v>117</v>
      </c>
      <c r="AU113" s="12" t="s">
        <v>96</v>
      </c>
      <c r="AY113" s="12" t="s">
        <v>114</v>
      </c>
      <c r="BE113" s="137">
        <f t="shared" si="4"/>
        <v>0</v>
      </c>
      <c r="BF113" s="137">
        <f t="shared" si="5"/>
        <v>0</v>
      </c>
      <c r="BG113" s="137">
        <f t="shared" si="6"/>
        <v>0</v>
      </c>
      <c r="BH113" s="137">
        <f t="shared" si="7"/>
        <v>0</v>
      </c>
      <c r="BI113" s="137">
        <f t="shared" si="8"/>
        <v>0</v>
      </c>
      <c r="BJ113" s="12" t="s">
        <v>96</v>
      </c>
      <c r="BK113" s="137">
        <f t="shared" si="9"/>
        <v>0</v>
      </c>
      <c r="BL113" s="12" t="s">
        <v>122</v>
      </c>
      <c r="BM113" s="12" t="s">
        <v>173</v>
      </c>
    </row>
    <row r="114" spans="2:65" s="1" customFormat="1" ht="16.5" customHeight="1">
      <c r="B114" s="99"/>
      <c r="C114" s="128" t="s">
        <v>174</v>
      </c>
      <c r="D114" s="128" t="s">
        <v>117</v>
      </c>
      <c r="E114" s="129" t="s">
        <v>175</v>
      </c>
      <c r="F114" s="130" t="s">
        <v>176</v>
      </c>
      <c r="G114" s="131" t="s">
        <v>129</v>
      </c>
      <c r="H114" s="132">
        <v>710</v>
      </c>
      <c r="I114" s="133"/>
      <c r="J114" s="133">
        <f t="shared" si="0"/>
        <v>0</v>
      </c>
      <c r="K114" s="130" t="s">
        <v>121</v>
      </c>
      <c r="L114" s="23"/>
      <c r="M114" s="43" t="s">
        <v>1</v>
      </c>
      <c r="N114" s="134" t="s">
        <v>35</v>
      </c>
      <c r="O114" s="135">
        <v>0.14</v>
      </c>
      <c r="P114" s="135">
        <f t="shared" si="1"/>
        <v>99.4</v>
      </c>
      <c r="Q114" s="135">
        <v>0</v>
      </c>
      <c r="R114" s="135">
        <f t="shared" si="2"/>
        <v>0</v>
      </c>
      <c r="S114" s="135">
        <v>0</v>
      </c>
      <c r="T114" s="136">
        <f t="shared" si="3"/>
        <v>0</v>
      </c>
      <c r="AR114" s="12" t="s">
        <v>122</v>
      </c>
      <c r="AT114" s="12" t="s">
        <v>117</v>
      </c>
      <c r="AU114" s="12" t="s">
        <v>96</v>
      </c>
      <c r="AY114" s="12" t="s">
        <v>114</v>
      </c>
      <c r="BE114" s="137">
        <f t="shared" si="4"/>
        <v>0</v>
      </c>
      <c r="BF114" s="137">
        <f t="shared" si="5"/>
        <v>0</v>
      </c>
      <c r="BG114" s="137">
        <f t="shared" si="6"/>
        <v>0</v>
      </c>
      <c r="BH114" s="137">
        <f t="shared" si="7"/>
        <v>0</v>
      </c>
      <c r="BI114" s="137">
        <f t="shared" si="8"/>
        <v>0</v>
      </c>
      <c r="BJ114" s="12" t="s">
        <v>96</v>
      </c>
      <c r="BK114" s="137">
        <f t="shared" si="9"/>
        <v>0</v>
      </c>
      <c r="BL114" s="12" t="s">
        <v>122</v>
      </c>
      <c r="BM114" s="12" t="s">
        <v>177</v>
      </c>
    </row>
    <row r="115" spans="2:65" s="1" customFormat="1" ht="16.5" customHeight="1">
      <c r="B115" s="99"/>
      <c r="C115" s="128" t="s">
        <v>178</v>
      </c>
      <c r="D115" s="128" t="s">
        <v>117</v>
      </c>
      <c r="E115" s="129" t="s">
        <v>179</v>
      </c>
      <c r="F115" s="130" t="s">
        <v>180</v>
      </c>
      <c r="G115" s="131" t="s">
        <v>129</v>
      </c>
      <c r="H115" s="132">
        <v>200</v>
      </c>
      <c r="I115" s="133"/>
      <c r="J115" s="133">
        <f t="shared" si="0"/>
        <v>0</v>
      </c>
      <c r="K115" s="130" t="s">
        <v>121</v>
      </c>
      <c r="L115" s="23"/>
      <c r="M115" s="43" t="s">
        <v>1</v>
      </c>
      <c r="N115" s="134" t="s">
        <v>35</v>
      </c>
      <c r="O115" s="135">
        <v>0.25</v>
      </c>
      <c r="P115" s="135">
        <f t="shared" si="1"/>
        <v>50</v>
      </c>
      <c r="Q115" s="135">
        <v>0</v>
      </c>
      <c r="R115" s="135">
        <f t="shared" si="2"/>
        <v>0</v>
      </c>
      <c r="S115" s="135">
        <v>0</v>
      </c>
      <c r="T115" s="136">
        <f t="shared" si="3"/>
        <v>0</v>
      </c>
      <c r="AR115" s="12" t="s">
        <v>122</v>
      </c>
      <c r="AT115" s="12" t="s">
        <v>117</v>
      </c>
      <c r="AU115" s="12" t="s">
        <v>96</v>
      </c>
      <c r="AY115" s="12" t="s">
        <v>114</v>
      </c>
      <c r="BE115" s="137">
        <f t="shared" si="4"/>
        <v>0</v>
      </c>
      <c r="BF115" s="137">
        <f t="shared" si="5"/>
        <v>0</v>
      </c>
      <c r="BG115" s="137">
        <f t="shared" si="6"/>
        <v>0</v>
      </c>
      <c r="BH115" s="137">
        <f t="shared" si="7"/>
        <v>0</v>
      </c>
      <c r="BI115" s="137">
        <f t="shared" si="8"/>
        <v>0</v>
      </c>
      <c r="BJ115" s="12" t="s">
        <v>96</v>
      </c>
      <c r="BK115" s="137">
        <f t="shared" si="9"/>
        <v>0</v>
      </c>
      <c r="BL115" s="12" t="s">
        <v>122</v>
      </c>
      <c r="BM115" s="12" t="s">
        <v>181</v>
      </c>
    </row>
    <row r="116" spans="2:63" s="10" customFormat="1" ht="22.9" customHeight="1">
      <c r="B116" s="116"/>
      <c r="D116" s="117" t="s">
        <v>62</v>
      </c>
      <c r="E116" s="126" t="s">
        <v>170</v>
      </c>
      <c r="F116" s="126" t="s">
        <v>182</v>
      </c>
      <c r="J116" s="127">
        <f>BK116</f>
        <v>0</v>
      </c>
      <c r="L116" s="116"/>
      <c r="M116" s="120"/>
      <c r="N116" s="121"/>
      <c r="O116" s="121"/>
      <c r="P116" s="122">
        <f>SUM(P117:P131)</f>
        <v>396.2272100000001</v>
      </c>
      <c r="Q116" s="121"/>
      <c r="R116" s="122">
        <f>SUM(R117:R131)</f>
        <v>0.04074</v>
      </c>
      <c r="S116" s="121"/>
      <c r="T116" s="123">
        <f>SUM(T117:T131)</f>
        <v>10.804535000000001</v>
      </c>
      <c r="AR116" s="117" t="s">
        <v>71</v>
      </c>
      <c r="AT116" s="124" t="s">
        <v>62</v>
      </c>
      <c r="AU116" s="124" t="s">
        <v>71</v>
      </c>
      <c r="AY116" s="117" t="s">
        <v>114</v>
      </c>
      <c r="BK116" s="125">
        <f>SUM(BK117:BK131)</f>
        <v>0</v>
      </c>
    </row>
    <row r="117" spans="2:65" s="1" customFormat="1" ht="16.5" customHeight="1">
      <c r="B117" s="99"/>
      <c r="C117" s="128" t="s">
        <v>183</v>
      </c>
      <c r="D117" s="128" t="s">
        <v>117</v>
      </c>
      <c r="E117" s="129" t="s">
        <v>184</v>
      </c>
      <c r="F117" s="130" t="s">
        <v>185</v>
      </c>
      <c r="G117" s="131" t="s">
        <v>129</v>
      </c>
      <c r="H117" s="132">
        <v>710</v>
      </c>
      <c r="I117" s="133"/>
      <c r="J117" s="133">
        <f aca="true" t="shared" si="10" ref="J117:J131">ROUND(I117*H117,2)</f>
        <v>0</v>
      </c>
      <c r="K117" s="130" t="s">
        <v>151</v>
      </c>
      <c r="L117" s="23"/>
      <c r="M117" s="43" t="s">
        <v>1</v>
      </c>
      <c r="N117" s="134" t="s">
        <v>35</v>
      </c>
      <c r="O117" s="135">
        <v>0.154</v>
      </c>
      <c r="P117" s="135">
        <f aca="true" t="shared" si="11" ref="P117:P131">O117*H117</f>
        <v>109.34</v>
      </c>
      <c r="Q117" s="135">
        <v>0</v>
      </c>
      <c r="R117" s="135">
        <f aca="true" t="shared" si="12" ref="R117:R131">Q117*H117</f>
        <v>0</v>
      </c>
      <c r="S117" s="135">
        <v>0</v>
      </c>
      <c r="T117" s="136">
        <f aca="true" t="shared" si="13" ref="T117:T131">S117*H117</f>
        <v>0</v>
      </c>
      <c r="AR117" s="12" t="s">
        <v>122</v>
      </c>
      <c r="AT117" s="12" t="s">
        <v>117</v>
      </c>
      <c r="AU117" s="12" t="s">
        <v>96</v>
      </c>
      <c r="AY117" s="12" t="s">
        <v>114</v>
      </c>
      <c r="BE117" s="137">
        <f aca="true" t="shared" si="14" ref="BE117:BE131">IF(N117="základní",J117,0)</f>
        <v>0</v>
      </c>
      <c r="BF117" s="137">
        <f aca="true" t="shared" si="15" ref="BF117:BF131">IF(N117="snížená",J117,0)</f>
        <v>0</v>
      </c>
      <c r="BG117" s="137">
        <f aca="true" t="shared" si="16" ref="BG117:BG131">IF(N117="zákl. přenesená",J117,0)</f>
        <v>0</v>
      </c>
      <c r="BH117" s="137">
        <f aca="true" t="shared" si="17" ref="BH117:BH131">IF(N117="sníž. přenesená",J117,0)</f>
        <v>0</v>
      </c>
      <c r="BI117" s="137">
        <f aca="true" t="shared" si="18" ref="BI117:BI131">IF(N117="nulová",J117,0)</f>
        <v>0</v>
      </c>
      <c r="BJ117" s="12" t="s">
        <v>96</v>
      </c>
      <c r="BK117" s="137">
        <f aca="true" t="shared" si="19" ref="BK117:BK131">ROUND(I117*H117,2)</f>
        <v>0</v>
      </c>
      <c r="BL117" s="12" t="s">
        <v>122</v>
      </c>
      <c r="BM117" s="12" t="s">
        <v>186</v>
      </c>
    </row>
    <row r="118" spans="2:65" s="1" customFormat="1" ht="16.5" customHeight="1">
      <c r="B118" s="99"/>
      <c r="C118" s="128" t="s">
        <v>187</v>
      </c>
      <c r="D118" s="128" t="s">
        <v>117</v>
      </c>
      <c r="E118" s="129" t="s">
        <v>188</v>
      </c>
      <c r="F118" s="130" t="s">
        <v>189</v>
      </c>
      <c r="G118" s="131" t="s">
        <v>129</v>
      </c>
      <c r="H118" s="132">
        <v>63900</v>
      </c>
      <c r="I118" s="133"/>
      <c r="J118" s="133">
        <f t="shared" si="10"/>
        <v>0</v>
      </c>
      <c r="K118" s="130" t="s">
        <v>151</v>
      </c>
      <c r="L118" s="23"/>
      <c r="M118" s="43" t="s">
        <v>1</v>
      </c>
      <c r="N118" s="134" t="s">
        <v>35</v>
      </c>
      <c r="O118" s="135">
        <v>0</v>
      </c>
      <c r="P118" s="135">
        <f t="shared" si="11"/>
        <v>0</v>
      </c>
      <c r="Q118" s="135">
        <v>0</v>
      </c>
      <c r="R118" s="135">
        <f t="shared" si="12"/>
        <v>0</v>
      </c>
      <c r="S118" s="135">
        <v>0</v>
      </c>
      <c r="T118" s="136">
        <f t="shared" si="13"/>
        <v>0</v>
      </c>
      <c r="AR118" s="12" t="s">
        <v>122</v>
      </c>
      <c r="AT118" s="12" t="s">
        <v>117</v>
      </c>
      <c r="AU118" s="12" t="s">
        <v>96</v>
      </c>
      <c r="AY118" s="12" t="s">
        <v>114</v>
      </c>
      <c r="BE118" s="137">
        <f t="shared" si="14"/>
        <v>0</v>
      </c>
      <c r="BF118" s="137">
        <f t="shared" si="15"/>
        <v>0</v>
      </c>
      <c r="BG118" s="137">
        <f t="shared" si="16"/>
        <v>0</v>
      </c>
      <c r="BH118" s="137">
        <f t="shared" si="17"/>
        <v>0</v>
      </c>
      <c r="BI118" s="137">
        <f t="shared" si="18"/>
        <v>0</v>
      </c>
      <c r="BJ118" s="12" t="s">
        <v>96</v>
      </c>
      <c r="BK118" s="137">
        <f t="shared" si="19"/>
        <v>0</v>
      </c>
      <c r="BL118" s="12" t="s">
        <v>122</v>
      </c>
      <c r="BM118" s="12" t="s">
        <v>190</v>
      </c>
    </row>
    <row r="119" spans="2:65" s="1" customFormat="1" ht="16.5" customHeight="1">
      <c r="B119" s="99"/>
      <c r="C119" s="128" t="s">
        <v>191</v>
      </c>
      <c r="D119" s="128" t="s">
        <v>117</v>
      </c>
      <c r="E119" s="129" t="s">
        <v>192</v>
      </c>
      <c r="F119" s="130" t="s">
        <v>193</v>
      </c>
      <c r="G119" s="131" t="s">
        <v>129</v>
      </c>
      <c r="H119" s="132">
        <v>710</v>
      </c>
      <c r="I119" s="133"/>
      <c r="J119" s="133">
        <f t="shared" si="10"/>
        <v>0</v>
      </c>
      <c r="K119" s="130" t="s">
        <v>151</v>
      </c>
      <c r="L119" s="23"/>
      <c r="M119" s="43" t="s">
        <v>1</v>
      </c>
      <c r="N119" s="134" t="s">
        <v>35</v>
      </c>
      <c r="O119" s="135">
        <v>0.097</v>
      </c>
      <c r="P119" s="135">
        <f t="shared" si="11"/>
        <v>68.87</v>
      </c>
      <c r="Q119" s="135">
        <v>0</v>
      </c>
      <c r="R119" s="135">
        <f t="shared" si="12"/>
        <v>0</v>
      </c>
      <c r="S119" s="135">
        <v>0</v>
      </c>
      <c r="T119" s="136">
        <f t="shared" si="13"/>
        <v>0</v>
      </c>
      <c r="AR119" s="12" t="s">
        <v>122</v>
      </c>
      <c r="AT119" s="12" t="s">
        <v>117</v>
      </c>
      <c r="AU119" s="12" t="s">
        <v>96</v>
      </c>
      <c r="AY119" s="12" t="s">
        <v>114</v>
      </c>
      <c r="BE119" s="137">
        <f t="shared" si="14"/>
        <v>0</v>
      </c>
      <c r="BF119" s="137">
        <f t="shared" si="15"/>
        <v>0</v>
      </c>
      <c r="BG119" s="137">
        <f t="shared" si="16"/>
        <v>0</v>
      </c>
      <c r="BH119" s="137">
        <f t="shared" si="17"/>
        <v>0</v>
      </c>
      <c r="BI119" s="137">
        <f t="shared" si="18"/>
        <v>0</v>
      </c>
      <c r="BJ119" s="12" t="s">
        <v>96</v>
      </c>
      <c r="BK119" s="137">
        <f t="shared" si="19"/>
        <v>0</v>
      </c>
      <c r="BL119" s="12" t="s">
        <v>122</v>
      </c>
      <c r="BM119" s="12" t="s">
        <v>194</v>
      </c>
    </row>
    <row r="120" spans="2:65" s="1" customFormat="1" ht="16.5" customHeight="1">
      <c r="B120" s="99"/>
      <c r="C120" s="128" t="s">
        <v>195</v>
      </c>
      <c r="D120" s="128" t="s">
        <v>117</v>
      </c>
      <c r="E120" s="129" t="s">
        <v>196</v>
      </c>
      <c r="F120" s="130" t="s">
        <v>197</v>
      </c>
      <c r="G120" s="131" t="s">
        <v>129</v>
      </c>
      <c r="H120" s="132">
        <v>710</v>
      </c>
      <c r="I120" s="133"/>
      <c r="J120" s="133">
        <f t="shared" si="10"/>
        <v>0</v>
      </c>
      <c r="K120" s="130" t="s">
        <v>121</v>
      </c>
      <c r="L120" s="23"/>
      <c r="M120" s="43" t="s">
        <v>1</v>
      </c>
      <c r="N120" s="134" t="s">
        <v>35</v>
      </c>
      <c r="O120" s="135">
        <v>0.061</v>
      </c>
      <c r="P120" s="135">
        <f t="shared" si="11"/>
        <v>43.31</v>
      </c>
      <c r="Q120" s="135">
        <v>0</v>
      </c>
      <c r="R120" s="135">
        <f t="shared" si="12"/>
        <v>0</v>
      </c>
      <c r="S120" s="135">
        <v>0</v>
      </c>
      <c r="T120" s="136">
        <f t="shared" si="13"/>
        <v>0</v>
      </c>
      <c r="AR120" s="12" t="s">
        <v>122</v>
      </c>
      <c r="AT120" s="12" t="s">
        <v>117</v>
      </c>
      <c r="AU120" s="12" t="s">
        <v>96</v>
      </c>
      <c r="AY120" s="12" t="s">
        <v>114</v>
      </c>
      <c r="BE120" s="137">
        <f t="shared" si="14"/>
        <v>0</v>
      </c>
      <c r="BF120" s="137">
        <f t="shared" si="15"/>
        <v>0</v>
      </c>
      <c r="BG120" s="137">
        <f t="shared" si="16"/>
        <v>0</v>
      </c>
      <c r="BH120" s="137">
        <f t="shared" si="17"/>
        <v>0</v>
      </c>
      <c r="BI120" s="137">
        <f t="shared" si="18"/>
        <v>0</v>
      </c>
      <c r="BJ120" s="12" t="s">
        <v>96</v>
      </c>
      <c r="BK120" s="137">
        <f t="shared" si="19"/>
        <v>0</v>
      </c>
      <c r="BL120" s="12" t="s">
        <v>122</v>
      </c>
      <c r="BM120" s="12" t="s">
        <v>198</v>
      </c>
    </row>
    <row r="121" spans="2:65" s="1" customFormat="1" ht="16.5" customHeight="1">
      <c r="B121" s="99"/>
      <c r="C121" s="128" t="s">
        <v>199</v>
      </c>
      <c r="D121" s="128" t="s">
        <v>117</v>
      </c>
      <c r="E121" s="129" t="s">
        <v>200</v>
      </c>
      <c r="F121" s="130" t="s">
        <v>201</v>
      </c>
      <c r="G121" s="131" t="s">
        <v>129</v>
      </c>
      <c r="H121" s="132">
        <v>63900</v>
      </c>
      <c r="I121" s="133"/>
      <c r="J121" s="133">
        <f t="shared" si="10"/>
        <v>0</v>
      </c>
      <c r="K121" s="130" t="s">
        <v>121</v>
      </c>
      <c r="L121" s="23"/>
      <c r="M121" s="43" t="s">
        <v>1</v>
      </c>
      <c r="N121" s="134" t="s">
        <v>35</v>
      </c>
      <c r="O121" s="135">
        <v>0</v>
      </c>
      <c r="P121" s="135">
        <f t="shared" si="11"/>
        <v>0</v>
      </c>
      <c r="Q121" s="135">
        <v>0</v>
      </c>
      <c r="R121" s="135">
        <f t="shared" si="12"/>
        <v>0</v>
      </c>
      <c r="S121" s="135">
        <v>0</v>
      </c>
      <c r="T121" s="136">
        <f t="shared" si="13"/>
        <v>0</v>
      </c>
      <c r="AR121" s="12" t="s">
        <v>122</v>
      </c>
      <c r="AT121" s="12" t="s">
        <v>117</v>
      </c>
      <c r="AU121" s="12" t="s">
        <v>96</v>
      </c>
      <c r="AY121" s="12" t="s">
        <v>114</v>
      </c>
      <c r="BE121" s="137">
        <f t="shared" si="14"/>
        <v>0</v>
      </c>
      <c r="BF121" s="137">
        <f t="shared" si="15"/>
        <v>0</v>
      </c>
      <c r="BG121" s="137">
        <f t="shared" si="16"/>
        <v>0</v>
      </c>
      <c r="BH121" s="137">
        <f t="shared" si="17"/>
        <v>0</v>
      </c>
      <c r="BI121" s="137">
        <f t="shared" si="18"/>
        <v>0</v>
      </c>
      <c r="BJ121" s="12" t="s">
        <v>96</v>
      </c>
      <c r="BK121" s="137">
        <f t="shared" si="19"/>
        <v>0</v>
      </c>
      <c r="BL121" s="12" t="s">
        <v>122</v>
      </c>
      <c r="BM121" s="12" t="s">
        <v>202</v>
      </c>
    </row>
    <row r="122" spans="2:65" s="1" customFormat="1" ht="16.5" customHeight="1">
      <c r="B122" s="99"/>
      <c r="C122" s="128" t="s">
        <v>203</v>
      </c>
      <c r="D122" s="128" t="s">
        <v>117</v>
      </c>
      <c r="E122" s="129" t="s">
        <v>204</v>
      </c>
      <c r="F122" s="130" t="s">
        <v>205</v>
      </c>
      <c r="G122" s="131" t="s">
        <v>129</v>
      </c>
      <c r="H122" s="132">
        <v>710</v>
      </c>
      <c r="I122" s="133"/>
      <c r="J122" s="133">
        <f t="shared" si="10"/>
        <v>0</v>
      </c>
      <c r="K122" s="130" t="s">
        <v>121</v>
      </c>
      <c r="L122" s="23"/>
      <c r="M122" s="43" t="s">
        <v>1</v>
      </c>
      <c r="N122" s="134" t="s">
        <v>35</v>
      </c>
      <c r="O122" s="135">
        <v>0.041</v>
      </c>
      <c r="P122" s="135">
        <f t="shared" si="11"/>
        <v>29.110000000000003</v>
      </c>
      <c r="Q122" s="135">
        <v>0</v>
      </c>
      <c r="R122" s="135">
        <f t="shared" si="12"/>
        <v>0</v>
      </c>
      <c r="S122" s="135">
        <v>0</v>
      </c>
      <c r="T122" s="136">
        <f t="shared" si="13"/>
        <v>0</v>
      </c>
      <c r="AR122" s="12" t="s">
        <v>122</v>
      </c>
      <c r="AT122" s="12" t="s">
        <v>117</v>
      </c>
      <c r="AU122" s="12" t="s">
        <v>96</v>
      </c>
      <c r="AY122" s="12" t="s">
        <v>114</v>
      </c>
      <c r="BE122" s="137">
        <f t="shared" si="14"/>
        <v>0</v>
      </c>
      <c r="BF122" s="137">
        <f t="shared" si="15"/>
        <v>0</v>
      </c>
      <c r="BG122" s="137">
        <f t="shared" si="16"/>
        <v>0</v>
      </c>
      <c r="BH122" s="137">
        <f t="shared" si="17"/>
        <v>0</v>
      </c>
      <c r="BI122" s="137">
        <f t="shared" si="18"/>
        <v>0</v>
      </c>
      <c r="BJ122" s="12" t="s">
        <v>96</v>
      </c>
      <c r="BK122" s="137">
        <f t="shared" si="19"/>
        <v>0</v>
      </c>
      <c r="BL122" s="12" t="s">
        <v>122</v>
      </c>
      <c r="BM122" s="12" t="s">
        <v>206</v>
      </c>
    </row>
    <row r="123" spans="2:65" s="1" customFormat="1" ht="16.5" customHeight="1">
      <c r="B123" s="99"/>
      <c r="C123" s="128" t="s">
        <v>207</v>
      </c>
      <c r="D123" s="128" t="s">
        <v>117</v>
      </c>
      <c r="E123" s="129" t="s">
        <v>208</v>
      </c>
      <c r="F123" s="130" t="s">
        <v>209</v>
      </c>
      <c r="G123" s="131" t="s">
        <v>129</v>
      </c>
      <c r="H123" s="132">
        <v>154</v>
      </c>
      <c r="I123" s="133"/>
      <c r="J123" s="133">
        <f t="shared" si="10"/>
        <v>0</v>
      </c>
      <c r="K123" s="130" t="s">
        <v>121</v>
      </c>
      <c r="L123" s="23"/>
      <c r="M123" s="43" t="s">
        <v>1</v>
      </c>
      <c r="N123" s="134" t="s">
        <v>35</v>
      </c>
      <c r="O123" s="135">
        <v>0.126</v>
      </c>
      <c r="P123" s="135">
        <f t="shared" si="11"/>
        <v>19.404</v>
      </c>
      <c r="Q123" s="135">
        <v>0.00021</v>
      </c>
      <c r="R123" s="135">
        <f t="shared" si="12"/>
        <v>0.03234</v>
      </c>
      <c r="S123" s="135">
        <v>0</v>
      </c>
      <c r="T123" s="136">
        <f t="shared" si="13"/>
        <v>0</v>
      </c>
      <c r="AR123" s="12" t="s">
        <v>122</v>
      </c>
      <c r="AT123" s="12" t="s">
        <v>117</v>
      </c>
      <c r="AU123" s="12" t="s">
        <v>96</v>
      </c>
      <c r="AY123" s="12" t="s">
        <v>114</v>
      </c>
      <c r="BE123" s="137">
        <f t="shared" si="14"/>
        <v>0</v>
      </c>
      <c r="BF123" s="137">
        <f t="shared" si="15"/>
        <v>0</v>
      </c>
      <c r="BG123" s="137">
        <f t="shared" si="16"/>
        <v>0</v>
      </c>
      <c r="BH123" s="137">
        <f t="shared" si="17"/>
        <v>0</v>
      </c>
      <c r="BI123" s="137">
        <f t="shared" si="18"/>
        <v>0</v>
      </c>
      <c r="BJ123" s="12" t="s">
        <v>96</v>
      </c>
      <c r="BK123" s="137">
        <f t="shared" si="19"/>
        <v>0</v>
      </c>
      <c r="BL123" s="12" t="s">
        <v>122</v>
      </c>
      <c r="BM123" s="12" t="s">
        <v>210</v>
      </c>
    </row>
    <row r="124" spans="2:65" s="1" customFormat="1" ht="16.5" customHeight="1">
      <c r="B124" s="99"/>
      <c r="C124" s="128" t="s">
        <v>211</v>
      </c>
      <c r="D124" s="128" t="s">
        <v>117</v>
      </c>
      <c r="E124" s="129" t="s">
        <v>212</v>
      </c>
      <c r="F124" s="130" t="s">
        <v>213</v>
      </c>
      <c r="G124" s="131" t="s">
        <v>129</v>
      </c>
      <c r="H124" s="132">
        <v>210</v>
      </c>
      <c r="I124" s="133"/>
      <c r="J124" s="133">
        <f t="shared" si="10"/>
        <v>0</v>
      </c>
      <c r="K124" s="130" t="s">
        <v>121</v>
      </c>
      <c r="L124" s="23"/>
      <c r="M124" s="43" t="s">
        <v>1</v>
      </c>
      <c r="N124" s="134" t="s">
        <v>35</v>
      </c>
      <c r="O124" s="135">
        <v>0.308</v>
      </c>
      <c r="P124" s="135">
        <f t="shared" si="11"/>
        <v>64.67999999999999</v>
      </c>
      <c r="Q124" s="135">
        <v>4E-05</v>
      </c>
      <c r="R124" s="135">
        <f t="shared" si="12"/>
        <v>0.008400000000000001</v>
      </c>
      <c r="S124" s="135">
        <v>0</v>
      </c>
      <c r="T124" s="136">
        <f t="shared" si="13"/>
        <v>0</v>
      </c>
      <c r="AR124" s="12" t="s">
        <v>122</v>
      </c>
      <c r="AT124" s="12" t="s">
        <v>117</v>
      </c>
      <c r="AU124" s="12" t="s">
        <v>96</v>
      </c>
      <c r="AY124" s="12" t="s">
        <v>114</v>
      </c>
      <c r="BE124" s="137">
        <f t="shared" si="14"/>
        <v>0</v>
      </c>
      <c r="BF124" s="137">
        <f t="shared" si="15"/>
        <v>0</v>
      </c>
      <c r="BG124" s="137">
        <f t="shared" si="16"/>
        <v>0</v>
      </c>
      <c r="BH124" s="137">
        <f t="shared" si="17"/>
        <v>0</v>
      </c>
      <c r="BI124" s="137">
        <f t="shared" si="18"/>
        <v>0</v>
      </c>
      <c r="BJ124" s="12" t="s">
        <v>96</v>
      </c>
      <c r="BK124" s="137">
        <f t="shared" si="19"/>
        <v>0</v>
      </c>
      <c r="BL124" s="12" t="s">
        <v>122</v>
      </c>
      <c r="BM124" s="12" t="s">
        <v>214</v>
      </c>
    </row>
    <row r="125" spans="2:65" s="1" customFormat="1" ht="16.5" customHeight="1">
      <c r="B125" s="99"/>
      <c r="C125" s="128" t="s">
        <v>215</v>
      </c>
      <c r="D125" s="128" t="s">
        <v>117</v>
      </c>
      <c r="E125" s="129" t="s">
        <v>216</v>
      </c>
      <c r="F125" s="130" t="s">
        <v>217</v>
      </c>
      <c r="G125" s="131" t="s">
        <v>129</v>
      </c>
      <c r="H125" s="132">
        <v>1.155</v>
      </c>
      <c r="I125" s="133"/>
      <c r="J125" s="133">
        <f t="shared" si="10"/>
        <v>0</v>
      </c>
      <c r="K125" s="130" t="s">
        <v>151</v>
      </c>
      <c r="L125" s="23"/>
      <c r="M125" s="43" t="s">
        <v>1</v>
      </c>
      <c r="N125" s="134" t="s">
        <v>35</v>
      </c>
      <c r="O125" s="135">
        <v>1.07</v>
      </c>
      <c r="P125" s="135">
        <f t="shared" si="11"/>
        <v>1.2358500000000001</v>
      </c>
      <c r="Q125" s="135">
        <v>0</v>
      </c>
      <c r="R125" s="135">
        <f t="shared" si="12"/>
        <v>0</v>
      </c>
      <c r="S125" s="135">
        <v>0.075</v>
      </c>
      <c r="T125" s="136">
        <f t="shared" si="13"/>
        <v>0.086625</v>
      </c>
      <c r="AR125" s="12" t="s">
        <v>122</v>
      </c>
      <c r="AT125" s="12" t="s">
        <v>117</v>
      </c>
      <c r="AU125" s="12" t="s">
        <v>96</v>
      </c>
      <c r="AY125" s="12" t="s">
        <v>114</v>
      </c>
      <c r="BE125" s="137">
        <f t="shared" si="14"/>
        <v>0</v>
      </c>
      <c r="BF125" s="137">
        <f t="shared" si="15"/>
        <v>0</v>
      </c>
      <c r="BG125" s="137">
        <f t="shared" si="16"/>
        <v>0</v>
      </c>
      <c r="BH125" s="137">
        <f t="shared" si="17"/>
        <v>0</v>
      </c>
      <c r="BI125" s="137">
        <f t="shared" si="18"/>
        <v>0</v>
      </c>
      <c r="BJ125" s="12" t="s">
        <v>96</v>
      </c>
      <c r="BK125" s="137">
        <f t="shared" si="19"/>
        <v>0</v>
      </c>
      <c r="BL125" s="12" t="s">
        <v>122</v>
      </c>
      <c r="BM125" s="12" t="s">
        <v>218</v>
      </c>
    </row>
    <row r="126" spans="2:65" s="1" customFormat="1" ht="16.5" customHeight="1">
      <c r="B126" s="99"/>
      <c r="C126" s="128" t="s">
        <v>219</v>
      </c>
      <c r="D126" s="128" t="s">
        <v>117</v>
      </c>
      <c r="E126" s="129" t="s">
        <v>220</v>
      </c>
      <c r="F126" s="130" t="s">
        <v>221</v>
      </c>
      <c r="G126" s="131" t="s">
        <v>129</v>
      </c>
      <c r="H126" s="132">
        <v>21.505</v>
      </c>
      <c r="I126" s="133"/>
      <c r="J126" s="133">
        <f t="shared" si="10"/>
        <v>0</v>
      </c>
      <c r="K126" s="130" t="s">
        <v>151</v>
      </c>
      <c r="L126" s="23"/>
      <c r="M126" s="43" t="s">
        <v>1</v>
      </c>
      <c r="N126" s="134" t="s">
        <v>35</v>
      </c>
      <c r="O126" s="135">
        <v>0.612</v>
      </c>
      <c r="P126" s="135">
        <f t="shared" si="11"/>
        <v>13.161059999999999</v>
      </c>
      <c r="Q126" s="135">
        <v>0</v>
      </c>
      <c r="R126" s="135">
        <f t="shared" si="12"/>
        <v>0</v>
      </c>
      <c r="S126" s="135">
        <v>0.062</v>
      </c>
      <c r="T126" s="136">
        <f t="shared" si="13"/>
        <v>1.33331</v>
      </c>
      <c r="AR126" s="12" t="s">
        <v>122</v>
      </c>
      <c r="AT126" s="12" t="s">
        <v>117</v>
      </c>
      <c r="AU126" s="12" t="s">
        <v>96</v>
      </c>
      <c r="AY126" s="12" t="s">
        <v>114</v>
      </c>
      <c r="BE126" s="137">
        <f t="shared" si="14"/>
        <v>0</v>
      </c>
      <c r="BF126" s="137">
        <f t="shared" si="15"/>
        <v>0</v>
      </c>
      <c r="BG126" s="137">
        <f t="shared" si="16"/>
        <v>0</v>
      </c>
      <c r="BH126" s="137">
        <f t="shared" si="17"/>
        <v>0</v>
      </c>
      <c r="BI126" s="137">
        <f t="shared" si="18"/>
        <v>0</v>
      </c>
      <c r="BJ126" s="12" t="s">
        <v>96</v>
      </c>
      <c r="BK126" s="137">
        <f t="shared" si="19"/>
        <v>0</v>
      </c>
      <c r="BL126" s="12" t="s">
        <v>122</v>
      </c>
      <c r="BM126" s="12" t="s">
        <v>222</v>
      </c>
    </row>
    <row r="127" spans="2:65" s="1" customFormat="1" ht="16.5" customHeight="1">
      <c r="B127" s="99"/>
      <c r="C127" s="128" t="s">
        <v>223</v>
      </c>
      <c r="D127" s="128" t="s">
        <v>117</v>
      </c>
      <c r="E127" s="129" t="s">
        <v>224</v>
      </c>
      <c r="F127" s="130" t="s">
        <v>225</v>
      </c>
      <c r="G127" s="131" t="s">
        <v>129</v>
      </c>
      <c r="H127" s="132">
        <v>1.3</v>
      </c>
      <c r="I127" s="133"/>
      <c r="J127" s="133">
        <f t="shared" si="10"/>
        <v>0</v>
      </c>
      <c r="K127" s="130" t="s">
        <v>130</v>
      </c>
      <c r="L127" s="23"/>
      <c r="M127" s="43" t="s">
        <v>1</v>
      </c>
      <c r="N127" s="134" t="s">
        <v>35</v>
      </c>
      <c r="O127" s="135">
        <v>0.471</v>
      </c>
      <c r="P127" s="135">
        <f t="shared" si="11"/>
        <v>0.6123</v>
      </c>
      <c r="Q127" s="135">
        <v>0</v>
      </c>
      <c r="R127" s="135">
        <f t="shared" si="12"/>
        <v>0</v>
      </c>
      <c r="S127" s="135">
        <v>0.038</v>
      </c>
      <c r="T127" s="136">
        <f t="shared" si="13"/>
        <v>0.0494</v>
      </c>
      <c r="AR127" s="12" t="s">
        <v>122</v>
      </c>
      <c r="AT127" s="12" t="s">
        <v>117</v>
      </c>
      <c r="AU127" s="12" t="s">
        <v>96</v>
      </c>
      <c r="AY127" s="12" t="s">
        <v>114</v>
      </c>
      <c r="BE127" s="137">
        <f t="shared" si="14"/>
        <v>0</v>
      </c>
      <c r="BF127" s="137">
        <f t="shared" si="15"/>
        <v>0</v>
      </c>
      <c r="BG127" s="137">
        <f t="shared" si="16"/>
        <v>0</v>
      </c>
      <c r="BH127" s="137">
        <f t="shared" si="17"/>
        <v>0</v>
      </c>
      <c r="BI127" s="137">
        <f t="shared" si="18"/>
        <v>0</v>
      </c>
      <c r="BJ127" s="12" t="s">
        <v>96</v>
      </c>
      <c r="BK127" s="137">
        <f t="shared" si="19"/>
        <v>0</v>
      </c>
      <c r="BL127" s="12" t="s">
        <v>122</v>
      </c>
      <c r="BM127" s="12" t="s">
        <v>226</v>
      </c>
    </row>
    <row r="128" spans="2:65" s="1" customFormat="1" ht="16.5" customHeight="1">
      <c r="B128" s="99"/>
      <c r="C128" s="128" t="s">
        <v>7</v>
      </c>
      <c r="D128" s="128" t="s">
        <v>117</v>
      </c>
      <c r="E128" s="129" t="s">
        <v>227</v>
      </c>
      <c r="F128" s="130" t="s">
        <v>228</v>
      </c>
      <c r="G128" s="131" t="s">
        <v>129</v>
      </c>
      <c r="H128" s="132">
        <v>150</v>
      </c>
      <c r="I128" s="133"/>
      <c r="J128" s="133">
        <f t="shared" si="10"/>
        <v>0</v>
      </c>
      <c r="K128" s="130" t="s">
        <v>151</v>
      </c>
      <c r="L128" s="23"/>
      <c r="M128" s="43" t="s">
        <v>1</v>
      </c>
      <c r="N128" s="134" t="s">
        <v>35</v>
      </c>
      <c r="O128" s="135">
        <v>0.1</v>
      </c>
      <c r="P128" s="135">
        <f t="shared" si="11"/>
        <v>15</v>
      </c>
      <c r="Q128" s="135">
        <v>0</v>
      </c>
      <c r="R128" s="135">
        <f t="shared" si="12"/>
        <v>0</v>
      </c>
      <c r="S128" s="135">
        <v>0.01</v>
      </c>
      <c r="T128" s="136">
        <f t="shared" si="13"/>
        <v>1.5</v>
      </c>
      <c r="AR128" s="12" t="s">
        <v>122</v>
      </c>
      <c r="AT128" s="12" t="s">
        <v>117</v>
      </c>
      <c r="AU128" s="12" t="s">
        <v>96</v>
      </c>
      <c r="AY128" s="12" t="s">
        <v>114</v>
      </c>
      <c r="BE128" s="137">
        <f t="shared" si="14"/>
        <v>0</v>
      </c>
      <c r="BF128" s="137">
        <f t="shared" si="15"/>
        <v>0</v>
      </c>
      <c r="BG128" s="137">
        <f t="shared" si="16"/>
        <v>0</v>
      </c>
      <c r="BH128" s="137">
        <f t="shared" si="17"/>
        <v>0</v>
      </c>
      <c r="BI128" s="137">
        <f t="shared" si="18"/>
        <v>0</v>
      </c>
      <c r="BJ128" s="12" t="s">
        <v>96</v>
      </c>
      <c r="BK128" s="137">
        <f t="shared" si="19"/>
        <v>0</v>
      </c>
      <c r="BL128" s="12" t="s">
        <v>122</v>
      </c>
      <c r="BM128" s="12" t="s">
        <v>229</v>
      </c>
    </row>
    <row r="129" spans="2:65" s="1" customFormat="1" ht="16.5" customHeight="1">
      <c r="B129" s="99"/>
      <c r="C129" s="128" t="s">
        <v>230</v>
      </c>
      <c r="D129" s="128" t="s">
        <v>117</v>
      </c>
      <c r="E129" s="129" t="s">
        <v>231</v>
      </c>
      <c r="F129" s="130" t="s">
        <v>232</v>
      </c>
      <c r="G129" s="131" t="s">
        <v>129</v>
      </c>
      <c r="H129" s="132">
        <v>365.2</v>
      </c>
      <c r="I129" s="133"/>
      <c r="J129" s="133">
        <f t="shared" si="10"/>
        <v>0</v>
      </c>
      <c r="K129" s="130" t="s">
        <v>151</v>
      </c>
      <c r="L129" s="23"/>
      <c r="M129" s="43" t="s">
        <v>1</v>
      </c>
      <c r="N129" s="134" t="s">
        <v>35</v>
      </c>
      <c r="O129" s="135">
        <v>0.04</v>
      </c>
      <c r="P129" s="135">
        <f t="shared" si="11"/>
        <v>14.608</v>
      </c>
      <c r="Q129" s="135">
        <v>0</v>
      </c>
      <c r="R129" s="135">
        <f t="shared" si="12"/>
        <v>0</v>
      </c>
      <c r="S129" s="135">
        <v>0.01</v>
      </c>
      <c r="T129" s="136">
        <f t="shared" si="13"/>
        <v>3.652</v>
      </c>
      <c r="AR129" s="12" t="s">
        <v>122</v>
      </c>
      <c r="AT129" s="12" t="s">
        <v>117</v>
      </c>
      <c r="AU129" s="12" t="s">
        <v>96</v>
      </c>
      <c r="AY129" s="12" t="s">
        <v>114</v>
      </c>
      <c r="BE129" s="137">
        <f t="shared" si="14"/>
        <v>0</v>
      </c>
      <c r="BF129" s="137">
        <f t="shared" si="15"/>
        <v>0</v>
      </c>
      <c r="BG129" s="137">
        <f t="shared" si="16"/>
        <v>0</v>
      </c>
      <c r="BH129" s="137">
        <f t="shared" si="17"/>
        <v>0</v>
      </c>
      <c r="BI129" s="137">
        <f t="shared" si="18"/>
        <v>0</v>
      </c>
      <c r="BJ129" s="12" t="s">
        <v>96</v>
      </c>
      <c r="BK129" s="137">
        <f t="shared" si="19"/>
        <v>0</v>
      </c>
      <c r="BL129" s="12" t="s">
        <v>122</v>
      </c>
      <c r="BM129" s="12" t="s">
        <v>233</v>
      </c>
    </row>
    <row r="130" spans="2:65" s="1" customFormat="1" ht="16.5" customHeight="1">
      <c r="B130" s="99"/>
      <c r="C130" s="128" t="s">
        <v>234</v>
      </c>
      <c r="D130" s="128" t="s">
        <v>117</v>
      </c>
      <c r="E130" s="129" t="s">
        <v>235</v>
      </c>
      <c r="F130" s="130" t="s">
        <v>236</v>
      </c>
      <c r="G130" s="131" t="s">
        <v>129</v>
      </c>
      <c r="H130" s="132">
        <v>44.8</v>
      </c>
      <c r="I130" s="133"/>
      <c r="J130" s="133">
        <f t="shared" si="10"/>
        <v>0</v>
      </c>
      <c r="K130" s="130" t="s">
        <v>151</v>
      </c>
      <c r="L130" s="23"/>
      <c r="M130" s="43" t="s">
        <v>1</v>
      </c>
      <c r="N130" s="134" t="s">
        <v>35</v>
      </c>
      <c r="O130" s="135">
        <v>0.22</v>
      </c>
      <c r="P130" s="135">
        <f t="shared" si="11"/>
        <v>9.856</v>
      </c>
      <c r="Q130" s="135">
        <v>0</v>
      </c>
      <c r="R130" s="135">
        <f t="shared" si="12"/>
        <v>0</v>
      </c>
      <c r="S130" s="135">
        <v>0.059</v>
      </c>
      <c r="T130" s="136">
        <f t="shared" si="13"/>
        <v>2.6431999999999998</v>
      </c>
      <c r="AR130" s="12" t="s">
        <v>122</v>
      </c>
      <c r="AT130" s="12" t="s">
        <v>117</v>
      </c>
      <c r="AU130" s="12" t="s">
        <v>96</v>
      </c>
      <c r="AY130" s="12" t="s">
        <v>114</v>
      </c>
      <c r="BE130" s="137">
        <f t="shared" si="14"/>
        <v>0</v>
      </c>
      <c r="BF130" s="137">
        <f t="shared" si="15"/>
        <v>0</v>
      </c>
      <c r="BG130" s="137">
        <f t="shared" si="16"/>
        <v>0</v>
      </c>
      <c r="BH130" s="137">
        <f t="shared" si="17"/>
        <v>0</v>
      </c>
      <c r="BI130" s="137">
        <f t="shared" si="18"/>
        <v>0</v>
      </c>
      <c r="BJ130" s="12" t="s">
        <v>96</v>
      </c>
      <c r="BK130" s="137">
        <f t="shared" si="19"/>
        <v>0</v>
      </c>
      <c r="BL130" s="12" t="s">
        <v>122</v>
      </c>
      <c r="BM130" s="12" t="s">
        <v>237</v>
      </c>
    </row>
    <row r="131" spans="2:65" s="1" customFormat="1" ht="16.5" customHeight="1">
      <c r="B131" s="99"/>
      <c r="C131" s="128" t="s">
        <v>238</v>
      </c>
      <c r="D131" s="128" t="s">
        <v>117</v>
      </c>
      <c r="E131" s="129" t="s">
        <v>239</v>
      </c>
      <c r="F131" s="130" t="s">
        <v>240</v>
      </c>
      <c r="G131" s="131" t="s">
        <v>129</v>
      </c>
      <c r="H131" s="132">
        <v>110</v>
      </c>
      <c r="I131" s="133"/>
      <c r="J131" s="133">
        <f t="shared" si="10"/>
        <v>0</v>
      </c>
      <c r="K131" s="130" t="s">
        <v>121</v>
      </c>
      <c r="L131" s="23"/>
      <c r="M131" s="43" t="s">
        <v>1</v>
      </c>
      <c r="N131" s="134" t="s">
        <v>35</v>
      </c>
      <c r="O131" s="135">
        <v>0.064</v>
      </c>
      <c r="P131" s="135">
        <f t="shared" si="11"/>
        <v>7.04</v>
      </c>
      <c r="Q131" s="135">
        <v>0</v>
      </c>
      <c r="R131" s="135">
        <f t="shared" si="12"/>
        <v>0</v>
      </c>
      <c r="S131" s="135">
        <v>0.014</v>
      </c>
      <c r="T131" s="136">
        <f t="shared" si="13"/>
        <v>1.54</v>
      </c>
      <c r="AR131" s="12" t="s">
        <v>122</v>
      </c>
      <c r="AT131" s="12" t="s">
        <v>117</v>
      </c>
      <c r="AU131" s="12" t="s">
        <v>96</v>
      </c>
      <c r="AY131" s="12" t="s">
        <v>114</v>
      </c>
      <c r="BE131" s="137">
        <f t="shared" si="14"/>
        <v>0</v>
      </c>
      <c r="BF131" s="137">
        <f t="shared" si="15"/>
        <v>0</v>
      </c>
      <c r="BG131" s="137">
        <f t="shared" si="16"/>
        <v>0</v>
      </c>
      <c r="BH131" s="137">
        <f t="shared" si="17"/>
        <v>0</v>
      </c>
      <c r="BI131" s="137">
        <f t="shared" si="18"/>
        <v>0</v>
      </c>
      <c r="BJ131" s="12" t="s">
        <v>96</v>
      </c>
      <c r="BK131" s="137">
        <f t="shared" si="19"/>
        <v>0</v>
      </c>
      <c r="BL131" s="12" t="s">
        <v>122</v>
      </c>
      <c r="BM131" s="12" t="s">
        <v>241</v>
      </c>
    </row>
    <row r="132" spans="2:63" s="10" customFormat="1" ht="22.9" customHeight="1">
      <c r="B132" s="116"/>
      <c r="D132" s="117" t="s">
        <v>62</v>
      </c>
      <c r="E132" s="126" t="s">
        <v>242</v>
      </c>
      <c r="F132" s="126" t="s">
        <v>243</v>
      </c>
      <c r="J132" s="127">
        <f>BK132</f>
        <v>0</v>
      </c>
      <c r="L132" s="116"/>
      <c r="M132" s="120"/>
      <c r="N132" s="121"/>
      <c r="O132" s="121"/>
      <c r="P132" s="122">
        <f>SUM(P133:P136)</f>
        <v>45.604387</v>
      </c>
      <c r="Q132" s="121"/>
      <c r="R132" s="122">
        <f>SUM(R133:R136)</f>
        <v>0</v>
      </c>
      <c r="S132" s="121"/>
      <c r="T132" s="123">
        <f>SUM(T133:T136)</f>
        <v>0</v>
      </c>
      <c r="AR132" s="117" t="s">
        <v>71</v>
      </c>
      <c r="AT132" s="124" t="s">
        <v>62</v>
      </c>
      <c r="AU132" s="124" t="s">
        <v>71</v>
      </c>
      <c r="AY132" s="117" t="s">
        <v>114</v>
      </c>
      <c r="BK132" s="125">
        <f>SUM(BK133:BK136)</f>
        <v>0</v>
      </c>
    </row>
    <row r="133" spans="2:65" s="1" customFormat="1" ht="16.5" customHeight="1">
      <c r="B133" s="99"/>
      <c r="C133" s="128" t="s">
        <v>244</v>
      </c>
      <c r="D133" s="128" t="s">
        <v>117</v>
      </c>
      <c r="E133" s="129" t="s">
        <v>245</v>
      </c>
      <c r="F133" s="130" t="s">
        <v>246</v>
      </c>
      <c r="G133" s="131" t="s">
        <v>247</v>
      </c>
      <c r="H133" s="132">
        <v>11.221</v>
      </c>
      <c r="I133" s="133"/>
      <c r="J133" s="133">
        <f>ROUND(I133*H133,2)</f>
        <v>0</v>
      </c>
      <c r="K133" s="130" t="s">
        <v>121</v>
      </c>
      <c r="L133" s="23"/>
      <c r="M133" s="43" t="s">
        <v>1</v>
      </c>
      <c r="N133" s="134" t="s">
        <v>35</v>
      </c>
      <c r="O133" s="135">
        <v>3.89</v>
      </c>
      <c r="P133" s="135">
        <f>O133*H133</f>
        <v>43.64969</v>
      </c>
      <c r="Q133" s="135">
        <v>0</v>
      </c>
      <c r="R133" s="135">
        <f>Q133*H133</f>
        <v>0</v>
      </c>
      <c r="S133" s="135">
        <v>0</v>
      </c>
      <c r="T133" s="136">
        <f>S133*H133</f>
        <v>0</v>
      </c>
      <c r="AR133" s="12" t="s">
        <v>122</v>
      </c>
      <c r="AT133" s="12" t="s">
        <v>117</v>
      </c>
      <c r="AU133" s="12" t="s">
        <v>96</v>
      </c>
      <c r="AY133" s="12" t="s">
        <v>114</v>
      </c>
      <c r="BE133" s="137">
        <f>IF(N133="základní",J133,0)</f>
        <v>0</v>
      </c>
      <c r="BF133" s="137">
        <f>IF(N133="snížená",J133,0)</f>
        <v>0</v>
      </c>
      <c r="BG133" s="137">
        <f>IF(N133="zákl. přenesená",J133,0)</f>
        <v>0</v>
      </c>
      <c r="BH133" s="137">
        <f>IF(N133="sníž. přenesená",J133,0)</f>
        <v>0</v>
      </c>
      <c r="BI133" s="137">
        <f>IF(N133="nulová",J133,0)</f>
        <v>0</v>
      </c>
      <c r="BJ133" s="12" t="s">
        <v>96</v>
      </c>
      <c r="BK133" s="137">
        <f>ROUND(I133*H133,2)</f>
        <v>0</v>
      </c>
      <c r="BL133" s="12" t="s">
        <v>122</v>
      </c>
      <c r="BM133" s="12" t="s">
        <v>248</v>
      </c>
    </row>
    <row r="134" spans="2:65" s="1" customFormat="1" ht="16.5" customHeight="1">
      <c r="B134" s="99"/>
      <c r="C134" s="128" t="s">
        <v>249</v>
      </c>
      <c r="D134" s="128" t="s">
        <v>117</v>
      </c>
      <c r="E134" s="129" t="s">
        <v>250</v>
      </c>
      <c r="F134" s="130" t="s">
        <v>251</v>
      </c>
      <c r="G134" s="131" t="s">
        <v>247</v>
      </c>
      <c r="H134" s="132">
        <v>11.221</v>
      </c>
      <c r="I134" s="133"/>
      <c r="J134" s="133">
        <f>ROUND(I134*H134,2)</f>
        <v>0</v>
      </c>
      <c r="K134" s="130" t="s">
        <v>121</v>
      </c>
      <c r="L134" s="23"/>
      <c r="M134" s="43" t="s">
        <v>1</v>
      </c>
      <c r="N134" s="134" t="s">
        <v>35</v>
      </c>
      <c r="O134" s="135">
        <v>0.125</v>
      </c>
      <c r="P134" s="135">
        <f>O134*H134</f>
        <v>1.402625</v>
      </c>
      <c r="Q134" s="135">
        <v>0</v>
      </c>
      <c r="R134" s="135">
        <f>Q134*H134</f>
        <v>0</v>
      </c>
      <c r="S134" s="135">
        <v>0</v>
      </c>
      <c r="T134" s="136">
        <f>S134*H134</f>
        <v>0</v>
      </c>
      <c r="AR134" s="12" t="s">
        <v>122</v>
      </c>
      <c r="AT134" s="12" t="s">
        <v>117</v>
      </c>
      <c r="AU134" s="12" t="s">
        <v>96</v>
      </c>
      <c r="AY134" s="12" t="s">
        <v>114</v>
      </c>
      <c r="BE134" s="137">
        <f>IF(N134="základní",J134,0)</f>
        <v>0</v>
      </c>
      <c r="BF134" s="137">
        <f>IF(N134="snížená",J134,0)</f>
        <v>0</v>
      </c>
      <c r="BG134" s="137">
        <f>IF(N134="zákl. přenesená",J134,0)</f>
        <v>0</v>
      </c>
      <c r="BH134" s="137">
        <f>IF(N134="sníž. přenesená",J134,0)</f>
        <v>0</v>
      </c>
      <c r="BI134" s="137">
        <f>IF(N134="nulová",J134,0)</f>
        <v>0</v>
      </c>
      <c r="BJ134" s="12" t="s">
        <v>96</v>
      </c>
      <c r="BK134" s="137">
        <f>ROUND(I134*H134,2)</f>
        <v>0</v>
      </c>
      <c r="BL134" s="12" t="s">
        <v>122</v>
      </c>
      <c r="BM134" s="12" t="s">
        <v>252</v>
      </c>
    </row>
    <row r="135" spans="2:65" s="1" customFormat="1" ht="16.5" customHeight="1">
      <c r="B135" s="99"/>
      <c r="C135" s="128" t="s">
        <v>253</v>
      </c>
      <c r="D135" s="128" t="s">
        <v>117</v>
      </c>
      <c r="E135" s="129" t="s">
        <v>254</v>
      </c>
      <c r="F135" s="130" t="s">
        <v>255</v>
      </c>
      <c r="G135" s="131" t="s">
        <v>247</v>
      </c>
      <c r="H135" s="132">
        <v>92.012</v>
      </c>
      <c r="I135" s="133"/>
      <c r="J135" s="133">
        <f>ROUND(I135*H135,2)</f>
        <v>0</v>
      </c>
      <c r="K135" s="130" t="s">
        <v>121</v>
      </c>
      <c r="L135" s="23"/>
      <c r="M135" s="43" t="s">
        <v>1</v>
      </c>
      <c r="N135" s="134" t="s">
        <v>35</v>
      </c>
      <c r="O135" s="135">
        <v>0.006</v>
      </c>
      <c r="P135" s="135">
        <f>O135*H135</f>
        <v>0.552072</v>
      </c>
      <c r="Q135" s="135">
        <v>0</v>
      </c>
      <c r="R135" s="135">
        <f>Q135*H135</f>
        <v>0</v>
      </c>
      <c r="S135" s="135">
        <v>0</v>
      </c>
      <c r="T135" s="136">
        <f>S135*H135</f>
        <v>0</v>
      </c>
      <c r="AR135" s="12" t="s">
        <v>122</v>
      </c>
      <c r="AT135" s="12" t="s">
        <v>117</v>
      </c>
      <c r="AU135" s="12" t="s">
        <v>96</v>
      </c>
      <c r="AY135" s="12" t="s">
        <v>114</v>
      </c>
      <c r="BE135" s="137">
        <f>IF(N135="základní",J135,0)</f>
        <v>0</v>
      </c>
      <c r="BF135" s="137">
        <f>IF(N135="snížená",J135,0)</f>
        <v>0</v>
      </c>
      <c r="BG135" s="137">
        <f>IF(N135="zákl. přenesená",J135,0)</f>
        <v>0</v>
      </c>
      <c r="BH135" s="137">
        <f>IF(N135="sníž. přenesená",J135,0)</f>
        <v>0</v>
      </c>
      <c r="BI135" s="137">
        <f>IF(N135="nulová",J135,0)</f>
        <v>0</v>
      </c>
      <c r="BJ135" s="12" t="s">
        <v>96</v>
      </c>
      <c r="BK135" s="137">
        <f>ROUND(I135*H135,2)</f>
        <v>0</v>
      </c>
      <c r="BL135" s="12" t="s">
        <v>122</v>
      </c>
      <c r="BM135" s="12" t="s">
        <v>256</v>
      </c>
    </row>
    <row r="136" spans="2:65" s="1" customFormat="1" ht="16.5" customHeight="1">
      <c r="B136" s="99"/>
      <c r="C136" s="128" t="s">
        <v>257</v>
      </c>
      <c r="D136" s="128" t="s">
        <v>117</v>
      </c>
      <c r="E136" s="129" t="s">
        <v>258</v>
      </c>
      <c r="F136" s="130" t="s">
        <v>259</v>
      </c>
      <c r="G136" s="131" t="s">
        <v>247</v>
      </c>
      <c r="H136" s="132">
        <v>11.221</v>
      </c>
      <c r="I136" s="133"/>
      <c r="J136" s="133">
        <f>ROUND(I136*H136,2)</f>
        <v>0</v>
      </c>
      <c r="K136" s="130" t="s">
        <v>121</v>
      </c>
      <c r="L136" s="23"/>
      <c r="M136" s="43" t="s">
        <v>1</v>
      </c>
      <c r="N136" s="134" t="s">
        <v>35</v>
      </c>
      <c r="O136" s="135">
        <v>0</v>
      </c>
      <c r="P136" s="135">
        <f>O136*H136</f>
        <v>0</v>
      </c>
      <c r="Q136" s="135">
        <v>0</v>
      </c>
      <c r="R136" s="135">
        <f>Q136*H136</f>
        <v>0</v>
      </c>
      <c r="S136" s="135">
        <v>0</v>
      </c>
      <c r="T136" s="136">
        <f>S136*H136</f>
        <v>0</v>
      </c>
      <c r="AR136" s="12" t="s">
        <v>122</v>
      </c>
      <c r="AT136" s="12" t="s">
        <v>117</v>
      </c>
      <c r="AU136" s="12" t="s">
        <v>96</v>
      </c>
      <c r="AY136" s="12" t="s">
        <v>114</v>
      </c>
      <c r="BE136" s="137">
        <f>IF(N136="základní",J136,0)</f>
        <v>0</v>
      </c>
      <c r="BF136" s="137">
        <f>IF(N136="snížená",J136,0)</f>
        <v>0</v>
      </c>
      <c r="BG136" s="137">
        <f>IF(N136="zákl. přenesená",J136,0)</f>
        <v>0</v>
      </c>
      <c r="BH136" s="137">
        <f>IF(N136="sníž. přenesená",J136,0)</f>
        <v>0</v>
      </c>
      <c r="BI136" s="137">
        <f>IF(N136="nulová",J136,0)</f>
        <v>0</v>
      </c>
      <c r="BJ136" s="12" t="s">
        <v>96</v>
      </c>
      <c r="BK136" s="137">
        <f>ROUND(I136*H136,2)</f>
        <v>0</v>
      </c>
      <c r="BL136" s="12" t="s">
        <v>122</v>
      </c>
      <c r="BM136" s="12" t="s">
        <v>260</v>
      </c>
    </row>
    <row r="137" spans="2:63" s="10" customFormat="1" ht="22.9" customHeight="1">
      <c r="B137" s="116"/>
      <c r="D137" s="117" t="s">
        <v>62</v>
      </c>
      <c r="E137" s="126" t="s">
        <v>261</v>
      </c>
      <c r="F137" s="126" t="s">
        <v>262</v>
      </c>
      <c r="J137" s="127">
        <f>BK137</f>
        <v>0</v>
      </c>
      <c r="L137" s="116"/>
      <c r="M137" s="120"/>
      <c r="N137" s="121"/>
      <c r="O137" s="121"/>
      <c r="P137" s="122">
        <f>P138</f>
        <v>129.069107</v>
      </c>
      <c r="Q137" s="121"/>
      <c r="R137" s="122">
        <f>R138</f>
        <v>0</v>
      </c>
      <c r="S137" s="121"/>
      <c r="T137" s="123">
        <f>T138</f>
        <v>0</v>
      </c>
      <c r="AR137" s="117" t="s">
        <v>71</v>
      </c>
      <c r="AT137" s="124" t="s">
        <v>62</v>
      </c>
      <c r="AU137" s="124" t="s">
        <v>71</v>
      </c>
      <c r="AY137" s="117" t="s">
        <v>114</v>
      </c>
      <c r="BK137" s="125">
        <f>BK138</f>
        <v>0</v>
      </c>
    </row>
    <row r="138" spans="2:65" s="1" customFormat="1" ht="16.5" customHeight="1">
      <c r="B138" s="99"/>
      <c r="C138" s="128" t="s">
        <v>263</v>
      </c>
      <c r="D138" s="128" t="s">
        <v>117</v>
      </c>
      <c r="E138" s="129" t="s">
        <v>264</v>
      </c>
      <c r="F138" s="130" t="s">
        <v>265</v>
      </c>
      <c r="G138" s="131" t="s">
        <v>247</v>
      </c>
      <c r="H138" s="132">
        <v>51.607</v>
      </c>
      <c r="I138" s="133"/>
      <c r="J138" s="133">
        <f>ROUND(I138*H138,2)</f>
        <v>0</v>
      </c>
      <c r="K138" s="130" t="s">
        <v>151</v>
      </c>
      <c r="L138" s="23"/>
      <c r="M138" s="43" t="s">
        <v>1</v>
      </c>
      <c r="N138" s="134" t="s">
        <v>35</v>
      </c>
      <c r="O138" s="135">
        <v>2.501</v>
      </c>
      <c r="P138" s="135">
        <f>O138*H138</f>
        <v>129.069107</v>
      </c>
      <c r="Q138" s="135">
        <v>0</v>
      </c>
      <c r="R138" s="135">
        <f>Q138*H138</f>
        <v>0</v>
      </c>
      <c r="S138" s="135">
        <v>0</v>
      </c>
      <c r="T138" s="136">
        <f>S138*H138</f>
        <v>0</v>
      </c>
      <c r="AR138" s="12" t="s">
        <v>122</v>
      </c>
      <c r="AT138" s="12" t="s">
        <v>117</v>
      </c>
      <c r="AU138" s="12" t="s">
        <v>96</v>
      </c>
      <c r="AY138" s="12" t="s">
        <v>114</v>
      </c>
      <c r="BE138" s="137">
        <f>IF(N138="základní",J138,0)</f>
        <v>0</v>
      </c>
      <c r="BF138" s="137">
        <f>IF(N138="snížená",J138,0)</f>
        <v>0</v>
      </c>
      <c r="BG138" s="137">
        <f>IF(N138="zákl. přenesená",J138,0)</f>
        <v>0</v>
      </c>
      <c r="BH138" s="137">
        <f>IF(N138="sníž. přenesená",J138,0)</f>
        <v>0</v>
      </c>
      <c r="BI138" s="137">
        <f>IF(N138="nulová",J138,0)</f>
        <v>0</v>
      </c>
      <c r="BJ138" s="12" t="s">
        <v>96</v>
      </c>
      <c r="BK138" s="137">
        <f>ROUND(I138*H138,2)</f>
        <v>0</v>
      </c>
      <c r="BL138" s="12" t="s">
        <v>122</v>
      </c>
      <c r="BM138" s="12" t="s">
        <v>266</v>
      </c>
    </row>
    <row r="139" spans="2:63" s="10" customFormat="1" ht="25.9" customHeight="1">
      <c r="B139" s="116"/>
      <c r="D139" s="117" t="s">
        <v>62</v>
      </c>
      <c r="E139" s="118" t="s">
        <v>267</v>
      </c>
      <c r="F139" s="118" t="s">
        <v>268</v>
      </c>
      <c r="J139" s="119">
        <f>BK139</f>
        <v>0</v>
      </c>
      <c r="L139" s="116"/>
      <c r="M139" s="120"/>
      <c r="N139" s="121"/>
      <c r="O139" s="121"/>
      <c r="P139" s="122">
        <f>P140+P150+P160</f>
        <v>369.69624</v>
      </c>
      <c r="Q139" s="121"/>
      <c r="R139" s="122">
        <f>R140+R150+R160</f>
        <v>1.0996482</v>
      </c>
      <c r="S139" s="121"/>
      <c r="T139" s="123">
        <f>T140+T150+T160</f>
        <v>0.41628200000000004</v>
      </c>
      <c r="AR139" s="117" t="s">
        <v>96</v>
      </c>
      <c r="AT139" s="124" t="s">
        <v>62</v>
      </c>
      <c r="AU139" s="124" t="s">
        <v>63</v>
      </c>
      <c r="AY139" s="117" t="s">
        <v>114</v>
      </c>
      <c r="BK139" s="125">
        <f>BK140+BK150+BK160</f>
        <v>0</v>
      </c>
    </row>
    <row r="140" spans="2:63" s="10" customFormat="1" ht="22.9" customHeight="1">
      <c r="B140" s="116"/>
      <c r="D140" s="117" t="s">
        <v>62</v>
      </c>
      <c r="E140" s="126" t="s">
        <v>269</v>
      </c>
      <c r="F140" s="126" t="s">
        <v>270</v>
      </c>
      <c r="J140" s="127">
        <f>BK140</f>
        <v>0</v>
      </c>
      <c r="L140" s="116"/>
      <c r="M140" s="120"/>
      <c r="N140" s="121"/>
      <c r="O140" s="121"/>
      <c r="P140" s="122">
        <f>SUM(P141:P149)</f>
        <v>81.1624</v>
      </c>
      <c r="Q140" s="121"/>
      <c r="R140" s="122">
        <f>SUM(R141:R149)</f>
        <v>0.409028</v>
      </c>
      <c r="S140" s="121"/>
      <c r="T140" s="123">
        <f>SUM(T141:T149)</f>
        <v>0.41628200000000004</v>
      </c>
      <c r="AR140" s="117" t="s">
        <v>96</v>
      </c>
      <c r="AT140" s="124" t="s">
        <v>62</v>
      </c>
      <c r="AU140" s="124" t="s">
        <v>71</v>
      </c>
      <c r="AY140" s="117" t="s">
        <v>114</v>
      </c>
      <c r="BK140" s="125">
        <f>SUM(BK141:BK149)</f>
        <v>0</v>
      </c>
    </row>
    <row r="141" spans="2:65" s="1" customFormat="1" ht="16.5" customHeight="1">
      <c r="B141" s="99"/>
      <c r="C141" s="128" t="s">
        <v>271</v>
      </c>
      <c r="D141" s="128" t="s">
        <v>117</v>
      </c>
      <c r="E141" s="129" t="s">
        <v>272</v>
      </c>
      <c r="F141" s="130" t="s">
        <v>273</v>
      </c>
      <c r="G141" s="131" t="s">
        <v>164</v>
      </c>
      <c r="H141" s="132">
        <v>26</v>
      </c>
      <c r="I141" s="133"/>
      <c r="J141" s="133">
        <f aca="true" t="shared" si="20" ref="J141:J149">ROUND(I141*H141,2)</f>
        <v>0</v>
      </c>
      <c r="K141" s="130" t="s">
        <v>151</v>
      </c>
      <c r="L141" s="23"/>
      <c r="M141" s="43" t="s">
        <v>1</v>
      </c>
      <c r="N141" s="134" t="s">
        <v>35</v>
      </c>
      <c r="O141" s="135">
        <v>0.195</v>
      </c>
      <c r="P141" s="135">
        <f aca="true" t="shared" si="21" ref="P141:P149">O141*H141</f>
        <v>5.07</v>
      </c>
      <c r="Q141" s="135">
        <v>0</v>
      </c>
      <c r="R141" s="135">
        <f aca="true" t="shared" si="22" ref="R141:R149">Q141*H141</f>
        <v>0</v>
      </c>
      <c r="S141" s="135">
        <v>0.00167</v>
      </c>
      <c r="T141" s="136">
        <f aca="true" t="shared" si="23" ref="T141:T149">S141*H141</f>
        <v>0.04342</v>
      </c>
      <c r="AR141" s="12" t="s">
        <v>195</v>
      </c>
      <c r="AT141" s="12" t="s">
        <v>117</v>
      </c>
      <c r="AU141" s="12" t="s">
        <v>96</v>
      </c>
      <c r="AY141" s="12" t="s">
        <v>114</v>
      </c>
      <c r="BE141" s="137">
        <f aca="true" t="shared" si="24" ref="BE141:BE149">IF(N141="základní",J141,0)</f>
        <v>0</v>
      </c>
      <c r="BF141" s="137">
        <f aca="true" t="shared" si="25" ref="BF141:BF149">IF(N141="snížená",J141,0)</f>
        <v>0</v>
      </c>
      <c r="BG141" s="137">
        <f aca="true" t="shared" si="26" ref="BG141:BG149">IF(N141="zákl. přenesená",J141,0)</f>
        <v>0</v>
      </c>
      <c r="BH141" s="137">
        <f aca="true" t="shared" si="27" ref="BH141:BH149">IF(N141="sníž. přenesená",J141,0)</f>
        <v>0</v>
      </c>
      <c r="BI141" s="137">
        <f aca="true" t="shared" si="28" ref="BI141:BI149">IF(N141="nulová",J141,0)</f>
        <v>0</v>
      </c>
      <c r="BJ141" s="12" t="s">
        <v>96</v>
      </c>
      <c r="BK141" s="137">
        <f aca="true" t="shared" si="29" ref="BK141:BK149">ROUND(I141*H141,2)</f>
        <v>0</v>
      </c>
      <c r="BL141" s="12" t="s">
        <v>195</v>
      </c>
      <c r="BM141" s="12" t="s">
        <v>274</v>
      </c>
    </row>
    <row r="142" spans="2:65" s="1" customFormat="1" ht="16.5" customHeight="1">
      <c r="B142" s="99"/>
      <c r="C142" s="128" t="s">
        <v>275</v>
      </c>
      <c r="D142" s="128" t="s">
        <v>117</v>
      </c>
      <c r="E142" s="129" t="s">
        <v>276</v>
      </c>
      <c r="F142" s="130" t="s">
        <v>277</v>
      </c>
      <c r="G142" s="131" t="s">
        <v>164</v>
      </c>
      <c r="H142" s="132">
        <v>52.35</v>
      </c>
      <c r="I142" s="133"/>
      <c r="J142" s="133">
        <f t="shared" si="20"/>
        <v>0</v>
      </c>
      <c r="K142" s="130" t="s">
        <v>121</v>
      </c>
      <c r="L142" s="23"/>
      <c r="M142" s="43" t="s">
        <v>1</v>
      </c>
      <c r="N142" s="134" t="s">
        <v>35</v>
      </c>
      <c r="O142" s="135">
        <v>0.189</v>
      </c>
      <c r="P142" s="135">
        <f t="shared" si="21"/>
        <v>9.89415</v>
      </c>
      <c r="Q142" s="135">
        <v>0</v>
      </c>
      <c r="R142" s="135">
        <f t="shared" si="22"/>
        <v>0</v>
      </c>
      <c r="S142" s="135">
        <v>0.0026</v>
      </c>
      <c r="T142" s="136">
        <f t="shared" si="23"/>
        <v>0.13611</v>
      </c>
      <c r="AR142" s="12" t="s">
        <v>195</v>
      </c>
      <c r="AT142" s="12" t="s">
        <v>117</v>
      </c>
      <c r="AU142" s="12" t="s">
        <v>96</v>
      </c>
      <c r="AY142" s="12" t="s">
        <v>114</v>
      </c>
      <c r="BE142" s="137">
        <f t="shared" si="24"/>
        <v>0</v>
      </c>
      <c r="BF142" s="137">
        <f t="shared" si="25"/>
        <v>0</v>
      </c>
      <c r="BG142" s="137">
        <f t="shared" si="26"/>
        <v>0</v>
      </c>
      <c r="BH142" s="137">
        <f t="shared" si="27"/>
        <v>0</v>
      </c>
      <c r="BI142" s="137">
        <f t="shared" si="28"/>
        <v>0</v>
      </c>
      <c r="BJ142" s="12" t="s">
        <v>96</v>
      </c>
      <c r="BK142" s="137">
        <f t="shared" si="29"/>
        <v>0</v>
      </c>
      <c r="BL142" s="12" t="s">
        <v>195</v>
      </c>
      <c r="BM142" s="12" t="s">
        <v>278</v>
      </c>
    </row>
    <row r="143" spans="2:65" s="1" customFormat="1" ht="16.5" customHeight="1">
      <c r="B143" s="99"/>
      <c r="C143" s="128" t="s">
        <v>279</v>
      </c>
      <c r="D143" s="128" t="s">
        <v>117</v>
      </c>
      <c r="E143" s="129" t="s">
        <v>280</v>
      </c>
      <c r="F143" s="130" t="s">
        <v>281</v>
      </c>
      <c r="G143" s="131" t="s">
        <v>164</v>
      </c>
      <c r="H143" s="132">
        <v>23.3</v>
      </c>
      <c r="I143" s="133"/>
      <c r="J143" s="133">
        <f t="shared" si="20"/>
        <v>0</v>
      </c>
      <c r="K143" s="130" t="s">
        <v>121</v>
      </c>
      <c r="L143" s="23"/>
      <c r="M143" s="43" t="s">
        <v>1</v>
      </c>
      <c r="N143" s="134" t="s">
        <v>35</v>
      </c>
      <c r="O143" s="135">
        <v>0.147</v>
      </c>
      <c r="P143" s="135">
        <f t="shared" si="21"/>
        <v>3.4251</v>
      </c>
      <c r="Q143" s="135">
        <v>0</v>
      </c>
      <c r="R143" s="135">
        <f t="shared" si="22"/>
        <v>0</v>
      </c>
      <c r="S143" s="135">
        <v>0.00394</v>
      </c>
      <c r="T143" s="136">
        <f t="shared" si="23"/>
        <v>0.091802</v>
      </c>
      <c r="AR143" s="12" t="s">
        <v>195</v>
      </c>
      <c r="AT143" s="12" t="s">
        <v>117</v>
      </c>
      <c r="AU143" s="12" t="s">
        <v>96</v>
      </c>
      <c r="AY143" s="12" t="s">
        <v>114</v>
      </c>
      <c r="BE143" s="137">
        <f t="shared" si="24"/>
        <v>0</v>
      </c>
      <c r="BF143" s="137">
        <f t="shared" si="25"/>
        <v>0</v>
      </c>
      <c r="BG143" s="137">
        <f t="shared" si="26"/>
        <v>0</v>
      </c>
      <c r="BH143" s="137">
        <f t="shared" si="27"/>
        <v>0</v>
      </c>
      <c r="BI143" s="137">
        <f t="shared" si="28"/>
        <v>0</v>
      </c>
      <c r="BJ143" s="12" t="s">
        <v>96</v>
      </c>
      <c r="BK143" s="137">
        <f t="shared" si="29"/>
        <v>0</v>
      </c>
      <c r="BL143" s="12" t="s">
        <v>195</v>
      </c>
      <c r="BM143" s="12" t="s">
        <v>282</v>
      </c>
    </row>
    <row r="144" spans="2:65" s="1" customFormat="1" ht="16.5" customHeight="1">
      <c r="B144" s="99"/>
      <c r="C144" s="128" t="s">
        <v>283</v>
      </c>
      <c r="D144" s="128" t="s">
        <v>117</v>
      </c>
      <c r="E144" s="129" t="s">
        <v>284</v>
      </c>
      <c r="F144" s="130" t="s">
        <v>285</v>
      </c>
      <c r="G144" s="131" t="s">
        <v>164</v>
      </c>
      <c r="H144" s="132">
        <v>26</v>
      </c>
      <c r="I144" s="133"/>
      <c r="J144" s="133">
        <f t="shared" si="20"/>
        <v>0</v>
      </c>
      <c r="K144" s="130" t="s">
        <v>151</v>
      </c>
      <c r="L144" s="23"/>
      <c r="M144" s="43" t="s">
        <v>1</v>
      </c>
      <c r="N144" s="134" t="s">
        <v>35</v>
      </c>
      <c r="O144" s="135">
        <v>0.331</v>
      </c>
      <c r="P144" s="135">
        <f t="shared" si="21"/>
        <v>8.606</v>
      </c>
      <c r="Q144" s="135">
        <v>0.00127</v>
      </c>
      <c r="R144" s="135">
        <f t="shared" si="22"/>
        <v>0.03302</v>
      </c>
      <c r="S144" s="135">
        <v>0</v>
      </c>
      <c r="T144" s="136">
        <f t="shared" si="23"/>
        <v>0</v>
      </c>
      <c r="AR144" s="12" t="s">
        <v>195</v>
      </c>
      <c r="AT144" s="12" t="s">
        <v>117</v>
      </c>
      <c r="AU144" s="12" t="s">
        <v>96</v>
      </c>
      <c r="AY144" s="12" t="s">
        <v>114</v>
      </c>
      <c r="BE144" s="137">
        <f t="shared" si="24"/>
        <v>0</v>
      </c>
      <c r="BF144" s="137">
        <f t="shared" si="25"/>
        <v>0</v>
      </c>
      <c r="BG144" s="137">
        <f t="shared" si="26"/>
        <v>0</v>
      </c>
      <c r="BH144" s="137">
        <f t="shared" si="27"/>
        <v>0</v>
      </c>
      <c r="BI144" s="137">
        <f t="shared" si="28"/>
        <v>0</v>
      </c>
      <c r="BJ144" s="12" t="s">
        <v>96</v>
      </c>
      <c r="BK144" s="137">
        <f t="shared" si="29"/>
        <v>0</v>
      </c>
      <c r="BL144" s="12" t="s">
        <v>195</v>
      </c>
      <c r="BM144" s="12" t="s">
        <v>286</v>
      </c>
    </row>
    <row r="145" spans="2:65" s="1" customFormat="1" ht="16.5" customHeight="1">
      <c r="B145" s="99"/>
      <c r="C145" s="128" t="s">
        <v>287</v>
      </c>
      <c r="D145" s="128" t="s">
        <v>117</v>
      </c>
      <c r="E145" s="129" t="s">
        <v>288</v>
      </c>
      <c r="F145" s="130" t="s">
        <v>289</v>
      </c>
      <c r="G145" s="131" t="s">
        <v>164</v>
      </c>
      <c r="H145" s="132">
        <v>52.35</v>
      </c>
      <c r="I145" s="133"/>
      <c r="J145" s="133">
        <f t="shared" si="20"/>
        <v>0</v>
      </c>
      <c r="K145" s="130" t="s">
        <v>121</v>
      </c>
      <c r="L145" s="23"/>
      <c r="M145" s="43" t="s">
        <v>1</v>
      </c>
      <c r="N145" s="134" t="s">
        <v>35</v>
      </c>
      <c r="O145" s="135">
        <v>0.265</v>
      </c>
      <c r="P145" s="135">
        <f t="shared" si="21"/>
        <v>13.872750000000002</v>
      </c>
      <c r="Q145" s="135">
        <v>0.00322</v>
      </c>
      <c r="R145" s="135">
        <f t="shared" si="22"/>
        <v>0.16856700000000002</v>
      </c>
      <c r="S145" s="135">
        <v>0</v>
      </c>
      <c r="T145" s="136">
        <f t="shared" si="23"/>
        <v>0</v>
      </c>
      <c r="AR145" s="12" t="s">
        <v>195</v>
      </c>
      <c r="AT145" s="12" t="s">
        <v>117</v>
      </c>
      <c r="AU145" s="12" t="s">
        <v>96</v>
      </c>
      <c r="AY145" s="12" t="s">
        <v>114</v>
      </c>
      <c r="BE145" s="137">
        <f t="shared" si="24"/>
        <v>0</v>
      </c>
      <c r="BF145" s="137">
        <f t="shared" si="25"/>
        <v>0</v>
      </c>
      <c r="BG145" s="137">
        <f t="shared" si="26"/>
        <v>0</v>
      </c>
      <c r="BH145" s="137">
        <f t="shared" si="27"/>
        <v>0</v>
      </c>
      <c r="BI145" s="137">
        <f t="shared" si="28"/>
        <v>0</v>
      </c>
      <c r="BJ145" s="12" t="s">
        <v>96</v>
      </c>
      <c r="BK145" s="137">
        <f t="shared" si="29"/>
        <v>0</v>
      </c>
      <c r="BL145" s="12" t="s">
        <v>195</v>
      </c>
      <c r="BM145" s="12" t="s">
        <v>290</v>
      </c>
    </row>
    <row r="146" spans="2:65" s="1" customFormat="1" ht="16.5" customHeight="1">
      <c r="B146" s="99"/>
      <c r="C146" s="128" t="s">
        <v>291</v>
      </c>
      <c r="D146" s="128" t="s">
        <v>117</v>
      </c>
      <c r="E146" s="129" t="s">
        <v>292</v>
      </c>
      <c r="F146" s="130" t="s">
        <v>293</v>
      </c>
      <c r="G146" s="131" t="s">
        <v>164</v>
      </c>
      <c r="H146" s="132">
        <v>23.3</v>
      </c>
      <c r="I146" s="133"/>
      <c r="J146" s="133">
        <f t="shared" si="20"/>
        <v>0</v>
      </c>
      <c r="K146" s="130" t="s">
        <v>121</v>
      </c>
      <c r="L146" s="23"/>
      <c r="M146" s="43" t="s">
        <v>1</v>
      </c>
      <c r="N146" s="134" t="s">
        <v>35</v>
      </c>
      <c r="O146" s="135">
        <v>0.368</v>
      </c>
      <c r="P146" s="135">
        <f t="shared" si="21"/>
        <v>8.5744</v>
      </c>
      <c r="Q146" s="135">
        <v>0.00377</v>
      </c>
      <c r="R146" s="135">
        <f t="shared" si="22"/>
        <v>0.087841</v>
      </c>
      <c r="S146" s="135">
        <v>0</v>
      </c>
      <c r="T146" s="136">
        <f t="shared" si="23"/>
        <v>0</v>
      </c>
      <c r="AR146" s="12" t="s">
        <v>195</v>
      </c>
      <c r="AT146" s="12" t="s">
        <v>117</v>
      </c>
      <c r="AU146" s="12" t="s">
        <v>96</v>
      </c>
      <c r="AY146" s="12" t="s">
        <v>114</v>
      </c>
      <c r="BE146" s="137">
        <f t="shared" si="24"/>
        <v>0</v>
      </c>
      <c r="BF146" s="137">
        <f t="shared" si="25"/>
        <v>0</v>
      </c>
      <c r="BG146" s="137">
        <f t="shared" si="26"/>
        <v>0</v>
      </c>
      <c r="BH146" s="137">
        <f t="shared" si="27"/>
        <v>0</v>
      </c>
      <c r="BI146" s="137">
        <f t="shared" si="28"/>
        <v>0</v>
      </c>
      <c r="BJ146" s="12" t="s">
        <v>96</v>
      </c>
      <c r="BK146" s="137">
        <f t="shared" si="29"/>
        <v>0</v>
      </c>
      <c r="BL146" s="12" t="s">
        <v>195</v>
      </c>
      <c r="BM146" s="12" t="s">
        <v>294</v>
      </c>
    </row>
    <row r="147" spans="2:65" s="1" customFormat="1" ht="16.5" customHeight="1">
      <c r="B147" s="99"/>
      <c r="C147" s="128" t="s">
        <v>279</v>
      </c>
      <c r="D147" s="128" t="s">
        <v>117</v>
      </c>
      <c r="E147" s="129" t="s">
        <v>295</v>
      </c>
      <c r="F147" s="130" t="s">
        <v>296</v>
      </c>
      <c r="G147" s="131" t="s">
        <v>164</v>
      </c>
      <c r="H147" s="132">
        <v>65</v>
      </c>
      <c r="I147" s="133"/>
      <c r="J147" s="133">
        <f t="shared" si="20"/>
        <v>0</v>
      </c>
      <c r="K147" s="130" t="s">
        <v>121</v>
      </c>
      <c r="L147" s="23"/>
      <c r="M147" s="43" t="s">
        <v>1</v>
      </c>
      <c r="N147" s="134" t="s">
        <v>35</v>
      </c>
      <c r="O147" s="135">
        <v>0.256</v>
      </c>
      <c r="P147" s="135">
        <f t="shared" si="21"/>
        <v>16.64</v>
      </c>
      <c r="Q147" s="135">
        <v>0</v>
      </c>
      <c r="R147" s="135">
        <f t="shared" si="22"/>
        <v>0</v>
      </c>
      <c r="S147" s="135">
        <v>0.00223</v>
      </c>
      <c r="T147" s="136">
        <f t="shared" si="23"/>
        <v>0.14495000000000002</v>
      </c>
      <c r="AR147" s="12" t="s">
        <v>195</v>
      </c>
      <c r="AT147" s="12" t="s">
        <v>117</v>
      </c>
      <c r="AU147" s="12" t="s">
        <v>96</v>
      </c>
      <c r="AY147" s="12" t="s">
        <v>114</v>
      </c>
      <c r="BE147" s="137">
        <f t="shared" si="24"/>
        <v>0</v>
      </c>
      <c r="BF147" s="137">
        <f t="shared" si="25"/>
        <v>0</v>
      </c>
      <c r="BG147" s="137">
        <f t="shared" si="26"/>
        <v>0</v>
      </c>
      <c r="BH147" s="137">
        <f t="shared" si="27"/>
        <v>0</v>
      </c>
      <c r="BI147" s="137">
        <f t="shared" si="28"/>
        <v>0</v>
      </c>
      <c r="BJ147" s="12" t="s">
        <v>96</v>
      </c>
      <c r="BK147" s="137">
        <f t="shared" si="29"/>
        <v>0</v>
      </c>
      <c r="BL147" s="12" t="s">
        <v>195</v>
      </c>
      <c r="BM147" s="12" t="s">
        <v>297</v>
      </c>
    </row>
    <row r="148" spans="2:65" s="1" customFormat="1" ht="16.5" customHeight="1">
      <c r="B148" s="99"/>
      <c r="C148" s="128" t="s">
        <v>298</v>
      </c>
      <c r="D148" s="128" t="s">
        <v>117</v>
      </c>
      <c r="E148" s="129" t="s">
        <v>299</v>
      </c>
      <c r="F148" s="130" t="s">
        <v>300</v>
      </c>
      <c r="G148" s="131" t="s">
        <v>164</v>
      </c>
      <c r="H148" s="132">
        <v>65</v>
      </c>
      <c r="I148" s="133"/>
      <c r="J148" s="133">
        <f t="shared" si="20"/>
        <v>0</v>
      </c>
      <c r="K148" s="130" t="s">
        <v>121</v>
      </c>
      <c r="L148" s="23"/>
      <c r="M148" s="43" t="s">
        <v>1</v>
      </c>
      <c r="N148" s="134" t="s">
        <v>35</v>
      </c>
      <c r="O148" s="135">
        <v>0.232</v>
      </c>
      <c r="P148" s="135">
        <f t="shared" si="21"/>
        <v>15.08</v>
      </c>
      <c r="Q148" s="135">
        <v>0.00184</v>
      </c>
      <c r="R148" s="135">
        <f t="shared" si="22"/>
        <v>0.1196</v>
      </c>
      <c r="S148" s="135">
        <v>0</v>
      </c>
      <c r="T148" s="136">
        <f t="shared" si="23"/>
        <v>0</v>
      </c>
      <c r="AR148" s="12" t="s">
        <v>195</v>
      </c>
      <c r="AT148" s="12" t="s">
        <v>117</v>
      </c>
      <c r="AU148" s="12" t="s">
        <v>96</v>
      </c>
      <c r="AY148" s="12" t="s">
        <v>114</v>
      </c>
      <c r="BE148" s="137">
        <f t="shared" si="24"/>
        <v>0</v>
      </c>
      <c r="BF148" s="137">
        <f t="shared" si="25"/>
        <v>0</v>
      </c>
      <c r="BG148" s="137">
        <f t="shared" si="26"/>
        <v>0</v>
      </c>
      <c r="BH148" s="137">
        <f t="shared" si="27"/>
        <v>0</v>
      </c>
      <c r="BI148" s="137">
        <f t="shared" si="28"/>
        <v>0</v>
      </c>
      <c r="BJ148" s="12" t="s">
        <v>96</v>
      </c>
      <c r="BK148" s="137">
        <f t="shared" si="29"/>
        <v>0</v>
      </c>
      <c r="BL148" s="12" t="s">
        <v>195</v>
      </c>
      <c r="BM148" s="12" t="s">
        <v>301</v>
      </c>
    </row>
    <row r="149" spans="2:65" s="1" customFormat="1" ht="16.5" customHeight="1">
      <c r="B149" s="99"/>
      <c r="C149" s="128" t="s">
        <v>302</v>
      </c>
      <c r="D149" s="128" t="s">
        <v>117</v>
      </c>
      <c r="E149" s="129" t="s">
        <v>303</v>
      </c>
      <c r="F149" s="130" t="s">
        <v>304</v>
      </c>
      <c r="G149" s="131" t="s">
        <v>305</v>
      </c>
      <c r="H149" s="132">
        <v>722.808</v>
      </c>
      <c r="I149" s="133"/>
      <c r="J149" s="133">
        <f t="shared" si="20"/>
        <v>0</v>
      </c>
      <c r="K149" s="130" t="s">
        <v>151</v>
      </c>
      <c r="L149" s="23"/>
      <c r="M149" s="43" t="s">
        <v>1</v>
      </c>
      <c r="N149" s="134" t="s">
        <v>35</v>
      </c>
      <c r="O149" s="135">
        <v>0</v>
      </c>
      <c r="P149" s="135">
        <f t="shared" si="21"/>
        <v>0</v>
      </c>
      <c r="Q149" s="135">
        <v>0</v>
      </c>
      <c r="R149" s="135">
        <f t="shared" si="22"/>
        <v>0</v>
      </c>
      <c r="S149" s="135">
        <v>0</v>
      </c>
      <c r="T149" s="136">
        <f t="shared" si="23"/>
        <v>0</v>
      </c>
      <c r="AR149" s="12" t="s">
        <v>195</v>
      </c>
      <c r="AT149" s="12" t="s">
        <v>117</v>
      </c>
      <c r="AU149" s="12" t="s">
        <v>96</v>
      </c>
      <c r="AY149" s="12" t="s">
        <v>114</v>
      </c>
      <c r="BE149" s="137">
        <f t="shared" si="24"/>
        <v>0</v>
      </c>
      <c r="BF149" s="137">
        <f t="shared" si="25"/>
        <v>0</v>
      </c>
      <c r="BG149" s="137">
        <f t="shared" si="26"/>
        <v>0</v>
      </c>
      <c r="BH149" s="137">
        <f t="shared" si="27"/>
        <v>0</v>
      </c>
      <c r="BI149" s="137">
        <f t="shared" si="28"/>
        <v>0</v>
      </c>
      <c r="BJ149" s="12" t="s">
        <v>96</v>
      </c>
      <c r="BK149" s="137">
        <f t="shared" si="29"/>
        <v>0</v>
      </c>
      <c r="BL149" s="12" t="s">
        <v>195</v>
      </c>
      <c r="BM149" s="12" t="s">
        <v>306</v>
      </c>
    </row>
    <row r="150" spans="2:63" s="10" customFormat="1" ht="22.9" customHeight="1">
      <c r="B150" s="116"/>
      <c r="D150" s="117" t="s">
        <v>62</v>
      </c>
      <c r="E150" s="126" t="s">
        <v>307</v>
      </c>
      <c r="F150" s="126" t="s">
        <v>308</v>
      </c>
      <c r="J150" s="127">
        <f>BK150</f>
        <v>0</v>
      </c>
      <c r="L150" s="116"/>
      <c r="M150" s="120"/>
      <c r="N150" s="121"/>
      <c r="O150" s="121"/>
      <c r="P150" s="122">
        <f>SUM(P151:P159)</f>
        <v>37.109840000000005</v>
      </c>
      <c r="Q150" s="121"/>
      <c r="R150" s="122">
        <f>SUM(R151:R159)</f>
        <v>0.0068202</v>
      </c>
      <c r="S150" s="121"/>
      <c r="T150" s="123">
        <f>SUM(T151:T159)</f>
        <v>0</v>
      </c>
      <c r="AR150" s="117" t="s">
        <v>96</v>
      </c>
      <c r="AT150" s="124" t="s">
        <v>62</v>
      </c>
      <c r="AU150" s="124" t="s">
        <v>71</v>
      </c>
      <c r="AY150" s="117" t="s">
        <v>114</v>
      </c>
      <c r="BK150" s="125">
        <f>SUM(BK151:BK159)</f>
        <v>0</v>
      </c>
    </row>
    <row r="151" spans="2:65" s="1" customFormat="1" ht="16.5" customHeight="1">
      <c r="B151" s="99"/>
      <c r="C151" s="128" t="s">
        <v>309</v>
      </c>
      <c r="D151" s="128" t="s">
        <v>117</v>
      </c>
      <c r="E151" s="129" t="s">
        <v>310</v>
      </c>
      <c r="F151" s="130" t="s">
        <v>311</v>
      </c>
      <c r="G151" s="131" t="s">
        <v>129</v>
      </c>
      <c r="H151" s="132">
        <v>22.66</v>
      </c>
      <c r="I151" s="133"/>
      <c r="J151" s="133">
        <f aca="true" t="shared" si="30" ref="J151:J159">ROUND(I151*H151,2)</f>
        <v>0</v>
      </c>
      <c r="K151" s="130" t="s">
        <v>151</v>
      </c>
      <c r="L151" s="23"/>
      <c r="M151" s="43" t="s">
        <v>1</v>
      </c>
      <c r="N151" s="134" t="s">
        <v>35</v>
      </c>
      <c r="O151" s="135">
        <v>1.444</v>
      </c>
      <c r="P151" s="135">
        <f aca="true" t="shared" si="31" ref="P151:P159">O151*H151</f>
        <v>32.72104</v>
      </c>
      <c r="Q151" s="135">
        <v>0.00027</v>
      </c>
      <c r="R151" s="135">
        <f aca="true" t="shared" si="32" ref="R151:R159">Q151*H151</f>
        <v>0.0061182</v>
      </c>
      <c r="S151" s="135">
        <v>0</v>
      </c>
      <c r="T151" s="136">
        <f aca="true" t="shared" si="33" ref="T151:T159">S151*H151</f>
        <v>0</v>
      </c>
      <c r="AR151" s="12" t="s">
        <v>195</v>
      </c>
      <c r="AT151" s="12" t="s">
        <v>117</v>
      </c>
      <c r="AU151" s="12" t="s">
        <v>96</v>
      </c>
      <c r="AY151" s="12" t="s">
        <v>114</v>
      </c>
      <c r="BE151" s="137">
        <f aca="true" t="shared" si="34" ref="BE151:BE159">IF(N151="základní",J151,0)</f>
        <v>0</v>
      </c>
      <c r="BF151" s="137">
        <f aca="true" t="shared" si="35" ref="BF151:BF159">IF(N151="snížená",J151,0)</f>
        <v>0</v>
      </c>
      <c r="BG151" s="137">
        <f aca="true" t="shared" si="36" ref="BG151:BG159">IF(N151="zákl. přenesená",J151,0)</f>
        <v>0</v>
      </c>
      <c r="BH151" s="137">
        <f aca="true" t="shared" si="37" ref="BH151:BH159">IF(N151="sníž. přenesená",J151,0)</f>
        <v>0</v>
      </c>
      <c r="BI151" s="137">
        <f aca="true" t="shared" si="38" ref="BI151:BI159">IF(N151="nulová",J151,0)</f>
        <v>0</v>
      </c>
      <c r="BJ151" s="12" t="s">
        <v>96</v>
      </c>
      <c r="BK151" s="137">
        <f aca="true" t="shared" si="39" ref="BK151:BK159">ROUND(I151*H151,2)</f>
        <v>0</v>
      </c>
      <c r="BL151" s="12" t="s">
        <v>195</v>
      </c>
      <c r="BM151" s="12" t="s">
        <v>312</v>
      </c>
    </row>
    <row r="152" spans="2:65" s="1" customFormat="1" ht="16.5" customHeight="1">
      <c r="B152" s="99"/>
      <c r="C152" s="128" t="s">
        <v>313</v>
      </c>
      <c r="D152" s="128" t="s">
        <v>117</v>
      </c>
      <c r="E152" s="129" t="s">
        <v>314</v>
      </c>
      <c r="F152" s="130" t="s">
        <v>315</v>
      </c>
      <c r="G152" s="131" t="s">
        <v>316</v>
      </c>
      <c r="H152" s="132">
        <v>6</v>
      </c>
      <c r="I152" s="133"/>
      <c r="J152" s="133">
        <f t="shared" si="30"/>
        <v>0</v>
      </c>
      <c r="K152" s="130" t="s">
        <v>1</v>
      </c>
      <c r="L152" s="23"/>
      <c r="M152" s="43" t="s">
        <v>1</v>
      </c>
      <c r="N152" s="134" t="s">
        <v>35</v>
      </c>
      <c r="O152" s="135">
        <v>0</v>
      </c>
      <c r="P152" s="135">
        <f t="shared" si="31"/>
        <v>0</v>
      </c>
      <c r="Q152" s="135">
        <v>0</v>
      </c>
      <c r="R152" s="135">
        <f t="shared" si="32"/>
        <v>0</v>
      </c>
      <c r="S152" s="135">
        <v>0</v>
      </c>
      <c r="T152" s="136">
        <f t="shared" si="33"/>
        <v>0</v>
      </c>
      <c r="AR152" s="12" t="s">
        <v>195</v>
      </c>
      <c r="AT152" s="12" t="s">
        <v>117</v>
      </c>
      <c r="AU152" s="12" t="s">
        <v>96</v>
      </c>
      <c r="AY152" s="12" t="s">
        <v>114</v>
      </c>
      <c r="BE152" s="137">
        <f t="shared" si="34"/>
        <v>0</v>
      </c>
      <c r="BF152" s="137">
        <f t="shared" si="35"/>
        <v>0</v>
      </c>
      <c r="BG152" s="137">
        <f t="shared" si="36"/>
        <v>0</v>
      </c>
      <c r="BH152" s="137">
        <f t="shared" si="37"/>
        <v>0</v>
      </c>
      <c r="BI152" s="137">
        <f t="shared" si="38"/>
        <v>0</v>
      </c>
      <c r="BJ152" s="12" t="s">
        <v>96</v>
      </c>
      <c r="BK152" s="137">
        <f t="shared" si="39"/>
        <v>0</v>
      </c>
      <c r="BL152" s="12" t="s">
        <v>195</v>
      </c>
      <c r="BM152" s="12" t="s">
        <v>317</v>
      </c>
    </row>
    <row r="153" spans="2:65" s="1" customFormat="1" ht="16.5" customHeight="1">
      <c r="B153" s="99"/>
      <c r="C153" s="128" t="s">
        <v>318</v>
      </c>
      <c r="D153" s="128" t="s">
        <v>117</v>
      </c>
      <c r="E153" s="129" t="s">
        <v>319</v>
      </c>
      <c r="F153" s="130" t="s">
        <v>320</v>
      </c>
      <c r="G153" s="131" t="s">
        <v>316</v>
      </c>
      <c r="H153" s="132">
        <v>2</v>
      </c>
      <c r="I153" s="133"/>
      <c r="J153" s="133">
        <f t="shared" si="30"/>
        <v>0</v>
      </c>
      <c r="K153" s="130" t="s">
        <v>1</v>
      </c>
      <c r="L153" s="23"/>
      <c r="M153" s="43" t="s">
        <v>1</v>
      </c>
      <c r="N153" s="134" t="s">
        <v>35</v>
      </c>
      <c r="O153" s="135">
        <v>0</v>
      </c>
      <c r="P153" s="135">
        <f t="shared" si="31"/>
        <v>0</v>
      </c>
      <c r="Q153" s="135">
        <v>0</v>
      </c>
      <c r="R153" s="135">
        <f t="shared" si="32"/>
        <v>0</v>
      </c>
      <c r="S153" s="135">
        <v>0</v>
      </c>
      <c r="T153" s="136">
        <f t="shared" si="33"/>
        <v>0</v>
      </c>
      <c r="AR153" s="12" t="s">
        <v>195</v>
      </c>
      <c r="AT153" s="12" t="s">
        <v>117</v>
      </c>
      <c r="AU153" s="12" t="s">
        <v>96</v>
      </c>
      <c r="AY153" s="12" t="s">
        <v>114</v>
      </c>
      <c r="BE153" s="137">
        <f t="shared" si="34"/>
        <v>0</v>
      </c>
      <c r="BF153" s="137">
        <f t="shared" si="35"/>
        <v>0</v>
      </c>
      <c r="BG153" s="137">
        <f t="shared" si="36"/>
        <v>0</v>
      </c>
      <c r="BH153" s="137">
        <f t="shared" si="37"/>
        <v>0</v>
      </c>
      <c r="BI153" s="137">
        <f t="shared" si="38"/>
        <v>0</v>
      </c>
      <c r="BJ153" s="12" t="s">
        <v>96</v>
      </c>
      <c r="BK153" s="137">
        <f t="shared" si="39"/>
        <v>0</v>
      </c>
      <c r="BL153" s="12" t="s">
        <v>195</v>
      </c>
      <c r="BM153" s="12" t="s">
        <v>321</v>
      </c>
    </row>
    <row r="154" spans="2:65" s="1" customFormat="1" ht="16.5" customHeight="1">
      <c r="B154" s="99"/>
      <c r="C154" s="128" t="s">
        <v>322</v>
      </c>
      <c r="D154" s="128" t="s">
        <v>117</v>
      </c>
      <c r="E154" s="129" t="s">
        <v>323</v>
      </c>
      <c r="F154" s="130" t="s">
        <v>324</v>
      </c>
      <c r="G154" s="131" t="s">
        <v>316</v>
      </c>
      <c r="H154" s="132">
        <v>4</v>
      </c>
      <c r="I154" s="133"/>
      <c r="J154" s="133">
        <f t="shared" si="30"/>
        <v>0</v>
      </c>
      <c r="K154" s="130" t="s">
        <v>1</v>
      </c>
      <c r="L154" s="23"/>
      <c r="M154" s="43" t="s">
        <v>1</v>
      </c>
      <c r="N154" s="134" t="s">
        <v>35</v>
      </c>
      <c r="O154" s="135">
        <v>0</v>
      </c>
      <c r="P154" s="135">
        <f t="shared" si="31"/>
        <v>0</v>
      </c>
      <c r="Q154" s="135">
        <v>0</v>
      </c>
      <c r="R154" s="135">
        <f t="shared" si="32"/>
        <v>0</v>
      </c>
      <c r="S154" s="135">
        <v>0</v>
      </c>
      <c r="T154" s="136">
        <f t="shared" si="33"/>
        <v>0</v>
      </c>
      <c r="AR154" s="12" t="s">
        <v>195</v>
      </c>
      <c r="AT154" s="12" t="s">
        <v>117</v>
      </c>
      <c r="AU154" s="12" t="s">
        <v>96</v>
      </c>
      <c r="AY154" s="12" t="s">
        <v>114</v>
      </c>
      <c r="BE154" s="137">
        <f t="shared" si="34"/>
        <v>0</v>
      </c>
      <c r="BF154" s="137">
        <f t="shared" si="35"/>
        <v>0</v>
      </c>
      <c r="BG154" s="137">
        <f t="shared" si="36"/>
        <v>0</v>
      </c>
      <c r="BH154" s="137">
        <f t="shared" si="37"/>
        <v>0</v>
      </c>
      <c r="BI154" s="137">
        <f t="shared" si="38"/>
        <v>0</v>
      </c>
      <c r="BJ154" s="12" t="s">
        <v>96</v>
      </c>
      <c r="BK154" s="137">
        <f t="shared" si="39"/>
        <v>0</v>
      </c>
      <c r="BL154" s="12" t="s">
        <v>195</v>
      </c>
      <c r="BM154" s="12" t="s">
        <v>325</v>
      </c>
    </row>
    <row r="155" spans="2:65" s="1" customFormat="1" ht="16.5" customHeight="1">
      <c r="B155" s="99"/>
      <c r="C155" s="128" t="s">
        <v>326</v>
      </c>
      <c r="D155" s="128" t="s">
        <v>117</v>
      </c>
      <c r="E155" s="129" t="s">
        <v>327</v>
      </c>
      <c r="F155" s="130" t="s">
        <v>328</v>
      </c>
      <c r="G155" s="131" t="s">
        <v>316</v>
      </c>
      <c r="H155" s="132">
        <v>2</v>
      </c>
      <c r="I155" s="133"/>
      <c r="J155" s="133">
        <f t="shared" si="30"/>
        <v>0</v>
      </c>
      <c r="K155" s="130" t="s">
        <v>1</v>
      </c>
      <c r="L155" s="23"/>
      <c r="M155" s="43" t="s">
        <v>1</v>
      </c>
      <c r="N155" s="134" t="s">
        <v>35</v>
      </c>
      <c r="O155" s="135">
        <v>0</v>
      </c>
      <c r="P155" s="135">
        <f t="shared" si="31"/>
        <v>0</v>
      </c>
      <c r="Q155" s="135">
        <v>0</v>
      </c>
      <c r="R155" s="135">
        <f t="shared" si="32"/>
        <v>0</v>
      </c>
      <c r="S155" s="135">
        <v>0</v>
      </c>
      <c r="T155" s="136">
        <f t="shared" si="33"/>
        <v>0</v>
      </c>
      <c r="AR155" s="12" t="s">
        <v>195</v>
      </c>
      <c r="AT155" s="12" t="s">
        <v>117</v>
      </c>
      <c r="AU155" s="12" t="s">
        <v>96</v>
      </c>
      <c r="AY155" s="12" t="s">
        <v>114</v>
      </c>
      <c r="BE155" s="137">
        <f t="shared" si="34"/>
        <v>0</v>
      </c>
      <c r="BF155" s="137">
        <f t="shared" si="35"/>
        <v>0</v>
      </c>
      <c r="BG155" s="137">
        <f t="shared" si="36"/>
        <v>0</v>
      </c>
      <c r="BH155" s="137">
        <f t="shared" si="37"/>
        <v>0</v>
      </c>
      <c r="BI155" s="137">
        <f t="shared" si="38"/>
        <v>0</v>
      </c>
      <c r="BJ155" s="12" t="s">
        <v>96</v>
      </c>
      <c r="BK155" s="137">
        <f t="shared" si="39"/>
        <v>0</v>
      </c>
      <c r="BL155" s="12" t="s">
        <v>195</v>
      </c>
      <c r="BM155" s="12" t="s">
        <v>329</v>
      </c>
    </row>
    <row r="156" spans="2:65" s="1" customFormat="1" ht="16.5" customHeight="1">
      <c r="B156" s="99"/>
      <c r="C156" s="128" t="s">
        <v>330</v>
      </c>
      <c r="D156" s="128" t="s">
        <v>117</v>
      </c>
      <c r="E156" s="129" t="s">
        <v>331</v>
      </c>
      <c r="F156" s="130" t="s">
        <v>332</v>
      </c>
      <c r="G156" s="131" t="s">
        <v>316</v>
      </c>
      <c r="H156" s="132">
        <v>3</v>
      </c>
      <c r="I156" s="133"/>
      <c r="J156" s="133">
        <f t="shared" si="30"/>
        <v>0</v>
      </c>
      <c r="K156" s="130" t="s">
        <v>1</v>
      </c>
      <c r="L156" s="23"/>
      <c r="M156" s="43" t="s">
        <v>1</v>
      </c>
      <c r="N156" s="134" t="s">
        <v>35</v>
      </c>
      <c r="O156" s="135">
        <v>0</v>
      </c>
      <c r="P156" s="135">
        <f t="shared" si="31"/>
        <v>0</v>
      </c>
      <c r="Q156" s="135">
        <v>0</v>
      </c>
      <c r="R156" s="135">
        <f t="shared" si="32"/>
        <v>0</v>
      </c>
      <c r="S156" s="135">
        <v>0</v>
      </c>
      <c r="T156" s="136">
        <f t="shared" si="33"/>
        <v>0</v>
      </c>
      <c r="AR156" s="12" t="s">
        <v>195</v>
      </c>
      <c r="AT156" s="12" t="s">
        <v>117</v>
      </c>
      <c r="AU156" s="12" t="s">
        <v>96</v>
      </c>
      <c r="AY156" s="12" t="s">
        <v>114</v>
      </c>
      <c r="BE156" s="137">
        <f t="shared" si="34"/>
        <v>0</v>
      </c>
      <c r="BF156" s="137">
        <f t="shared" si="35"/>
        <v>0</v>
      </c>
      <c r="BG156" s="137">
        <f t="shared" si="36"/>
        <v>0</v>
      </c>
      <c r="BH156" s="137">
        <f t="shared" si="37"/>
        <v>0</v>
      </c>
      <c r="BI156" s="137">
        <f t="shared" si="38"/>
        <v>0</v>
      </c>
      <c r="BJ156" s="12" t="s">
        <v>96</v>
      </c>
      <c r="BK156" s="137">
        <f t="shared" si="39"/>
        <v>0</v>
      </c>
      <c r="BL156" s="12" t="s">
        <v>195</v>
      </c>
      <c r="BM156" s="12" t="s">
        <v>333</v>
      </c>
    </row>
    <row r="157" spans="2:65" s="1" customFormat="1" ht="16.5" customHeight="1">
      <c r="B157" s="99"/>
      <c r="C157" s="128" t="s">
        <v>334</v>
      </c>
      <c r="D157" s="128" t="s">
        <v>117</v>
      </c>
      <c r="E157" s="129" t="s">
        <v>335</v>
      </c>
      <c r="F157" s="130" t="s">
        <v>336</v>
      </c>
      <c r="G157" s="131" t="s">
        <v>129</v>
      </c>
      <c r="H157" s="132">
        <v>2.6</v>
      </c>
      <c r="I157" s="133"/>
      <c r="J157" s="133">
        <f t="shared" si="30"/>
        <v>0</v>
      </c>
      <c r="K157" s="130" t="s">
        <v>151</v>
      </c>
      <c r="L157" s="23"/>
      <c r="M157" s="43" t="s">
        <v>1</v>
      </c>
      <c r="N157" s="134" t="s">
        <v>35</v>
      </c>
      <c r="O157" s="135">
        <v>1.688</v>
      </c>
      <c r="P157" s="135">
        <f t="shared" si="31"/>
        <v>4.3888</v>
      </c>
      <c r="Q157" s="135">
        <v>0.00027</v>
      </c>
      <c r="R157" s="135">
        <f t="shared" si="32"/>
        <v>0.000702</v>
      </c>
      <c r="S157" s="135">
        <v>0</v>
      </c>
      <c r="T157" s="136">
        <f t="shared" si="33"/>
        <v>0</v>
      </c>
      <c r="AR157" s="12" t="s">
        <v>195</v>
      </c>
      <c r="AT157" s="12" t="s">
        <v>117</v>
      </c>
      <c r="AU157" s="12" t="s">
        <v>96</v>
      </c>
      <c r="AY157" s="12" t="s">
        <v>114</v>
      </c>
      <c r="BE157" s="137">
        <f t="shared" si="34"/>
        <v>0</v>
      </c>
      <c r="BF157" s="137">
        <f t="shared" si="35"/>
        <v>0</v>
      </c>
      <c r="BG157" s="137">
        <f t="shared" si="36"/>
        <v>0</v>
      </c>
      <c r="BH157" s="137">
        <f t="shared" si="37"/>
        <v>0</v>
      </c>
      <c r="BI157" s="137">
        <f t="shared" si="38"/>
        <v>0</v>
      </c>
      <c r="BJ157" s="12" t="s">
        <v>96</v>
      </c>
      <c r="BK157" s="137">
        <f t="shared" si="39"/>
        <v>0</v>
      </c>
      <c r="BL157" s="12" t="s">
        <v>195</v>
      </c>
      <c r="BM157" s="12" t="s">
        <v>337</v>
      </c>
    </row>
    <row r="158" spans="2:65" s="1" customFormat="1" ht="16.5" customHeight="1">
      <c r="B158" s="99"/>
      <c r="C158" s="128" t="s">
        <v>338</v>
      </c>
      <c r="D158" s="128" t="s">
        <v>117</v>
      </c>
      <c r="E158" s="129" t="s">
        <v>339</v>
      </c>
      <c r="F158" s="143" t="s">
        <v>340</v>
      </c>
      <c r="G158" s="131" t="s">
        <v>316</v>
      </c>
      <c r="H158" s="132">
        <v>2</v>
      </c>
      <c r="I158" s="133"/>
      <c r="J158" s="133">
        <f t="shared" si="30"/>
        <v>0</v>
      </c>
      <c r="K158" s="130" t="s">
        <v>1</v>
      </c>
      <c r="L158" s="23"/>
      <c r="M158" s="43" t="s">
        <v>1</v>
      </c>
      <c r="N158" s="134" t="s">
        <v>35</v>
      </c>
      <c r="O158" s="135">
        <v>0</v>
      </c>
      <c r="P158" s="135">
        <f t="shared" si="31"/>
        <v>0</v>
      </c>
      <c r="Q158" s="135">
        <v>0</v>
      </c>
      <c r="R158" s="135">
        <f t="shared" si="32"/>
        <v>0</v>
      </c>
      <c r="S158" s="135">
        <v>0</v>
      </c>
      <c r="T158" s="136">
        <f t="shared" si="33"/>
        <v>0</v>
      </c>
      <c r="AR158" s="12" t="s">
        <v>195</v>
      </c>
      <c r="AT158" s="12" t="s">
        <v>117</v>
      </c>
      <c r="AU158" s="12" t="s">
        <v>96</v>
      </c>
      <c r="AY158" s="12" t="s">
        <v>114</v>
      </c>
      <c r="BE158" s="137">
        <f t="shared" si="34"/>
        <v>0</v>
      </c>
      <c r="BF158" s="137">
        <f t="shared" si="35"/>
        <v>0</v>
      </c>
      <c r="BG158" s="137">
        <f t="shared" si="36"/>
        <v>0</v>
      </c>
      <c r="BH158" s="137">
        <f t="shared" si="37"/>
        <v>0</v>
      </c>
      <c r="BI158" s="137">
        <f t="shared" si="38"/>
        <v>0</v>
      </c>
      <c r="BJ158" s="12" t="s">
        <v>96</v>
      </c>
      <c r="BK158" s="137">
        <f t="shared" si="39"/>
        <v>0</v>
      </c>
      <c r="BL158" s="12" t="s">
        <v>195</v>
      </c>
      <c r="BM158" s="12" t="s">
        <v>341</v>
      </c>
    </row>
    <row r="159" spans="2:65" s="1" customFormat="1" ht="16.5" customHeight="1">
      <c r="B159" s="99"/>
      <c r="C159" s="128" t="s">
        <v>342</v>
      </c>
      <c r="D159" s="128" t="s">
        <v>117</v>
      </c>
      <c r="E159" s="129" t="s">
        <v>343</v>
      </c>
      <c r="F159" s="130" t="s">
        <v>344</v>
      </c>
      <c r="G159" s="131" t="s">
        <v>305</v>
      </c>
      <c r="H159" s="132">
        <v>3655.6</v>
      </c>
      <c r="I159" s="133"/>
      <c r="J159" s="133">
        <f t="shared" si="30"/>
        <v>0</v>
      </c>
      <c r="K159" s="130" t="s">
        <v>151</v>
      </c>
      <c r="L159" s="23"/>
      <c r="M159" s="43" t="s">
        <v>1</v>
      </c>
      <c r="N159" s="134" t="s">
        <v>35</v>
      </c>
      <c r="O159" s="135">
        <v>0</v>
      </c>
      <c r="P159" s="135">
        <f t="shared" si="31"/>
        <v>0</v>
      </c>
      <c r="Q159" s="135">
        <v>0</v>
      </c>
      <c r="R159" s="135">
        <f t="shared" si="32"/>
        <v>0</v>
      </c>
      <c r="S159" s="135">
        <v>0</v>
      </c>
      <c r="T159" s="136">
        <f t="shared" si="33"/>
        <v>0</v>
      </c>
      <c r="AR159" s="12" t="s">
        <v>195</v>
      </c>
      <c r="AT159" s="12" t="s">
        <v>117</v>
      </c>
      <c r="AU159" s="12" t="s">
        <v>96</v>
      </c>
      <c r="AY159" s="12" t="s">
        <v>114</v>
      </c>
      <c r="BE159" s="137">
        <f t="shared" si="34"/>
        <v>0</v>
      </c>
      <c r="BF159" s="137">
        <f t="shared" si="35"/>
        <v>0</v>
      </c>
      <c r="BG159" s="137">
        <f t="shared" si="36"/>
        <v>0</v>
      </c>
      <c r="BH159" s="137">
        <f t="shared" si="37"/>
        <v>0</v>
      </c>
      <c r="BI159" s="137">
        <f t="shared" si="38"/>
        <v>0</v>
      </c>
      <c r="BJ159" s="12" t="s">
        <v>96</v>
      </c>
      <c r="BK159" s="137">
        <f t="shared" si="39"/>
        <v>0</v>
      </c>
      <c r="BL159" s="12" t="s">
        <v>195</v>
      </c>
      <c r="BM159" s="12" t="s">
        <v>345</v>
      </c>
    </row>
    <row r="160" spans="2:63" s="10" customFormat="1" ht="22.9" customHeight="1">
      <c r="B160" s="116"/>
      <c r="D160" s="117" t="s">
        <v>62</v>
      </c>
      <c r="E160" s="126" t="s">
        <v>346</v>
      </c>
      <c r="F160" s="126" t="s">
        <v>347</v>
      </c>
      <c r="J160" s="127">
        <f>BK160</f>
        <v>0</v>
      </c>
      <c r="L160" s="116"/>
      <c r="M160" s="120"/>
      <c r="N160" s="121"/>
      <c r="O160" s="121"/>
      <c r="P160" s="122">
        <f>SUM(P161:P173)</f>
        <v>251.42399999999998</v>
      </c>
      <c r="Q160" s="121"/>
      <c r="R160" s="122">
        <f>SUM(R161:R173)</f>
        <v>0.6838000000000001</v>
      </c>
      <c r="S160" s="121"/>
      <c r="T160" s="123">
        <f>SUM(T161:T173)</f>
        <v>0</v>
      </c>
      <c r="AR160" s="117" t="s">
        <v>96</v>
      </c>
      <c r="AT160" s="124" t="s">
        <v>62</v>
      </c>
      <c r="AU160" s="124" t="s">
        <v>71</v>
      </c>
      <c r="AY160" s="117" t="s">
        <v>114</v>
      </c>
      <c r="BK160" s="125">
        <f>SUM(BK161:BK173)</f>
        <v>0</v>
      </c>
    </row>
    <row r="161" spans="2:65" s="1" customFormat="1" ht="16.5" customHeight="1">
      <c r="B161" s="99"/>
      <c r="C161" s="128" t="s">
        <v>348</v>
      </c>
      <c r="D161" s="128" t="s">
        <v>117</v>
      </c>
      <c r="E161" s="129" t="s">
        <v>349</v>
      </c>
      <c r="F161" s="130" t="s">
        <v>350</v>
      </c>
      <c r="G161" s="131" t="s">
        <v>129</v>
      </c>
      <c r="H161" s="132">
        <v>2</v>
      </c>
      <c r="I161" s="133"/>
      <c r="J161" s="133">
        <f aca="true" t="shared" si="40" ref="J161:J173">ROUND(I161*H161,2)</f>
        <v>0</v>
      </c>
      <c r="K161" s="130" t="s">
        <v>151</v>
      </c>
      <c r="L161" s="23"/>
      <c r="M161" s="43" t="s">
        <v>1</v>
      </c>
      <c r="N161" s="134" t="s">
        <v>35</v>
      </c>
      <c r="O161" s="135">
        <v>0.1</v>
      </c>
      <c r="P161" s="135">
        <f aca="true" t="shared" si="41" ref="P161:P173">O161*H161</f>
        <v>0.2</v>
      </c>
      <c r="Q161" s="135">
        <v>7E-05</v>
      </c>
      <c r="R161" s="135">
        <f aca="true" t="shared" si="42" ref="R161:R173">Q161*H161</f>
        <v>0.00014</v>
      </c>
      <c r="S161" s="135">
        <v>0</v>
      </c>
      <c r="T161" s="136">
        <f aca="true" t="shared" si="43" ref="T161:T173">S161*H161</f>
        <v>0</v>
      </c>
      <c r="AR161" s="12" t="s">
        <v>195</v>
      </c>
      <c r="AT161" s="12" t="s">
        <v>117</v>
      </c>
      <c r="AU161" s="12" t="s">
        <v>96</v>
      </c>
      <c r="AY161" s="12" t="s">
        <v>114</v>
      </c>
      <c r="BE161" s="137">
        <f aca="true" t="shared" si="44" ref="BE161:BE173">IF(N161="základní",J161,0)</f>
        <v>0</v>
      </c>
      <c r="BF161" s="137">
        <f aca="true" t="shared" si="45" ref="BF161:BF173">IF(N161="snížená",J161,0)</f>
        <v>0</v>
      </c>
      <c r="BG161" s="137">
        <f aca="true" t="shared" si="46" ref="BG161:BG173">IF(N161="zákl. přenesená",J161,0)</f>
        <v>0</v>
      </c>
      <c r="BH161" s="137">
        <f aca="true" t="shared" si="47" ref="BH161:BH173">IF(N161="sníž. přenesená",J161,0)</f>
        <v>0</v>
      </c>
      <c r="BI161" s="137">
        <f aca="true" t="shared" si="48" ref="BI161:BI173">IF(N161="nulová",J161,0)</f>
        <v>0</v>
      </c>
      <c r="BJ161" s="12" t="s">
        <v>96</v>
      </c>
      <c r="BK161" s="137">
        <f aca="true" t="shared" si="49" ref="BK161:BK173">ROUND(I161*H161,2)</f>
        <v>0</v>
      </c>
      <c r="BL161" s="12" t="s">
        <v>195</v>
      </c>
      <c r="BM161" s="12" t="s">
        <v>351</v>
      </c>
    </row>
    <row r="162" spans="2:65" s="1" customFormat="1" ht="16.5" customHeight="1">
      <c r="B162" s="99"/>
      <c r="C162" s="128" t="s">
        <v>352</v>
      </c>
      <c r="D162" s="128" t="s">
        <v>117</v>
      </c>
      <c r="E162" s="129" t="s">
        <v>353</v>
      </c>
      <c r="F162" s="130" t="s">
        <v>354</v>
      </c>
      <c r="G162" s="131" t="s">
        <v>129</v>
      </c>
      <c r="H162" s="132">
        <v>2</v>
      </c>
      <c r="I162" s="133"/>
      <c r="J162" s="133">
        <f t="shared" si="40"/>
        <v>0</v>
      </c>
      <c r="K162" s="130" t="s">
        <v>151</v>
      </c>
      <c r="L162" s="23"/>
      <c r="M162" s="43" t="s">
        <v>1</v>
      </c>
      <c r="N162" s="134" t="s">
        <v>35</v>
      </c>
      <c r="O162" s="135">
        <v>0.184</v>
      </c>
      <c r="P162" s="135">
        <f t="shared" si="41"/>
        <v>0.368</v>
      </c>
      <c r="Q162" s="135">
        <v>0.00014</v>
      </c>
      <c r="R162" s="135">
        <f t="shared" si="42"/>
        <v>0.00028</v>
      </c>
      <c r="S162" s="135">
        <v>0</v>
      </c>
      <c r="T162" s="136">
        <f t="shared" si="43"/>
        <v>0</v>
      </c>
      <c r="AR162" s="12" t="s">
        <v>195</v>
      </c>
      <c r="AT162" s="12" t="s">
        <v>117</v>
      </c>
      <c r="AU162" s="12" t="s">
        <v>96</v>
      </c>
      <c r="AY162" s="12" t="s">
        <v>114</v>
      </c>
      <c r="BE162" s="137">
        <f t="shared" si="44"/>
        <v>0</v>
      </c>
      <c r="BF162" s="137">
        <f t="shared" si="45"/>
        <v>0</v>
      </c>
      <c r="BG162" s="137">
        <f t="shared" si="46"/>
        <v>0</v>
      </c>
      <c r="BH162" s="137">
        <f t="shared" si="47"/>
        <v>0</v>
      </c>
      <c r="BI162" s="137">
        <f t="shared" si="48"/>
        <v>0</v>
      </c>
      <c r="BJ162" s="12" t="s">
        <v>96</v>
      </c>
      <c r="BK162" s="137">
        <f t="shared" si="49"/>
        <v>0</v>
      </c>
      <c r="BL162" s="12" t="s">
        <v>195</v>
      </c>
      <c r="BM162" s="12" t="s">
        <v>355</v>
      </c>
    </row>
    <row r="163" spans="2:65" s="1" customFormat="1" ht="16.5" customHeight="1">
      <c r="B163" s="99"/>
      <c r="C163" s="128" t="s">
        <v>356</v>
      </c>
      <c r="D163" s="128" t="s">
        <v>117</v>
      </c>
      <c r="E163" s="129" t="s">
        <v>357</v>
      </c>
      <c r="F163" s="130" t="s">
        <v>358</v>
      </c>
      <c r="G163" s="131" t="s">
        <v>129</v>
      </c>
      <c r="H163" s="132">
        <v>2</v>
      </c>
      <c r="I163" s="133"/>
      <c r="J163" s="133">
        <f t="shared" si="40"/>
        <v>0</v>
      </c>
      <c r="K163" s="130" t="s">
        <v>151</v>
      </c>
      <c r="L163" s="23"/>
      <c r="M163" s="43" t="s">
        <v>1</v>
      </c>
      <c r="N163" s="134" t="s">
        <v>35</v>
      </c>
      <c r="O163" s="135">
        <v>0.166</v>
      </c>
      <c r="P163" s="135">
        <f t="shared" si="41"/>
        <v>0.332</v>
      </c>
      <c r="Q163" s="135">
        <v>0.00012</v>
      </c>
      <c r="R163" s="135">
        <f t="shared" si="42"/>
        <v>0.00024</v>
      </c>
      <c r="S163" s="135">
        <v>0</v>
      </c>
      <c r="T163" s="136">
        <f t="shared" si="43"/>
        <v>0</v>
      </c>
      <c r="AR163" s="12" t="s">
        <v>195</v>
      </c>
      <c r="AT163" s="12" t="s">
        <v>117</v>
      </c>
      <c r="AU163" s="12" t="s">
        <v>96</v>
      </c>
      <c r="AY163" s="12" t="s">
        <v>114</v>
      </c>
      <c r="BE163" s="137">
        <f t="shared" si="44"/>
        <v>0</v>
      </c>
      <c r="BF163" s="137">
        <f t="shared" si="45"/>
        <v>0</v>
      </c>
      <c r="BG163" s="137">
        <f t="shared" si="46"/>
        <v>0</v>
      </c>
      <c r="BH163" s="137">
        <f t="shared" si="47"/>
        <v>0</v>
      </c>
      <c r="BI163" s="137">
        <f t="shared" si="48"/>
        <v>0</v>
      </c>
      <c r="BJ163" s="12" t="s">
        <v>96</v>
      </c>
      <c r="BK163" s="137">
        <f t="shared" si="49"/>
        <v>0</v>
      </c>
      <c r="BL163" s="12" t="s">
        <v>195</v>
      </c>
      <c r="BM163" s="12" t="s">
        <v>359</v>
      </c>
    </row>
    <row r="164" spans="2:65" s="1" customFormat="1" ht="16.5" customHeight="1">
      <c r="B164" s="99"/>
      <c r="C164" s="128" t="s">
        <v>360</v>
      </c>
      <c r="D164" s="128" t="s">
        <v>117</v>
      </c>
      <c r="E164" s="129" t="s">
        <v>361</v>
      </c>
      <c r="F164" s="130" t="s">
        <v>362</v>
      </c>
      <c r="G164" s="131" t="s">
        <v>129</v>
      </c>
      <c r="H164" s="132">
        <v>2</v>
      </c>
      <c r="I164" s="133"/>
      <c r="J164" s="133">
        <f t="shared" si="40"/>
        <v>0</v>
      </c>
      <c r="K164" s="130" t="s">
        <v>151</v>
      </c>
      <c r="L164" s="23"/>
      <c r="M164" s="43" t="s">
        <v>1</v>
      </c>
      <c r="N164" s="134" t="s">
        <v>35</v>
      </c>
      <c r="O164" s="135">
        <v>0.172</v>
      </c>
      <c r="P164" s="135">
        <f t="shared" si="41"/>
        <v>0.344</v>
      </c>
      <c r="Q164" s="135">
        <v>0.00012</v>
      </c>
      <c r="R164" s="135">
        <f t="shared" si="42"/>
        <v>0.00024</v>
      </c>
      <c r="S164" s="135">
        <v>0</v>
      </c>
      <c r="T164" s="136">
        <f t="shared" si="43"/>
        <v>0</v>
      </c>
      <c r="AR164" s="12" t="s">
        <v>195</v>
      </c>
      <c r="AT164" s="12" t="s">
        <v>117</v>
      </c>
      <c r="AU164" s="12" t="s">
        <v>96</v>
      </c>
      <c r="AY164" s="12" t="s">
        <v>114</v>
      </c>
      <c r="BE164" s="137">
        <f t="shared" si="44"/>
        <v>0</v>
      </c>
      <c r="BF164" s="137">
        <f t="shared" si="45"/>
        <v>0</v>
      </c>
      <c r="BG164" s="137">
        <f t="shared" si="46"/>
        <v>0</v>
      </c>
      <c r="BH164" s="137">
        <f t="shared" si="47"/>
        <v>0</v>
      </c>
      <c r="BI164" s="137">
        <f t="shared" si="48"/>
        <v>0</v>
      </c>
      <c r="BJ164" s="12" t="s">
        <v>96</v>
      </c>
      <c r="BK164" s="137">
        <f t="shared" si="49"/>
        <v>0</v>
      </c>
      <c r="BL164" s="12" t="s">
        <v>195</v>
      </c>
      <c r="BM164" s="12" t="s">
        <v>363</v>
      </c>
    </row>
    <row r="165" spans="2:65" s="1" customFormat="1" ht="16.5" customHeight="1">
      <c r="B165" s="99"/>
      <c r="C165" s="128" t="s">
        <v>364</v>
      </c>
      <c r="D165" s="128" t="s">
        <v>117</v>
      </c>
      <c r="E165" s="129" t="s">
        <v>365</v>
      </c>
      <c r="F165" s="130" t="s">
        <v>366</v>
      </c>
      <c r="G165" s="131" t="s">
        <v>129</v>
      </c>
      <c r="H165" s="132">
        <v>48</v>
      </c>
      <c r="I165" s="133"/>
      <c r="J165" s="133">
        <f t="shared" si="40"/>
        <v>0</v>
      </c>
      <c r="K165" s="130" t="s">
        <v>151</v>
      </c>
      <c r="L165" s="23"/>
      <c r="M165" s="43" t="s">
        <v>1</v>
      </c>
      <c r="N165" s="134" t="s">
        <v>35</v>
      </c>
      <c r="O165" s="135">
        <v>0.116</v>
      </c>
      <c r="P165" s="135">
        <f t="shared" si="41"/>
        <v>5.5680000000000005</v>
      </c>
      <c r="Q165" s="135">
        <v>0.00014</v>
      </c>
      <c r="R165" s="135">
        <f t="shared" si="42"/>
        <v>0.006719999999999999</v>
      </c>
      <c r="S165" s="135">
        <v>0</v>
      </c>
      <c r="T165" s="136">
        <f t="shared" si="43"/>
        <v>0</v>
      </c>
      <c r="AR165" s="12" t="s">
        <v>195</v>
      </c>
      <c r="AT165" s="12" t="s">
        <v>117</v>
      </c>
      <c r="AU165" s="12" t="s">
        <v>96</v>
      </c>
      <c r="AY165" s="12" t="s">
        <v>114</v>
      </c>
      <c r="BE165" s="137">
        <f t="shared" si="44"/>
        <v>0</v>
      </c>
      <c r="BF165" s="137">
        <f t="shared" si="45"/>
        <v>0</v>
      </c>
      <c r="BG165" s="137">
        <f t="shared" si="46"/>
        <v>0</v>
      </c>
      <c r="BH165" s="137">
        <f t="shared" si="47"/>
        <v>0</v>
      </c>
      <c r="BI165" s="137">
        <f t="shared" si="48"/>
        <v>0</v>
      </c>
      <c r="BJ165" s="12" t="s">
        <v>96</v>
      </c>
      <c r="BK165" s="137">
        <f t="shared" si="49"/>
        <v>0</v>
      </c>
      <c r="BL165" s="12" t="s">
        <v>195</v>
      </c>
      <c r="BM165" s="12" t="s">
        <v>367</v>
      </c>
    </row>
    <row r="166" spans="2:65" s="1" customFormat="1" ht="16.5" customHeight="1">
      <c r="B166" s="99"/>
      <c r="C166" s="128" t="s">
        <v>368</v>
      </c>
      <c r="D166" s="128" t="s">
        <v>117</v>
      </c>
      <c r="E166" s="129" t="s">
        <v>369</v>
      </c>
      <c r="F166" s="130" t="s">
        <v>370</v>
      </c>
      <c r="G166" s="131" t="s">
        <v>129</v>
      </c>
      <c r="H166" s="132">
        <v>48</v>
      </c>
      <c r="I166" s="133"/>
      <c r="J166" s="133">
        <f t="shared" si="40"/>
        <v>0</v>
      </c>
      <c r="K166" s="130" t="s">
        <v>121</v>
      </c>
      <c r="L166" s="23"/>
      <c r="M166" s="43" t="s">
        <v>1</v>
      </c>
      <c r="N166" s="134" t="s">
        <v>35</v>
      </c>
      <c r="O166" s="135">
        <v>0.117</v>
      </c>
      <c r="P166" s="135">
        <f t="shared" si="41"/>
        <v>5.6160000000000005</v>
      </c>
      <c r="Q166" s="135">
        <v>0.00013</v>
      </c>
      <c r="R166" s="135">
        <f t="shared" si="42"/>
        <v>0.006239999999999999</v>
      </c>
      <c r="S166" s="135">
        <v>0</v>
      </c>
      <c r="T166" s="136">
        <f t="shared" si="43"/>
        <v>0</v>
      </c>
      <c r="AR166" s="12" t="s">
        <v>195</v>
      </c>
      <c r="AT166" s="12" t="s">
        <v>117</v>
      </c>
      <c r="AU166" s="12" t="s">
        <v>96</v>
      </c>
      <c r="AY166" s="12" t="s">
        <v>114</v>
      </c>
      <c r="BE166" s="137">
        <f t="shared" si="44"/>
        <v>0</v>
      </c>
      <c r="BF166" s="137">
        <f t="shared" si="45"/>
        <v>0</v>
      </c>
      <c r="BG166" s="137">
        <f t="shared" si="46"/>
        <v>0</v>
      </c>
      <c r="BH166" s="137">
        <f t="shared" si="47"/>
        <v>0</v>
      </c>
      <c r="BI166" s="137">
        <f t="shared" si="48"/>
        <v>0</v>
      </c>
      <c r="BJ166" s="12" t="s">
        <v>96</v>
      </c>
      <c r="BK166" s="137">
        <f t="shared" si="49"/>
        <v>0</v>
      </c>
      <c r="BL166" s="12" t="s">
        <v>195</v>
      </c>
      <c r="BM166" s="12" t="s">
        <v>371</v>
      </c>
    </row>
    <row r="167" spans="2:65" s="1" customFormat="1" ht="16.5" customHeight="1">
      <c r="B167" s="99"/>
      <c r="C167" s="128" t="s">
        <v>372</v>
      </c>
      <c r="D167" s="128" t="s">
        <v>117</v>
      </c>
      <c r="E167" s="129" t="s">
        <v>373</v>
      </c>
      <c r="F167" s="130" t="s">
        <v>374</v>
      </c>
      <c r="G167" s="131" t="s">
        <v>129</v>
      </c>
      <c r="H167" s="132">
        <v>48</v>
      </c>
      <c r="I167" s="133"/>
      <c r="J167" s="133">
        <f t="shared" si="40"/>
        <v>0</v>
      </c>
      <c r="K167" s="130" t="s">
        <v>121</v>
      </c>
      <c r="L167" s="23"/>
      <c r="M167" s="43" t="s">
        <v>1</v>
      </c>
      <c r="N167" s="134" t="s">
        <v>35</v>
      </c>
      <c r="O167" s="135">
        <v>0.122</v>
      </c>
      <c r="P167" s="135">
        <f t="shared" si="41"/>
        <v>5.856</v>
      </c>
      <c r="Q167" s="135">
        <v>0.00013</v>
      </c>
      <c r="R167" s="135">
        <f t="shared" si="42"/>
        <v>0.006239999999999999</v>
      </c>
      <c r="S167" s="135">
        <v>0</v>
      </c>
      <c r="T167" s="136">
        <f t="shared" si="43"/>
        <v>0</v>
      </c>
      <c r="AR167" s="12" t="s">
        <v>195</v>
      </c>
      <c r="AT167" s="12" t="s">
        <v>117</v>
      </c>
      <c r="AU167" s="12" t="s">
        <v>96</v>
      </c>
      <c r="AY167" s="12" t="s">
        <v>114</v>
      </c>
      <c r="BE167" s="137">
        <f t="shared" si="44"/>
        <v>0</v>
      </c>
      <c r="BF167" s="137">
        <f t="shared" si="45"/>
        <v>0</v>
      </c>
      <c r="BG167" s="137">
        <f t="shared" si="46"/>
        <v>0</v>
      </c>
      <c r="BH167" s="137">
        <f t="shared" si="47"/>
        <v>0</v>
      </c>
      <c r="BI167" s="137">
        <f t="shared" si="48"/>
        <v>0</v>
      </c>
      <c r="BJ167" s="12" t="s">
        <v>96</v>
      </c>
      <c r="BK167" s="137">
        <f t="shared" si="49"/>
        <v>0</v>
      </c>
      <c r="BL167" s="12" t="s">
        <v>195</v>
      </c>
      <c r="BM167" s="12" t="s">
        <v>375</v>
      </c>
    </row>
    <row r="168" spans="2:65" s="1" customFormat="1" ht="16.5" customHeight="1">
      <c r="B168" s="99"/>
      <c r="C168" s="128" t="s">
        <v>376</v>
      </c>
      <c r="D168" s="128" t="s">
        <v>117</v>
      </c>
      <c r="E168" s="129" t="s">
        <v>377</v>
      </c>
      <c r="F168" s="130" t="s">
        <v>378</v>
      </c>
      <c r="G168" s="131" t="s">
        <v>164</v>
      </c>
      <c r="H168" s="132">
        <v>200</v>
      </c>
      <c r="I168" s="133"/>
      <c r="J168" s="133">
        <f t="shared" si="40"/>
        <v>0</v>
      </c>
      <c r="K168" s="130" t="s">
        <v>121</v>
      </c>
      <c r="L168" s="23"/>
      <c r="M168" s="43" t="s">
        <v>1</v>
      </c>
      <c r="N168" s="134" t="s">
        <v>35</v>
      </c>
      <c r="O168" s="135">
        <v>0.12</v>
      </c>
      <c r="P168" s="135">
        <f t="shared" si="41"/>
        <v>24</v>
      </c>
      <c r="Q168" s="135">
        <v>0.00014</v>
      </c>
      <c r="R168" s="135">
        <f t="shared" si="42"/>
        <v>0.027999999999999997</v>
      </c>
      <c r="S168" s="135">
        <v>0</v>
      </c>
      <c r="T168" s="136">
        <f t="shared" si="43"/>
        <v>0</v>
      </c>
      <c r="AR168" s="12" t="s">
        <v>195</v>
      </c>
      <c r="AT168" s="12" t="s">
        <v>117</v>
      </c>
      <c r="AU168" s="12" t="s">
        <v>96</v>
      </c>
      <c r="AY168" s="12" t="s">
        <v>114</v>
      </c>
      <c r="BE168" s="137">
        <f t="shared" si="44"/>
        <v>0</v>
      </c>
      <c r="BF168" s="137">
        <f t="shared" si="45"/>
        <v>0</v>
      </c>
      <c r="BG168" s="137">
        <f t="shared" si="46"/>
        <v>0</v>
      </c>
      <c r="BH168" s="137">
        <f t="shared" si="47"/>
        <v>0</v>
      </c>
      <c r="BI168" s="137">
        <f t="shared" si="48"/>
        <v>0</v>
      </c>
      <c r="BJ168" s="12" t="s">
        <v>96</v>
      </c>
      <c r="BK168" s="137">
        <f t="shared" si="49"/>
        <v>0</v>
      </c>
      <c r="BL168" s="12" t="s">
        <v>195</v>
      </c>
      <c r="BM168" s="12" t="s">
        <v>379</v>
      </c>
    </row>
    <row r="169" spans="2:65" s="1" customFormat="1" ht="16.5" customHeight="1">
      <c r="B169" s="99"/>
      <c r="C169" s="128" t="s">
        <v>380</v>
      </c>
      <c r="D169" s="128" t="s">
        <v>117</v>
      </c>
      <c r="E169" s="129" t="s">
        <v>381</v>
      </c>
      <c r="F169" s="130" t="s">
        <v>382</v>
      </c>
      <c r="G169" s="131" t="s">
        <v>129</v>
      </c>
      <c r="H169" s="132">
        <v>710</v>
      </c>
      <c r="I169" s="133"/>
      <c r="J169" s="133">
        <f t="shared" si="40"/>
        <v>0</v>
      </c>
      <c r="K169" s="130" t="s">
        <v>151</v>
      </c>
      <c r="L169" s="23"/>
      <c r="M169" s="43" t="s">
        <v>1</v>
      </c>
      <c r="N169" s="134" t="s">
        <v>35</v>
      </c>
      <c r="O169" s="135">
        <v>0.101</v>
      </c>
      <c r="P169" s="135">
        <f t="shared" si="41"/>
        <v>71.71000000000001</v>
      </c>
      <c r="Q169" s="135">
        <v>0.00015</v>
      </c>
      <c r="R169" s="135">
        <f t="shared" si="42"/>
        <v>0.1065</v>
      </c>
      <c r="S169" s="135">
        <v>0</v>
      </c>
      <c r="T169" s="136">
        <f t="shared" si="43"/>
        <v>0</v>
      </c>
      <c r="AR169" s="12" t="s">
        <v>195</v>
      </c>
      <c r="AT169" s="12" t="s">
        <v>117</v>
      </c>
      <c r="AU169" s="12" t="s">
        <v>96</v>
      </c>
      <c r="AY169" s="12" t="s">
        <v>114</v>
      </c>
      <c r="BE169" s="137">
        <f t="shared" si="44"/>
        <v>0</v>
      </c>
      <c r="BF169" s="137">
        <f t="shared" si="45"/>
        <v>0</v>
      </c>
      <c r="BG169" s="137">
        <f t="shared" si="46"/>
        <v>0</v>
      </c>
      <c r="BH169" s="137">
        <f t="shared" si="47"/>
        <v>0</v>
      </c>
      <c r="BI169" s="137">
        <f t="shared" si="48"/>
        <v>0</v>
      </c>
      <c r="BJ169" s="12" t="s">
        <v>96</v>
      </c>
      <c r="BK169" s="137">
        <f t="shared" si="49"/>
        <v>0</v>
      </c>
      <c r="BL169" s="12" t="s">
        <v>195</v>
      </c>
      <c r="BM169" s="12" t="s">
        <v>383</v>
      </c>
    </row>
    <row r="170" spans="2:65" s="1" customFormat="1" ht="16.5" customHeight="1">
      <c r="B170" s="99"/>
      <c r="C170" s="128" t="s">
        <v>384</v>
      </c>
      <c r="D170" s="128" t="s">
        <v>117</v>
      </c>
      <c r="E170" s="129" t="s">
        <v>385</v>
      </c>
      <c r="F170" s="130" t="s">
        <v>386</v>
      </c>
      <c r="G170" s="131" t="s">
        <v>129</v>
      </c>
      <c r="H170" s="132">
        <v>570</v>
      </c>
      <c r="I170" s="133"/>
      <c r="J170" s="133">
        <f t="shared" si="40"/>
        <v>0</v>
      </c>
      <c r="K170" s="130" t="s">
        <v>151</v>
      </c>
      <c r="L170" s="23"/>
      <c r="M170" s="43" t="s">
        <v>1</v>
      </c>
      <c r="N170" s="134" t="s">
        <v>35</v>
      </c>
      <c r="O170" s="135">
        <v>0.189</v>
      </c>
      <c r="P170" s="135">
        <f t="shared" si="41"/>
        <v>107.73</v>
      </c>
      <c r="Q170" s="135">
        <v>0.00072</v>
      </c>
      <c r="R170" s="135">
        <f t="shared" si="42"/>
        <v>0.41040000000000004</v>
      </c>
      <c r="S170" s="135">
        <v>0</v>
      </c>
      <c r="T170" s="136">
        <f t="shared" si="43"/>
        <v>0</v>
      </c>
      <c r="AR170" s="12" t="s">
        <v>195</v>
      </c>
      <c r="AT170" s="12" t="s">
        <v>117</v>
      </c>
      <c r="AU170" s="12" t="s">
        <v>96</v>
      </c>
      <c r="AY170" s="12" t="s">
        <v>114</v>
      </c>
      <c r="BE170" s="137">
        <f t="shared" si="44"/>
        <v>0</v>
      </c>
      <c r="BF170" s="137">
        <f t="shared" si="45"/>
        <v>0</v>
      </c>
      <c r="BG170" s="137">
        <f t="shared" si="46"/>
        <v>0</v>
      </c>
      <c r="BH170" s="137">
        <f t="shared" si="47"/>
        <v>0</v>
      </c>
      <c r="BI170" s="137">
        <f t="shared" si="48"/>
        <v>0</v>
      </c>
      <c r="BJ170" s="12" t="s">
        <v>96</v>
      </c>
      <c r="BK170" s="137">
        <f t="shared" si="49"/>
        <v>0</v>
      </c>
      <c r="BL170" s="12" t="s">
        <v>195</v>
      </c>
      <c r="BM170" s="12" t="s">
        <v>387</v>
      </c>
    </row>
    <row r="171" spans="2:65" s="1" customFormat="1" ht="16.5" customHeight="1">
      <c r="B171" s="99"/>
      <c r="C171" s="128" t="s">
        <v>388</v>
      </c>
      <c r="D171" s="128" t="s">
        <v>117</v>
      </c>
      <c r="E171" s="129" t="s">
        <v>389</v>
      </c>
      <c r="F171" s="130" t="s">
        <v>390</v>
      </c>
      <c r="G171" s="131" t="s">
        <v>129</v>
      </c>
      <c r="H171" s="132">
        <v>110</v>
      </c>
      <c r="I171" s="133"/>
      <c r="J171" s="133">
        <f t="shared" si="40"/>
        <v>0</v>
      </c>
      <c r="K171" s="130" t="s">
        <v>151</v>
      </c>
      <c r="L171" s="23"/>
      <c r="M171" s="43" t="s">
        <v>1</v>
      </c>
      <c r="N171" s="134" t="s">
        <v>35</v>
      </c>
      <c r="O171" s="135">
        <v>0.27</v>
      </c>
      <c r="P171" s="135">
        <f t="shared" si="41"/>
        <v>29.700000000000003</v>
      </c>
      <c r="Q171" s="135">
        <v>0.00103</v>
      </c>
      <c r="R171" s="135">
        <f t="shared" si="42"/>
        <v>0.11330000000000001</v>
      </c>
      <c r="S171" s="135">
        <v>0</v>
      </c>
      <c r="T171" s="136">
        <f t="shared" si="43"/>
        <v>0</v>
      </c>
      <c r="AR171" s="12" t="s">
        <v>195</v>
      </c>
      <c r="AT171" s="12" t="s">
        <v>117</v>
      </c>
      <c r="AU171" s="12" t="s">
        <v>96</v>
      </c>
      <c r="AY171" s="12" t="s">
        <v>114</v>
      </c>
      <c r="BE171" s="137">
        <f t="shared" si="44"/>
        <v>0</v>
      </c>
      <c r="BF171" s="137">
        <f t="shared" si="45"/>
        <v>0</v>
      </c>
      <c r="BG171" s="137">
        <f t="shared" si="46"/>
        <v>0</v>
      </c>
      <c r="BH171" s="137">
        <f t="shared" si="47"/>
        <v>0</v>
      </c>
      <c r="BI171" s="137">
        <f t="shared" si="48"/>
        <v>0</v>
      </c>
      <c r="BJ171" s="12" t="s">
        <v>96</v>
      </c>
      <c r="BK171" s="137">
        <f t="shared" si="49"/>
        <v>0</v>
      </c>
      <c r="BL171" s="12" t="s">
        <v>195</v>
      </c>
      <c r="BM171" s="12" t="s">
        <v>391</v>
      </c>
    </row>
    <row r="172" spans="2:65" s="1" customFormat="1" ht="16.5" customHeight="1">
      <c r="B172" s="99"/>
      <c r="C172" s="128" t="s">
        <v>392</v>
      </c>
      <c r="D172" s="128" t="s">
        <v>117</v>
      </c>
      <c r="E172" s="129" t="s">
        <v>393</v>
      </c>
      <c r="F172" s="130" t="s">
        <v>394</v>
      </c>
      <c r="G172" s="131" t="s">
        <v>129</v>
      </c>
      <c r="H172" s="132">
        <v>110</v>
      </c>
      <c r="I172" s="133"/>
      <c r="J172" s="133">
        <f t="shared" si="40"/>
        <v>0</v>
      </c>
      <c r="K172" s="130" t="s">
        <v>121</v>
      </c>
      <c r="L172" s="23"/>
      <c r="M172" s="43" t="s">
        <v>1</v>
      </c>
      <c r="N172" s="134" t="s">
        <v>35</v>
      </c>
      <c r="O172" s="135">
        <v>0</v>
      </c>
      <c r="P172" s="135">
        <f t="shared" si="41"/>
        <v>0</v>
      </c>
      <c r="Q172" s="135">
        <v>3E-05</v>
      </c>
      <c r="R172" s="135">
        <f t="shared" si="42"/>
        <v>0.0033</v>
      </c>
      <c r="S172" s="135">
        <v>0</v>
      </c>
      <c r="T172" s="136">
        <f t="shared" si="43"/>
        <v>0</v>
      </c>
      <c r="AR172" s="12" t="s">
        <v>195</v>
      </c>
      <c r="AT172" s="12" t="s">
        <v>117</v>
      </c>
      <c r="AU172" s="12" t="s">
        <v>96</v>
      </c>
      <c r="AY172" s="12" t="s">
        <v>114</v>
      </c>
      <c r="BE172" s="137">
        <f t="shared" si="44"/>
        <v>0</v>
      </c>
      <c r="BF172" s="137">
        <f t="shared" si="45"/>
        <v>0</v>
      </c>
      <c r="BG172" s="137">
        <f t="shared" si="46"/>
        <v>0</v>
      </c>
      <c r="BH172" s="137">
        <f t="shared" si="47"/>
        <v>0</v>
      </c>
      <c r="BI172" s="137">
        <f t="shared" si="48"/>
        <v>0</v>
      </c>
      <c r="BJ172" s="12" t="s">
        <v>96</v>
      </c>
      <c r="BK172" s="137">
        <f t="shared" si="49"/>
        <v>0</v>
      </c>
      <c r="BL172" s="12" t="s">
        <v>195</v>
      </c>
      <c r="BM172" s="12" t="s">
        <v>395</v>
      </c>
    </row>
    <row r="173" spans="2:65" s="1" customFormat="1" ht="16.5" customHeight="1">
      <c r="B173" s="99"/>
      <c r="C173" s="128" t="s">
        <v>396</v>
      </c>
      <c r="D173" s="128" t="s">
        <v>117</v>
      </c>
      <c r="E173" s="129" t="s">
        <v>397</v>
      </c>
      <c r="F173" s="130" t="s">
        <v>398</v>
      </c>
      <c r="G173" s="131" t="s">
        <v>129</v>
      </c>
      <c r="H173" s="132">
        <v>110</v>
      </c>
      <c r="I173" s="133"/>
      <c r="J173" s="133">
        <f t="shared" si="40"/>
        <v>0</v>
      </c>
      <c r="K173" s="130" t="s">
        <v>121</v>
      </c>
      <c r="L173" s="23"/>
      <c r="M173" s="138" t="s">
        <v>1</v>
      </c>
      <c r="N173" s="139" t="s">
        <v>35</v>
      </c>
      <c r="O173" s="140">
        <v>0</v>
      </c>
      <c r="P173" s="140">
        <f t="shared" si="41"/>
        <v>0</v>
      </c>
      <c r="Q173" s="140">
        <v>2E-05</v>
      </c>
      <c r="R173" s="140">
        <f t="shared" si="42"/>
        <v>0.0022</v>
      </c>
      <c r="S173" s="140">
        <v>0</v>
      </c>
      <c r="T173" s="141">
        <f t="shared" si="43"/>
        <v>0</v>
      </c>
      <c r="AR173" s="12" t="s">
        <v>195</v>
      </c>
      <c r="AT173" s="12" t="s">
        <v>117</v>
      </c>
      <c r="AU173" s="12" t="s">
        <v>96</v>
      </c>
      <c r="AY173" s="12" t="s">
        <v>114</v>
      </c>
      <c r="BE173" s="137">
        <f t="shared" si="44"/>
        <v>0</v>
      </c>
      <c r="BF173" s="137">
        <f t="shared" si="45"/>
        <v>0</v>
      </c>
      <c r="BG173" s="137">
        <f t="shared" si="46"/>
        <v>0</v>
      </c>
      <c r="BH173" s="137">
        <f t="shared" si="47"/>
        <v>0</v>
      </c>
      <c r="BI173" s="137">
        <f t="shared" si="48"/>
        <v>0</v>
      </c>
      <c r="BJ173" s="12" t="s">
        <v>96</v>
      </c>
      <c r="BK173" s="137">
        <f t="shared" si="49"/>
        <v>0</v>
      </c>
      <c r="BL173" s="12" t="s">
        <v>195</v>
      </c>
      <c r="BM173" s="12" t="s">
        <v>399</v>
      </c>
    </row>
    <row r="174" spans="2:12" s="1" customFormat="1" ht="6.95" customHeight="1"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23"/>
    </row>
  </sheetData>
  <autoFilter ref="C96:K173"/>
  <mergeCells count="11">
    <mergeCell ref="E89:H89"/>
    <mergeCell ref="E7:H7"/>
    <mergeCell ref="E9:H9"/>
    <mergeCell ref="E18:H18"/>
    <mergeCell ref="E27:H27"/>
    <mergeCell ref="E50:H50"/>
    <mergeCell ref="L2:V2"/>
    <mergeCell ref="E52:H52"/>
    <mergeCell ref="D75:F75"/>
    <mergeCell ref="D76:F76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PC_ROZPOCET2\PC</dc:creator>
  <cp:keywords/>
  <dc:description/>
  <cp:lastModifiedBy>Ing. Josef Kuběna</cp:lastModifiedBy>
  <dcterms:created xsi:type="dcterms:W3CDTF">2019-05-14T09:47:05Z</dcterms:created>
  <dcterms:modified xsi:type="dcterms:W3CDTF">2019-06-11T04:44:28Z</dcterms:modified>
  <cp:category/>
  <cp:version/>
  <cp:contentType/>
  <cp:contentStatus/>
</cp:coreProperties>
</file>