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List" sheetId="1" r:id="rId1"/>
    <sheet name="Rozpočet" sheetId="2" r:id="rId2"/>
  </sheets>
  <definedNames>
    <definedName name="__MAIN__">'Rozpočet'!$A$2:$AB$143</definedName>
    <definedName name="__MAIN1__">'KrycíList'!$A$1:$O$50</definedName>
    <definedName name="__MvymF__">'Rozpočet'!#REF!</definedName>
    <definedName name="__OobjF__">'Rozpočet'!$A$8:$AB$143</definedName>
    <definedName name="__OoddF__">'Rozpočet'!$A$10:$AB$44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<sst xmlns="http://schemas.openxmlformats.org/spreadsheetml/2006/main" count="605" uniqueCount="309">
  <si>
    <t>.</t>
  </si>
  <si>
    <t>B</t>
  </si>
  <si>
    <t>M</t>
  </si>
  <si>
    <t>O</t>
  </si>
  <si>
    <t>P</t>
  </si>
  <si>
    <t>S</t>
  </si>
  <si>
    <t>T</t>
  </si>
  <si>
    <t>m</t>
  </si>
  <si>
    <t>t</t>
  </si>
  <si>
    <t>Ř</t>
  </si>
  <si>
    <t>Mj</t>
  </si>
  <si>
    <t>m2</t>
  </si>
  <si>
    <t>m3</t>
  </si>
  <si>
    <t>001</t>
  </si>
  <si>
    <t>011</t>
  </si>
  <si>
    <t>038</t>
  </si>
  <si>
    <t>045</t>
  </si>
  <si>
    <t>056</t>
  </si>
  <si>
    <t>057</t>
  </si>
  <si>
    <t>059</t>
  </si>
  <si>
    <t>087</t>
  </si>
  <si>
    <t>089</t>
  </si>
  <si>
    <t>091</t>
  </si>
  <si>
    <t>099</t>
  </si>
  <si>
    <t>996</t>
  </si>
  <si>
    <t>Dph</t>
  </si>
  <si>
    <t>HSV</t>
  </si>
  <si>
    <t>HZS</t>
  </si>
  <si>
    <t>KUS</t>
  </si>
  <si>
    <t>MON</t>
  </si>
  <si>
    <t>OST</t>
  </si>
  <si>
    <t>PSV</t>
  </si>
  <si>
    <t>VRN</t>
  </si>
  <si>
    <t>den</t>
  </si>
  <si>
    <t>hod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</si>
  <si>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</si>
  <si>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</si>
  <si>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</si>
  <si>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</si>
  <si>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</si>
  <si>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</si>
  <si>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</si>
  <si>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</si>
  <si>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</si>
  <si>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</si>
  <si>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Objekt</t>
  </si>
  <si>
    <t>Základ</t>
  </si>
  <si>
    <t>DODAVKA</t>
  </si>
  <si>
    <t>Datum :</t>
  </si>
  <si>
    <t>Dodávka</t>
  </si>
  <si>
    <t>Nhod/Mj</t>
  </si>
  <si>
    <t>28661919</t>
  </si>
  <si>
    <t>28661925</t>
  </si>
  <si>
    <t>28661928</t>
  </si>
  <si>
    <t>28661935</t>
  </si>
  <si>
    <t>28661939</t>
  </si>
  <si>
    <t>28661941</t>
  </si>
  <si>
    <t>55243442</t>
  </si>
  <si>
    <t>58333651</t>
  </si>
  <si>
    <t>58333674</t>
  </si>
  <si>
    <t>58337304</t>
  </si>
  <si>
    <t>58343812</t>
  </si>
  <si>
    <t>58344197</t>
  </si>
  <si>
    <t>59217474</t>
  </si>
  <si>
    <t>59223852</t>
  </si>
  <si>
    <t>59223854</t>
  </si>
  <si>
    <t>59223858</t>
  </si>
  <si>
    <t>59223864</t>
  </si>
  <si>
    <t>59223870</t>
  </si>
  <si>
    <t>59223878</t>
  </si>
  <si>
    <t>Název MJ</t>
  </si>
  <si>
    <t>Razítko:</t>
  </si>
  <si>
    <t>SML.CENA</t>
  </si>
  <si>
    <t>Sazba[%]</t>
  </si>
  <si>
    <t>Soubor :</t>
  </si>
  <si>
    <t>Základna</t>
  </si>
  <si>
    <t>113106123</t>
  </si>
  <si>
    <t>113107111</t>
  </si>
  <si>
    <t>113107121</t>
  </si>
  <si>
    <t>113107123</t>
  </si>
  <si>
    <t>113107143</t>
  </si>
  <si>
    <t>113201112</t>
  </si>
  <si>
    <t>115101203</t>
  </si>
  <si>
    <t>115101303</t>
  </si>
  <si>
    <t>119001401</t>
  </si>
  <si>
    <t>119001421</t>
  </si>
  <si>
    <t>130001101</t>
  </si>
  <si>
    <t>131201202</t>
  </si>
  <si>
    <t>131201209</t>
  </si>
  <si>
    <t>132201202</t>
  </si>
  <si>
    <t>132201209</t>
  </si>
  <si>
    <t>151101102</t>
  </si>
  <si>
    <t>151101111</t>
  </si>
  <si>
    <t>151101201</t>
  </si>
  <si>
    <t>151101211</t>
  </si>
  <si>
    <t>161101101</t>
  </si>
  <si>
    <t>161101102</t>
  </si>
  <si>
    <t>162701105</t>
  </si>
  <si>
    <t>1652/2015</t>
  </si>
  <si>
    <t>167101102</t>
  </si>
  <si>
    <t>171201201</t>
  </si>
  <si>
    <t>174101101</t>
  </si>
  <si>
    <t>175101101</t>
  </si>
  <si>
    <t>380311862</t>
  </si>
  <si>
    <t>380356231</t>
  </si>
  <si>
    <t>380356232</t>
  </si>
  <si>
    <t>451571112</t>
  </si>
  <si>
    <t>451573111</t>
  </si>
  <si>
    <t>564251111</t>
  </si>
  <si>
    <t>564751111</t>
  </si>
  <si>
    <t>573322711</t>
  </si>
  <si>
    <t>574472111</t>
  </si>
  <si>
    <t>577141312</t>
  </si>
  <si>
    <t>577156112</t>
  </si>
  <si>
    <t>596211120</t>
  </si>
  <si>
    <t>871313121</t>
  </si>
  <si>
    <t>871373121</t>
  </si>
  <si>
    <t>877313123</t>
  </si>
  <si>
    <t>877373121</t>
  </si>
  <si>
    <t>894211121</t>
  </si>
  <si>
    <t>894812113</t>
  </si>
  <si>
    <t>894812378</t>
  </si>
  <si>
    <t>895941311</t>
  </si>
  <si>
    <t>899103111</t>
  </si>
  <si>
    <t>916533211</t>
  </si>
  <si>
    <t>918101111</t>
  </si>
  <si>
    <t>919723211</t>
  </si>
  <si>
    <t>919735113</t>
  </si>
  <si>
    <t>979054451</t>
  </si>
  <si>
    <t>979084216</t>
  </si>
  <si>
    <t>979087212</t>
  </si>
  <si>
    <t>998142251</t>
  </si>
  <si>
    <t>998222011</t>
  </si>
  <si>
    <t>998223011</t>
  </si>
  <si>
    <t>998225111</t>
  </si>
  <si>
    <t>998276101</t>
  </si>
  <si>
    <t>Faktura :</t>
  </si>
  <si>
    <t>Hm1[t]/Mj</t>
  </si>
  <si>
    <t>Hm2[t]/Mj</t>
  </si>
  <si>
    <t>Sazba DPH</t>
  </si>
  <si>
    <t>Zakázka :</t>
  </si>
  <si>
    <t>Řádek</t>
  </si>
  <si>
    <t>150,3x1,85</t>
  </si>
  <si>
    <t>19/07/2016</t>
  </si>
  <si>
    <t>Investor :</t>
  </si>
  <si>
    <t>Náklady/MJ</t>
  </si>
  <si>
    <t>Objednal :</t>
  </si>
  <si>
    <t>Typ oddílu</t>
  </si>
  <si>
    <t>402,69x1,85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</si>
  <si>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</si>
  <si>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</si>
  <si>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</si>
  <si>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</si>
  <si>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</si>
  <si>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</si>
  <si>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</si>
  <si>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</si>
  <si>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</si>
  <si>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</si>
  <si>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</si>
  <si>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Název nákladu</t>
  </si>
  <si>
    <t>Ostatní práce</t>
  </si>
  <si>
    <t>Valová Kamila</t>
  </si>
  <si>
    <t>Hmoty1[t] za Mj</t>
  </si>
  <si>
    <t>Hmoty2[t] za Mj</t>
  </si>
  <si>
    <t>Ostatní náklady</t>
  </si>
  <si>
    <t>Přirážky</t>
  </si>
  <si>
    <t>Počet MJ</t>
  </si>
  <si>
    <t>STERKODRTE 0-63A</t>
  </si>
  <si>
    <t>Krycí list zadání</t>
  </si>
  <si>
    <t>Dílčí DPH</t>
  </si>
  <si>
    <t>Kamerová prohlídka</t>
  </si>
  <si>
    <t>Poplatek za skládku</t>
  </si>
  <si>
    <t>Číslo(SKP)</t>
  </si>
  <si>
    <t>Sazba [Kč]</t>
  </si>
  <si>
    <t>Umístění :</t>
  </si>
  <si>
    <t>Koleno KGB DN 150/45</t>
  </si>
  <si>
    <t>STERKOPISEK 0-16 B A</t>
  </si>
  <si>
    <t>kompletní konstrukce</t>
  </si>
  <si>
    <t>Množství Mj</t>
  </si>
  <si>
    <t>Popis řádku</t>
  </si>
  <si>
    <t>Celkové ostatní náklady</t>
  </si>
  <si>
    <t>POTRUBÍ PVC SN 8 DN 150</t>
  </si>
  <si>
    <t>Cena vč. DPH</t>
  </si>
  <si>
    <t>DNO TEGRA 600 DIN UR 250</t>
  </si>
  <si>
    <t>DNO TEGRA 600 DIN UR 315</t>
  </si>
  <si>
    <t>Množství [Mj]</t>
  </si>
  <si>
    <t>AVONA - Ing. Lubomír Novák</t>
  </si>
  <si>
    <t>potrubí z trub plastických</t>
  </si>
  <si>
    <t>TEGRA 600-BETONOVY PRSTENEC</t>
  </si>
  <si>
    <t>KGB KOLENO 160/45°-sifon 3KS</t>
  </si>
  <si>
    <t>OBRUB SIL ABO 100/15/25 II A</t>
  </si>
  <si>
    <t>TEGRA 600 - LIT. POKLOP D400</t>
  </si>
  <si>
    <t>kryty poz.komunikací - kámen</t>
  </si>
  <si>
    <t>podkl.vrstvy poz. komunikací</t>
  </si>
  <si>
    <t>podkladní a vedl. konstrukce</t>
  </si>
  <si>
    <t>Dodatek číslo :</t>
  </si>
  <si>
    <t>Zakázka číslo :</t>
  </si>
  <si>
    <t>SKRUZ HORNI TBV-Q 5D 45X55X5 A</t>
  </si>
  <si>
    <t>ROURA TEGRA 600-SACHT.KORUG. 3M</t>
  </si>
  <si>
    <t>Archivní číslo :</t>
  </si>
  <si>
    <t>Rozpočet číslo :</t>
  </si>
  <si>
    <t>Tepelná izolace EPS 100x600x1000</t>
  </si>
  <si>
    <t>Mak pen hrub vys strus deh tl 8cm</t>
  </si>
  <si>
    <t>Prolití podkl deh bez posyp 8kgm2</t>
  </si>
  <si>
    <t>TEGRA 600-TEL.ADAPTER D400 TESNEN</t>
  </si>
  <si>
    <t>Bet asf 3 ABJ ABS ABH do 3m tl 5cm</t>
  </si>
  <si>
    <t>DNO S KAL PROHL TBV-Q 2A 45X30X5 A</t>
  </si>
  <si>
    <t>KOS KALOVY A 4/P PE 38,5X60      A</t>
  </si>
  <si>
    <t>MRIZ M1 D400 DIN 19583-13 500/500A</t>
  </si>
  <si>
    <t>PRSTEN VYROVNAV TBV-Q 10A 39X6X5 A</t>
  </si>
  <si>
    <t>SKRUZ S VYTOK OTV TBV-Q3A 45X35X5A</t>
  </si>
  <si>
    <t>Položkový rozpočet</t>
  </si>
  <si>
    <t>Těsnění UR2 DN 250</t>
  </si>
  <si>
    <t>Těsnění UR2 DN 300</t>
  </si>
  <si>
    <t>DIN UR 2 potrubí PP SN10   DN 250x5000</t>
  </si>
  <si>
    <t>DIN UR 2 potrubí PP SN10   DN 300x5000</t>
  </si>
  <si>
    <t>doplňující konstrukce</t>
  </si>
  <si>
    <t>MRAZUVZDORNÁ VRSTVA FRAKCE 16-32 (tl.100mm)</t>
  </si>
  <si>
    <t>Betonová šachta DN 1000</t>
  </si>
  <si>
    <t>Rozpočtové náklady [Kč]</t>
  </si>
  <si>
    <t>Stavební objekt číslo :</t>
  </si>
  <si>
    <t>Přesun hmot pro kamenivo</t>
  </si>
  <si>
    <t>Nový Jičín, ul. Brožíkova</t>
  </si>
  <si>
    <t>Vytrhání obrub silničních</t>
  </si>
  <si>
    <t>drobné objekty a zařízení</t>
  </si>
  <si>
    <t>Vodorovná doprava vybouraných hmot po suchu do 5 km</t>
  </si>
  <si>
    <t>Seznam položek pro oddíl :</t>
  </si>
  <si>
    <t>Odbočka URxKG DN 250/150/45</t>
  </si>
  <si>
    <t>Odbočka URxKG DN 300/150/45</t>
  </si>
  <si>
    <t>Uložení sypaniny na skládky</t>
  </si>
  <si>
    <t>Základní rozpočtové náklady</t>
  </si>
  <si>
    <t>přesun hm.-dočas.jeřáb.dráhy</t>
  </si>
  <si>
    <t>přípravné a přidružené práce</t>
  </si>
  <si>
    <t>kryty poz.komunikací - dlažba</t>
  </si>
  <si>
    <t>Podklad z kameniva hrubého drceného vel. 32-63 mm tl 150 mm</t>
  </si>
  <si>
    <t>POKLOP BEGU D400 BEZ ODVĚTRÁNÍ</t>
  </si>
  <si>
    <t>Přepojení stávajících přípojek</t>
  </si>
  <si>
    <t>Přes hmot tr plast a sklolam OV</t>
  </si>
  <si>
    <t>Účelové měrné jednotky (bez DPH)</t>
  </si>
  <si>
    <t>KLADECÍ LOŽE FRAKCE 4-8 (tl. 30mm)</t>
  </si>
  <si>
    <t>Celkové rozpočtové náklady (bezDPH)</t>
  </si>
  <si>
    <t>Přesun hmot pro bet. šachty v do 25 m</t>
  </si>
  <si>
    <t>Daň z přidané hodnoty (Rozpočet+Ostatní)</t>
  </si>
  <si>
    <t>STABILIZAČNÍ VRSTVA FRAKCE 8-16 (tl.50mm)</t>
  </si>
  <si>
    <t>Celkové náklady (Rozpočet +Ostatní) vč. DPH</t>
  </si>
  <si>
    <t>Odstranění příložného pažení stěn hl do 4 m</t>
  </si>
  <si>
    <t>Město Nový Jičín, Masarykovo nám.1, 74101 NJ</t>
  </si>
  <si>
    <t>Lože pod potrubí otevřený výkop ze štěrkopísku</t>
  </si>
  <si>
    <t>Rev.šachta plastová  DN 300 s lit. poklop D400</t>
  </si>
  <si>
    <t>Řezání stávajícího živičného krytu hl do 150 mm</t>
  </si>
  <si>
    <t>Zřízení příložného pažení stěn výkopu hl do 4 m</t>
  </si>
  <si>
    <t>Asfaltový beton ABVH (ACL 22) I tl 70 mm š do 3 m</t>
  </si>
  <si>
    <t>Nakládání výkopku z hornin tř. 1 až 4 přes 100 m3</t>
  </si>
  <si>
    <t>Odstranění podkladu pl do 50 m2 živičných tl 150 mm</t>
  </si>
  <si>
    <t>Přesun hmot pro pozemní komunikace s krytem živičným</t>
  </si>
  <si>
    <t>Přesun hmot pro pozemní komunikace s krytem dlážděným</t>
  </si>
  <si>
    <t>Revizní a čistící šachta z PP šachtové dno DN 315/150</t>
  </si>
  <si>
    <t>Přesun hmot pro pozemní komunikace s krytem z kameniva</t>
  </si>
  <si>
    <t>Podklad nebo podsyp ze štěrkopísku ŠP tl 150 mm-asf.kom.</t>
  </si>
  <si>
    <t>Zřízení příložného pažení a rozepření stěn rýh hl do 4 m</t>
  </si>
  <si>
    <t>Hloubení jam zapažených v hornině tř. 3 objemu do 1000 m3</t>
  </si>
  <si>
    <t>Lože pod dlažby ze štěrkopísku vrstva tl nad 100 do 150 mm</t>
  </si>
  <si>
    <t>Hloubení rýh š do 2000 mm v hornině tř. 3 objemu do 1000 m3</t>
  </si>
  <si>
    <t>Odstranění příložného pažení a rozepření stěn rýh hl do 2 m</t>
  </si>
  <si>
    <t>Nakládání na dopravní prostředky pro vodorovnou dopravu suti</t>
  </si>
  <si>
    <t>Odstranění podkladu pl do 50 m2 z kameniva těženého tl 80 mm</t>
  </si>
  <si>
    <t>Příplatek za ztížení vykopávky v blízkosti podzemního vedení</t>
  </si>
  <si>
    <t>Vodorovné přemístění do 10000 m výkopku z horniny tř. 1 až 4</t>
  </si>
  <si>
    <t>Dočasné zajištění potrubí ocelového nebo litinového DN do 200</t>
  </si>
  <si>
    <t>Odstranění podkladu pl do 50 m2 z kameniva drceného tl 100 mm</t>
  </si>
  <si>
    <t>Odstranění podkladu pl do 50 m2 z kameniva drceného tl 300 mm</t>
  </si>
  <si>
    <t>Rekonstrukce kanalizačního sběrače v ul. Brožíkova, Nový Jičín</t>
  </si>
  <si>
    <t>Zalití dilatačních spár podélných za studena s těsněním š 9 mm</t>
  </si>
  <si>
    <t>Svislé přemístění výkopku z horniny tř. 1 až 4 hl výkopu do 4 m</t>
  </si>
  <si>
    <t>Zásyp jam, šachet rýh nebo kolem objektů sypaninou se zhutněním</t>
  </si>
  <si>
    <t>Příplatek za lepivost u hloubení jam zapažených v hornině tř.  3</t>
  </si>
  <si>
    <t>Příplatek za lepivost k hloubení rýh š do 2000 mm v hornině tř. 3</t>
  </si>
  <si>
    <t>Svislé přemístění výkopku z horniny tř. 1 až 4 hl výkopu do 2,5 m</t>
  </si>
  <si>
    <t>Čerpání vody na dopravní výšku do 10 m průměrný přítok do 2000 l/min</t>
  </si>
  <si>
    <t>Rozebrání dlažeb nebo dílců komunikací pro pěší ze zámkových dlaždic</t>
  </si>
  <si>
    <t>Dočasné zajištění kabelů a kabelových tratí ze 3 volně ložených kabelů</t>
  </si>
  <si>
    <t>Zřízení vpusti kanalizační uliční z betonových dílců typ UVB-50, sifon</t>
  </si>
  <si>
    <t>Kladení zámkové dlažby komunikací pro pěší tl 60 mm skupiny B pl do 50 m2</t>
  </si>
  <si>
    <t>Pohotovost čerpací soupravy pro dopravní výšku do 10 m přítok do 2000 l/min</t>
  </si>
  <si>
    <t>Montáž potrubí z kanalizačních trub z PVC otevřený výkop sklon do 20 % DN 150</t>
  </si>
  <si>
    <t>Montáž potrubí z kanalizačních trub z PVC otevřený výkop sklon do 20 % DN 250</t>
  </si>
  <si>
    <t>Montáž potrubí z kanalizačních trub z PVC otevřený výkop sklon do 20 % DN 300</t>
  </si>
  <si>
    <t>Lože pod obrubníky, krajníky nebo obruby z dlažebních kostek z betonu prostého</t>
  </si>
  <si>
    <t>Očištění vybouraných zámkových dlaždic s původním spárováním z kameniva těženého</t>
  </si>
  <si>
    <t>Osazení poklopů litinových nebo ocelových včetně rámů hmotnosti nad 100 do 150 kg</t>
  </si>
  <si>
    <t>c:\RozpNz\Data;410;Rekonstrukce kanalizačního sběrače v ul. Brožíkova, Nový Jičín</t>
  </si>
  <si>
    <t>Montáž tvarovek jednoosých na potrubí z trub z PVC těsněných kroužkem otevřený výkop DN 150</t>
  </si>
  <si>
    <t>Montáž tvarovek odbočných na potrubí z trub z PVC těsněných kroužkem otevřený výkop. DN 250</t>
  </si>
  <si>
    <t>Montáž tvarovek odbočných na potrubí z trub z PVC těsněných kroužkem otevřený výkop. DN 300</t>
  </si>
  <si>
    <t>Osazení silničního obrubníku betonového stojatého bez boční opěry do lože z betonu prostého</t>
  </si>
  <si>
    <t>Bednění kompletních konstrukcí ČOV, nádrží nebo vodojemů neomítaných ploch rovinných zřízení</t>
  </si>
  <si>
    <t>Šachty kanalizační kruhové z prostého betonu na potrubí DN 250 nebo 300 dno beton tř. C 25/30</t>
  </si>
  <si>
    <t>Kompletní konstrukce ČOV, nádrží, vodojemů nebo kanálů z betonu prostého tř. C 25/30 tl 300 mm</t>
  </si>
  <si>
    <t>Revizní a čistící šachta z PP DN 600 poklop litinový do 40 t s betonovým prstencem a adaptérem</t>
  </si>
  <si>
    <t>Bednění kompletních konstrukcí ČOV, nádrží nebo vodojemů neomítaných ploch rovinných odstranění</t>
  </si>
  <si>
    <t>Obsyp potrubí bez prohození sypaniny z hornin tř. 1 až 4 uloženým do 3 m od kraje výkopu-zeminou</t>
  </si>
  <si>
    <t>Dok.skutečného provedení stavby</t>
  </si>
  <si>
    <t>Zkouška těsnosti</t>
  </si>
  <si>
    <t>Geodetické vytýčení stavby</t>
  </si>
  <si>
    <t>Vytýčení stávajících IS</t>
  </si>
  <si>
    <t>komplet</t>
  </si>
  <si>
    <t>Dočasné dopravní značení</t>
  </si>
  <si>
    <t>Geodetické zaměření skutečného provedení stavby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</si>
</sst>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169" fontId="0" fillId="0" borderId="15" xfId="0" applyNumberFormat="1" applyFont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167" fontId="13" fillId="33" borderId="2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7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167" fontId="6" fillId="33" borderId="27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B4" sqref="B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3" t="s">
        <v>169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7"/>
    </row>
    <row r="3" spans="1:15" ht="27" customHeight="1">
      <c r="A3" s="6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7"/>
    </row>
    <row r="4" spans="1:15" ht="24" customHeight="1">
      <c r="A4" s="6"/>
      <c r="B4" s="8" t="s">
        <v>140</v>
      </c>
      <c r="C4" s="144" t="s">
        <v>272</v>
      </c>
      <c r="D4" s="144"/>
      <c r="E4" s="144"/>
      <c r="F4" s="144"/>
      <c r="G4" s="144"/>
      <c r="H4" s="144"/>
      <c r="I4" s="9" t="s">
        <v>155</v>
      </c>
      <c r="J4" s="145"/>
      <c r="K4" s="145"/>
      <c r="L4" s="145"/>
      <c r="M4" s="145"/>
      <c r="N4" s="145"/>
      <c r="O4" s="10"/>
    </row>
    <row r="5" spans="1:15" ht="23.25" customHeight="1">
      <c r="A5" s="6"/>
      <c r="B5" s="11" t="s">
        <v>136</v>
      </c>
      <c r="C5" s="12"/>
      <c r="D5" s="146"/>
      <c r="E5" s="146"/>
      <c r="F5" s="13"/>
      <c r="G5" s="147"/>
      <c r="H5" s="147"/>
      <c r="I5" s="147"/>
      <c r="J5" s="147"/>
      <c r="K5" s="147"/>
      <c r="L5" s="147"/>
      <c r="M5" s="147"/>
      <c r="N5" s="147"/>
      <c r="O5" s="14"/>
    </row>
    <row r="6" spans="1:15" ht="15" customHeight="1">
      <c r="A6" s="6"/>
      <c r="B6" s="148" t="s">
        <v>197</v>
      </c>
      <c r="C6" s="148"/>
      <c r="D6" s="149" t="s">
        <v>98</v>
      </c>
      <c r="E6" s="149"/>
      <c r="F6" s="15" t="s">
        <v>175</v>
      </c>
      <c r="G6" s="148" t="s">
        <v>223</v>
      </c>
      <c r="H6" s="148"/>
      <c r="I6" s="148"/>
      <c r="J6" s="148"/>
      <c r="K6" s="148"/>
      <c r="L6" s="148"/>
      <c r="M6" s="148"/>
      <c r="N6" s="148"/>
      <c r="O6" s="14"/>
    </row>
    <row r="7" spans="1:15" ht="15" customHeight="1">
      <c r="A7" s="6"/>
      <c r="B7" s="148" t="s">
        <v>221</v>
      </c>
      <c r="C7" s="148"/>
      <c r="D7" s="149"/>
      <c r="E7" s="149"/>
      <c r="F7" s="15" t="s">
        <v>144</v>
      </c>
      <c r="G7" s="148" t="s">
        <v>247</v>
      </c>
      <c r="H7" s="148"/>
      <c r="I7" s="148"/>
      <c r="J7" s="148"/>
      <c r="K7" s="148"/>
      <c r="L7" s="148"/>
      <c r="M7" s="148"/>
      <c r="N7" s="148"/>
      <c r="O7" s="14"/>
    </row>
    <row r="8" spans="1:15" ht="15" customHeight="1">
      <c r="A8" s="6"/>
      <c r="B8" s="148" t="s">
        <v>201</v>
      </c>
      <c r="C8" s="148"/>
      <c r="D8" s="149" t="s">
        <v>291</v>
      </c>
      <c r="E8" s="149"/>
      <c r="F8" s="15" t="s">
        <v>146</v>
      </c>
      <c r="G8" s="150"/>
      <c r="H8" s="150"/>
      <c r="I8" s="150"/>
      <c r="J8" s="150"/>
      <c r="K8" s="150"/>
      <c r="L8" s="150"/>
      <c r="M8" s="150"/>
      <c r="N8" s="150"/>
      <c r="O8" s="14"/>
    </row>
    <row r="9" spans="1:15" ht="15" customHeight="1">
      <c r="A9" s="6"/>
      <c r="B9" s="148" t="s">
        <v>196</v>
      </c>
      <c r="C9" s="148"/>
      <c r="D9" s="149"/>
      <c r="E9" s="149"/>
      <c r="F9" s="15" t="s">
        <v>159</v>
      </c>
      <c r="G9" s="150" t="s">
        <v>187</v>
      </c>
      <c r="H9" s="150"/>
      <c r="I9" s="150"/>
      <c r="J9" s="150"/>
      <c r="K9" s="150"/>
      <c r="L9" s="150"/>
      <c r="M9" s="150"/>
      <c r="N9" s="150"/>
      <c r="O9" s="14"/>
    </row>
    <row r="10" spans="1:15" ht="15" customHeight="1">
      <c r="A10" s="6"/>
      <c r="B10" s="148" t="s">
        <v>200</v>
      </c>
      <c r="C10" s="148"/>
      <c r="D10" s="148"/>
      <c r="E10" s="148"/>
      <c r="F10" s="15" t="s">
        <v>153</v>
      </c>
      <c r="G10" s="150" t="s">
        <v>162</v>
      </c>
      <c r="H10" s="150"/>
      <c r="I10" s="150"/>
      <c r="J10" s="150"/>
      <c r="K10" s="150"/>
      <c r="L10" s="150"/>
      <c r="M10" s="150"/>
      <c r="N10" s="150"/>
      <c r="O10" s="14"/>
    </row>
    <row r="11" spans="1:15" ht="15" customHeight="1">
      <c r="A11" s="6"/>
      <c r="B11" s="148" t="s">
        <v>48</v>
      </c>
      <c r="C11" s="148"/>
      <c r="D11" s="151" t="s">
        <v>143</v>
      </c>
      <c r="E11" s="151"/>
      <c r="F11" s="15"/>
      <c r="G11" s="148"/>
      <c r="H11" s="148"/>
      <c r="I11" s="148"/>
      <c r="J11" s="148"/>
      <c r="K11" s="148"/>
      <c r="L11" s="148"/>
      <c r="M11" s="148"/>
      <c r="N11" s="148"/>
      <c r="O11" s="14"/>
    </row>
    <row r="12" spans="1:15" ht="15" customHeight="1">
      <c r="A12" s="6"/>
      <c r="B12" s="154"/>
      <c r="C12" s="154"/>
      <c r="D12" s="154"/>
      <c r="E12" s="154"/>
      <c r="F12" s="15" t="s">
        <v>74</v>
      </c>
      <c r="G12" s="148" t="s">
        <v>291</v>
      </c>
      <c r="H12" s="148"/>
      <c r="I12" s="148"/>
      <c r="J12" s="148"/>
      <c r="K12" s="148"/>
      <c r="L12" s="148"/>
      <c r="M12" s="148"/>
      <c r="N12" s="148"/>
      <c r="O12" s="14"/>
    </row>
    <row r="13" spans="1:15" ht="15" customHeight="1">
      <c r="A13" s="6"/>
      <c r="B13" s="155" t="s">
        <v>220</v>
      </c>
      <c r="C13" s="155"/>
      <c r="D13" s="155"/>
      <c r="E13" s="155"/>
      <c r="F13" s="155"/>
      <c r="G13" s="156" t="s">
        <v>165</v>
      </c>
      <c r="H13" s="156"/>
      <c r="I13" s="156"/>
      <c r="J13" s="156"/>
      <c r="K13" s="156"/>
      <c r="L13" s="157" t="s">
        <v>152</v>
      </c>
      <c r="M13" s="157"/>
      <c r="N13" s="157"/>
      <c r="O13" s="14"/>
    </row>
    <row r="14" spans="1:15" ht="15" customHeight="1">
      <c r="A14" s="6"/>
      <c r="B14" s="16" t="s">
        <v>147</v>
      </c>
      <c r="C14" s="17" t="s">
        <v>49</v>
      </c>
      <c r="D14" s="17" t="s">
        <v>157</v>
      </c>
      <c r="E14" s="18" t="s">
        <v>27</v>
      </c>
      <c r="F14" s="19" t="s">
        <v>166</v>
      </c>
      <c r="G14" s="152" t="s">
        <v>160</v>
      </c>
      <c r="H14" s="152"/>
      <c r="I14" s="152"/>
      <c r="J14" s="21" t="s">
        <v>156</v>
      </c>
      <c r="K14" s="22" t="s">
        <v>139</v>
      </c>
      <c r="L14" s="14"/>
      <c r="M14" s="3"/>
      <c r="N14" s="3"/>
      <c r="O14" s="14"/>
    </row>
    <row r="15" spans="1:15" ht="15" customHeight="1">
      <c r="A15" s="6"/>
      <c r="B15" s="23" t="s">
        <v>26</v>
      </c>
      <c r="C15" s="24">
        <f>SUMIF(Rozpočet!F9:F144,B15,Rozpočet!L9:L144)</f>
        <v>0</v>
      </c>
      <c r="D15" s="24">
        <f>SUMIF(Rozpočet!F9:F144,B15,Rozpočet!M9:M144)</f>
        <v>0</v>
      </c>
      <c r="E15" s="25">
        <f>SUMIF(Rozpočet!F9:F144,B15,Rozpočet!N9:N144)</f>
        <v>0</v>
      </c>
      <c r="F15" s="26">
        <f>SUMIF(Rozpočet!F9:F144,B15,Rozpočet!O9:O144)</f>
        <v>0</v>
      </c>
      <c r="G15" s="153"/>
      <c r="H15" s="153"/>
      <c r="I15" s="153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31</v>
      </c>
      <c r="C16" s="24">
        <f>SUMIF(Rozpočet!F9:F144,B16,Rozpočet!L9:L144)</f>
        <v>0</v>
      </c>
      <c r="D16" s="24">
        <f>SUMIF(Rozpočet!F9:F144,B16,Rozpočet!M9:M144)</f>
        <v>0</v>
      </c>
      <c r="E16" s="25">
        <f>SUMIF(Rozpočet!F9:F144,B16,Rozpočet!N9:N144)</f>
        <v>0</v>
      </c>
      <c r="F16" s="26">
        <f>SUMIF(Rozpočet!F9:F144,B16,Rozpočet!O9:O144)</f>
        <v>0</v>
      </c>
      <c r="G16" s="153"/>
      <c r="H16" s="153"/>
      <c r="I16" s="153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29</v>
      </c>
      <c r="C17" s="24">
        <f>SUMIF(Rozpočet!F9:F144,B17,Rozpočet!L9:L144)</f>
        <v>0</v>
      </c>
      <c r="D17" s="24">
        <f>SUMIF(Rozpočet!F9:F144,B17,Rozpočet!M9:M144)</f>
        <v>0</v>
      </c>
      <c r="E17" s="25">
        <f>SUMIF(Rozpočet!F9:F144,B17,Rozpočet!N9:N144)</f>
        <v>0</v>
      </c>
      <c r="F17" s="26">
        <f>SUMIF(Rozpočet!F9:F144,B17,Rozpočet!O9:O144)</f>
        <v>0</v>
      </c>
      <c r="G17" s="153"/>
      <c r="H17" s="153"/>
      <c r="I17" s="153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32</v>
      </c>
      <c r="C18" s="24">
        <f>SUMIF(Rozpočet!F9:F144,B18,Rozpočet!L9:L144)</f>
        <v>0</v>
      </c>
      <c r="D18" s="24">
        <f>SUMIF(Rozpočet!F9:F144,B18,Rozpočet!M9:M144)</f>
        <v>0</v>
      </c>
      <c r="E18" s="25">
        <f>SUMIF(Rozpočet!F9:F144,B18,Rozpočet!N9:N144)</f>
        <v>0</v>
      </c>
      <c r="F18" s="26">
        <f>SUMIF(Rozpočet!F9:F144,B18,Rozpočet!O9:O144)</f>
        <v>0</v>
      </c>
      <c r="G18" s="153"/>
      <c r="H18" s="153"/>
      <c r="I18" s="153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30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3"/>
      <c r="H19" s="153"/>
      <c r="I19" s="153"/>
      <c r="J19" s="27"/>
      <c r="K19" s="28"/>
      <c r="L19" s="29" t="s">
        <v>37</v>
      </c>
      <c r="M19" s="3"/>
      <c r="N19" s="3"/>
      <c r="O19" s="14"/>
    </row>
    <row r="20" spans="1:15" ht="15" customHeight="1">
      <c r="A20" s="6"/>
      <c r="B20" s="30" t="s">
        <v>44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3"/>
      <c r="H20" s="153"/>
      <c r="I20" s="153"/>
      <c r="J20" s="27"/>
      <c r="K20" s="28"/>
      <c r="L20" s="14"/>
      <c r="M20" s="34"/>
      <c r="N20" s="34"/>
      <c r="O20" s="14"/>
    </row>
    <row r="21" spans="1:15" ht="15" customHeight="1">
      <c r="A21" s="6"/>
      <c r="B21" s="158" t="s">
        <v>231</v>
      </c>
      <c r="C21" s="158"/>
      <c r="D21" s="158"/>
      <c r="E21" s="159">
        <f>SUM(C20:E20)</f>
        <v>0</v>
      </c>
      <c r="F21" s="159"/>
      <c r="G21" s="153"/>
      <c r="H21" s="153"/>
      <c r="I21" s="153"/>
      <c r="J21" s="27"/>
      <c r="K21" s="28"/>
      <c r="L21" s="157" t="s">
        <v>158</v>
      </c>
      <c r="M21" s="157"/>
      <c r="N21" s="157"/>
      <c r="O21" s="14"/>
    </row>
    <row r="22" spans="1:15" ht="15" customHeight="1">
      <c r="A22" s="6"/>
      <c r="B22" s="164" t="s">
        <v>166</v>
      </c>
      <c r="C22" s="164"/>
      <c r="D22" s="164"/>
      <c r="E22" s="165">
        <f>F20</f>
        <v>0</v>
      </c>
      <c r="F22" s="165"/>
      <c r="G22" s="153"/>
      <c r="H22" s="153"/>
      <c r="I22" s="153"/>
      <c r="J22" s="27"/>
      <c r="K22" s="28"/>
      <c r="L22" s="35"/>
      <c r="M22" s="3"/>
      <c r="N22" s="3"/>
      <c r="O22" s="14"/>
    </row>
    <row r="23" spans="1:15" ht="15" customHeight="1">
      <c r="A23" s="6"/>
      <c r="B23" s="160" t="s">
        <v>241</v>
      </c>
      <c r="C23" s="160"/>
      <c r="D23" s="160"/>
      <c r="E23" s="161">
        <f>E21+E22</f>
        <v>0</v>
      </c>
      <c r="F23" s="161"/>
      <c r="G23" s="162" t="s">
        <v>181</v>
      </c>
      <c r="H23" s="162"/>
      <c r="I23" s="162"/>
      <c r="J23" s="163">
        <f>SUM(J15:J22)</f>
        <v>0</v>
      </c>
      <c r="K23" s="163"/>
      <c r="L23" s="14"/>
      <c r="M23" s="3"/>
      <c r="N23" s="3"/>
      <c r="O23" s="14"/>
    </row>
    <row r="24" spans="1:15" ht="15" customHeight="1">
      <c r="A24" s="6"/>
      <c r="B24" s="160"/>
      <c r="C24" s="160"/>
      <c r="D24" s="160"/>
      <c r="E24" s="161"/>
      <c r="F24" s="161"/>
      <c r="G24" s="162"/>
      <c r="H24" s="162"/>
      <c r="I24" s="162"/>
      <c r="J24" s="163"/>
      <c r="K24" s="163"/>
      <c r="L24" s="14"/>
      <c r="M24" s="3"/>
      <c r="N24" s="3"/>
      <c r="O24" s="14"/>
    </row>
    <row r="25" spans="1:15" ht="15" customHeight="1">
      <c r="A25" s="6"/>
      <c r="B25" s="157" t="s">
        <v>243</v>
      </c>
      <c r="C25" s="157"/>
      <c r="D25" s="157"/>
      <c r="E25" s="157"/>
      <c r="F25" s="157"/>
      <c r="G25" s="166" t="s">
        <v>170</v>
      </c>
      <c r="H25" s="166"/>
      <c r="I25" s="166"/>
      <c r="J25" s="166"/>
      <c r="K25" s="166"/>
      <c r="L25" s="14"/>
      <c r="M25" s="3"/>
      <c r="N25" s="3"/>
      <c r="O25" s="14"/>
    </row>
    <row r="26" spans="1:15" ht="15" customHeight="1">
      <c r="A26" s="6"/>
      <c r="B26" s="30" t="s">
        <v>73</v>
      </c>
      <c r="C26" s="167" t="s">
        <v>46</v>
      </c>
      <c r="D26" s="167"/>
      <c r="E26" s="168" t="s">
        <v>43</v>
      </c>
      <c r="F26" s="168"/>
      <c r="G26" s="20"/>
      <c r="H26" s="152" t="s">
        <v>75</v>
      </c>
      <c r="I26" s="152"/>
      <c r="J26" s="169" t="s">
        <v>43</v>
      </c>
      <c r="K26" s="169"/>
      <c r="L26" s="14"/>
      <c r="M26" s="3"/>
      <c r="N26" s="3"/>
      <c r="O26" s="14"/>
    </row>
    <row r="27" spans="1:15" ht="15" customHeight="1">
      <c r="A27" s="6"/>
      <c r="B27" s="36">
        <v>21</v>
      </c>
      <c r="C27" s="170">
        <f>SUMIF(Rozpočet!S9:S144,B27,Rozpočet!K9:K144)+H27</f>
        <v>0</v>
      </c>
      <c r="D27" s="170"/>
      <c r="E27" s="171">
        <f>C27/100*B27</f>
        <v>0</v>
      </c>
      <c r="F27" s="171"/>
      <c r="G27" s="37"/>
      <c r="H27" s="173">
        <f>SUMIF(K15:K22,B27,J15:J22)</f>
        <v>0</v>
      </c>
      <c r="I27" s="173"/>
      <c r="J27" s="172">
        <f>H27*B27/100</f>
        <v>0</v>
      </c>
      <c r="K27" s="172"/>
      <c r="L27" s="29" t="s">
        <v>37</v>
      </c>
      <c r="M27" s="3"/>
      <c r="N27" s="3"/>
      <c r="O27" s="14"/>
    </row>
    <row r="28" spans="1:15" ht="15" customHeight="1">
      <c r="A28" s="6"/>
      <c r="B28" s="36">
        <v>15</v>
      </c>
      <c r="C28" s="170">
        <f>SUMIF(Rozpočet!S9:S144,B28,Rozpočet!K9:K144)+H28</f>
        <v>0</v>
      </c>
      <c r="D28" s="170"/>
      <c r="E28" s="171">
        <f>C28/100*B28</f>
        <v>0</v>
      </c>
      <c r="F28" s="171"/>
      <c r="G28" s="37"/>
      <c r="H28" s="172">
        <f>SUMIF(K15:K22,B28,J15:J22)</f>
        <v>0</v>
      </c>
      <c r="I28" s="172"/>
      <c r="J28" s="172">
        <f>H28*B28/100</f>
        <v>0</v>
      </c>
      <c r="K28" s="172"/>
      <c r="L28" s="14"/>
      <c r="M28" s="3"/>
      <c r="N28" s="3"/>
      <c r="O28" s="14"/>
    </row>
    <row r="29" spans="1:15" ht="15" customHeight="1">
      <c r="A29" s="6"/>
      <c r="B29" s="36">
        <v>0</v>
      </c>
      <c r="C29" s="170">
        <f>(E23+J23)-(C27+C28)</f>
        <v>0</v>
      </c>
      <c r="D29" s="170"/>
      <c r="E29" s="171">
        <f>C29/100*B29</f>
        <v>0</v>
      </c>
      <c r="F29" s="171"/>
      <c r="G29" s="37"/>
      <c r="H29" s="172">
        <f>J23-(H27+H28)</f>
        <v>0</v>
      </c>
      <c r="I29" s="172"/>
      <c r="J29" s="172">
        <f>H29*B29/100</f>
        <v>0</v>
      </c>
      <c r="K29" s="172"/>
      <c r="L29" s="157" t="s">
        <v>71</v>
      </c>
      <c r="M29" s="157"/>
      <c r="N29" s="157"/>
      <c r="O29" s="14"/>
    </row>
    <row r="30" spans="1:15" ht="15" customHeight="1">
      <c r="A30" s="6"/>
      <c r="B30" s="174"/>
      <c r="C30" s="175">
        <f>ROUNDUP(C27+C28+C29,1)</f>
        <v>0</v>
      </c>
      <c r="D30" s="175"/>
      <c r="E30" s="176">
        <f>ROUNDUP(E27+E28+E29,1)</f>
        <v>0</v>
      </c>
      <c r="F30" s="176"/>
      <c r="G30" s="177"/>
      <c r="H30" s="177"/>
      <c r="I30" s="177"/>
      <c r="J30" s="178">
        <f>J27+J28+J29</f>
        <v>0</v>
      </c>
      <c r="K30" s="178"/>
      <c r="L30" s="14"/>
      <c r="M30" s="3"/>
      <c r="N30" s="3"/>
      <c r="O30" s="14"/>
    </row>
    <row r="31" spans="1:15" ht="15" customHeight="1">
      <c r="A31" s="6"/>
      <c r="B31" s="174"/>
      <c r="C31" s="175"/>
      <c r="D31" s="175"/>
      <c r="E31" s="176"/>
      <c r="F31" s="176"/>
      <c r="G31" s="177"/>
      <c r="H31" s="177"/>
      <c r="I31" s="177"/>
      <c r="J31" s="178"/>
      <c r="K31" s="178"/>
      <c r="L31" s="14"/>
      <c r="M31" s="3"/>
      <c r="N31" s="3"/>
      <c r="O31" s="14"/>
    </row>
    <row r="32" spans="1:15" ht="15" customHeight="1">
      <c r="A32" s="6"/>
      <c r="B32" s="179" t="s">
        <v>245</v>
      </c>
      <c r="C32" s="179"/>
      <c r="D32" s="179"/>
      <c r="E32" s="179"/>
      <c r="F32" s="179"/>
      <c r="G32" s="180" t="s">
        <v>239</v>
      </c>
      <c r="H32" s="180"/>
      <c r="I32" s="180"/>
      <c r="J32" s="180"/>
      <c r="K32" s="180"/>
      <c r="L32" s="3"/>
      <c r="M32" s="3"/>
      <c r="N32" s="3"/>
      <c r="O32" s="14"/>
    </row>
    <row r="33" spans="1:15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70</v>
      </c>
      <c r="H33" s="182"/>
      <c r="I33" s="182"/>
      <c r="J33" s="17" t="s">
        <v>167</v>
      </c>
      <c r="K33" s="38" t="s">
        <v>145</v>
      </c>
      <c r="L33" s="3"/>
      <c r="M33" s="3"/>
      <c r="N33" s="3"/>
      <c r="O33" s="14"/>
    </row>
    <row r="34" spans="1:15" ht="15" customHeight="1">
      <c r="A34" s="6"/>
      <c r="B34" s="181"/>
      <c r="C34" s="181"/>
      <c r="D34" s="181"/>
      <c r="E34" s="181"/>
      <c r="F34" s="181"/>
      <c r="G34" s="151"/>
      <c r="H34" s="151"/>
      <c r="I34" s="151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81"/>
      <c r="C35" s="181"/>
      <c r="D35" s="181"/>
      <c r="E35" s="181"/>
      <c r="F35" s="181"/>
      <c r="G35" s="151"/>
      <c r="H35" s="151"/>
      <c r="I35" s="151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81"/>
      <c r="C36" s="181"/>
      <c r="D36" s="181"/>
      <c r="E36" s="181"/>
      <c r="F36" s="181"/>
      <c r="G36" s="151"/>
      <c r="H36" s="151"/>
      <c r="I36" s="151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/>
  <mergeCells count="78"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7:I17"/>
    <mergeCell ref="B12:C12"/>
    <mergeCell ref="D12:E12"/>
    <mergeCell ref="G12:N12"/>
    <mergeCell ref="B13:F13"/>
    <mergeCell ref="G13:K13"/>
    <mergeCell ref="L13:N13"/>
    <mergeCell ref="B11:C11"/>
    <mergeCell ref="D11:E11"/>
    <mergeCell ref="G11:N11"/>
    <mergeCell ref="G14:I14"/>
    <mergeCell ref="G15:I15"/>
    <mergeCell ref="G16:I16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PageLayoutView="0" workbookViewId="0" topLeftCell="A1">
      <pane xSplit="6" ySplit="8" topLeftCell="G12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151" sqref="K151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36</v>
      </c>
      <c r="B1" s="47" t="s">
        <v>45</v>
      </c>
      <c r="C1" s="47" t="s">
        <v>41</v>
      </c>
      <c r="D1" s="47" t="s">
        <v>38</v>
      </c>
      <c r="E1" s="47" t="s">
        <v>141</v>
      </c>
      <c r="F1" s="47" t="s">
        <v>173</v>
      </c>
      <c r="G1" s="47" t="s">
        <v>40</v>
      </c>
      <c r="H1" s="47" t="s">
        <v>186</v>
      </c>
      <c r="I1" s="47" t="s">
        <v>10</v>
      </c>
      <c r="J1" s="47" t="s">
        <v>174</v>
      </c>
      <c r="K1" s="47" t="s">
        <v>150</v>
      </c>
      <c r="L1" s="48" t="s">
        <v>49</v>
      </c>
      <c r="M1" s="48" t="s">
        <v>157</v>
      </c>
      <c r="N1" s="48" t="s">
        <v>27</v>
      </c>
      <c r="O1" s="48" t="s">
        <v>166</v>
      </c>
      <c r="P1" s="49" t="s">
        <v>163</v>
      </c>
      <c r="Q1" s="47" t="s">
        <v>164</v>
      </c>
      <c r="R1" s="47" t="s">
        <v>151</v>
      </c>
      <c r="S1" s="47" t="s">
        <v>25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83" t="s">
        <v>212</v>
      </c>
      <c r="H2" s="183"/>
      <c r="I2" s="183"/>
      <c r="J2" s="183"/>
      <c r="K2" s="183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140</v>
      </c>
      <c r="C3" s="55"/>
      <c r="D3" s="184" t="str">
        <f>KrycíList!D6</f>
        <v>1652/2015</v>
      </c>
      <c r="E3" s="184"/>
      <c r="F3" s="184"/>
      <c r="G3" s="56" t="str">
        <f>KrycíList!C4</f>
        <v>Rekonstrukce kanalizačního sběrače v ul. Brožíkova, Nový Jičín</v>
      </c>
      <c r="H3" s="185">
        <f>KrycíList!J4</f>
        <v>0</v>
      </c>
      <c r="I3" s="185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86">
        <f>KrycíList!C5</f>
        <v>0</v>
      </c>
      <c r="E4" s="186"/>
      <c r="F4" s="186"/>
      <c r="G4" s="59">
        <f>KrycíList!G5</f>
        <v>0</v>
      </c>
      <c r="H4" s="187">
        <f>KrycíList!D5</f>
        <v>0</v>
      </c>
      <c r="I4" s="187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c:\RozpNz\Data;410;Rekonstrukce kanalizačního sběrače v ul. Brožíkova, Nový Jičín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45</v>
      </c>
      <c r="C6" s="70" t="s">
        <v>41</v>
      </c>
      <c r="D6" s="71" t="s">
        <v>38</v>
      </c>
      <c r="E6" s="70" t="s">
        <v>9</v>
      </c>
      <c r="F6" s="70" t="s">
        <v>173</v>
      </c>
      <c r="G6" s="70" t="s">
        <v>180</v>
      </c>
      <c r="H6" s="70" t="s">
        <v>179</v>
      </c>
      <c r="I6" s="70" t="s">
        <v>10</v>
      </c>
      <c r="J6" s="70" t="s">
        <v>42</v>
      </c>
      <c r="K6" s="72" t="s">
        <v>149</v>
      </c>
      <c r="L6" s="73" t="s">
        <v>49</v>
      </c>
      <c r="M6" s="73" t="s">
        <v>157</v>
      </c>
      <c r="N6" s="73" t="s">
        <v>27</v>
      </c>
      <c r="O6" s="73" t="s">
        <v>166</v>
      </c>
      <c r="P6" s="73" t="s">
        <v>137</v>
      </c>
      <c r="Q6" s="73" t="s">
        <v>138</v>
      </c>
      <c r="R6" s="73" t="s">
        <v>50</v>
      </c>
      <c r="S6" s="73" t="s">
        <v>39</v>
      </c>
      <c r="T6" s="73" t="s">
        <v>183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SUMIF($D9:$D145,"B",K9:K145)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1407.407781620015</v>
      </c>
      <c r="Q7" s="80">
        <f t="shared" si="0"/>
        <v>285.9655</v>
      </c>
      <c r="R7" s="80">
        <f t="shared" si="0"/>
        <v>874.4160680005249</v>
      </c>
      <c r="S7" s="81" t="e">
        <f>ROUNDUP(SUMIF($D9:$D145,"B",S9:S145),1)</f>
        <v>#VALUE!</v>
      </c>
      <c r="T7" s="81" t="e">
        <f>ROUNDUP(K7+S7,1)</f>
        <v>#VALUE!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13</v>
      </c>
      <c r="C9" s="84"/>
      <c r="D9" s="85" t="s">
        <v>1</v>
      </c>
      <c r="E9" s="84"/>
      <c r="F9" s="86"/>
      <c r="G9" s="87"/>
      <c r="H9" s="84"/>
      <c r="I9" s="85"/>
      <c r="J9" s="84"/>
      <c r="K9" s="88">
        <f aca="true" t="shared" si="1" ref="K9:R9">SUMIF($D10:$D143,"O",K10:K143)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1407.407781620015</v>
      </c>
      <c r="Q9" s="90">
        <f t="shared" si="1"/>
        <v>285.9655</v>
      </c>
      <c r="R9" s="90">
        <f t="shared" si="1"/>
        <v>874.4160680005249</v>
      </c>
      <c r="S9" s="91" t="e">
        <f>SUMIF($D10:$D143,"O",S10:S144)</f>
        <v>#VALUE!</v>
      </c>
      <c r="T9" s="91" t="e">
        <f>K9+S9</f>
        <v>#VALUE!</v>
      </c>
      <c r="U9" s="92"/>
    </row>
    <row r="10" spans="1:21" ht="12.75" outlineLevel="1">
      <c r="A10" s="3"/>
      <c r="B10" s="93"/>
      <c r="C10" s="94" t="s">
        <v>13</v>
      </c>
      <c r="D10" s="95" t="s">
        <v>3</v>
      </c>
      <c r="E10" s="96"/>
      <c r="F10" s="96" t="s">
        <v>26</v>
      </c>
      <c r="G10" s="97" t="s">
        <v>154</v>
      </c>
      <c r="H10" s="96"/>
      <c r="I10" s="95"/>
      <c r="J10" s="96"/>
      <c r="K10" s="98">
        <f>SUBTOTAL(9,K11:K44)</f>
        <v>0</v>
      </c>
      <c r="L10" s="99">
        <f>SUBTOTAL(9,L11:L44)</f>
        <v>0</v>
      </c>
      <c r="M10" s="99">
        <f>SUBTOTAL(9,M11:M44)</f>
        <v>0</v>
      </c>
      <c r="N10" s="99">
        <f>SUBTOTAL(9,N11:N44)</f>
        <v>0</v>
      </c>
      <c r="O10" s="99">
        <f>SUBTOTAL(9,O11:O44)</f>
        <v>0</v>
      </c>
      <c r="P10" s="100">
        <f>SUMPRODUCT(P11:P44,H11:H44)</f>
        <v>990.163156</v>
      </c>
      <c r="Q10" s="100">
        <f>SUMPRODUCT(Q11:Q44,H11:H44)</f>
        <v>0</v>
      </c>
      <c r="R10" s="100">
        <f>SUMPRODUCT(R11:R44,H11:H44)</f>
        <v>703.8453280004385</v>
      </c>
      <c r="S10" s="101">
        <f>SUMPRODUCT(S11:S44,K11:K44)/100</f>
        <v>0</v>
      </c>
      <c r="T10" s="101">
        <f>K10+S10</f>
        <v>0</v>
      </c>
      <c r="U10" s="92"/>
    </row>
    <row r="11" spans="1:21" ht="12.75" outlineLevel="2">
      <c r="A11" s="3"/>
      <c r="B11" s="109"/>
      <c r="C11" s="110"/>
      <c r="D11" s="111"/>
      <c r="E11" s="112" t="s">
        <v>227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8"/>
      <c r="T11" s="118"/>
      <c r="U11" s="92"/>
    </row>
    <row r="12" spans="1:21" ht="12.75" outlineLevel="2">
      <c r="A12" s="3"/>
      <c r="B12" s="92"/>
      <c r="C12" s="92"/>
      <c r="D12" s="119" t="s">
        <v>4</v>
      </c>
      <c r="E12" s="120">
        <v>1</v>
      </c>
      <c r="F12" s="121" t="s">
        <v>89</v>
      </c>
      <c r="G12" s="122" t="s">
        <v>263</v>
      </c>
      <c r="H12" s="123">
        <v>402.69</v>
      </c>
      <c r="I12" s="124" t="s">
        <v>12</v>
      </c>
      <c r="J12" s="125"/>
      <c r="K12" s="126">
        <f aca="true" t="shared" si="2" ref="K12:K23">H12*J12</f>
        <v>0</v>
      </c>
      <c r="L12" s="127">
        <f aca="true" t="shared" si="3" ref="L12:L23">IF(D12="S",K12,"")</f>
      </c>
      <c r="M12" s="128">
        <f aca="true" t="shared" si="4" ref="M12:M23">IF(OR(D12="P",D12="U"),K12,"")</f>
        <v>0</v>
      </c>
      <c r="N12" s="128">
        <f aca="true" t="shared" si="5" ref="N12:N23">IF(D12="H",K12,"")</f>
      </c>
      <c r="O12" s="128">
        <f aca="true" t="shared" si="6" ref="O12:O23">IF(D12="V",K12,"")</f>
      </c>
      <c r="P12" s="129">
        <v>0</v>
      </c>
      <c r="Q12" s="129">
        <v>0</v>
      </c>
      <c r="R12" s="129">
        <v>0</v>
      </c>
      <c r="S12" s="130">
        <v>21</v>
      </c>
      <c r="T12" s="131">
        <f aca="true" t="shared" si="7" ref="T12:T23">K12*(S12+100)/100</f>
        <v>0</v>
      </c>
      <c r="U12" s="132"/>
    </row>
    <row r="13" spans="1:21" ht="12.75" outlineLevel="2">
      <c r="A13" s="3"/>
      <c r="B13" s="92"/>
      <c r="C13" s="92"/>
      <c r="D13" s="119" t="s">
        <v>4</v>
      </c>
      <c r="E13" s="120">
        <v>2</v>
      </c>
      <c r="F13" s="121" t="s">
        <v>90</v>
      </c>
      <c r="G13" s="122" t="s">
        <v>277</v>
      </c>
      <c r="H13" s="123">
        <v>402.69</v>
      </c>
      <c r="I13" s="124" t="s">
        <v>12</v>
      </c>
      <c r="J13" s="125"/>
      <c r="K13" s="126">
        <f t="shared" si="2"/>
        <v>0</v>
      </c>
      <c r="L13" s="127">
        <f t="shared" si="3"/>
      </c>
      <c r="M13" s="128">
        <f t="shared" si="4"/>
        <v>0</v>
      </c>
      <c r="N13" s="128">
        <f t="shared" si="5"/>
      </c>
      <c r="O13" s="128">
        <f t="shared" si="6"/>
      </c>
      <c r="P13" s="129">
        <v>0</v>
      </c>
      <c r="Q13" s="129">
        <v>0</v>
      </c>
      <c r="R13" s="129">
        <v>0</v>
      </c>
      <c r="S13" s="130">
        <v>21</v>
      </c>
      <c r="T13" s="131">
        <f t="shared" si="7"/>
        <v>0</v>
      </c>
      <c r="U13" s="132"/>
    </row>
    <row r="14" spans="1:21" ht="12.75" outlineLevel="2">
      <c r="A14" s="3"/>
      <c r="B14" s="92"/>
      <c r="C14" s="92"/>
      <c r="D14" s="119" t="s">
        <v>4</v>
      </c>
      <c r="E14" s="120">
        <v>3</v>
      </c>
      <c r="F14" s="121" t="s">
        <v>91</v>
      </c>
      <c r="G14" s="122" t="s">
        <v>260</v>
      </c>
      <c r="H14" s="123">
        <v>690.28</v>
      </c>
      <c r="I14" s="124" t="s">
        <v>11</v>
      </c>
      <c r="J14" s="125"/>
      <c r="K14" s="126">
        <f t="shared" si="2"/>
        <v>0</v>
      </c>
      <c r="L14" s="127">
        <f t="shared" si="3"/>
      </c>
      <c r="M14" s="128">
        <f t="shared" si="4"/>
        <v>0</v>
      </c>
      <c r="N14" s="128">
        <f t="shared" si="5"/>
      </c>
      <c r="O14" s="128">
        <f t="shared" si="6"/>
      </c>
      <c r="P14" s="129">
        <v>0.0008500000000000001</v>
      </c>
      <c r="Q14" s="129">
        <v>0</v>
      </c>
      <c r="R14" s="129">
        <v>0</v>
      </c>
      <c r="S14" s="130">
        <v>21</v>
      </c>
      <c r="T14" s="131">
        <f t="shared" si="7"/>
        <v>0</v>
      </c>
      <c r="U14" s="132"/>
    </row>
    <row r="15" spans="1:21" ht="12.75" outlineLevel="2">
      <c r="A15" s="3"/>
      <c r="B15" s="92"/>
      <c r="C15" s="92"/>
      <c r="D15" s="119" t="s">
        <v>4</v>
      </c>
      <c r="E15" s="120">
        <v>4</v>
      </c>
      <c r="F15" s="121" t="s">
        <v>92</v>
      </c>
      <c r="G15" s="122" t="s">
        <v>264</v>
      </c>
      <c r="H15" s="123">
        <v>690.28</v>
      </c>
      <c r="I15" s="124" t="s">
        <v>11</v>
      </c>
      <c r="J15" s="125"/>
      <c r="K15" s="126">
        <f t="shared" si="2"/>
        <v>0</v>
      </c>
      <c r="L15" s="127">
        <f t="shared" si="3"/>
      </c>
      <c r="M15" s="128">
        <f t="shared" si="4"/>
        <v>0</v>
      </c>
      <c r="N15" s="128">
        <f t="shared" si="5"/>
      </c>
      <c r="O15" s="128">
        <f t="shared" si="6"/>
      </c>
      <c r="P15" s="129">
        <v>0</v>
      </c>
      <c r="Q15" s="129">
        <v>0</v>
      </c>
      <c r="R15" s="129">
        <v>0</v>
      </c>
      <c r="S15" s="130">
        <v>21</v>
      </c>
      <c r="T15" s="131">
        <f t="shared" si="7"/>
        <v>0</v>
      </c>
      <c r="U15" s="132"/>
    </row>
    <row r="16" spans="1:21" ht="12.75" outlineLevel="2">
      <c r="A16" s="3"/>
      <c r="B16" s="92"/>
      <c r="C16" s="92"/>
      <c r="D16" s="119" t="s">
        <v>4</v>
      </c>
      <c r="E16" s="120">
        <v>5</v>
      </c>
      <c r="F16" s="121" t="s">
        <v>86</v>
      </c>
      <c r="G16" s="122" t="s">
        <v>267</v>
      </c>
      <c r="H16" s="123">
        <v>42.9</v>
      </c>
      <c r="I16" s="124" t="s">
        <v>12</v>
      </c>
      <c r="J16" s="125"/>
      <c r="K16" s="126">
        <f t="shared" si="2"/>
        <v>0</v>
      </c>
      <c r="L16" s="127">
        <f t="shared" si="3"/>
      </c>
      <c r="M16" s="128">
        <f t="shared" si="4"/>
        <v>0</v>
      </c>
      <c r="N16" s="128">
        <f t="shared" si="5"/>
      </c>
      <c r="O16" s="128">
        <f t="shared" si="6"/>
      </c>
      <c r="P16" s="129">
        <v>0</v>
      </c>
      <c r="Q16" s="129">
        <v>0</v>
      </c>
      <c r="R16" s="129">
        <v>0</v>
      </c>
      <c r="S16" s="130">
        <v>21</v>
      </c>
      <c r="T16" s="131">
        <f t="shared" si="7"/>
        <v>0</v>
      </c>
      <c r="U16" s="132"/>
    </row>
    <row r="17" spans="1:21" ht="12.75" outlineLevel="2">
      <c r="A17" s="3"/>
      <c r="B17" s="92"/>
      <c r="C17" s="92"/>
      <c r="D17" s="119" t="s">
        <v>4</v>
      </c>
      <c r="E17" s="120">
        <v>6</v>
      </c>
      <c r="F17" s="121" t="s">
        <v>85</v>
      </c>
      <c r="G17" s="122" t="s">
        <v>281</v>
      </c>
      <c r="H17" s="123">
        <v>1.1</v>
      </c>
      <c r="I17" s="124" t="s">
        <v>7</v>
      </c>
      <c r="J17" s="125"/>
      <c r="K17" s="126">
        <f t="shared" si="2"/>
        <v>0</v>
      </c>
      <c r="L17" s="127">
        <f t="shared" si="3"/>
      </c>
      <c r="M17" s="128">
        <f t="shared" si="4"/>
        <v>0</v>
      </c>
      <c r="N17" s="128">
        <f t="shared" si="5"/>
      </c>
      <c r="O17" s="128">
        <f t="shared" si="6"/>
      </c>
      <c r="P17" s="129">
        <v>0.03690000000000001</v>
      </c>
      <c r="Q17" s="129">
        <v>0</v>
      </c>
      <c r="R17" s="129">
        <v>0</v>
      </c>
      <c r="S17" s="130">
        <v>21</v>
      </c>
      <c r="T17" s="131">
        <f t="shared" si="7"/>
        <v>0</v>
      </c>
      <c r="U17" s="132"/>
    </row>
    <row r="18" spans="1:21" ht="12.75" outlineLevel="2">
      <c r="A18" s="3"/>
      <c r="B18" s="92"/>
      <c r="C18" s="92"/>
      <c r="D18" s="119" t="s">
        <v>4</v>
      </c>
      <c r="E18" s="120">
        <v>7</v>
      </c>
      <c r="F18" s="121" t="s">
        <v>84</v>
      </c>
      <c r="G18" s="122" t="s">
        <v>269</v>
      </c>
      <c r="H18" s="123">
        <v>12.1</v>
      </c>
      <c r="I18" s="124" t="s">
        <v>7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0.00868</v>
      </c>
      <c r="Q18" s="129">
        <v>0</v>
      </c>
      <c r="R18" s="129">
        <v>0</v>
      </c>
      <c r="S18" s="130">
        <v>21</v>
      </c>
      <c r="T18" s="131">
        <f t="shared" si="7"/>
        <v>0</v>
      </c>
      <c r="U18" s="132"/>
    </row>
    <row r="19" spans="1:21" ht="12.75" outlineLevel="2">
      <c r="A19" s="3"/>
      <c r="B19" s="92"/>
      <c r="C19" s="92"/>
      <c r="D19" s="119" t="s">
        <v>4</v>
      </c>
      <c r="E19" s="120">
        <v>8</v>
      </c>
      <c r="F19" s="121" t="s">
        <v>95</v>
      </c>
      <c r="G19" s="122" t="s">
        <v>278</v>
      </c>
      <c r="H19" s="123">
        <v>221.48</v>
      </c>
      <c r="I19" s="124" t="s">
        <v>12</v>
      </c>
      <c r="J19" s="125"/>
      <c r="K19" s="126">
        <f t="shared" si="2"/>
        <v>0</v>
      </c>
      <c r="L19" s="127">
        <f t="shared" si="3"/>
      </c>
      <c r="M19" s="128">
        <f t="shared" si="4"/>
        <v>0</v>
      </c>
      <c r="N19" s="128">
        <f t="shared" si="5"/>
      </c>
      <c r="O19" s="128">
        <f t="shared" si="6"/>
      </c>
      <c r="P19" s="129">
        <v>0</v>
      </c>
      <c r="Q19" s="129">
        <v>0</v>
      </c>
      <c r="R19" s="129">
        <v>0</v>
      </c>
      <c r="S19" s="130">
        <v>21</v>
      </c>
      <c r="T19" s="131">
        <f t="shared" si="7"/>
        <v>0</v>
      </c>
      <c r="U19" s="132"/>
    </row>
    <row r="20" spans="1:21" ht="12.75" outlineLevel="2">
      <c r="A20" s="3"/>
      <c r="B20" s="92"/>
      <c r="C20" s="92"/>
      <c r="D20" s="119" t="s">
        <v>4</v>
      </c>
      <c r="E20" s="120">
        <v>9</v>
      </c>
      <c r="F20" s="121" t="s">
        <v>97</v>
      </c>
      <c r="G20" s="122" t="s">
        <v>268</v>
      </c>
      <c r="H20" s="123">
        <v>402.69</v>
      </c>
      <c r="I20" s="124" t="s">
        <v>12</v>
      </c>
      <c r="J20" s="125"/>
      <c r="K20" s="126">
        <f t="shared" si="2"/>
        <v>0</v>
      </c>
      <c r="L20" s="127">
        <f t="shared" si="3"/>
      </c>
      <c r="M20" s="128">
        <f t="shared" si="4"/>
        <v>0</v>
      </c>
      <c r="N20" s="128">
        <f t="shared" si="5"/>
      </c>
      <c r="O20" s="128">
        <f t="shared" si="6"/>
      </c>
      <c r="P20" s="129">
        <v>0</v>
      </c>
      <c r="Q20" s="129">
        <v>0</v>
      </c>
      <c r="R20" s="129">
        <v>0</v>
      </c>
      <c r="S20" s="130">
        <v>21</v>
      </c>
      <c r="T20" s="131">
        <f t="shared" si="7"/>
        <v>0</v>
      </c>
      <c r="U20" s="132"/>
    </row>
    <row r="21" spans="1:21" ht="12.75" outlineLevel="2">
      <c r="A21" s="3"/>
      <c r="B21" s="92"/>
      <c r="C21" s="92"/>
      <c r="D21" s="119" t="s">
        <v>4</v>
      </c>
      <c r="E21" s="120">
        <v>10</v>
      </c>
      <c r="F21" s="121" t="s">
        <v>99</v>
      </c>
      <c r="G21" s="122" t="s">
        <v>253</v>
      </c>
      <c r="H21" s="123">
        <v>402.69</v>
      </c>
      <c r="I21" s="124" t="s">
        <v>12</v>
      </c>
      <c r="J21" s="125"/>
      <c r="K21" s="126">
        <f t="shared" si="2"/>
        <v>0</v>
      </c>
      <c r="L21" s="127">
        <f t="shared" si="3"/>
      </c>
      <c r="M21" s="128">
        <f t="shared" si="4"/>
        <v>0</v>
      </c>
      <c r="N21" s="128">
        <f t="shared" si="5"/>
      </c>
      <c r="O21" s="128">
        <f t="shared" si="6"/>
      </c>
      <c r="P21" s="129">
        <v>0</v>
      </c>
      <c r="Q21" s="129">
        <v>0</v>
      </c>
      <c r="R21" s="129">
        <v>0</v>
      </c>
      <c r="S21" s="130">
        <v>21</v>
      </c>
      <c r="T21" s="131">
        <f t="shared" si="7"/>
        <v>0</v>
      </c>
      <c r="U21" s="132"/>
    </row>
    <row r="22" spans="1:21" ht="12.75" outlineLevel="2">
      <c r="A22" s="3"/>
      <c r="B22" s="92"/>
      <c r="C22" s="92"/>
      <c r="D22" s="119" t="s">
        <v>4</v>
      </c>
      <c r="E22" s="120">
        <v>11</v>
      </c>
      <c r="F22" s="121" t="s">
        <v>100</v>
      </c>
      <c r="G22" s="122" t="s">
        <v>230</v>
      </c>
      <c r="H22" s="123">
        <v>402.69</v>
      </c>
      <c r="I22" s="124" t="s">
        <v>12</v>
      </c>
      <c r="J22" s="125"/>
      <c r="K22" s="126">
        <f t="shared" si="2"/>
        <v>0</v>
      </c>
      <c r="L22" s="127">
        <f t="shared" si="3"/>
      </c>
      <c r="M22" s="128">
        <f t="shared" si="4"/>
        <v>0</v>
      </c>
      <c r="N22" s="128">
        <f t="shared" si="5"/>
      </c>
      <c r="O22" s="128">
        <f t="shared" si="6"/>
      </c>
      <c r="P22" s="129">
        <v>0</v>
      </c>
      <c r="Q22" s="129">
        <v>0</v>
      </c>
      <c r="R22" s="129">
        <v>0</v>
      </c>
      <c r="S22" s="130">
        <v>21</v>
      </c>
      <c r="T22" s="131">
        <f t="shared" si="7"/>
        <v>0</v>
      </c>
      <c r="U22" s="132"/>
    </row>
    <row r="23" spans="1:21" ht="12.75" outlineLevel="2">
      <c r="A23" s="3"/>
      <c r="B23" s="92"/>
      <c r="C23" s="92"/>
      <c r="D23" s="119" t="s">
        <v>4</v>
      </c>
      <c r="E23" s="120">
        <v>12</v>
      </c>
      <c r="F23" s="121" t="s">
        <v>72</v>
      </c>
      <c r="G23" s="122" t="s">
        <v>172</v>
      </c>
      <c r="H23" s="123">
        <v>744.976</v>
      </c>
      <c r="I23" s="124" t="s">
        <v>6</v>
      </c>
      <c r="J23" s="125"/>
      <c r="K23" s="126">
        <f t="shared" si="2"/>
        <v>0</v>
      </c>
      <c r="L23" s="127">
        <f t="shared" si="3"/>
      </c>
      <c r="M23" s="128">
        <f t="shared" si="4"/>
        <v>0</v>
      </c>
      <c r="N23" s="128">
        <f t="shared" si="5"/>
      </c>
      <c r="O23" s="128">
        <f t="shared" si="6"/>
      </c>
      <c r="P23" s="129">
        <v>0</v>
      </c>
      <c r="Q23" s="129">
        <v>0</v>
      </c>
      <c r="R23" s="129">
        <v>0.6880000000004287</v>
      </c>
      <c r="S23" s="130">
        <v>21</v>
      </c>
      <c r="T23" s="131">
        <f t="shared" si="7"/>
        <v>0</v>
      </c>
      <c r="U23" s="132"/>
    </row>
    <row r="24" spans="1:21" s="108" customFormat="1" ht="11.25" outlineLevel="2">
      <c r="A24" s="102"/>
      <c r="B24" s="102"/>
      <c r="C24" s="102"/>
      <c r="D24" s="102"/>
      <c r="E24" s="102"/>
      <c r="F24" s="102"/>
      <c r="G24" s="103" t="s">
        <v>148</v>
      </c>
      <c r="H24" s="102"/>
      <c r="I24" s="104"/>
      <c r="J24" s="102"/>
      <c r="K24" s="102"/>
      <c r="L24" s="105"/>
      <c r="M24" s="105"/>
      <c r="N24" s="105"/>
      <c r="O24" s="105"/>
      <c r="P24" s="106"/>
      <c r="Q24" s="102"/>
      <c r="R24" s="102"/>
      <c r="S24" s="107"/>
      <c r="T24" s="107"/>
      <c r="U24" s="102"/>
    </row>
    <row r="25" spans="1:21" ht="25.5" outlineLevel="2">
      <c r="A25" s="3"/>
      <c r="B25" s="92"/>
      <c r="C25" s="92"/>
      <c r="D25" s="119" t="s">
        <v>4</v>
      </c>
      <c r="E25" s="120">
        <v>13</v>
      </c>
      <c r="F25" s="121" t="s">
        <v>102</v>
      </c>
      <c r="G25" s="122" t="s">
        <v>301</v>
      </c>
      <c r="H25" s="123">
        <v>70.67</v>
      </c>
      <c r="I25" s="124" t="s">
        <v>12</v>
      </c>
      <c r="J25" s="125"/>
      <c r="K25" s="126">
        <f aca="true" t="shared" si="8" ref="K25:K39">H25*J25</f>
        <v>0</v>
      </c>
      <c r="L25" s="127">
        <f aca="true" t="shared" si="9" ref="L25:L39">IF(D25="S",K25,"")</f>
      </c>
      <c r="M25" s="128">
        <f aca="true" t="shared" si="10" ref="M25:M39">IF(OR(D25="P",D25="U"),K25,"")</f>
        <v>0</v>
      </c>
      <c r="N25" s="128">
        <f aca="true" t="shared" si="11" ref="N25:N39">IF(D25="H",K25,"")</f>
      </c>
      <c r="O25" s="128">
        <f aca="true" t="shared" si="12" ref="O25:O39">IF(D25="V",K25,"")</f>
      </c>
      <c r="P25" s="129">
        <v>0</v>
      </c>
      <c r="Q25" s="129">
        <v>0</v>
      </c>
      <c r="R25" s="129">
        <v>0</v>
      </c>
      <c r="S25" s="130">
        <v>21</v>
      </c>
      <c r="T25" s="131">
        <f aca="true" t="shared" si="13" ref="T25:T39">K25*(S25+100)/100</f>
        <v>0</v>
      </c>
      <c r="U25" s="132"/>
    </row>
    <row r="26" spans="1:21" ht="12.75" outlineLevel="2">
      <c r="A26" s="3"/>
      <c r="B26" s="92"/>
      <c r="C26" s="92"/>
      <c r="D26" s="119" t="s">
        <v>5</v>
      </c>
      <c r="E26" s="120">
        <v>14</v>
      </c>
      <c r="F26" s="121" t="s">
        <v>60</v>
      </c>
      <c r="G26" s="122" t="s">
        <v>177</v>
      </c>
      <c r="H26" s="123">
        <v>134.273</v>
      </c>
      <c r="I26" s="124" t="s">
        <v>8</v>
      </c>
      <c r="J26" s="125"/>
      <c r="K26" s="126">
        <f t="shared" si="8"/>
        <v>0</v>
      </c>
      <c r="L26" s="127">
        <f t="shared" si="9"/>
        <v>0</v>
      </c>
      <c r="M26" s="128">
        <f t="shared" si="10"/>
      </c>
      <c r="N26" s="128">
        <f t="shared" si="11"/>
      </c>
      <c r="O26" s="128">
        <f t="shared" si="12"/>
      </c>
      <c r="P26" s="129">
        <v>1</v>
      </c>
      <c r="Q26" s="129">
        <v>0</v>
      </c>
      <c r="R26" s="129">
        <v>0</v>
      </c>
      <c r="S26" s="130">
        <v>21</v>
      </c>
      <c r="T26" s="131">
        <f t="shared" si="13"/>
        <v>0</v>
      </c>
      <c r="U26" s="132"/>
    </row>
    <row r="27" spans="1:21" ht="12.75" outlineLevel="2">
      <c r="A27" s="3"/>
      <c r="B27" s="92"/>
      <c r="C27" s="92"/>
      <c r="D27" s="119" t="s">
        <v>4</v>
      </c>
      <c r="E27" s="120">
        <v>15</v>
      </c>
      <c r="F27" s="121" t="s">
        <v>101</v>
      </c>
      <c r="G27" s="122" t="s">
        <v>275</v>
      </c>
      <c r="H27" s="123">
        <v>310.07</v>
      </c>
      <c r="I27" s="124" t="s">
        <v>12</v>
      </c>
      <c r="J27" s="125"/>
      <c r="K27" s="126">
        <f t="shared" si="8"/>
        <v>0</v>
      </c>
      <c r="L27" s="127">
        <f t="shared" si="9"/>
      </c>
      <c r="M27" s="128">
        <f t="shared" si="10"/>
        <v>0</v>
      </c>
      <c r="N27" s="128">
        <f t="shared" si="11"/>
      </c>
      <c r="O27" s="128">
        <f t="shared" si="12"/>
      </c>
      <c r="P27" s="129">
        <v>0</v>
      </c>
      <c r="Q27" s="129">
        <v>0</v>
      </c>
      <c r="R27" s="129">
        <v>0</v>
      </c>
      <c r="S27" s="130">
        <v>21</v>
      </c>
      <c r="T27" s="131">
        <f t="shared" si="13"/>
        <v>0</v>
      </c>
      <c r="U27" s="132"/>
    </row>
    <row r="28" spans="1:21" ht="12.75" outlineLevel="2">
      <c r="A28" s="3"/>
      <c r="B28" s="92"/>
      <c r="C28" s="92"/>
      <c r="D28" s="119" t="s">
        <v>5</v>
      </c>
      <c r="E28" s="120">
        <v>16</v>
      </c>
      <c r="F28" s="121" t="s">
        <v>62</v>
      </c>
      <c r="G28" s="122" t="s">
        <v>168</v>
      </c>
      <c r="H28" s="123">
        <v>589.133</v>
      </c>
      <c r="I28" s="124" t="s">
        <v>8</v>
      </c>
      <c r="J28" s="125"/>
      <c r="K28" s="126">
        <f t="shared" si="8"/>
        <v>0</v>
      </c>
      <c r="L28" s="127">
        <f t="shared" si="9"/>
        <v>0</v>
      </c>
      <c r="M28" s="128">
        <f t="shared" si="10"/>
      </c>
      <c r="N28" s="128">
        <f t="shared" si="11"/>
      </c>
      <c r="O28" s="128">
        <f t="shared" si="12"/>
      </c>
      <c r="P28" s="129">
        <v>1</v>
      </c>
      <c r="Q28" s="129">
        <v>0</v>
      </c>
      <c r="R28" s="129">
        <v>0</v>
      </c>
      <c r="S28" s="130">
        <v>21</v>
      </c>
      <c r="T28" s="131">
        <f t="shared" si="13"/>
        <v>0</v>
      </c>
      <c r="U28" s="132"/>
    </row>
    <row r="29" spans="1:21" ht="12.75" outlineLevel="2">
      <c r="A29" s="3"/>
      <c r="B29" s="92"/>
      <c r="C29" s="92"/>
      <c r="D29" s="119" t="s">
        <v>4</v>
      </c>
      <c r="E29" s="120">
        <v>17</v>
      </c>
      <c r="F29" s="121" t="s">
        <v>87</v>
      </c>
      <c r="G29" s="122" t="s">
        <v>261</v>
      </c>
      <c r="H29" s="123">
        <v>150.3</v>
      </c>
      <c r="I29" s="124" t="s">
        <v>12</v>
      </c>
      <c r="J29" s="125"/>
      <c r="K29" s="126">
        <f t="shared" si="8"/>
        <v>0</v>
      </c>
      <c r="L29" s="127">
        <f t="shared" si="9"/>
      </c>
      <c r="M29" s="128">
        <f t="shared" si="10"/>
        <v>0</v>
      </c>
      <c r="N29" s="128">
        <f t="shared" si="11"/>
      </c>
      <c r="O29" s="128">
        <f t="shared" si="12"/>
      </c>
      <c r="P29" s="129">
        <v>0</v>
      </c>
      <c r="Q29" s="129">
        <v>0</v>
      </c>
      <c r="R29" s="129">
        <v>0</v>
      </c>
      <c r="S29" s="130">
        <v>21</v>
      </c>
      <c r="T29" s="131">
        <f t="shared" si="13"/>
        <v>0</v>
      </c>
      <c r="U29" s="132"/>
    </row>
    <row r="30" spans="1:21" ht="12.75" outlineLevel="2">
      <c r="A30" s="3"/>
      <c r="B30" s="92"/>
      <c r="C30" s="92"/>
      <c r="D30" s="119" t="s">
        <v>4</v>
      </c>
      <c r="E30" s="120">
        <v>18</v>
      </c>
      <c r="F30" s="121" t="s">
        <v>88</v>
      </c>
      <c r="G30" s="122" t="s">
        <v>276</v>
      </c>
      <c r="H30" s="123">
        <v>150.3</v>
      </c>
      <c r="I30" s="124" t="s">
        <v>12</v>
      </c>
      <c r="J30" s="125"/>
      <c r="K30" s="126">
        <f t="shared" si="8"/>
        <v>0</v>
      </c>
      <c r="L30" s="127">
        <f t="shared" si="9"/>
      </c>
      <c r="M30" s="128">
        <f t="shared" si="10"/>
        <v>0</v>
      </c>
      <c r="N30" s="128">
        <f t="shared" si="11"/>
      </c>
      <c r="O30" s="128">
        <f t="shared" si="12"/>
      </c>
      <c r="P30" s="129">
        <v>0</v>
      </c>
      <c r="Q30" s="129">
        <v>0</v>
      </c>
      <c r="R30" s="129">
        <v>0</v>
      </c>
      <c r="S30" s="130">
        <v>21</v>
      </c>
      <c r="T30" s="131">
        <f t="shared" si="13"/>
        <v>0</v>
      </c>
      <c r="U30" s="132"/>
    </row>
    <row r="31" spans="1:21" ht="12.75" outlineLevel="2">
      <c r="A31" s="3"/>
      <c r="B31" s="92"/>
      <c r="C31" s="92"/>
      <c r="D31" s="119" t="s">
        <v>4</v>
      </c>
      <c r="E31" s="120">
        <v>19</v>
      </c>
      <c r="F31" s="121" t="s">
        <v>86</v>
      </c>
      <c r="G31" s="122" t="s">
        <v>267</v>
      </c>
      <c r="H31" s="123">
        <v>75.15</v>
      </c>
      <c r="I31" s="124" t="s">
        <v>12</v>
      </c>
      <c r="J31" s="125"/>
      <c r="K31" s="126">
        <f t="shared" si="8"/>
        <v>0</v>
      </c>
      <c r="L31" s="127">
        <f t="shared" si="9"/>
      </c>
      <c r="M31" s="128">
        <f t="shared" si="10"/>
        <v>0</v>
      </c>
      <c r="N31" s="128">
        <f t="shared" si="11"/>
      </c>
      <c r="O31" s="128">
        <f t="shared" si="12"/>
      </c>
      <c r="P31" s="129">
        <v>0</v>
      </c>
      <c r="Q31" s="129">
        <v>0</v>
      </c>
      <c r="R31" s="129">
        <v>0</v>
      </c>
      <c r="S31" s="130">
        <v>21</v>
      </c>
      <c r="T31" s="131">
        <f t="shared" si="13"/>
        <v>0</v>
      </c>
      <c r="U31" s="132"/>
    </row>
    <row r="32" spans="1:21" ht="12.75" outlineLevel="2">
      <c r="A32" s="3"/>
      <c r="B32" s="92"/>
      <c r="C32" s="92"/>
      <c r="D32" s="119" t="s">
        <v>4</v>
      </c>
      <c r="E32" s="120">
        <v>20</v>
      </c>
      <c r="F32" s="121" t="s">
        <v>84</v>
      </c>
      <c r="G32" s="122" t="s">
        <v>269</v>
      </c>
      <c r="H32" s="123">
        <v>3</v>
      </c>
      <c r="I32" s="124" t="s">
        <v>7</v>
      </c>
      <c r="J32" s="125"/>
      <c r="K32" s="126">
        <f t="shared" si="8"/>
        <v>0</v>
      </c>
      <c r="L32" s="127">
        <f t="shared" si="9"/>
      </c>
      <c r="M32" s="128">
        <f t="shared" si="10"/>
        <v>0</v>
      </c>
      <c r="N32" s="128">
        <f t="shared" si="11"/>
      </c>
      <c r="O32" s="128">
        <f t="shared" si="12"/>
      </c>
      <c r="P32" s="129">
        <v>0.00868</v>
      </c>
      <c r="Q32" s="129">
        <v>0</v>
      </c>
      <c r="R32" s="129">
        <v>0</v>
      </c>
      <c r="S32" s="130">
        <v>21</v>
      </c>
      <c r="T32" s="131">
        <f t="shared" si="13"/>
        <v>0</v>
      </c>
      <c r="U32" s="132"/>
    </row>
    <row r="33" spans="1:21" ht="12.75" outlineLevel="2">
      <c r="A33" s="3"/>
      <c r="B33" s="92"/>
      <c r="C33" s="92"/>
      <c r="D33" s="119" t="s">
        <v>4</v>
      </c>
      <c r="E33" s="120">
        <v>21</v>
      </c>
      <c r="F33" s="121" t="s">
        <v>96</v>
      </c>
      <c r="G33" s="122" t="s">
        <v>274</v>
      </c>
      <c r="H33" s="123">
        <v>82.665</v>
      </c>
      <c r="I33" s="124" t="s">
        <v>12</v>
      </c>
      <c r="J33" s="125"/>
      <c r="K33" s="126">
        <f t="shared" si="8"/>
        <v>0</v>
      </c>
      <c r="L33" s="127">
        <f t="shared" si="9"/>
      </c>
      <c r="M33" s="128">
        <f t="shared" si="10"/>
        <v>0</v>
      </c>
      <c r="N33" s="128">
        <f t="shared" si="11"/>
      </c>
      <c r="O33" s="128">
        <f t="shared" si="12"/>
      </c>
      <c r="P33" s="129">
        <v>0</v>
      </c>
      <c r="Q33" s="129">
        <v>0</v>
      </c>
      <c r="R33" s="129">
        <v>0</v>
      </c>
      <c r="S33" s="130">
        <v>21</v>
      </c>
      <c r="T33" s="131">
        <f t="shared" si="13"/>
        <v>0</v>
      </c>
      <c r="U33" s="132"/>
    </row>
    <row r="34" spans="1:21" ht="12.75" outlineLevel="2">
      <c r="A34" s="3"/>
      <c r="B34" s="92"/>
      <c r="C34" s="92"/>
      <c r="D34" s="119" t="s">
        <v>4</v>
      </c>
      <c r="E34" s="120">
        <v>22</v>
      </c>
      <c r="F34" s="121" t="s">
        <v>93</v>
      </c>
      <c r="G34" s="122" t="s">
        <v>251</v>
      </c>
      <c r="H34" s="123">
        <v>262.8</v>
      </c>
      <c r="I34" s="124" t="s">
        <v>11</v>
      </c>
      <c r="J34" s="125"/>
      <c r="K34" s="126">
        <f t="shared" si="8"/>
        <v>0</v>
      </c>
      <c r="L34" s="127">
        <f t="shared" si="9"/>
      </c>
      <c r="M34" s="128">
        <f t="shared" si="10"/>
        <v>0</v>
      </c>
      <c r="N34" s="128">
        <f t="shared" si="11"/>
      </c>
      <c r="O34" s="128">
        <f t="shared" si="12"/>
      </c>
      <c r="P34" s="129">
        <v>0.0007</v>
      </c>
      <c r="Q34" s="129">
        <v>0</v>
      </c>
      <c r="R34" s="129">
        <v>0</v>
      </c>
      <c r="S34" s="130">
        <v>21</v>
      </c>
      <c r="T34" s="131">
        <f t="shared" si="13"/>
        <v>0</v>
      </c>
      <c r="U34" s="132"/>
    </row>
    <row r="35" spans="1:21" ht="12.75" outlineLevel="2">
      <c r="A35" s="3"/>
      <c r="B35" s="92"/>
      <c r="C35" s="92"/>
      <c r="D35" s="119" t="s">
        <v>4</v>
      </c>
      <c r="E35" s="120">
        <v>23</v>
      </c>
      <c r="F35" s="121" t="s">
        <v>94</v>
      </c>
      <c r="G35" s="122" t="s">
        <v>246</v>
      </c>
      <c r="H35" s="123">
        <v>262.8</v>
      </c>
      <c r="I35" s="124" t="s">
        <v>11</v>
      </c>
      <c r="J35" s="125"/>
      <c r="K35" s="126">
        <f t="shared" si="8"/>
        <v>0</v>
      </c>
      <c r="L35" s="127">
        <f t="shared" si="9"/>
      </c>
      <c r="M35" s="128">
        <f t="shared" si="10"/>
        <v>0</v>
      </c>
      <c r="N35" s="128">
        <f t="shared" si="11"/>
      </c>
      <c r="O35" s="128">
        <f t="shared" si="12"/>
      </c>
      <c r="P35" s="129">
        <v>0</v>
      </c>
      <c r="Q35" s="129">
        <v>0</v>
      </c>
      <c r="R35" s="129">
        <v>0</v>
      </c>
      <c r="S35" s="130">
        <v>21</v>
      </c>
      <c r="T35" s="131">
        <f t="shared" si="13"/>
        <v>0</v>
      </c>
      <c r="U35" s="132"/>
    </row>
    <row r="36" spans="1:21" ht="12.75" outlineLevel="2">
      <c r="A36" s="3"/>
      <c r="B36" s="92"/>
      <c r="C36" s="92"/>
      <c r="D36" s="119" t="s">
        <v>4</v>
      </c>
      <c r="E36" s="120">
        <v>24</v>
      </c>
      <c r="F36" s="121" t="s">
        <v>97</v>
      </c>
      <c r="G36" s="122" t="s">
        <v>268</v>
      </c>
      <c r="H36" s="123">
        <v>150.3</v>
      </c>
      <c r="I36" s="124" t="s">
        <v>12</v>
      </c>
      <c r="J36" s="125"/>
      <c r="K36" s="126">
        <f t="shared" si="8"/>
        <v>0</v>
      </c>
      <c r="L36" s="127">
        <f t="shared" si="9"/>
      </c>
      <c r="M36" s="128">
        <f t="shared" si="10"/>
        <v>0</v>
      </c>
      <c r="N36" s="128">
        <f t="shared" si="11"/>
      </c>
      <c r="O36" s="128">
        <f t="shared" si="12"/>
      </c>
      <c r="P36" s="129">
        <v>0</v>
      </c>
      <c r="Q36" s="129">
        <v>0</v>
      </c>
      <c r="R36" s="129">
        <v>0</v>
      </c>
      <c r="S36" s="130">
        <v>21</v>
      </c>
      <c r="T36" s="131">
        <f t="shared" si="13"/>
        <v>0</v>
      </c>
      <c r="U36" s="132"/>
    </row>
    <row r="37" spans="1:21" ht="12.75" outlineLevel="2">
      <c r="A37" s="3"/>
      <c r="B37" s="92"/>
      <c r="C37" s="92"/>
      <c r="D37" s="119" t="s">
        <v>4</v>
      </c>
      <c r="E37" s="120">
        <v>25</v>
      </c>
      <c r="F37" s="121" t="s">
        <v>99</v>
      </c>
      <c r="G37" s="122" t="s">
        <v>253</v>
      </c>
      <c r="H37" s="123">
        <v>150.3</v>
      </c>
      <c r="I37" s="124" t="s">
        <v>12</v>
      </c>
      <c r="J37" s="125"/>
      <c r="K37" s="126">
        <f t="shared" si="8"/>
        <v>0</v>
      </c>
      <c r="L37" s="127">
        <f t="shared" si="9"/>
      </c>
      <c r="M37" s="128">
        <f t="shared" si="10"/>
        <v>0</v>
      </c>
      <c r="N37" s="128">
        <f t="shared" si="11"/>
      </c>
      <c r="O37" s="128">
        <f t="shared" si="12"/>
      </c>
      <c r="P37" s="129">
        <v>0</v>
      </c>
      <c r="Q37" s="129">
        <v>0</v>
      </c>
      <c r="R37" s="129">
        <v>0</v>
      </c>
      <c r="S37" s="130">
        <v>21</v>
      </c>
      <c r="T37" s="131">
        <f t="shared" si="13"/>
        <v>0</v>
      </c>
      <c r="U37" s="132"/>
    </row>
    <row r="38" spans="1:21" ht="12.75" outlineLevel="2">
      <c r="A38" s="3"/>
      <c r="B38" s="92"/>
      <c r="C38" s="92"/>
      <c r="D38" s="119" t="s">
        <v>4</v>
      </c>
      <c r="E38" s="120">
        <v>26</v>
      </c>
      <c r="F38" s="121" t="s">
        <v>100</v>
      </c>
      <c r="G38" s="122" t="s">
        <v>230</v>
      </c>
      <c r="H38" s="123">
        <v>150.3</v>
      </c>
      <c r="I38" s="124" t="s">
        <v>12</v>
      </c>
      <c r="J38" s="125"/>
      <c r="K38" s="126">
        <f t="shared" si="8"/>
        <v>0</v>
      </c>
      <c r="L38" s="127">
        <f t="shared" si="9"/>
      </c>
      <c r="M38" s="128">
        <f t="shared" si="10"/>
        <v>0</v>
      </c>
      <c r="N38" s="128">
        <f t="shared" si="11"/>
      </c>
      <c r="O38" s="128">
        <f t="shared" si="12"/>
      </c>
      <c r="P38" s="129">
        <v>0</v>
      </c>
      <c r="Q38" s="129">
        <v>0</v>
      </c>
      <c r="R38" s="129">
        <v>0</v>
      </c>
      <c r="S38" s="130">
        <v>21</v>
      </c>
      <c r="T38" s="131">
        <f t="shared" si="13"/>
        <v>0</v>
      </c>
      <c r="U38" s="132"/>
    </row>
    <row r="39" spans="1:21" ht="12.75" outlineLevel="2">
      <c r="A39" s="3"/>
      <c r="B39" s="92"/>
      <c r="C39" s="92"/>
      <c r="D39" s="119" t="s">
        <v>4</v>
      </c>
      <c r="E39" s="120">
        <v>27</v>
      </c>
      <c r="F39" s="121" t="s">
        <v>72</v>
      </c>
      <c r="G39" s="122" t="s">
        <v>172</v>
      </c>
      <c r="H39" s="123">
        <v>278.055</v>
      </c>
      <c r="I39" s="124" t="s">
        <v>6</v>
      </c>
      <c r="J39" s="125"/>
      <c r="K39" s="126">
        <f t="shared" si="8"/>
        <v>0</v>
      </c>
      <c r="L39" s="127">
        <f t="shared" si="9"/>
      </c>
      <c r="M39" s="128">
        <f t="shared" si="10"/>
        <v>0</v>
      </c>
      <c r="N39" s="128">
        <f t="shared" si="11"/>
      </c>
      <c r="O39" s="128">
        <f t="shared" si="12"/>
      </c>
      <c r="P39" s="129">
        <v>0</v>
      </c>
      <c r="Q39" s="129">
        <v>0</v>
      </c>
      <c r="R39" s="129">
        <v>0.6880000000004286</v>
      </c>
      <c r="S39" s="130">
        <v>21</v>
      </c>
      <c r="T39" s="131">
        <f t="shared" si="13"/>
        <v>0</v>
      </c>
      <c r="U39" s="132"/>
    </row>
    <row r="40" spans="1:21" s="108" customFormat="1" ht="11.25" outlineLevel="2">
      <c r="A40" s="102"/>
      <c r="B40" s="102"/>
      <c r="C40" s="102"/>
      <c r="D40" s="102"/>
      <c r="E40" s="102"/>
      <c r="F40" s="102"/>
      <c r="G40" s="103" t="s">
        <v>142</v>
      </c>
      <c r="H40" s="102"/>
      <c r="I40" s="104"/>
      <c r="J40" s="102"/>
      <c r="K40" s="102"/>
      <c r="L40" s="105"/>
      <c r="M40" s="105"/>
      <c r="N40" s="105"/>
      <c r="O40" s="105"/>
      <c r="P40" s="106"/>
      <c r="Q40" s="102"/>
      <c r="R40" s="102"/>
      <c r="S40" s="107"/>
      <c r="T40" s="107"/>
      <c r="U40" s="102"/>
    </row>
    <row r="41" spans="1:21" ht="12.75" outlineLevel="2">
      <c r="A41" s="3"/>
      <c r="B41" s="92"/>
      <c r="C41" s="92"/>
      <c r="D41" s="119" t="s">
        <v>4</v>
      </c>
      <c r="E41" s="120">
        <v>28</v>
      </c>
      <c r="F41" s="121" t="s">
        <v>101</v>
      </c>
      <c r="G41" s="122" t="s">
        <v>275</v>
      </c>
      <c r="H41" s="123">
        <v>139.9</v>
      </c>
      <c r="I41" s="124" t="s">
        <v>12</v>
      </c>
      <c r="J41" s="125"/>
      <c r="K41" s="126">
        <f>H41*J41</f>
        <v>0</v>
      </c>
      <c r="L41" s="127">
        <f>IF(D41="S",K41,"")</f>
      </c>
      <c r="M41" s="128">
        <f>IF(OR(D41="P",D41="U"),K41,"")</f>
        <v>0</v>
      </c>
      <c r="N41" s="128">
        <f>IF(D41="H",K41,"")</f>
      </c>
      <c r="O41" s="128">
        <f>IF(D41="V",K41,"")</f>
      </c>
      <c r="P41" s="129">
        <v>0</v>
      </c>
      <c r="Q41" s="129">
        <v>0</v>
      </c>
      <c r="R41" s="129">
        <v>0</v>
      </c>
      <c r="S41" s="130">
        <v>21</v>
      </c>
      <c r="T41" s="131">
        <f>K41*(S41+100)/100</f>
        <v>0</v>
      </c>
      <c r="U41" s="132"/>
    </row>
    <row r="42" spans="1:21" ht="12.75" outlineLevel="2">
      <c r="A42" s="3"/>
      <c r="B42" s="92"/>
      <c r="C42" s="92"/>
      <c r="D42" s="119" t="s">
        <v>5</v>
      </c>
      <c r="E42" s="120">
        <v>29</v>
      </c>
      <c r="F42" s="121" t="s">
        <v>62</v>
      </c>
      <c r="G42" s="122" t="s">
        <v>168</v>
      </c>
      <c r="H42" s="123">
        <v>265.81</v>
      </c>
      <c r="I42" s="124" t="s">
        <v>8</v>
      </c>
      <c r="J42" s="125"/>
      <c r="K42" s="126">
        <f>H42*J42</f>
        <v>0</v>
      </c>
      <c r="L42" s="127">
        <f>IF(D42="S",K42,"")</f>
        <v>0</v>
      </c>
      <c r="M42" s="128">
        <f>IF(OR(D42="P",D42="U"),K42,"")</f>
      </c>
      <c r="N42" s="128">
        <f>IF(D42="H",K42,"")</f>
      </c>
      <c r="O42" s="128">
        <f>IF(D42="V",K42,"")</f>
      </c>
      <c r="P42" s="129">
        <v>1</v>
      </c>
      <c r="Q42" s="129">
        <v>0</v>
      </c>
      <c r="R42" s="129">
        <v>0</v>
      </c>
      <c r="S42" s="130">
        <v>21</v>
      </c>
      <c r="T42" s="131">
        <f>K42*(S42+100)/100</f>
        <v>0</v>
      </c>
      <c r="U42" s="132"/>
    </row>
    <row r="43" spans="1:21" ht="12.75" outlineLevel="2">
      <c r="A43" s="3"/>
      <c r="B43" s="92"/>
      <c r="C43" s="92"/>
      <c r="D43" s="119" t="s">
        <v>4</v>
      </c>
      <c r="E43" s="120">
        <v>30</v>
      </c>
      <c r="F43" s="121" t="s">
        <v>82</v>
      </c>
      <c r="G43" s="122" t="s">
        <v>279</v>
      </c>
      <c r="H43" s="123">
        <v>120</v>
      </c>
      <c r="I43" s="124" t="s">
        <v>34</v>
      </c>
      <c r="J43" s="125"/>
      <c r="K43" s="126">
        <f>H43*J43</f>
        <v>0</v>
      </c>
      <c r="L43" s="127">
        <f>IF(D43="S",K43,"")</f>
      </c>
      <c r="M43" s="128">
        <f>IF(OR(D43="P",D43="U"),K43,"")</f>
        <v>0</v>
      </c>
      <c r="N43" s="128">
        <f>IF(D43="H",K43,"")</f>
      </c>
      <c r="O43" s="128">
        <f>IF(D43="V",K43,"")</f>
      </c>
      <c r="P43" s="129">
        <v>4E-05</v>
      </c>
      <c r="Q43" s="129">
        <v>0</v>
      </c>
      <c r="R43" s="129">
        <v>0</v>
      </c>
      <c r="S43" s="130">
        <v>21</v>
      </c>
      <c r="T43" s="131">
        <f>K43*(S43+100)/100</f>
        <v>0</v>
      </c>
      <c r="U43" s="132"/>
    </row>
    <row r="44" spans="1:21" ht="25.5" outlineLevel="2">
      <c r="A44" s="3"/>
      <c r="B44" s="92"/>
      <c r="C44" s="92"/>
      <c r="D44" s="119" t="s">
        <v>4</v>
      </c>
      <c r="E44" s="120">
        <v>31</v>
      </c>
      <c r="F44" s="121" t="s">
        <v>83</v>
      </c>
      <c r="G44" s="122" t="s">
        <v>284</v>
      </c>
      <c r="H44" s="123">
        <v>20</v>
      </c>
      <c r="I44" s="124" t="s">
        <v>33</v>
      </c>
      <c r="J44" s="125"/>
      <c r="K44" s="126">
        <f>H44*J44</f>
        <v>0</v>
      </c>
      <c r="L44" s="127">
        <f>IF(D44="S",K44,"")</f>
      </c>
      <c r="M44" s="128">
        <f>IF(OR(D44="P",D44="U"),K44,"")</f>
        <v>0</v>
      </c>
      <c r="N44" s="128">
        <f>IF(D44="H",K44,"")</f>
      </c>
      <c r="O44" s="128">
        <f>IF(D44="V",K44,"")</f>
      </c>
      <c r="P44" s="129">
        <v>0</v>
      </c>
      <c r="Q44" s="129">
        <v>0</v>
      </c>
      <c r="R44" s="129">
        <v>0</v>
      </c>
      <c r="S44" s="130">
        <v>21</v>
      </c>
      <c r="T44" s="131">
        <f>K44*(S44+100)/100</f>
        <v>0</v>
      </c>
      <c r="U44" s="132"/>
    </row>
    <row r="45" spans="1:21" ht="12.75" outlineLevel="1">
      <c r="A45" s="3"/>
      <c r="B45" s="93"/>
      <c r="C45" s="94" t="s">
        <v>14</v>
      </c>
      <c r="D45" s="95" t="s">
        <v>3</v>
      </c>
      <c r="E45" s="96"/>
      <c r="F45" s="96" t="s">
        <v>26</v>
      </c>
      <c r="G45" s="97" t="s">
        <v>233</v>
      </c>
      <c r="H45" s="96"/>
      <c r="I45" s="95"/>
      <c r="J45" s="96"/>
      <c r="K45" s="98">
        <f>SUBTOTAL(9,K46:K52)</f>
        <v>0</v>
      </c>
      <c r="L45" s="99">
        <f>SUBTOTAL(9,L46:L52)</f>
        <v>0</v>
      </c>
      <c r="M45" s="99">
        <f>SUBTOTAL(9,M46:M52)</f>
        <v>0</v>
      </c>
      <c r="N45" s="99">
        <f>SUBTOTAL(9,N46:N52)</f>
        <v>0</v>
      </c>
      <c r="O45" s="99">
        <f>SUBTOTAL(9,O46:O52)</f>
        <v>0</v>
      </c>
      <c r="P45" s="100">
        <f>SUMPRODUCT(P46:P52,H46:H52)</f>
        <v>0.0004343000000000939</v>
      </c>
      <c r="Q45" s="100">
        <f>SUMPRODUCT(Q46:Q52,H46:H52)</f>
        <v>285.9655</v>
      </c>
      <c r="R45" s="100">
        <f>SUMPRODUCT(R46:R52,H46:H52)</f>
        <v>1.8489999999993572</v>
      </c>
      <c r="S45" s="101">
        <f>SUMPRODUCT(S46:S52,K46:K52)/100</f>
        <v>0</v>
      </c>
      <c r="T45" s="101">
        <f>K45+S45</f>
        <v>0</v>
      </c>
      <c r="U45" s="92"/>
    </row>
    <row r="46" spans="1:21" ht="12.75" outlineLevel="2">
      <c r="A46" s="3"/>
      <c r="B46" s="109"/>
      <c r="C46" s="110"/>
      <c r="D46" s="111"/>
      <c r="E46" s="112" t="s">
        <v>227</v>
      </c>
      <c r="F46" s="113"/>
      <c r="G46" s="114"/>
      <c r="H46" s="113"/>
      <c r="I46" s="111"/>
      <c r="J46" s="113"/>
      <c r="K46" s="115"/>
      <c r="L46" s="116"/>
      <c r="M46" s="116"/>
      <c r="N46" s="116"/>
      <c r="O46" s="116"/>
      <c r="P46" s="117"/>
      <c r="Q46" s="117"/>
      <c r="R46" s="117"/>
      <c r="S46" s="118"/>
      <c r="T46" s="118"/>
      <c r="U46" s="92"/>
    </row>
    <row r="47" spans="1:21" ht="12.75" outlineLevel="2">
      <c r="A47" s="3"/>
      <c r="B47" s="92"/>
      <c r="C47" s="92"/>
      <c r="D47" s="119" t="s">
        <v>4</v>
      </c>
      <c r="E47" s="120">
        <v>1</v>
      </c>
      <c r="F47" s="121" t="s">
        <v>80</v>
      </c>
      <c r="G47" s="122" t="s">
        <v>254</v>
      </c>
      <c r="H47" s="123">
        <v>266.15</v>
      </c>
      <c r="I47" s="124" t="s">
        <v>11</v>
      </c>
      <c r="J47" s="125"/>
      <c r="K47" s="126">
        <f aca="true" t="shared" si="14" ref="K47:K52">H47*J47</f>
        <v>0</v>
      </c>
      <c r="L47" s="127">
        <f aca="true" t="shared" si="15" ref="L47:L52">IF(D47="S",K47,"")</f>
      </c>
      <c r="M47" s="128">
        <f aca="true" t="shared" si="16" ref="M47:M52">IF(OR(D47="P",D47="U"),K47,"")</f>
        <v>0</v>
      </c>
      <c r="N47" s="128">
        <f aca="true" t="shared" si="17" ref="N47:N52">IF(D47="H",K47,"")</f>
      </c>
      <c r="O47" s="128">
        <f aca="true" t="shared" si="18" ref="O47:O52">IF(D47="V",K47,"")</f>
      </c>
      <c r="P47" s="129">
        <v>0</v>
      </c>
      <c r="Q47" s="129">
        <v>0.316</v>
      </c>
      <c r="R47" s="129">
        <v>0</v>
      </c>
      <c r="S47" s="130">
        <v>21</v>
      </c>
      <c r="T47" s="131">
        <f aca="true" t="shared" si="19" ref="T47:T52">K47*(S47+100)/100</f>
        <v>0</v>
      </c>
      <c r="U47" s="132"/>
    </row>
    <row r="48" spans="1:21" ht="12.75" outlineLevel="2">
      <c r="A48" s="3"/>
      <c r="B48" s="92"/>
      <c r="C48" s="92"/>
      <c r="D48" s="119" t="s">
        <v>4</v>
      </c>
      <c r="E48" s="120">
        <v>2</v>
      </c>
      <c r="F48" s="121" t="s">
        <v>77</v>
      </c>
      <c r="G48" s="122" t="s">
        <v>266</v>
      </c>
      <c r="H48" s="123">
        <v>266.15</v>
      </c>
      <c r="I48" s="124" t="s">
        <v>11</v>
      </c>
      <c r="J48" s="125"/>
      <c r="K48" s="126">
        <f t="shared" si="14"/>
        <v>0</v>
      </c>
      <c r="L48" s="127">
        <f t="shared" si="15"/>
      </c>
      <c r="M48" s="128">
        <f t="shared" si="16"/>
        <v>0</v>
      </c>
      <c r="N48" s="128">
        <f t="shared" si="17"/>
      </c>
      <c r="O48" s="128">
        <f t="shared" si="18"/>
      </c>
      <c r="P48" s="129">
        <v>0</v>
      </c>
      <c r="Q48" s="129">
        <v>0.16</v>
      </c>
      <c r="R48" s="129">
        <v>0</v>
      </c>
      <c r="S48" s="130">
        <v>21</v>
      </c>
      <c r="T48" s="131">
        <f t="shared" si="19"/>
        <v>0</v>
      </c>
      <c r="U48" s="132"/>
    </row>
    <row r="49" spans="1:21" ht="12.75" outlineLevel="2">
      <c r="A49" s="3"/>
      <c r="B49" s="92"/>
      <c r="C49" s="92"/>
      <c r="D49" s="119" t="s">
        <v>4</v>
      </c>
      <c r="E49" s="120">
        <v>3</v>
      </c>
      <c r="F49" s="121" t="s">
        <v>79</v>
      </c>
      <c r="G49" s="122" t="s">
        <v>271</v>
      </c>
      <c r="H49" s="123">
        <v>266.15</v>
      </c>
      <c r="I49" s="124" t="s">
        <v>11</v>
      </c>
      <c r="J49" s="125"/>
      <c r="K49" s="126">
        <f t="shared" si="14"/>
        <v>0</v>
      </c>
      <c r="L49" s="127">
        <f t="shared" si="15"/>
      </c>
      <c r="M49" s="128">
        <f t="shared" si="16"/>
        <v>0</v>
      </c>
      <c r="N49" s="128">
        <f t="shared" si="17"/>
      </c>
      <c r="O49" s="128">
        <f t="shared" si="18"/>
      </c>
      <c r="P49" s="129">
        <v>0</v>
      </c>
      <c r="Q49" s="129">
        <v>0.4</v>
      </c>
      <c r="R49" s="129">
        <v>0</v>
      </c>
      <c r="S49" s="130">
        <v>21</v>
      </c>
      <c r="T49" s="131">
        <f t="shared" si="19"/>
        <v>0</v>
      </c>
      <c r="U49" s="132"/>
    </row>
    <row r="50" spans="1:21" ht="12.75" outlineLevel="2">
      <c r="A50" s="3"/>
      <c r="B50" s="92"/>
      <c r="C50" s="92"/>
      <c r="D50" s="119" t="s">
        <v>4</v>
      </c>
      <c r="E50" s="120">
        <v>4</v>
      </c>
      <c r="F50" s="121" t="s">
        <v>78</v>
      </c>
      <c r="G50" s="122" t="s">
        <v>270</v>
      </c>
      <c r="H50" s="123">
        <v>266.15</v>
      </c>
      <c r="I50" s="124" t="s">
        <v>11</v>
      </c>
      <c r="J50" s="125"/>
      <c r="K50" s="126">
        <f t="shared" si="14"/>
        <v>0</v>
      </c>
      <c r="L50" s="127">
        <f t="shared" si="15"/>
      </c>
      <c r="M50" s="128">
        <f t="shared" si="16"/>
        <v>0</v>
      </c>
      <c r="N50" s="128">
        <f t="shared" si="17"/>
      </c>
      <c r="O50" s="128">
        <f t="shared" si="18"/>
      </c>
      <c r="P50" s="129">
        <v>0</v>
      </c>
      <c r="Q50" s="129">
        <v>0.13</v>
      </c>
      <c r="R50" s="129">
        <v>0</v>
      </c>
      <c r="S50" s="130">
        <v>21</v>
      </c>
      <c r="T50" s="131">
        <f t="shared" si="19"/>
        <v>0</v>
      </c>
      <c r="U50" s="132"/>
    </row>
    <row r="51" spans="1:21" ht="12.75" outlineLevel="2">
      <c r="A51" s="3"/>
      <c r="B51" s="92"/>
      <c r="C51" s="92"/>
      <c r="D51" s="119" t="s">
        <v>4</v>
      </c>
      <c r="E51" s="120">
        <v>5</v>
      </c>
      <c r="F51" s="121" t="s">
        <v>81</v>
      </c>
      <c r="G51" s="122" t="s">
        <v>224</v>
      </c>
      <c r="H51" s="123">
        <v>43</v>
      </c>
      <c r="I51" s="124" t="s">
        <v>7</v>
      </c>
      <c r="J51" s="125"/>
      <c r="K51" s="126">
        <f t="shared" si="14"/>
        <v>0</v>
      </c>
      <c r="L51" s="127">
        <f t="shared" si="15"/>
      </c>
      <c r="M51" s="128">
        <f t="shared" si="16"/>
        <v>0</v>
      </c>
      <c r="N51" s="128">
        <f t="shared" si="17"/>
      </c>
      <c r="O51" s="128">
        <f t="shared" si="18"/>
      </c>
      <c r="P51" s="129">
        <v>1.0100000000002184E-05</v>
      </c>
      <c r="Q51" s="129">
        <v>0.29</v>
      </c>
      <c r="R51" s="129">
        <v>0.04299999999998505</v>
      </c>
      <c r="S51" s="130">
        <v>21</v>
      </c>
      <c r="T51" s="131">
        <f t="shared" si="19"/>
        <v>0</v>
      </c>
      <c r="U51" s="132"/>
    </row>
    <row r="52" spans="1:21" ht="25.5" outlineLevel="2">
      <c r="A52" s="3"/>
      <c r="B52" s="92"/>
      <c r="C52" s="92"/>
      <c r="D52" s="119" t="s">
        <v>4</v>
      </c>
      <c r="E52" s="120">
        <v>6</v>
      </c>
      <c r="F52" s="121" t="s">
        <v>76</v>
      </c>
      <c r="G52" s="122" t="s">
        <v>280</v>
      </c>
      <c r="H52" s="123">
        <v>22.11</v>
      </c>
      <c r="I52" s="124" t="s">
        <v>11</v>
      </c>
      <c r="J52" s="125"/>
      <c r="K52" s="126">
        <f t="shared" si="14"/>
        <v>0</v>
      </c>
      <c r="L52" s="127">
        <f t="shared" si="15"/>
      </c>
      <c r="M52" s="128">
        <f t="shared" si="16"/>
        <v>0</v>
      </c>
      <c r="N52" s="128">
        <f t="shared" si="17"/>
      </c>
      <c r="O52" s="128">
        <f t="shared" si="18"/>
      </c>
      <c r="P52" s="129">
        <v>0</v>
      </c>
      <c r="Q52" s="129">
        <v>0.26</v>
      </c>
      <c r="R52" s="129">
        <v>0</v>
      </c>
      <c r="S52" s="130">
        <v>21</v>
      </c>
      <c r="T52" s="131">
        <f t="shared" si="19"/>
        <v>0</v>
      </c>
      <c r="U52" s="132"/>
    </row>
    <row r="53" spans="1:21" ht="12.75" outlineLevel="1">
      <c r="A53" s="3"/>
      <c r="B53" s="93"/>
      <c r="C53" s="94" t="s">
        <v>15</v>
      </c>
      <c r="D53" s="95" t="s">
        <v>3</v>
      </c>
      <c r="E53" s="96"/>
      <c r="F53" s="96" t="s">
        <v>26</v>
      </c>
      <c r="G53" s="97" t="s">
        <v>178</v>
      </c>
      <c r="H53" s="96"/>
      <c r="I53" s="95"/>
      <c r="J53" s="96"/>
      <c r="K53" s="98">
        <f>SUBTOTAL(9,K54:K57)</f>
        <v>0</v>
      </c>
      <c r="L53" s="99">
        <f>SUBTOTAL(9,L54:L57)</f>
        <v>0</v>
      </c>
      <c r="M53" s="99">
        <f>SUBTOTAL(9,M54:M57)</f>
        <v>0</v>
      </c>
      <c r="N53" s="99">
        <f>SUBTOTAL(9,N54:N57)</f>
        <v>0</v>
      </c>
      <c r="O53" s="99">
        <f>SUBTOTAL(9,O54:O57)</f>
        <v>0</v>
      </c>
      <c r="P53" s="100">
        <f>SUMPRODUCT(P54:P57,H54:H57)</f>
        <v>0.8230046400000001</v>
      </c>
      <c r="Q53" s="100">
        <f>SUMPRODUCT(Q54:Q57,H54:H57)</f>
        <v>0</v>
      </c>
      <c r="R53" s="100">
        <f>SUMPRODUCT(R54:R57,H54:H57)</f>
        <v>0</v>
      </c>
      <c r="S53" s="101">
        <f>SUMPRODUCT(S54:S57,K54:K57)/100</f>
        <v>0</v>
      </c>
      <c r="T53" s="101">
        <f>K53+S53</f>
        <v>0</v>
      </c>
      <c r="U53" s="92"/>
    </row>
    <row r="54" spans="1:21" ht="12.75" outlineLevel="2">
      <c r="A54" s="3"/>
      <c r="B54" s="109"/>
      <c r="C54" s="110"/>
      <c r="D54" s="111"/>
      <c r="E54" s="112" t="s">
        <v>227</v>
      </c>
      <c r="F54" s="113"/>
      <c r="G54" s="114"/>
      <c r="H54" s="113"/>
      <c r="I54" s="111"/>
      <c r="J54" s="113"/>
      <c r="K54" s="115"/>
      <c r="L54" s="116"/>
      <c r="M54" s="116"/>
      <c r="N54" s="116"/>
      <c r="O54" s="116"/>
      <c r="P54" s="117"/>
      <c r="Q54" s="117"/>
      <c r="R54" s="117"/>
      <c r="S54" s="118"/>
      <c r="T54" s="118"/>
      <c r="U54" s="92"/>
    </row>
    <row r="55" spans="1:21" ht="25.5" outlineLevel="2">
      <c r="A55" s="3"/>
      <c r="B55" s="92"/>
      <c r="C55" s="92"/>
      <c r="D55" s="119" t="s">
        <v>4</v>
      </c>
      <c r="E55" s="120">
        <v>1</v>
      </c>
      <c r="F55" s="121" t="s">
        <v>103</v>
      </c>
      <c r="G55" s="122" t="s">
        <v>298</v>
      </c>
      <c r="H55" s="123">
        <v>0.324</v>
      </c>
      <c r="I55" s="124" t="s">
        <v>12</v>
      </c>
      <c r="J55" s="125"/>
      <c r="K55" s="126">
        <f>H55*J55</f>
        <v>0</v>
      </c>
      <c r="L55" s="127">
        <f>IF(D55="S",K55,"")</f>
      </c>
      <c r="M55" s="128">
        <f>IF(OR(D55="P",D55="U"),K55,"")</f>
        <v>0</v>
      </c>
      <c r="N55" s="128">
        <f>IF(D55="H",K55,"")</f>
      </c>
      <c r="O55" s="128">
        <f>IF(D55="V",K55,"")</f>
      </c>
      <c r="P55" s="129">
        <v>2.52796</v>
      </c>
      <c r="Q55" s="129">
        <v>0</v>
      </c>
      <c r="R55" s="129">
        <v>0</v>
      </c>
      <c r="S55" s="130">
        <v>21</v>
      </c>
      <c r="T55" s="131">
        <f>K55*(S55+100)/100</f>
        <v>0</v>
      </c>
      <c r="U55" s="132"/>
    </row>
    <row r="56" spans="1:21" ht="25.5" outlineLevel="2">
      <c r="A56" s="3"/>
      <c r="B56" s="92"/>
      <c r="C56" s="92"/>
      <c r="D56" s="119" t="s">
        <v>4</v>
      </c>
      <c r="E56" s="120">
        <v>2</v>
      </c>
      <c r="F56" s="121" t="s">
        <v>104</v>
      </c>
      <c r="G56" s="122" t="s">
        <v>296</v>
      </c>
      <c r="H56" s="123">
        <v>1.44</v>
      </c>
      <c r="I56" s="124" t="s">
        <v>11</v>
      </c>
      <c r="J56" s="125"/>
      <c r="K56" s="126">
        <f>H56*J56</f>
        <v>0</v>
      </c>
      <c r="L56" s="127">
        <f>IF(D56="S",K56,"")</f>
      </c>
      <c r="M56" s="128">
        <f>IF(OR(D56="P",D56="U"),K56,"")</f>
        <v>0</v>
      </c>
      <c r="N56" s="128">
        <f>IF(D56="H",K56,"")</f>
      </c>
      <c r="O56" s="128">
        <f>IF(D56="V",K56,"")</f>
      </c>
      <c r="P56" s="129">
        <v>0.00274</v>
      </c>
      <c r="Q56" s="129">
        <v>0</v>
      </c>
      <c r="R56" s="129">
        <v>0</v>
      </c>
      <c r="S56" s="130">
        <v>21</v>
      </c>
      <c r="T56" s="131">
        <f>K56*(S56+100)/100</f>
        <v>0</v>
      </c>
      <c r="U56" s="132"/>
    </row>
    <row r="57" spans="1:21" ht="25.5" outlineLevel="2">
      <c r="A57" s="3"/>
      <c r="B57" s="92"/>
      <c r="C57" s="92"/>
      <c r="D57" s="119" t="s">
        <v>4</v>
      </c>
      <c r="E57" s="120">
        <v>3</v>
      </c>
      <c r="F57" s="121" t="s">
        <v>105</v>
      </c>
      <c r="G57" s="122" t="s">
        <v>300</v>
      </c>
      <c r="H57" s="123">
        <v>1.44</v>
      </c>
      <c r="I57" s="124" t="s">
        <v>11</v>
      </c>
      <c r="J57" s="125"/>
      <c r="K57" s="126">
        <f>H57*J57</f>
        <v>0</v>
      </c>
      <c r="L57" s="127">
        <f>IF(D57="S",K57,"")</f>
      </c>
      <c r="M57" s="128">
        <f>IF(OR(D57="P",D57="U"),K57,"")</f>
        <v>0</v>
      </c>
      <c r="N57" s="128">
        <f>IF(D57="H",K57,"")</f>
      </c>
      <c r="O57" s="128">
        <f>IF(D57="V",K57,"")</f>
      </c>
      <c r="P57" s="129">
        <v>0</v>
      </c>
      <c r="Q57" s="129">
        <v>0</v>
      </c>
      <c r="R57" s="129">
        <v>0</v>
      </c>
      <c r="S57" s="130">
        <v>21</v>
      </c>
      <c r="T57" s="131">
        <f>K57*(S57+100)/100</f>
        <v>0</v>
      </c>
      <c r="U57" s="132"/>
    </row>
    <row r="58" spans="1:21" ht="12.75" outlineLevel="1">
      <c r="A58" s="3"/>
      <c r="B58" s="93"/>
      <c r="C58" s="94" t="s">
        <v>16</v>
      </c>
      <c r="D58" s="95" t="s">
        <v>3</v>
      </c>
      <c r="E58" s="96"/>
      <c r="F58" s="96" t="s">
        <v>26</v>
      </c>
      <c r="G58" s="97" t="s">
        <v>195</v>
      </c>
      <c r="H58" s="96"/>
      <c r="I58" s="95"/>
      <c r="J58" s="96"/>
      <c r="K58" s="98">
        <f>SUBTOTAL(9,K59:K64)</f>
        <v>0</v>
      </c>
      <c r="L58" s="99">
        <f>SUBTOTAL(9,L59:L64)</f>
        <v>0</v>
      </c>
      <c r="M58" s="99">
        <f>SUBTOTAL(9,M59:M64)</f>
        <v>0</v>
      </c>
      <c r="N58" s="99">
        <f>SUBTOTAL(9,N59:N64)</f>
        <v>0</v>
      </c>
      <c r="O58" s="99">
        <f>SUBTOTAL(9,O59:O64)</f>
        <v>0</v>
      </c>
      <c r="P58" s="100">
        <f>SUMPRODUCT(P59:P64,H59:H64)</f>
        <v>56.1098484</v>
      </c>
      <c r="Q58" s="100">
        <f>SUMPRODUCT(Q59:Q64,H59:H64)</f>
        <v>0</v>
      </c>
      <c r="R58" s="100">
        <f>SUMPRODUCT(R59:R64,H59:H64)</f>
        <v>0</v>
      </c>
      <c r="S58" s="101">
        <f>SUMPRODUCT(S59:S64,K59:K64)/100</f>
        <v>0</v>
      </c>
      <c r="T58" s="101">
        <f>K58+S58</f>
        <v>0</v>
      </c>
      <c r="U58" s="92"/>
    </row>
    <row r="59" spans="1:21" ht="12.75" outlineLevel="2">
      <c r="A59" s="3"/>
      <c r="B59" s="109"/>
      <c r="C59" s="110"/>
      <c r="D59" s="111"/>
      <c r="E59" s="112" t="s">
        <v>227</v>
      </c>
      <c r="F59" s="113"/>
      <c r="G59" s="114"/>
      <c r="H59" s="113"/>
      <c r="I59" s="111"/>
      <c r="J59" s="113"/>
      <c r="K59" s="115"/>
      <c r="L59" s="116"/>
      <c r="M59" s="116"/>
      <c r="N59" s="116"/>
      <c r="O59" s="116"/>
      <c r="P59" s="117"/>
      <c r="Q59" s="117"/>
      <c r="R59" s="117"/>
      <c r="S59" s="118"/>
      <c r="T59" s="118"/>
      <c r="U59" s="92"/>
    </row>
    <row r="60" spans="1:21" ht="12.75" outlineLevel="2">
      <c r="A60" s="3"/>
      <c r="B60" s="92"/>
      <c r="C60" s="92"/>
      <c r="D60" s="119" t="s">
        <v>4</v>
      </c>
      <c r="E60" s="120">
        <v>1</v>
      </c>
      <c r="F60" s="121" t="s">
        <v>107</v>
      </c>
      <c r="G60" s="122" t="s">
        <v>248</v>
      </c>
      <c r="H60" s="123">
        <v>21.95</v>
      </c>
      <c r="I60" s="124" t="s">
        <v>12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1.89077</v>
      </c>
      <c r="Q60" s="129">
        <v>0</v>
      </c>
      <c r="R60" s="129">
        <v>0</v>
      </c>
      <c r="S60" s="130">
        <v>21</v>
      </c>
      <c r="T60" s="131">
        <f>K60*(S60+100)/100</f>
        <v>0</v>
      </c>
      <c r="U60" s="132"/>
    </row>
    <row r="61" spans="1:21" ht="12.75" outlineLevel="2">
      <c r="A61" s="3"/>
      <c r="B61" s="92"/>
      <c r="C61" s="92"/>
      <c r="D61" s="119" t="s">
        <v>4</v>
      </c>
      <c r="E61" s="120">
        <v>2</v>
      </c>
      <c r="F61" s="121" t="s">
        <v>106</v>
      </c>
      <c r="G61" s="122" t="s">
        <v>262</v>
      </c>
      <c r="H61" s="123">
        <v>22.11</v>
      </c>
      <c r="I61" s="124" t="s">
        <v>11</v>
      </c>
      <c r="J61" s="125"/>
      <c r="K61" s="126">
        <f>H61*J61</f>
        <v>0</v>
      </c>
      <c r="L61" s="127">
        <f>IF(D61="S",K61,"")</f>
      </c>
      <c r="M61" s="128">
        <f>IF(OR(D61="P",D61="U"),K61,"")</f>
        <v>0</v>
      </c>
      <c r="N61" s="128">
        <f>IF(D61="H",K61,"")</f>
      </c>
      <c r="O61" s="128">
        <f>IF(D61="V",K61,"")</f>
      </c>
      <c r="P61" s="129">
        <v>0.31879</v>
      </c>
      <c r="Q61" s="129">
        <v>0</v>
      </c>
      <c r="R61" s="129">
        <v>0</v>
      </c>
      <c r="S61" s="130">
        <v>21</v>
      </c>
      <c r="T61" s="131">
        <f>K61*(S61+100)/100</f>
        <v>0</v>
      </c>
      <c r="U61" s="132"/>
    </row>
    <row r="62" spans="1:21" ht="12.75" outlineLevel="2">
      <c r="A62" s="3"/>
      <c r="B62" s="92"/>
      <c r="C62" s="92"/>
      <c r="D62" s="119" t="s">
        <v>5</v>
      </c>
      <c r="E62" s="120">
        <v>3</v>
      </c>
      <c r="F62" s="121" t="s">
        <v>61</v>
      </c>
      <c r="G62" s="122" t="s">
        <v>240</v>
      </c>
      <c r="H62" s="123">
        <v>1.26</v>
      </c>
      <c r="I62" s="124" t="s">
        <v>8</v>
      </c>
      <c r="J62" s="125"/>
      <c r="K62" s="126">
        <f>H62*J62</f>
        <v>0</v>
      </c>
      <c r="L62" s="127">
        <f>IF(D62="S",K62,"")</f>
        <v>0</v>
      </c>
      <c r="M62" s="128">
        <f>IF(OR(D62="P",D62="U"),K62,"")</f>
      </c>
      <c r="N62" s="128">
        <f>IF(D62="H",K62,"")</f>
      </c>
      <c r="O62" s="128">
        <f>IF(D62="V",K62,"")</f>
      </c>
      <c r="P62" s="129">
        <v>1</v>
      </c>
      <c r="Q62" s="129">
        <v>0</v>
      </c>
      <c r="R62" s="129">
        <v>0</v>
      </c>
      <c r="S62" s="130">
        <v>21</v>
      </c>
      <c r="T62" s="131">
        <f>K62*(S62+100)/100</f>
        <v>0</v>
      </c>
      <c r="U62" s="132"/>
    </row>
    <row r="63" spans="1:21" ht="12.75" outlineLevel="2">
      <c r="A63" s="3"/>
      <c r="B63" s="92"/>
      <c r="C63" s="92"/>
      <c r="D63" s="119" t="s">
        <v>5</v>
      </c>
      <c r="E63" s="120">
        <v>4</v>
      </c>
      <c r="F63" s="121" t="s">
        <v>58</v>
      </c>
      <c r="G63" s="122" t="s">
        <v>244</v>
      </c>
      <c r="H63" s="123">
        <v>2.1</v>
      </c>
      <c r="I63" s="124" t="s">
        <v>8</v>
      </c>
      <c r="J63" s="125"/>
      <c r="K63" s="126">
        <f>H63*J63</f>
        <v>0</v>
      </c>
      <c r="L63" s="127">
        <f>IF(D63="S",K63,"")</f>
        <v>0</v>
      </c>
      <c r="M63" s="128">
        <f>IF(OR(D63="P",D63="U"),K63,"")</f>
      </c>
      <c r="N63" s="128">
        <f>IF(D63="H",K63,"")</f>
      </c>
      <c r="O63" s="128">
        <f>IF(D63="V",K63,"")</f>
      </c>
      <c r="P63" s="129">
        <v>1</v>
      </c>
      <c r="Q63" s="129">
        <v>0</v>
      </c>
      <c r="R63" s="129">
        <v>0</v>
      </c>
      <c r="S63" s="130">
        <v>21</v>
      </c>
      <c r="T63" s="131">
        <f>K63*(S63+100)/100</f>
        <v>0</v>
      </c>
      <c r="U63" s="132"/>
    </row>
    <row r="64" spans="1:21" ht="12.75" outlineLevel="2">
      <c r="A64" s="3"/>
      <c r="B64" s="92"/>
      <c r="C64" s="92"/>
      <c r="D64" s="119" t="s">
        <v>5</v>
      </c>
      <c r="E64" s="120">
        <v>5</v>
      </c>
      <c r="F64" s="121" t="s">
        <v>59</v>
      </c>
      <c r="G64" s="122" t="s">
        <v>218</v>
      </c>
      <c r="H64" s="123">
        <v>4.199</v>
      </c>
      <c r="I64" s="124" t="s">
        <v>8</v>
      </c>
      <c r="J64" s="125"/>
      <c r="K64" s="126">
        <f>H64*J64</f>
        <v>0</v>
      </c>
      <c r="L64" s="127">
        <f>IF(D64="S",K64,"")</f>
        <v>0</v>
      </c>
      <c r="M64" s="128">
        <f>IF(OR(D64="P",D64="U"),K64,"")</f>
      </c>
      <c r="N64" s="128">
        <f>IF(D64="H",K64,"")</f>
      </c>
      <c r="O64" s="128">
        <f>IF(D64="V",K64,"")</f>
      </c>
      <c r="P64" s="129">
        <v>1</v>
      </c>
      <c r="Q64" s="129">
        <v>0</v>
      </c>
      <c r="R64" s="129">
        <v>0</v>
      </c>
      <c r="S64" s="130">
        <v>21</v>
      </c>
      <c r="T64" s="131">
        <f>K64*(S64+100)/100</f>
        <v>0</v>
      </c>
      <c r="U64" s="132"/>
    </row>
    <row r="65" spans="1:21" ht="12.75" outlineLevel="1">
      <c r="A65" s="3"/>
      <c r="B65" s="93"/>
      <c r="C65" s="94" t="s">
        <v>17</v>
      </c>
      <c r="D65" s="95" t="s">
        <v>3</v>
      </c>
      <c r="E65" s="96"/>
      <c r="F65" s="96" t="s">
        <v>26</v>
      </c>
      <c r="G65" s="97" t="s">
        <v>194</v>
      </c>
      <c r="H65" s="96"/>
      <c r="I65" s="95"/>
      <c r="J65" s="96"/>
      <c r="K65" s="98">
        <f>SUBTOTAL(9,K66:K69)</f>
        <v>0</v>
      </c>
      <c r="L65" s="99">
        <f>SUBTOTAL(9,L66:L69)</f>
        <v>0</v>
      </c>
      <c r="M65" s="99">
        <f>SUBTOTAL(9,M66:M69)</f>
        <v>0</v>
      </c>
      <c r="N65" s="99">
        <f>SUBTOTAL(9,N66:N69)</f>
        <v>0</v>
      </c>
      <c r="O65" s="99">
        <f>SUBTOTAL(9,O66:O69)</f>
        <v>0</v>
      </c>
      <c r="P65" s="100">
        <f>SUMPRODUCT(P66:P69,H66:H69)</f>
        <v>236.0244815</v>
      </c>
      <c r="Q65" s="100">
        <f>SUMPRODUCT(Q66:Q69,H66:H69)</f>
        <v>0</v>
      </c>
      <c r="R65" s="100">
        <f>SUMPRODUCT(R66:R69,H66:H69)</f>
        <v>0</v>
      </c>
      <c r="S65" s="101">
        <f>SUMPRODUCT(S66:S69,K66:K69)/100</f>
        <v>0</v>
      </c>
      <c r="T65" s="101">
        <f>K65+S65</f>
        <v>0</v>
      </c>
      <c r="U65" s="92"/>
    </row>
    <row r="66" spans="1:21" ht="12.75" outlineLevel="2">
      <c r="A66" s="3"/>
      <c r="B66" s="109"/>
      <c r="C66" s="110"/>
      <c r="D66" s="111"/>
      <c r="E66" s="112" t="s">
        <v>227</v>
      </c>
      <c r="F66" s="113"/>
      <c r="G66" s="114"/>
      <c r="H66" s="113"/>
      <c r="I66" s="111"/>
      <c r="J66" s="113"/>
      <c r="K66" s="115"/>
      <c r="L66" s="116"/>
      <c r="M66" s="116"/>
      <c r="N66" s="116"/>
      <c r="O66" s="116"/>
      <c r="P66" s="117"/>
      <c r="Q66" s="117"/>
      <c r="R66" s="117"/>
      <c r="S66" s="118"/>
      <c r="T66" s="118"/>
      <c r="U66" s="92"/>
    </row>
    <row r="67" spans="1:21" ht="12.75" outlineLevel="2">
      <c r="A67" s="3"/>
      <c r="B67" s="92"/>
      <c r="C67" s="92"/>
      <c r="D67" s="119" t="s">
        <v>4</v>
      </c>
      <c r="E67" s="120">
        <v>1</v>
      </c>
      <c r="F67" s="121" t="s">
        <v>108</v>
      </c>
      <c r="G67" s="122" t="s">
        <v>259</v>
      </c>
      <c r="H67" s="123">
        <v>266.15</v>
      </c>
      <c r="I67" s="124" t="s">
        <v>11</v>
      </c>
      <c r="J67" s="125"/>
      <c r="K67" s="126">
        <f>H67*J67</f>
        <v>0</v>
      </c>
      <c r="L67" s="127">
        <f>IF(D67="S",K67,"")</f>
      </c>
      <c r="M67" s="128">
        <f>IF(OR(D67="P",D67="U"),K67,"")</f>
        <v>0</v>
      </c>
      <c r="N67" s="128">
        <f>IF(D67="H",K67,"")</f>
      </c>
      <c r="O67" s="128">
        <f>IF(D67="V",K67,"")</f>
      </c>
      <c r="P67" s="129">
        <v>0.30361</v>
      </c>
      <c r="Q67" s="129">
        <v>0</v>
      </c>
      <c r="R67" s="129">
        <v>0</v>
      </c>
      <c r="S67" s="130">
        <v>21</v>
      </c>
      <c r="T67" s="131">
        <f>K67*(S67+100)/100</f>
        <v>0</v>
      </c>
      <c r="U67" s="132"/>
    </row>
    <row r="68" spans="1:21" ht="12.75" outlineLevel="2">
      <c r="A68" s="3"/>
      <c r="B68" s="92"/>
      <c r="C68" s="92"/>
      <c r="D68" s="119" t="s">
        <v>4</v>
      </c>
      <c r="E68" s="120">
        <v>2</v>
      </c>
      <c r="F68" s="121" t="s">
        <v>109</v>
      </c>
      <c r="G68" s="122" t="s">
        <v>235</v>
      </c>
      <c r="H68" s="123">
        <v>266.15</v>
      </c>
      <c r="I68" s="124" t="s">
        <v>11</v>
      </c>
      <c r="J68" s="125"/>
      <c r="K68" s="126">
        <f>H68*J68</f>
        <v>0</v>
      </c>
      <c r="L68" s="127">
        <f>IF(D68="S",K68,"")</f>
      </c>
      <c r="M68" s="128">
        <f>IF(OR(D68="P",D68="U"),K68,"")</f>
        <v>0</v>
      </c>
      <c r="N68" s="128">
        <f>IF(D68="H",K68,"")</f>
      </c>
      <c r="O68" s="128">
        <f>IF(D68="V",K68,"")</f>
      </c>
      <c r="P68" s="129">
        <v>0.2916</v>
      </c>
      <c r="Q68" s="129">
        <v>0</v>
      </c>
      <c r="R68" s="129">
        <v>0</v>
      </c>
      <c r="S68" s="130">
        <v>21</v>
      </c>
      <c r="T68" s="131">
        <f>K68*(S68+100)/100</f>
        <v>0</v>
      </c>
      <c r="U68" s="132"/>
    </row>
    <row r="69" spans="1:21" ht="12.75" outlineLevel="2">
      <c r="A69" s="3"/>
      <c r="B69" s="92"/>
      <c r="C69" s="92"/>
      <c r="D69" s="119" t="s">
        <v>4</v>
      </c>
      <c r="E69" s="120">
        <v>3</v>
      </c>
      <c r="F69" s="121" t="s">
        <v>109</v>
      </c>
      <c r="G69" s="122" t="s">
        <v>235</v>
      </c>
      <c r="H69" s="123">
        <v>266.15</v>
      </c>
      <c r="I69" s="124" t="s">
        <v>11</v>
      </c>
      <c r="J69" s="125"/>
      <c r="K69" s="126">
        <f>H69*J69</f>
        <v>0</v>
      </c>
      <c r="L69" s="127">
        <f>IF(D69="S",K69,"")</f>
      </c>
      <c r="M69" s="128">
        <f>IF(OR(D69="P",D69="U"),K69,"")</f>
        <v>0</v>
      </c>
      <c r="N69" s="128">
        <f>IF(D69="H",K69,"")</f>
      </c>
      <c r="O69" s="128">
        <f>IF(D69="V",K69,"")</f>
      </c>
      <c r="P69" s="129">
        <v>0.2916</v>
      </c>
      <c r="Q69" s="129">
        <v>0</v>
      </c>
      <c r="R69" s="129">
        <v>0</v>
      </c>
      <c r="S69" s="130">
        <v>21</v>
      </c>
      <c r="T69" s="131">
        <f>K69*(S69+100)/100</f>
        <v>0</v>
      </c>
      <c r="U69" s="132"/>
    </row>
    <row r="70" spans="1:21" ht="12.75" outlineLevel="1">
      <c r="A70" s="3"/>
      <c r="B70" s="93"/>
      <c r="C70" s="94" t="s">
        <v>18</v>
      </c>
      <c r="D70" s="95" t="s">
        <v>3</v>
      </c>
      <c r="E70" s="96"/>
      <c r="F70" s="96" t="s">
        <v>26</v>
      </c>
      <c r="G70" s="97" t="s">
        <v>193</v>
      </c>
      <c r="H70" s="96"/>
      <c r="I70" s="95"/>
      <c r="J70" s="96"/>
      <c r="K70" s="98">
        <f>SUBTOTAL(9,K71:K75)</f>
        <v>0</v>
      </c>
      <c r="L70" s="99">
        <f>SUBTOTAL(9,L71:L75)</f>
        <v>0</v>
      </c>
      <c r="M70" s="99">
        <f>SUBTOTAL(9,M71:M75)</f>
        <v>0</v>
      </c>
      <c r="N70" s="99">
        <f>SUBTOTAL(9,N71:N75)</f>
        <v>0</v>
      </c>
      <c r="O70" s="99">
        <f>SUBTOTAL(9,O71:O75)</f>
        <v>0</v>
      </c>
      <c r="P70" s="100">
        <f>SUMPRODUCT(P71:P75,H71:H75)</f>
        <v>89.67924250001556</v>
      </c>
      <c r="Q70" s="100">
        <f>SUMPRODUCT(Q71:Q75,H71:H75)</f>
        <v>0</v>
      </c>
      <c r="R70" s="100">
        <f>SUMPRODUCT(R71:R75,H71:H75)</f>
        <v>0</v>
      </c>
      <c r="S70" s="101">
        <f>SUMPRODUCT(S71:S75,K71:K75)/100</f>
        <v>0</v>
      </c>
      <c r="T70" s="101">
        <f>K70+S70</f>
        <v>0</v>
      </c>
      <c r="U70" s="92"/>
    </row>
    <row r="71" spans="1:21" ht="12.75" outlineLevel="2">
      <c r="A71" s="3"/>
      <c r="B71" s="109"/>
      <c r="C71" s="110"/>
      <c r="D71" s="111"/>
      <c r="E71" s="112" t="s">
        <v>227</v>
      </c>
      <c r="F71" s="113"/>
      <c r="G71" s="114"/>
      <c r="H71" s="113"/>
      <c r="I71" s="111"/>
      <c r="J71" s="113"/>
      <c r="K71" s="115"/>
      <c r="L71" s="116"/>
      <c r="M71" s="116"/>
      <c r="N71" s="116"/>
      <c r="O71" s="116"/>
      <c r="P71" s="117"/>
      <c r="Q71" s="117"/>
      <c r="R71" s="117"/>
      <c r="S71" s="118"/>
      <c r="T71" s="118"/>
      <c r="U71" s="92"/>
    </row>
    <row r="72" spans="1:21" ht="12.75" outlineLevel="2">
      <c r="A72" s="3"/>
      <c r="B72" s="92"/>
      <c r="C72" s="92"/>
      <c r="D72" s="119" t="s">
        <v>4</v>
      </c>
      <c r="E72" s="120">
        <v>1</v>
      </c>
      <c r="F72" s="121" t="s">
        <v>113</v>
      </c>
      <c r="G72" s="122" t="s">
        <v>252</v>
      </c>
      <c r="H72" s="123">
        <v>266.15</v>
      </c>
      <c r="I72" s="124" t="s">
        <v>11</v>
      </c>
      <c r="J72" s="125"/>
      <c r="K72" s="126">
        <f>H72*J72</f>
        <v>0</v>
      </c>
      <c r="L72" s="127">
        <f>IF(D72="S",K72,"")</f>
      </c>
      <c r="M72" s="128">
        <f>IF(OR(D72="P",D72="U"),K72,"")</f>
        <v>0</v>
      </c>
      <c r="N72" s="128">
        <f>IF(D72="H",K72,"")</f>
      </c>
      <c r="O72" s="128">
        <f>IF(D72="V",K72,"")</f>
      </c>
      <c r="P72" s="129">
        <v>0</v>
      </c>
      <c r="Q72" s="129">
        <v>0</v>
      </c>
      <c r="R72" s="129">
        <v>0</v>
      </c>
      <c r="S72" s="130">
        <v>21</v>
      </c>
      <c r="T72" s="131">
        <f>K72*(S72+100)/100</f>
        <v>0</v>
      </c>
      <c r="U72" s="132"/>
    </row>
    <row r="73" spans="1:21" ht="12.75" outlineLevel="2">
      <c r="A73" s="3"/>
      <c r="B73" s="92"/>
      <c r="C73" s="92"/>
      <c r="D73" s="119" t="s">
        <v>4</v>
      </c>
      <c r="E73" s="120">
        <v>2</v>
      </c>
      <c r="F73" s="121" t="s">
        <v>112</v>
      </c>
      <c r="G73" s="122" t="s">
        <v>206</v>
      </c>
      <c r="H73" s="123">
        <v>266.15</v>
      </c>
      <c r="I73" s="124" t="s">
        <v>11</v>
      </c>
      <c r="J73" s="125"/>
      <c r="K73" s="126">
        <f>H73*J73</f>
        <v>0</v>
      </c>
      <c r="L73" s="127">
        <f>IF(D73="S",K73,"")</f>
      </c>
      <c r="M73" s="128">
        <f>IF(OR(D73="P",D73="U"),K73,"")</f>
        <v>0</v>
      </c>
      <c r="N73" s="128">
        <f>IF(D73="H",K73,"")</f>
      </c>
      <c r="O73" s="128">
        <f>IF(D73="V",K73,"")</f>
      </c>
      <c r="P73" s="129">
        <v>0.12715000000002874</v>
      </c>
      <c r="Q73" s="129">
        <v>0</v>
      </c>
      <c r="R73" s="129">
        <v>0</v>
      </c>
      <c r="S73" s="130">
        <v>21</v>
      </c>
      <c r="T73" s="131">
        <f>K73*(S73+100)/100</f>
        <v>0</v>
      </c>
      <c r="U73" s="132"/>
    </row>
    <row r="74" spans="1:21" ht="12.75" outlineLevel="2">
      <c r="A74" s="3"/>
      <c r="B74" s="92"/>
      <c r="C74" s="92"/>
      <c r="D74" s="119" t="s">
        <v>4</v>
      </c>
      <c r="E74" s="120">
        <v>3</v>
      </c>
      <c r="F74" s="121" t="s">
        <v>110</v>
      </c>
      <c r="G74" s="122" t="s">
        <v>204</v>
      </c>
      <c r="H74" s="123">
        <v>266.15</v>
      </c>
      <c r="I74" s="124" t="s">
        <v>11</v>
      </c>
      <c r="J74" s="125"/>
      <c r="K74" s="126">
        <f>H74*J74</f>
        <v>0</v>
      </c>
      <c r="L74" s="127">
        <f>IF(D74="S",K74,"")</f>
      </c>
      <c r="M74" s="128">
        <f>IF(OR(D74="P",D74="U"),K74,"")</f>
        <v>0</v>
      </c>
      <c r="N74" s="128">
        <f>IF(D74="H",K74,"")</f>
      </c>
      <c r="O74" s="128">
        <f>IF(D74="V",K74,"")</f>
      </c>
      <c r="P74" s="129">
        <v>0.008080000000006748</v>
      </c>
      <c r="Q74" s="129">
        <v>0</v>
      </c>
      <c r="R74" s="129">
        <v>0</v>
      </c>
      <c r="S74" s="130">
        <v>21</v>
      </c>
      <c r="T74" s="131">
        <f>K74*(S74+100)/100</f>
        <v>0</v>
      </c>
      <c r="U74" s="132"/>
    </row>
    <row r="75" spans="1:21" ht="12.75" outlineLevel="2">
      <c r="A75" s="3"/>
      <c r="B75" s="92"/>
      <c r="C75" s="92"/>
      <c r="D75" s="119" t="s">
        <v>4</v>
      </c>
      <c r="E75" s="120">
        <v>4</v>
      </c>
      <c r="F75" s="121" t="s">
        <v>111</v>
      </c>
      <c r="G75" s="122" t="s">
        <v>203</v>
      </c>
      <c r="H75" s="123">
        <v>266.15</v>
      </c>
      <c r="I75" s="124" t="s">
        <v>11</v>
      </c>
      <c r="J75" s="125"/>
      <c r="K75" s="126">
        <f>H75*J75</f>
        <v>0</v>
      </c>
      <c r="L75" s="127">
        <f>IF(D75="S",K75,"")</f>
      </c>
      <c r="M75" s="128">
        <f>IF(OR(D75="P",D75="U"),K75,"")</f>
        <v>0</v>
      </c>
      <c r="N75" s="128">
        <f>IF(D75="H",K75,"")</f>
      </c>
      <c r="O75" s="128">
        <f>IF(D75="V",K75,"")</f>
      </c>
      <c r="P75" s="129">
        <v>0.201720000000023</v>
      </c>
      <c r="Q75" s="129">
        <v>0</v>
      </c>
      <c r="R75" s="129">
        <v>0</v>
      </c>
      <c r="S75" s="130">
        <v>21</v>
      </c>
      <c r="T75" s="131">
        <f>K75*(S75+100)/100</f>
        <v>0</v>
      </c>
      <c r="U75" s="132"/>
    </row>
    <row r="76" spans="1:21" ht="12.75" outlineLevel="1">
      <c r="A76" s="3"/>
      <c r="B76" s="93"/>
      <c r="C76" s="94" t="s">
        <v>19</v>
      </c>
      <c r="D76" s="95" t="s">
        <v>3</v>
      </c>
      <c r="E76" s="96"/>
      <c r="F76" s="96" t="s">
        <v>26</v>
      </c>
      <c r="G76" s="97" t="s">
        <v>234</v>
      </c>
      <c r="H76" s="96"/>
      <c r="I76" s="95"/>
      <c r="J76" s="96"/>
      <c r="K76" s="98">
        <f>SUBTOTAL(9,K77:K79)</f>
        <v>0</v>
      </c>
      <c r="L76" s="99">
        <f>SUBTOTAL(9,L77:L79)</f>
        <v>0</v>
      </c>
      <c r="M76" s="99">
        <f>SUBTOTAL(9,M77:M79)</f>
        <v>0</v>
      </c>
      <c r="N76" s="99">
        <f>SUBTOTAL(9,N77:N79)</f>
        <v>0</v>
      </c>
      <c r="O76" s="99">
        <f>SUBTOTAL(9,O77:O79)</f>
        <v>0</v>
      </c>
      <c r="P76" s="100">
        <f>SUMPRODUCT(P77:P79,H77:H79)</f>
        <v>1.8627675000000001</v>
      </c>
      <c r="Q76" s="100">
        <f>SUMPRODUCT(Q77:Q79,H77:H79)</f>
        <v>0</v>
      </c>
      <c r="R76" s="100">
        <f>SUMPRODUCT(R77:R79,H77:H79)</f>
        <v>0</v>
      </c>
      <c r="S76" s="101">
        <f>SUMPRODUCT(S77:S79,K77:K79)/100</f>
        <v>0</v>
      </c>
      <c r="T76" s="101">
        <f>K76+S76</f>
        <v>0</v>
      </c>
      <c r="U76" s="92"/>
    </row>
    <row r="77" spans="1:21" ht="12.75" outlineLevel="2">
      <c r="A77" s="3"/>
      <c r="B77" s="109"/>
      <c r="C77" s="110"/>
      <c r="D77" s="111"/>
      <c r="E77" s="112" t="s">
        <v>227</v>
      </c>
      <c r="F77" s="113"/>
      <c r="G77" s="114"/>
      <c r="H77" s="113"/>
      <c r="I77" s="111"/>
      <c r="J77" s="113"/>
      <c r="K77" s="115"/>
      <c r="L77" s="116"/>
      <c r="M77" s="116"/>
      <c r="N77" s="116"/>
      <c r="O77" s="116"/>
      <c r="P77" s="117"/>
      <c r="Q77" s="117"/>
      <c r="R77" s="117"/>
      <c r="S77" s="118"/>
      <c r="T77" s="118"/>
      <c r="U77" s="92"/>
    </row>
    <row r="78" spans="1:21" ht="25.5" outlineLevel="2">
      <c r="A78" s="3"/>
      <c r="B78" s="92"/>
      <c r="C78" s="92"/>
      <c r="D78" s="119" t="s">
        <v>4</v>
      </c>
      <c r="E78" s="120">
        <v>1</v>
      </c>
      <c r="F78" s="121" t="s">
        <v>114</v>
      </c>
      <c r="G78" s="122" t="s">
        <v>283</v>
      </c>
      <c r="H78" s="123">
        <v>22.11</v>
      </c>
      <c r="I78" s="124" t="s">
        <v>11</v>
      </c>
      <c r="J78" s="125"/>
      <c r="K78" s="126">
        <f>H78*J78</f>
        <v>0</v>
      </c>
      <c r="L78" s="127">
        <f>IF(D78="S",K78,"")</f>
      </c>
      <c r="M78" s="128">
        <f>IF(OR(D78="P",D78="U"),K78,"")</f>
        <v>0</v>
      </c>
      <c r="N78" s="128">
        <f>IF(D78="H",K78,"")</f>
      </c>
      <c r="O78" s="128">
        <f>IF(D78="V",K78,"")</f>
      </c>
      <c r="P78" s="129">
        <v>0.08425</v>
      </c>
      <c r="Q78" s="129">
        <v>0</v>
      </c>
      <c r="R78" s="129">
        <v>0</v>
      </c>
      <c r="S78" s="130">
        <v>21</v>
      </c>
      <c r="T78" s="131">
        <f>K78*(S78+100)/100</f>
        <v>0</v>
      </c>
      <c r="U78" s="132"/>
    </row>
    <row r="79" spans="1:21" ht="25.5" outlineLevel="2">
      <c r="A79" s="3"/>
      <c r="B79" s="92"/>
      <c r="C79" s="92"/>
      <c r="D79" s="119" t="s">
        <v>4</v>
      </c>
      <c r="E79" s="120">
        <v>2</v>
      </c>
      <c r="F79" s="121" t="s">
        <v>128</v>
      </c>
      <c r="G79" s="122" t="s">
        <v>289</v>
      </c>
      <c r="H79" s="123">
        <v>22.11</v>
      </c>
      <c r="I79" s="124" t="s">
        <v>11</v>
      </c>
      <c r="J79" s="125"/>
      <c r="K79" s="126">
        <f>H79*J79</f>
        <v>0</v>
      </c>
      <c r="L79" s="127">
        <f>IF(D79="S",K79,"")</f>
      </c>
      <c r="M79" s="128">
        <f>IF(OR(D79="P",D79="U"),K79,"")</f>
        <v>0</v>
      </c>
      <c r="N79" s="128">
        <f>IF(D79="H",K79,"")</f>
      </c>
      <c r="O79" s="128">
        <f>IF(D79="V",K79,"")</f>
      </c>
      <c r="P79" s="129">
        <v>0</v>
      </c>
      <c r="Q79" s="129">
        <v>0</v>
      </c>
      <c r="R79" s="129">
        <v>0</v>
      </c>
      <c r="S79" s="130">
        <v>21</v>
      </c>
      <c r="T79" s="131">
        <f>K79*(S79+100)/100</f>
        <v>0</v>
      </c>
      <c r="U79" s="132"/>
    </row>
    <row r="80" spans="1:21" ht="12.75" outlineLevel="1">
      <c r="A80" s="3"/>
      <c r="B80" s="93"/>
      <c r="C80" s="94" t="s">
        <v>20</v>
      </c>
      <c r="D80" s="95" t="s">
        <v>3</v>
      </c>
      <c r="E80" s="96"/>
      <c r="F80" s="96" t="s">
        <v>26</v>
      </c>
      <c r="G80" s="97" t="s">
        <v>188</v>
      </c>
      <c r="H80" s="96"/>
      <c r="I80" s="95"/>
      <c r="J80" s="96"/>
      <c r="K80" s="98">
        <f>SUBTOTAL(9,K81:K96)</f>
        <v>0</v>
      </c>
      <c r="L80" s="99">
        <f>SUBTOTAL(9,L81:L96)</f>
        <v>0</v>
      </c>
      <c r="M80" s="99">
        <f>SUBTOTAL(9,M81:M96)</f>
        <v>0</v>
      </c>
      <c r="N80" s="99">
        <f>SUBTOTAL(9,N81:N96)</f>
        <v>0</v>
      </c>
      <c r="O80" s="99">
        <f>SUBTOTAL(9,O81:O96)</f>
        <v>0</v>
      </c>
      <c r="P80" s="100">
        <f>SUMPRODUCT(P81:P96,H81:H96)</f>
        <v>5.936035</v>
      </c>
      <c r="Q80" s="100">
        <f>SUMPRODUCT(Q81:Q96,H81:H96)</f>
        <v>0</v>
      </c>
      <c r="R80" s="100">
        <f>SUMPRODUCT(R81:R96,H81:H96)</f>
        <v>0</v>
      </c>
      <c r="S80" s="101">
        <f>SUMPRODUCT(S81:S96,K81:K96)/100</f>
        <v>0</v>
      </c>
      <c r="T80" s="101">
        <f>K80+S80</f>
        <v>0</v>
      </c>
      <c r="U80" s="92"/>
    </row>
    <row r="81" spans="1:21" ht="12.75" outlineLevel="2">
      <c r="A81" s="3"/>
      <c r="B81" s="109"/>
      <c r="C81" s="110"/>
      <c r="D81" s="111"/>
      <c r="E81" s="112" t="s">
        <v>227</v>
      </c>
      <c r="F81" s="113"/>
      <c r="G81" s="114"/>
      <c r="H81" s="113"/>
      <c r="I81" s="111"/>
      <c r="J81" s="113"/>
      <c r="K81" s="115"/>
      <c r="L81" s="116"/>
      <c r="M81" s="116"/>
      <c r="N81" s="116"/>
      <c r="O81" s="116"/>
      <c r="P81" s="117"/>
      <c r="Q81" s="117"/>
      <c r="R81" s="117"/>
      <c r="S81" s="118"/>
      <c r="T81" s="118"/>
      <c r="U81" s="92"/>
    </row>
    <row r="82" spans="1:21" ht="25.5" outlineLevel="2">
      <c r="A82" s="3"/>
      <c r="B82" s="92"/>
      <c r="C82" s="92"/>
      <c r="D82" s="119" t="s">
        <v>4</v>
      </c>
      <c r="E82" s="120">
        <v>1</v>
      </c>
      <c r="F82" s="121" t="s">
        <v>115</v>
      </c>
      <c r="G82" s="122" t="s">
        <v>285</v>
      </c>
      <c r="H82" s="123">
        <v>78</v>
      </c>
      <c r="I82" s="124" t="s">
        <v>7</v>
      </c>
      <c r="J82" s="125"/>
      <c r="K82" s="126">
        <f aca="true" t="shared" si="20" ref="K82:K96">H82*J82</f>
        <v>0</v>
      </c>
      <c r="L82" s="127">
        <f aca="true" t="shared" si="21" ref="L82:L96">IF(D82="S",K82,"")</f>
      </c>
      <c r="M82" s="128">
        <f aca="true" t="shared" si="22" ref="M82:M96">IF(OR(D82="P",D82="U"),K82,"")</f>
        <v>0</v>
      </c>
      <c r="N82" s="128">
        <f aca="true" t="shared" si="23" ref="N82:N96">IF(D82="H",K82,"")</f>
      </c>
      <c r="O82" s="128">
        <f aca="true" t="shared" si="24" ref="O82:O96">IF(D82="V",K82,"")</f>
      </c>
      <c r="P82" s="129">
        <v>0</v>
      </c>
      <c r="Q82" s="129">
        <v>0</v>
      </c>
      <c r="R82" s="129">
        <v>0</v>
      </c>
      <c r="S82" s="130">
        <v>21</v>
      </c>
      <c r="T82" s="131">
        <f aca="true" t="shared" si="25" ref="T82:T96">K82*(S82+100)/100</f>
        <v>0</v>
      </c>
      <c r="U82" s="132"/>
    </row>
    <row r="83" spans="1:21" ht="12.75" outlineLevel="2">
      <c r="A83" s="3"/>
      <c r="B83" s="92"/>
      <c r="C83" s="92"/>
      <c r="D83" s="119" t="s">
        <v>5</v>
      </c>
      <c r="E83" s="120">
        <v>2</v>
      </c>
      <c r="F83" s="121"/>
      <c r="G83" s="122" t="s">
        <v>182</v>
      </c>
      <c r="H83" s="123">
        <v>78</v>
      </c>
      <c r="I83" s="124" t="s">
        <v>2</v>
      </c>
      <c r="J83" s="125"/>
      <c r="K83" s="126">
        <f t="shared" si="20"/>
        <v>0</v>
      </c>
      <c r="L83" s="127">
        <f t="shared" si="21"/>
        <v>0</v>
      </c>
      <c r="M83" s="128">
        <f t="shared" si="22"/>
      </c>
      <c r="N83" s="128">
        <f t="shared" si="23"/>
      </c>
      <c r="O83" s="128">
        <f t="shared" si="24"/>
      </c>
      <c r="P83" s="129">
        <v>0.001</v>
      </c>
      <c r="Q83" s="129">
        <v>0</v>
      </c>
      <c r="R83" s="129">
        <v>0</v>
      </c>
      <c r="S83" s="130">
        <v>21</v>
      </c>
      <c r="T83" s="131">
        <f t="shared" si="25"/>
        <v>0</v>
      </c>
      <c r="U83" s="132"/>
    </row>
    <row r="84" spans="1:21" ht="25.5" outlineLevel="2">
      <c r="A84" s="3"/>
      <c r="B84" s="92"/>
      <c r="C84" s="92"/>
      <c r="D84" s="119" t="s">
        <v>4</v>
      </c>
      <c r="E84" s="120">
        <v>3</v>
      </c>
      <c r="F84" s="121" t="s">
        <v>116</v>
      </c>
      <c r="G84" s="122" t="s">
        <v>286</v>
      </c>
      <c r="H84" s="123">
        <v>77.1</v>
      </c>
      <c r="I84" s="124" t="s">
        <v>7</v>
      </c>
      <c r="J84" s="125"/>
      <c r="K84" s="126">
        <f t="shared" si="20"/>
        <v>0</v>
      </c>
      <c r="L84" s="127">
        <f t="shared" si="21"/>
      </c>
      <c r="M84" s="128">
        <f t="shared" si="22"/>
        <v>0</v>
      </c>
      <c r="N84" s="128">
        <f t="shared" si="23"/>
      </c>
      <c r="O84" s="128">
        <f t="shared" si="24"/>
      </c>
      <c r="P84" s="129">
        <v>1E-05</v>
      </c>
      <c r="Q84" s="129">
        <v>0</v>
      </c>
      <c r="R84" s="129">
        <v>0</v>
      </c>
      <c r="S84" s="130">
        <v>21</v>
      </c>
      <c r="T84" s="131">
        <f t="shared" si="25"/>
        <v>0</v>
      </c>
      <c r="U84" s="132"/>
    </row>
    <row r="85" spans="1:21" ht="12.75" outlineLevel="2">
      <c r="A85" s="3"/>
      <c r="B85" s="92"/>
      <c r="C85" s="92"/>
      <c r="D85" s="119" t="s">
        <v>5</v>
      </c>
      <c r="E85" s="120">
        <v>4</v>
      </c>
      <c r="F85" s="121"/>
      <c r="G85" s="122" t="s">
        <v>215</v>
      </c>
      <c r="H85" s="123">
        <v>16</v>
      </c>
      <c r="I85" s="124" t="s">
        <v>28</v>
      </c>
      <c r="J85" s="125"/>
      <c r="K85" s="126">
        <f t="shared" si="20"/>
        <v>0</v>
      </c>
      <c r="L85" s="127">
        <f t="shared" si="21"/>
        <v>0</v>
      </c>
      <c r="M85" s="128">
        <f t="shared" si="22"/>
      </c>
      <c r="N85" s="128">
        <f t="shared" si="23"/>
      </c>
      <c r="O85" s="128">
        <f t="shared" si="24"/>
      </c>
      <c r="P85" s="129">
        <v>0.096</v>
      </c>
      <c r="Q85" s="129">
        <v>0</v>
      </c>
      <c r="R85" s="129">
        <v>0</v>
      </c>
      <c r="S85" s="130">
        <v>21</v>
      </c>
      <c r="T85" s="131">
        <f t="shared" si="25"/>
        <v>0</v>
      </c>
      <c r="U85" s="132"/>
    </row>
    <row r="86" spans="1:21" ht="12.75" outlineLevel="2">
      <c r="A86" s="3"/>
      <c r="B86" s="92"/>
      <c r="C86" s="92"/>
      <c r="D86" s="119" t="s">
        <v>5</v>
      </c>
      <c r="E86" s="120">
        <v>5</v>
      </c>
      <c r="F86" s="121"/>
      <c r="G86" s="122" t="s">
        <v>213</v>
      </c>
      <c r="H86" s="123">
        <v>16</v>
      </c>
      <c r="I86" s="124" t="s">
        <v>28</v>
      </c>
      <c r="J86" s="125"/>
      <c r="K86" s="126">
        <f t="shared" si="20"/>
        <v>0</v>
      </c>
      <c r="L86" s="127">
        <f t="shared" si="21"/>
        <v>0</v>
      </c>
      <c r="M86" s="128">
        <f t="shared" si="22"/>
      </c>
      <c r="N86" s="128">
        <f t="shared" si="23"/>
      </c>
      <c r="O86" s="128">
        <f t="shared" si="24"/>
      </c>
      <c r="P86" s="129">
        <v>0.096</v>
      </c>
      <c r="Q86" s="129">
        <v>0</v>
      </c>
      <c r="R86" s="129">
        <v>0</v>
      </c>
      <c r="S86" s="130">
        <v>21</v>
      </c>
      <c r="T86" s="131">
        <f t="shared" si="25"/>
        <v>0</v>
      </c>
      <c r="U86" s="132"/>
    </row>
    <row r="87" spans="1:21" ht="25.5" outlineLevel="2">
      <c r="A87" s="3"/>
      <c r="B87" s="92"/>
      <c r="C87" s="92"/>
      <c r="D87" s="119" t="s">
        <v>4</v>
      </c>
      <c r="E87" s="120">
        <v>6</v>
      </c>
      <c r="F87" s="121" t="s">
        <v>116</v>
      </c>
      <c r="G87" s="122" t="s">
        <v>287</v>
      </c>
      <c r="H87" s="123">
        <v>44.4</v>
      </c>
      <c r="I87" s="124" t="s">
        <v>7</v>
      </c>
      <c r="J87" s="125"/>
      <c r="K87" s="126">
        <f t="shared" si="20"/>
        <v>0</v>
      </c>
      <c r="L87" s="127">
        <f t="shared" si="21"/>
      </c>
      <c r="M87" s="128">
        <f t="shared" si="22"/>
        <v>0</v>
      </c>
      <c r="N87" s="128">
        <f t="shared" si="23"/>
      </c>
      <c r="O87" s="128">
        <f t="shared" si="24"/>
      </c>
      <c r="P87" s="129">
        <v>1E-05</v>
      </c>
      <c r="Q87" s="129">
        <v>0</v>
      </c>
      <c r="R87" s="129">
        <v>0</v>
      </c>
      <c r="S87" s="130">
        <v>21</v>
      </c>
      <c r="T87" s="131">
        <f t="shared" si="25"/>
        <v>0</v>
      </c>
      <c r="U87" s="132"/>
    </row>
    <row r="88" spans="1:21" ht="12.75" outlineLevel="2">
      <c r="A88" s="3"/>
      <c r="B88" s="92"/>
      <c r="C88" s="92"/>
      <c r="D88" s="119" t="s">
        <v>5</v>
      </c>
      <c r="E88" s="120">
        <v>7</v>
      </c>
      <c r="F88" s="121"/>
      <c r="G88" s="122" t="s">
        <v>216</v>
      </c>
      <c r="H88" s="123">
        <v>9</v>
      </c>
      <c r="I88" s="124" t="s">
        <v>28</v>
      </c>
      <c r="J88" s="125"/>
      <c r="K88" s="126">
        <f t="shared" si="20"/>
        <v>0</v>
      </c>
      <c r="L88" s="127">
        <f t="shared" si="21"/>
        <v>0</v>
      </c>
      <c r="M88" s="128">
        <f t="shared" si="22"/>
      </c>
      <c r="N88" s="128">
        <f t="shared" si="23"/>
      </c>
      <c r="O88" s="128">
        <f t="shared" si="24"/>
      </c>
      <c r="P88" s="129">
        <v>0.09599999999999999</v>
      </c>
      <c r="Q88" s="129">
        <v>0</v>
      </c>
      <c r="R88" s="129">
        <v>0</v>
      </c>
      <c r="S88" s="130">
        <v>21</v>
      </c>
      <c r="T88" s="131">
        <f t="shared" si="25"/>
        <v>0</v>
      </c>
      <c r="U88" s="132"/>
    </row>
    <row r="89" spans="1:21" ht="12.75" outlineLevel="2">
      <c r="A89" s="3"/>
      <c r="B89" s="92"/>
      <c r="C89" s="92"/>
      <c r="D89" s="119" t="s">
        <v>5</v>
      </c>
      <c r="E89" s="120">
        <v>8</v>
      </c>
      <c r="F89" s="121"/>
      <c r="G89" s="122" t="s">
        <v>214</v>
      </c>
      <c r="H89" s="123">
        <v>9</v>
      </c>
      <c r="I89" s="124" t="s">
        <v>28</v>
      </c>
      <c r="J89" s="125"/>
      <c r="K89" s="126">
        <f t="shared" si="20"/>
        <v>0</v>
      </c>
      <c r="L89" s="127">
        <f t="shared" si="21"/>
        <v>0</v>
      </c>
      <c r="M89" s="128">
        <f t="shared" si="22"/>
      </c>
      <c r="N89" s="128">
        <f t="shared" si="23"/>
      </c>
      <c r="O89" s="128">
        <f t="shared" si="24"/>
      </c>
      <c r="P89" s="129">
        <v>0.09599999999999999</v>
      </c>
      <c r="Q89" s="129">
        <v>0</v>
      </c>
      <c r="R89" s="129">
        <v>0</v>
      </c>
      <c r="S89" s="130">
        <v>21</v>
      </c>
      <c r="T89" s="131">
        <f t="shared" si="25"/>
        <v>0</v>
      </c>
      <c r="U89" s="132"/>
    </row>
    <row r="90" spans="1:21" ht="25.5" outlineLevel="2">
      <c r="A90" s="3"/>
      <c r="B90" s="92"/>
      <c r="C90" s="92"/>
      <c r="D90" s="119" t="s">
        <v>4</v>
      </c>
      <c r="E90" s="120">
        <v>9</v>
      </c>
      <c r="F90" s="121" t="s">
        <v>118</v>
      </c>
      <c r="G90" s="122" t="s">
        <v>294</v>
      </c>
      <c r="H90" s="123">
        <v>4</v>
      </c>
      <c r="I90" s="124" t="s">
        <v>35</v>
      </c>
      <c r="J90" s="125"/>
      <c r="K90" s="126">
        <f t="shared" si="20"/>
        <v>0</v>
      </c>
      <c r="L90" s="127">
        <f t="shared" si="21"/>
      </c>
      <c r="M90" s="128">
        <f t="shared" si="22"/>
        <v>0</v>
      </c>
      <c r="N90" s="128">
        <f t="shared" si="23"/>
      </c>
      <c r="O90" s="128">
        <f t="shared" si="24"/>
      </c>
      <c r="P90" s="129">
        <v>5E-05</v>
      </c>
      <c r="Q90" s="129">
        <v>0</v>
      </c>
      <c r="R90" s="129">
        <v>0</v>
      </c>
      <c r="S90" s="130">
        <v>21</v>
      </c>
      <c r="T90" s="131">
        <f t="shared" si="25"/>
        <v>0</v>
      </c>
      <c r="U90" s="132"/>
    </row>
    <row r="91" spans="1:21" ht="12.75" outlineLevel="2">
      <c r="A91" s="3"/>
      <c r="B91" s="92"/>
      <c r="C91" s="92"/>
      <c r="D91" s="119" t="s">
        <v>5</v>
      </c>
      <c r="E91" s="120">
        <v>10</v>
      </c>
      <c r="F91" s="121"/>
      <c r="G91" s="122" t="s">
        <v>229</v>
      </c>
      <c r="H91" s="123">
        <v>4</v>
      </c>
      <c r="I91" s="124" t="s">
        <v>28</v>
      </c>
      <c r="J91" s="125"/>
      <c r="K91" s="126">
        <f t="shared" si="20"/>
        <v>0</v>
      </c>
      <c r="L91" s="127">
        <f t="shared" si="21"/>
        <v>0</v>
      </c>
      <c r="M91" s="128">
        <f t="shared" si="22"/>
      </c>
      <c r="N91" s="128">
        <f t="shared" si="23"/>
      </c>
      <c r="O91" s="128">
        <f t="shared" si="24"/>
      </c>
      <c r="P91" s="129">
        <v>0.096</v>
      </c>
      <c r="Q91" s="129">
        <v>0</v>
      </c>
      <c r="R91" s="129">
        <v>0</v>
      </c>
      <c r="S91" s="130">
        <v>21</v>
      </c>
      <c r="T91" s="131">
        <f t="shared" si="25"/>
        <v>0</v>
      </c>
      <c r="U91" s="132"/>
    </row>
    <row r="92" spans="1:21" ht="25.5" outlineLevel="2">
      <c r="A92" s="3"/>
      <c r="B92" s="92"/>
      <c r="C92" s="92"/>
      <c r="D92" s="119" t="s">
        <v>4</v>
      </c>
      <c r="E92" s="120">
        <v>11</v>
      </c>
      <c r="F92" s="121" t="s">
        <v>118</v>
      </c>
      <c r="G92" s="122" t="s">
        <v>293</v>
      </c>
      <c r="H92" s="123">
        <v>7</v>
      </c>
      <c r="I92" s="124" t="s">
        <v>35</v>
      </c>
      <c r="J92" s="125"/>
      <c r="K92" s="126">
        <f t="shared" si="20"/>
        <v>0</v>
      </c>
      <c r="L92" s="127">
        <f t="shared" si="21"/>
      </c>
      <c r="M92" s="128">
        <f t="shared" si="22"/>
        <v>0</v>
      </c>
      <c r="N92" s="128">
        <f t="shared" si="23"/>
      </c>
      <c r="O92" s="128">
        <f t="shared" si="24"/>
      </c>
      <c r="P92" s="129">
        <v>4.9999999999999996E-05</v>
      </c>
      <c r="Q92" s="129">
        <v>0</v>
      </c>
      <c r="R92" s="129">
        <v>0</v>
      </c>
      <c r="S92" s="130">
        <v>21</v>
      </c>
      <c r="T92" s="131">
        <f t="shared" si="25"/>
        <v>0</v>
      </c>
      <c r="U92" s="132"/>
    </row>
    <row r="93" spans="1:21" ht="12.75" outlineLevel="2">
      <c r="A93" s="3"/>
      <c r="B93" s="92"/>
      <c r="C93" s="92"/>
      <c r="D93" s="119" t="s">
        <v>5</v>
      </c>
      <c r="E93" s="120">
        <v>12</v>
      </c>
      <c r="F93" s="121"/>
      <c r="G93" s="122" t="s">
        <v>228</v>
      </c>
      <c r="H93" s="123">
        <v>7</v>
      </c>
      <c r="I93" s="124" t="s">
        <v>28</v>
      </c>
      <c r="J93" s="125"/>
      <c r="K93" s="126">
        <f t="shared" si="20"/>
        <v>0</v>
      </c>
      <c r="L93" s="127">
        <f t="shared" si="21"/>
        <v>0</v>
      </c>
      <c r="M93" s="128">
        <f t="shared" si="22"/>
      </c>
      <c r="N93" s="128">
        <f t="shared" si="23"/>
      </c>
      <c r="O93" s="128">
        <f t="shared" si="24"/>
      </c>
      <c r="P93" s="129">
        <v>0.096</v>
      </c>
      <c r="Q93" s="129">
        <v>0</v>
      </c>
      <c r="R93" s="129">
        <v>0</v>
      </c>
      <c r="S93" s="130">
        <v>21</v>
      </c>
      <c r="T93" s="131">
        <f t="shared" si="25"/>
        <v>0</v>
      </c>
      <c r="U93" s="132"/>
    </row>
    <row r="94" spans="1:21" ht="25.5" outlineLevel="2">
      <c r="A94" s="3"/>
      <c r="B94" s="92"/>
      <c r="C94" s="92"/>
      <c r="D94" s="119" t="s">
        <v>4</v>
      </c>
      <c r="E94" s="120">
        <v>13</v>
      </c>
      <c r="F94" s="121" t="s">
        <v>117</v>
      </c>
      <c r="G94" s="122" t="s">
        <v>292</v>
      </c>
      <c r="H94" s="123">
        <v>13</v>
      </c>
      <c r="I94" s="124" t="s">
        <v>35</v>
      </c>
      <c r="J94" s="125"/>
      <c r="K94" s="126">
        <f t="shared" si="20"/>
        <v>0</v>
      </c>
      <c r="L94" s="127">
        <f t="shared" si="21"/>
      </c>
      <c r="M94" s="128">
        <f t="shared" si="22"/>
        <v>0</v>
      </c>
      <c r="N94" s="128">
        <f t="shared" si="23"/>
      </c>
      <c r="O94" s="128">
        <f t="shared" si="24"/>
      </c>
      <c r="P94" s="129">
        <v>1.0000000000000003E-05</v>
      </c>
      <c r="Q94" s="129">
        <v>0</v>
      </c>
      <c r="R94" s="129">
        <v>0</v>
      </c>
      <c r="S94" s="130">
        <v>21</v>
      </c>
      <c r="T94" s="131">
        <f t="shared" si="25"/>
        <v>0</v>
      </c>
      <c r="U94" s="132"/>
    </row>
    <row r="95" spans="1:21" ht="12.75" outlineLevel="2">
      <c r="A95" s="3"/>
      <c r="B95" s="92"/>
      <c r="C95" s="92"/>
      <c r="D95" s="119" t="s">
        <v>5</v>
      </c>
      <c r="E95" s="120">
        <v>14</v>
      </c>
      <c r="F95" s="121"/>
      <c r="G95" s="122" t="s">
        <v>176</v>
      </c>
      <c r="H95" s="123">
        <v>13</v>
      </c>
      <c r="I95" s="124" t="s">
        <v>28</v>
      </c>
      <c r="J95" s="125"/>
      <c r="K95" s="126">
        <f t="shared" si="20"/>
        <v>0</v>
      </c>
      <c r="L95" s="127">
        <f t="shared" si="21"/>
        <v>0</v>
      </c>
      <c r="M95" s="128">
        <f t="shared" si="22"/>
      </c>
      <c r="N95" s="128">
        <f t="shared" si="23"/>
      </c>
      <c r="O95" s="128">
        <f t="shared" si="24"/>
      </c>
      <c r="P95" s="129">
        <v>0</v>
      </c>
      <c r="Q95" s="129">
        <v>0</v>
      </c>
      <c r="R95" s="129">
        <v>0</v>
      </c>
      <c r="S95" s="130">
        <v>21</v>
      </c>
      <c r="T95" s="131">
        <f t="shared" si="25"/>
        <v>0</v>
      </c>
      <c r="U95" s="132"/>
    </row>
    <row r="96" spans="1:21" ht="12.75" outlineLevel="2">
      <c r="A96" s="3"/>
      <c r="B96" s="92"/>
      <c r="C96" s="92"/>
      <c r="D96" s="119" t="s">
        <v>4</v>
      </c>
      <c r="E96" s="120">
        <v>15</v>
      </c>
      <c r="F96" s="121" t="s">
        <v>72</v>
      </c>
      <c r="G96" s="122" t="s">
        <v>237</v>
      </c>
      <c r="H96" s="123">
        <v>14</v>
      </c>
      <c r="I96" s="124" t="s">
        <v>35</v>
      </c>
      <c r="J96" s="125"/>
      <c r="K96" s="126">
        <f t="shared" si="20"/>
        <v>0</v>
      </c>
      <c r="L96" s="127">
        <f t="shared" si="21"/>
      </c>
      <c r="M96" s="128">
        <f t="shared" si="22"/>
        <v>0</v>
      </c>
      <c r="N96" s="128">
        <f t="shared" si="23"/>
      </c>
      <c r="O96" s="128">
        <f t="shared" si="24"/>
      </c>
      <c r="P96" s="129">
        <v>1E-05</v>
      </c>
      <c r="Q96" s="129">
        <v>0</v>
      </c>
      <c r="R96" s="129">
        <v>0</v>
      </c>
      <c r="S96" s="130">
        <v>21</v>
      </c>
      <c r="T96" s="131">
        <f t="shared" si="25"/>
        <v>0</v>
      </c>
      <c r="U96" s="132"/>
    </row>
    <row r="97" spans="1:21" ht="12.75" outlineLevel="1">
      <c r="A97" s="3"/>
      <c r="B97" s="93"/>
      <c r="C97" s="94" t="s">
        <v>21</v>
      </c>
      <c r="D97" s="95" t="s">
        <v>3</v>
      </c>
      <c r="E97" s="96"/>
      <c r="F97" s="96" t="s">
        <v>26</v>
      </c>
      <c r="G97" s="97" t="s">
        <v>225</v>
      </c>
      <c r="H97" s="96"/>
      <c r="I97" s="95"/>
      <c r="J97" s="96"/>
      <c r="K97" s="98">
        <f>SUBTOTAL(9,K98:K119)</f>
        <v>0</v>
      </c>
      <c r="L97" s="99">
        <f>SUBTOTAL(9,L98:L119)</f>
        <v>0</v>
      </c>
      <c r="M97" s="99">
        <f>SUBTOTAL(9,M98:M119)</f>
        <v>0</v>
      </c>
      <c r="N97" s="99">
        <f>SUBTOTAL(9,N98:N119)</f>
        <v>0</v>
      </c>
      <c r="O97" s="99">
        <f>SUBTOTAL(9,O98:O119)</f>
        <v>0</v>
      </c>
      <c r="P97" s="100">
        <f>SUMPRODUCT(P98:P119,H98:H119)</f>
        <v>14.480900000000005</v>
      </c>
      <c r="Q97" s="100">
        <f>SUMPRODUCT(Q98:Q119,H98:H119)</f>
        <v>0</v>
      </c>
      <c r="R97" s="100">
        <f>SUMPRODUCT(R98:R119,H98:H119)</f>
        <v>0</v>
      </c>
      <c r="S97" s="101">
        <f>SUMPRODUCT(S98:S119,K98:K119)/100</f>
        <v>0</v>
      </c>
      <c r="T97" s="101">
        <f>K97+S97</f>
        <v>0</v>
      </c>
      <c r="U97" s="92"/>
    </row>
    <row r="98" spans="1:21" ht="12.75" outlineLevel="2">
      <c r="A98" s="3"/>
      <c r="B98" s="109"/>
      <c r="C98" s="110"/>
      <c r="D98" s="111"/>
      <c r="E98" s="112" t="s">
        <v>227</v>
      </c>
      <c r="F98" s="113"/>
      <c r="G98" s="114"/>
      <c r="H98" s="113"/>
      <c r="I98" s="111"/>
      <c r="J98" s="113"/>
      <c r="K98" s="115"/>
      <c r="L98" s="116"/>
      <c r="M98" s="116"/>
      <c r="N98" s="116"/>
      <c r="O98" s="116"/>
      <c r="P98" s="117"/>
      <c r="Q98" s="117"/>
      <c r="R98" s="117"/>
      <c r="S98" s="118"/>
      <c r="T98" s="118"/>
      <c r="U98" s="92"/>
    </row>
    <row r="99" spans="1:21" ht="25.5" outlineLevel="2">
      <c r="A99" s="3"/>
      <c r="B99" s="92"/>
      <c r="C99" s="92"/>
      <c r="D99" s="119" t="s">
        <v>4</v>
      </c>
      <c r="E99" s="120">
        <v>1</v>
      </c>
      <c r="F99" s="121" t="s">
        <v>121</v>
      </c>
      <c r="G99" s="122" t="s">
        <v>299</v>
      </c>
      <c r="H99" s="123">
        <v>5</v>
      </c>
      <c r="I99" s="124" t="s">
        <v>35</v>
      </c>
      <c r="J99" s="125"/>
      <c r="K99" s="126">
        <f aca="true" t="shared" si="26" ref="K99:K119">H99*J99</f>
        <v>0</v>
      </c>
      <c r="L99" s="127">
        <f aca="true" t="shared" si="27" ref="L99:L119">IF(D99="S",K99,"")</f>
      </c>
      <c r="M99" s="128">
        <f aca="true" t="shared" si="28" ref="M99:M119">IF(OR(D99="P",D99="U"),K99,"")</f>
        <v>0</v>
      </c>
      <c r="N99" s="128">
        <f aca="true" t="shared" si="29" ref="N99:N119">IF(D99="H",K99,"")</f>
      </c>
      <c r="O99" s="128">
        <f aca="true" t="shared" si="30" ref="O99:O119">IF(D99="V",K99,"")</f>
      </c>
      <c r="P99" s="129">
        <v>0.35248</v>
      </c>
      <c r="Q99" s="129">
        <v>0</v>
      </c>
      <c r="R99" s="129">
        <v>0</v>
      </c>
      <c r="S99" s="130">
        <v>21</v>
      </c>
      <c r="T99" s="131">
        <f aca="true" t="shared" si="31" ref="T99:T119">K99*(S99+100)/100</f>
        <v>0</v>
      </c>
      <c r="U99" s="132"/>
    </row>
    <row r="100" spans="1:21" ht="12.75" outlineLevel="2">
      <c r="A100" s="3"/>
      <c r="B100" s="92"/>
      <c r="C100" s="92"/>
      <c r="D100" s="119" t="s">
        <v>5</v>
      </c>
      <c r="E100" s="120">
        <v>2</v>
      </c>
      <c r="F100" s="121" t="s">
        <v>53</v>
      </c>
      <c r="G100" s="122" t="s">
        <v>199</v>
      </c>
      <c r="H100" s="123">
        <v>5</v>
      </c>
      <c r="I100" s="124" t="s">
        <v>35</v>
      </c>
      <c r="J100" s="125"/>
      <c r="K100" s="126">
        <f t="shared" si="26"/>
        <v>0</v>
      </c>
      <c r="L100" s="127">
        <f t="shared" si="27"/>
        <v>0</v>
      </c>
      <c r="M100" s="128">
        <f t="shared" si="28"/>
      </c>
      <c r="N100" s="128">
        <f t="shared" si="29"/>
      </c>
      <c r="O100" s="128">
        <f t="shared" si="30"/>
      </c>
      <c r="P100" s="129">
        <v>0.036</v>
      </c>
      <c r="Q100" s="129">
        <v>0</v>
      </c>
      <c r="R100" s="129">
        <v>0</v>
      </c>
      <c r="S100" s="130">
        <v>21</v>
      </c>
      <c r="T100" s="131">
        <f t="shared" si="31"/>
        <v>0</v>
      </c>
      <c r="U100" s="132"/>
    </row>
    <row r="101" spans="1:21" ht="12.75" outlineLevel="2">
      <c r="A101" s="3"/>
      <c r="B101" s="92"/>
      <c r="C101" s="92"/>
      <c r="D101" s="119" t="s">
        <v>5</v>
      </c>
      <c r="E101" s="120">
        <v>3</v>
      </c>
      <c r="F101" s="121" t="s">
        <v>52</v>
      </c>
      <c r="G101" s="122" t="s">
        <v>185</v>
      </c>
      <c r="H101" s="123">
        <v>2</v>
      </c>
      <c r="I101" s="124" t="s">
        <v>35</v>
      </c>
      <c r="J101" s="125"/>
      <c r="K101" s="126">
        <f t="shared" si="26"/>
        <v>0</v>
      </c>
      <c r="L101" s="127">
        <f t="shared" si="27"/>
        <v>0</v>
      </c>
      <c r="M101" s="128">
        <f t="shared" si="28"/>
      </c>
      <c r="N101" s="128">
        <f t="shared" si="29"/>
      </c>
      <c r="O101" s="128">
        <f t="shared" si="30"/>
      </c>
      <c r="P101" s="129">
        <v>0.0316</v>
      </c>
      <c r="Q101" s="129">
        <v>0</v>
      </c>
      <c r="R101" s="129">
        <v>0</v>
      </c>
      <c r="S101" s="130">
        <v>21</v>
      </c>
      <c r="T101" s="131">
        <f t="shared" si="31"/>
        <v>0</v>
      </c>
      <c r="U101" s="132"/>
    </row>
    <row r="102" spans="1:21" ht="12.75" outlineLevel="2">
      <c r="A102" s="3"/>
      <c r="B102" s="92"/>
      <c r="C102" s="92"/>
      <c r="D102" s="119" t="s">
        <v>5</v>
      </c>
      <c r="E102" s="120">
        <v>4</v>
      </c>
      <c r="F102" s="121" t="s">
        <v>51</v>
      </c>
      <c r="G102" s="122" t="s">
        <v>184</v>
      </c>
      <c r="H102" s="123">
        <v>3</v>
      </c>
      <c r="I102" s="124" t="s">
        <v>35</v>
      </c>
      <c r="J102" s="125"/>
      <c r="K102" s="126">
        <f t="shared" si="26"/>
        <v>0</v>
      </c>
      <c r="L102" s="127">
        <f t="shared" si="27"/>
        <v>0</v>
      </c>
      <c r="M102" s="128">
        <f t="shared" si="28"/>
      </c>
      <c r="N102" s="128">
        <f t="shared" si="29"/>
      </c>
      <c r="O102" s="128">
        <f t="shared" si="30"/>
      </c>
      <c r="P102" s="129">
        <v>0.0275</v>
      </c>
      <c r="Q102" s="129">
        <v>0</v>
      </c>
      <c r="R102" s="129">
        <v>0</v>
      </c>
      <c r="S102" s="130">
        <v>21</v>
      </c>
      <c r="T102" s="131">
        <f t="shared" si="31"/>
        <v>0</v>
      </c>
      <c r="U102" s="132"/>
    </row>
    <row r="103" spans="1:21" ht="12.75" outlineLevel="2">
      <c r="A103" s="3"/>
      <c r="B103" s="92"/>
      <c r="C103" s="92"/>
      <c r="D103" s="119" t="s">
        <v>5</v>
      </c>
      <c r="E103" s="120">
        <v>5</v>
      </c>
      <c r="F103" s="121" t="s">
        <v>54</v>
      </c>
      <c r="G103" s="122" t="s">
        <v>192</v>
      </c>
      <c r="H103" s="123">
        <v>5</v>
      </c>
      <c r="I103" s="124" t="s">
        <v>35</v>
      </c>
      <c r="J103" s="125"/>
      <c r="K103" s="126">
        <f t="shared" si="26"/>
        <v>0</v>
      </c>
      <c r="L103" s="127">
        <f t="shared" si="27"/>
        <v>0</v>
      </c>
      <c r="M103" s="128">
        <f t="shared" si="28"/>
      </c>
      <c r="N103" s="128">
        <f t="shared" si="29"/>
      </c>
      <c r="O103" s="128">
        <f t="shared" si="30"/>
      </c>
      <c r="P103" s="129">
        <v>0.196</v>
      </c>
      <c r="Q103" s="129">
        <v>0</v>
      </c>
      <c r="R103" s="129">
        <v>0</v>
      </c>
      <c r="S103" s="130">
        <v>21</v>
      </c>
      <c r="T103" s="131">
        <f t="shared" si="31"/>
        <v>0</v>
      </c>
      <c r="U103" s="132"/>
    </row>
    <row r="104" spans="1:21" ht="12.75" outlineLevel="2">
      <c r="A104" s="3"/>
      <c r="B104" s="92"/>
      <c r="C104" s="92"/>
      <c r="D104" s="119" t="s">
        <v>5</v>
      </c>
      <c r="E104" s="120">
        <v>6</v>
      </c>
      <c r="F104" s="121" t="s">
        <v>55</v>
      </c>
      <c r="G104" s="122" t="s">
        <v>189</v>
      </c>
      <c r="H104" s="123">
        <v>5</v>
      </c>
      <c r="I104" s="124" t="s">
        <v>35</v>
      </c>
      <c r="J104" s="125"/>
      <c r="K104" s="126">
        <f t="shared" si="26"/>
        <v>0</v>
      </c>
      <c r="L104" s="127">
        <f t="shared" si="27"/>
        <v>0</v>
      </c>
      <c r="M104" s="128">
        <f t="shared" si="28"/>
      </c>
      <c r="N104" s="128">
        <f t="shared" si="29"/>
      </c>
      <c r="O104" s="128">
        <f t="shared" si="30"/>
      </c>
      <c r="P104" s="129">
        <v>0.14</v>
      </c>
      <c r="Q104" s="129">
        <v>0</v>
      </c>
      <c r="R104" s="129">
        <v>0</v>
      </c>
      <c r="S104" s="130">
        <v>21</v>
      </c>
      <c r="T104" s="131">
        <f t="shared" si="31"/>
        <v>0</v>
      </c>
      <c r="U104" s="132"/>
    </row>
    <row r="105" spans="1:21" ht="12.75" outlineLevel="2">
      <c r="A105" s="3"/>
      <c r="B105" s="92"/>
      <c r="C105" s="92"/>
      <c r="D105" s="119" t="s">
        <v>5</v>
      </c>
      <c r="E105" s="120">
        <v>7</v>
      </c>
      <c r="F105" s="121" t="s">
        <v>56</v>
      </c>
      <c r="G105" s="122" t="s">
        <v>205</v>
      </c>
      <c r="H105" s="123">
        <v>5</v>
      </c>
      <c r="I105" s="124" t="s">
        <v>35</v>
      </c>
      <c r="J105" s="125"/>
      <c r="K105" s="126">
        <f t="shared" si="26"/>
        <v>0</v>
      </c>
      <c r="L105" s="127">
        <f t="shared" si="27"/>
        <v>0</v>
      </c>
      <c r="M105" s="128">
        <f t="shared" si="28"/>
      </c>
      <c r="N105" s="128">
        <f t="shared" si="29"/>
      </c>
      <c r="O105" s="128">
        <f t="shared" si="30"/>
      </c>
      <c r="P105" s="129">
        <v>0.012</v>
      </c>
      <c r="Q105" s="129">
        <v>0</v>
      </c>
      <c r="R105" s="129">
        <v>0</v>
      </c>
      <c r="S105" s="130">
        <v>21</v>
      </c>
      <c r="T105" s="131">
        <f t="shared" si="31"/>
        <v>0</v>
      </c>
      <c r="U105" s="132"/>
    </row>
    <row r="106" spans="1:21" ht="25.5" outlineLevel="2">
      <c r="A106" s="3"/>
      <c r="B106" s="92"/>
      <c r="C106" s="92"/>
      <c r="D106" s="119" t="s">
        <v>4</v>
      </c>
      <c r="E106" s="120">
        <v>8</v>
      </c>
      <c r="F106" s="121" t="s">
        <v>123</v>
      </c>
      <c r="G106" s="122" t="s">
        <v>290</v>
      </c>
      <c r="H106" s="123">
        <v>3</v>
      </c>
      <c r="I106" s="124" t="s">
        <v>35</v>
      </c>
      <c r="J106" s="125"/>
      <c r="K106" s="126">
        <f t="shared" si="26"/>
        <v>0</v>
      </c>
      <c r="L106" s="127">
        <f t="shared" si="27"/>
      </c>
      <c r="M106" s="128">
        <f t="shared" si="28"/>
        <v>0</v>
      </c>
      <c r="N106" s="128">
        <f t="shared" si="29"/>
      </c>
      <c r="O106" s="128">
        <f t="shared" si="30"/>
      </c>
      <c r="P106" s="129">
        <v>0.00702</v>
      </c>
      <c r="Q106" s="129">
        <v>0</v>
      </c>
      <c r="R106" s="129">
        <v>0</v>
      </c>
      <c r="S106" s="130">
        <v>21</v>
      </c>
      <c r="T106" s="131">
        <f t="shared" si="31"/>
        <v>0</v>
      </c>
      <c r="U106" s="132"/>
    </row>
    <row r="107" spans="1:21" ht="12.75" outlineLevel="2">
      <c r="A107" s="3"/>
      <c r="B107" s="92"/>
      <c r="C107" s="92"/>
      <c r="D107" s="119" t="s">
        <v>5</v>
      </c>
      <c r="E107" s="120">
        <v>9</v>
      </c>
      <c r="F107" s="121" t="s">
        <v>57</v>
      </c>
      <c r="G107" s="122" t="s">
        <v>236</v>
      </c>
      <c r="H107" s="123">
        <v>3</v>
      </c>
      <c r="I107" s="124" t="s">
        <v>35</v>
      </c>
      <c r="J107" s="125"/>
      <c r="K107" s="126">
        <f t="shared" si="26"/>
        <v>0</v>
      </c>
      <c r="L107" s="127">
        <f t="shared" si="27"/>
        <v>0</v>
      </c>
      <c r="M107" s="128">
        <f t="shared" si="28"/>
      </c>
      <c r="N107" s="128">
        <f t="shared" si="29"/>
      </c>
      <c r="O107" s="128">
        <f t="shared" si="30"/>
      </c>
      <c r="P107" s="129">
        <v>0.194</v>
      </c>
      <c r="Q107" s="129">
        <v>0</v>
      </c>
      <c r="R107" s="129">
        <v>0</v>
      </c>
      <c r="S107" s="130">
        <v>21</v>
      </c>
      <c r="T107" s="131">
        <f t="shared" si="31"/>
        <v>0</v>
      </c>
      <c r="U107" s="132"/>
    </row>
    <row r="108" spans="1:21" ht="25.5" outlineLevel="2">
      <c r="A108" s="3"/>
      <c r="B108" s="92"/>
      <c r="C108" s="92"/>
      <c r="D108" s="119" t="s">
        <v>4</v>
      </c>
      <c r="E108" s="120">
        <v>10</v>
      </c>
      <c r="F108" s="121" t="s">
        <v>119</v>
      </c>
      <c r="G108" s="122" t="s">
        <v>297</v>
      </c>
      <c r="H108" s="123">
        <v>3</v>
      </c>
      <c r="I108" s="124" t="s">
        <v>35</v>
      </c>
      <c r="J108" s="125"/>
      <c r="K108" s="126">
        <f t="shared" si="26"/>
        <v>0</v>
      </c>
      <c r="L108" s="127">
        <f t="shared" si="27"/>
      </c>
      <c r="M108" s="128">
        <f t="shared" si="28"/>
        <v>0</v>
      </c>
      <c r="N108" s="128">
        <f t="shared" si="29"/>
      </c>
      <c r="O108" s="128">
        <f t="shared" si="30"/>
      </c>
      <c r="P108" s="129">
        <v>1.69311</v>
      </c>
      <c r="Q108" s="129">
        <v>0</v>
      </c>
      <c r="R108" s="129">
        <v>0</v>
      </c>
      <c r="S108" s="130">
        <v>21</v>
      </c>
      <c r="T108" s="131">
        <f t="shared" si="31"/>
        <v>0</v>
      </c>
      <c r="U108" s="132"/>
    </row>
    <row r="109" spans="1:21" ht="12.75" outlineLevel="2">
      <c r="A109" s="3"/>
      <c r="B109" s="92"/>
      <c r="C109" s="92"/>
      <c r="D109" s="119" t="s">
        <v>5</v>
      </c>
      <c r="E109" s="120">
        <v>11</v>
      </c>
      <c r="F109" s="121"/>
      <c r="G109" s="122" t="s">
        <v>219</v>
      </c>
      <c r="H109" s="123">
        <v>3</v>
      </c>
      <c r="I109" s="124" t="s">
        <v>35</v>
      </c>
      <c r="J109" s="125"/>
      <c r="K109" s="126">
        <f t="shared" si="26"/>
        <v>0</v>
      </c>
      <c r="L109" s="127">
        <f t="shared" si="27"/>
        <v>0</v>
      </c>
      <c r="M109" s="128">
        <f t="shared" si="28"/>
      </c>
      <c r="N109" s="128">
        <f t="shared" si="29"/>
      </c>
      <c r="O109" s="128">
        <f t="shared" si="30"/>
      </c>
      <c r="P109" s="129">
        <v>0.194</v>
      </c>
      <c r="Q109" s="129">
        <v>0</v>
      </c>
      <c r="R109" s="129">
        <v>0</v>
      </c>
      <c r="S109" s="130">
        <v>21</v>
      </c>
      <c r="T109" s="131">
        <f t="shared" si="31"/>
        <v>0</v>
      </c>
      <c r="U109" s="132"/>
    </row>
    <row r="110" spans="1:21" ht="12.75" outlineLevel="2">
      <c r="A110" s="3"/>
      <c r="B110" s="92"/>
      <c r="C110" s="92"/>
      <c r="D110" s="119" t="s">
        <v>4</v>
      </c>
      <c r="E110" s="120">
        <v>12</v>
      </c>
      <c r="F110" s="121" t="s">
        <v>120</v>
      </c>
      <c r="G110" s="122" t="s">
        <v>257</v>
      </c>
      <c r="H110" s="123">
        <v>7</v>
      </c>
      <c r="I110" s="124" t="s">
        <v>35</v>
      </c>
      <c r="J110" s="125"/>
      <c r="K110" s="126">
        <f t="shared" si="26"/>
        <v>0</v>
      </c>
      <c r="L110" s="127">
        <f t="shared" si="27"/>
      </c>
      <c r="M110" s="128">
        <f t="shared" si="28"/>
        <v>0</v>
      </c>
      <c r="N110" s="128">
        <f t="shared" si="29"/>
      </c>
      <c r="O110" s="128">
        <f t="shared" si="30"/>
      </c>
      <c r="P110" s="129">
        <v>0.07511</v>
      </c>
      <c r="Q110" s="129">
        <v>0</v>
      </c>
      <c r="R110" s="129">
        <v>0</v>
      </c>
      <c r="S110" s="130">
        <v>21</v>
      </c>
      <c r="T110" s="131">
        <f t="shared" si="31"/>
        <v>0</v>
      </c>
      <c r="U110" s="132"/>
    </row>
    <row r="111" spans="1:21" ht="12.75" outlineLevel="2">
      <c r="A111" s="3"/>
      <c r="B111" s="92"/>
      <c r="C111" s="92"/>
      <c r="D111" s="119" t="s">
        <v>5</v>
      </c>
      <c r="E111" s="120">
        <v>13</v>
      </c>
      <c r="F111" s="121" t="s">
        <v>47</v>
      </c>
      <c r="G111" s="122" t="s">
        <v>249</v>
      </c>
      <c r="H111" s="123">
        <v>7</v>
      </c>
      <c r="I111" s="124" t="s">
        <v>35</v>
      </c>
      <c r="J111" s="125"/>
      <c r="K111" s="126">
        <f t="shared" si="26"/>
        <v>0</v>
      </c>
      <c r="L111" s="127">
        <f t="shared" si="27"/>
        <v>0</v>
      </c>
      <c r="M111" s="128">
        <f t="shared" si="28"/>
      </c>
      <c r="N111" s="128">
        <f t="shared" si="29"/>
      </c>
      <c r="O111" s="128">
        <f t="shared" si="30"/>
      </c>
      <c r="P111" s="129">
        <v>0.08</v>
      </c>
      <c r="Q111" s="129">
        <v>0</v>
      </c>
      <c r="R111" s="129">
        <v>0</v>
      </c>
      <c r="S111" s="130">
        <v>21</v>
      </c>
      <c r="T111" s="131">
        <f t="shared" si="31"/>
        <v>0</v>
      </c>
      <c r="U111" s="132"/>
    </row>
    <row r="112" spans="1:21" ht="12.75" outlineLevel="2">
      <c r="A112" s="3"/>
      <c r="B112" s="92"/>
      <c r="C112" s="92"/>
      <c r="D112" s="119" t="s">
        <v>4</v>
      </c>
      <c r="E112" s="120">
        <v>14</v>
      </c>
      <c r="F112" s="121" t="s">
        <v>122</v>
      </c>
      <c r="G112" s="122" t="s">
        <v>282</v>
      </c>
      <c r="H112" s="123">
        <v>6</v>
      </c>
      <c r="I112" s="124" t="s">
        <v>35</v>
      </c>
      <c r="J112" s="125"/>
      <c r="K112" s="126">
        <f t="shared" si="26"/>
        <v>0</v>
      </c>
      <c r="L112" s="127">
        <f t="shared" si="27"/>
      </c>
      <c r="M112" s="128">
        <f t="shared" si="28"/>
        <v>0</v>
      </c>
      <c r="N112" s="128">
        <f t="shared" si="29"/>
      </c>
      <c r="O112" s="128">
        <f t="shared" si="30"/>
      </c>
      <c r="P112" s="129">
        <v>0.14494</v>
      </c>
      <c r="Q112" s="129">
        <v>0</v>
      </c>
      <c r="R112" s="129">
        <v>0</v>
      </c>
      <c r="S112" s="130">
        <v>21</v>
      </c>
      <c r="T112" s="131">
        <f t="shared" si="31"/>
        <v>0</v>
      </c>
      <c r="U112" s="132"/>
    </row>
    <row r="113" spans="1:21" ht="12.75" outlineLevel="2">
      <c r="A113" s="3"/>
      <c r="B113" s="92"/>
      <c r="C113" s="92"/>
      <c r="D113" s="119" t="s">
        <v>5</v>
      </c>
      <c r="E113" s="120">
        <v>15</v>
      </c>
      <c r="F113" s="121" t="s">
        <v>64</v>
      </c>
      <c r="G113" s="122" t="s">
        <v>207</v>
      </c>
      <c r="H113" s="123">
        <v>6</v>
      </c>
      <c r="I113" s="124" t="s">
        <v>35</v>
      </c>
      <c r="J113" s="125"/>
      <c r="K113" s="126">
        <f t="shared" si="26"/>
        <v>0</v>
      </c>
      <c r="L113" s="127">
        <f t="shared" si="27"/>
        <v>0</v>
      </c>
      <c r="M113" s="128">
        <f t="shared" si="28"/>
      </c>
      <c r="N113" s="128">
        <f t="shared" si="29"/>
      </c>
      <c r="O113" s="128">
        <f t="shared" si="30"/>
      </c>
      <c r="P113" s="129">
        <v>0.07199999999999998</v>
      </c>
      <c r="Q113" s="129">
        <v>0</v>
      </c>
      <c r="R113" s="129">
        <v>0</v>
      </c>
      <c r="S113" s="130">
        <v>21</v>
      </c>
      <c r="T113" s="131">
        <f t="shared" si="31"/>
        <v>0</v>
      </c>
      <c r="U113" s="132"/>
    </row>
    <row r="114" spans="1:21" ht="12.75" outlineLevel="2">
      <c r="A114" s="3"/>
      <c r="B114" s="92"/>
      <c r="C114" s="92"/>
      <c r="D114" s="119" t="s">
        <v>5</v>
      </c>
      <c r="E114" s="120">
        <v>16</v>
      </c>
      <c r="F114" s="121" t="s">
        <v>65</v>
      </c>
      <c r="G114" s="122" t="s">
        <v>211</v>
      </c>
      <c r="H114" s="123">
        <v>6</v>
      </c>
      <c r="I114" s="124" t="s">
        <v>35</v>
      </c>
      <c r="J114" s="125"/>
      <c r="K114" s="126">
        <f t="shared" si="26"/>
        <v>0</v>
      </c>
      <c r="L114" s="127">
        <f t="shared" si="27"/>
        <v>0</v>
      </c>
      <c r="M114" s="128">
        <f t="shared" si="28"/>
      </c>
      <c r="N114" s="128">
        <f t="shared" si="29"/>
      </c>
      <c r="O114" s="128">
        <f t="shared" si="30"/>
      </c>
      <c r="P114" s="129">
        <v>0.08</v>
      </c>
      <c r="Q114" s="129">
        <v>0</v>
      </c>
      <c r="R114" s="129">
        <v>0</v>
      </c>
      <c r="S114" s="130">
        <v>21</v>
      </c>
      <c r="T114" s="131">
        <f t="shared" si="31"/>
        <v>0</v>
      </c>
      <c r="U114" s="132"/>
    </row>
    <row r="115" spans="1:21" ht="12.75" outlineLevel="2">
      <c r="A115" s="3"/>
      <c r="B115" s="92"/>
      <c r="C115" s="92"/>
      <c r="D115" s="119" t="s">
        <v>5</v>
      </c>
      <c r="E115" s="120">
        <v>17</v>
      </c>
      <c r="F115" s="121" t="s">
        <v>66</v>
      </c>
      <c r="G115" s="122" t="s">
        <v>198</v>
      </c>
      <c r="H115" s="123">
        <v>6</v>
      </c>
      <c r="I115" s="124" t="s">
        <v>35</v>
      </c>
      <c r="J115" s="125"/>
      <c r="K115" s="126">
        <f t="shared" si="26"/>
        <v>0</v>
      </c>
      <c r="L115" s="127">
        <f t="shared" si="27"/>
        <v>0</v>
      </c>
      <c r="M115" s="128">
        <f t="shared" si="28"/>
      </c>
      <c r="N115" s="128">
        <f t="shared" si="29"/>
      </c>
      <c r="O115" s="128">
        <f t="shared" si="30"/>
      </c>
      <c r="P115" s="129">
        <v>0.111</v>
      </c>
      <c r="Q115" s="129">
        <v>0</v>
      </c>
      <c r="R115" s="129">
        <v>0</v>
      </c>
      <c r="S115" s="130">
        <v>21</v>
      </c>
      <c r="T115" s="131">
        <f t="shared" si="31"/>
        <v>0</v>
      </c>
      <c r="U115" s="132"/>
    </row>
    <row r="116" spans="1:21" ht="12.75" outlineLevel="2">
      <c r="A116" s="3"/>
      <c r="B116" s="92"/>
      <c r="C116" s="92"/>
      <c r="D116" s="119" t="s">
        <v>5</v>
      </c>
      <c r="E116" s="120">
        <v>18</v>
      </c>
      <c r="F116" s="121" t="s">
        <v>68</v>
      </c>
      <c r="G116" s="122" t="s">
        <v>208</v>
      </c>
      <c r="H116" s="123">
        <v>6</v>
      </c>
      <c r="I116" s="124" t="s">
        <v>35</v>
      </c>
      <c r="J116" s="125"/>
      <c r="K116" s="126">
        <f t="shared" si="26"/>
        <v>0</v>
      </c>
      <c r="L116" s="127">
        <f t="shared" si="27"/>
        <v>0</v>
      </c>
      <c r="M116" s="128">
        <f t="shared" si="28"/>
      </c>
      <c r="N116" s="128">
        <f t="shared" si="29"/>
      </c>
      <c r="O116" s="128">
        <f t="shared" si="30"/>
      </c>
      <c r="P116" s="129">
        <v>0.0035</v>
      </c>
      <c r="Q116" s="129">
        <v>0</v>
      </c>
      <c r="R116" s="129">
        <v>0</v>
      </c>
      <c r="S116" s="130">
        <v>21</v>
      </c>
      <c r="T116" s="131">
        <f t="shared" si="31"/>
        <v>0</v>
      </c>
      <c r="U116" s="132"/>
    </row>
    <row r="117" spans="1:21" ht="12.75" outlineLevel="2">
      <c r="A117" s="3"/>
      <c r="B117" s="92"/>
      <c r="C117" s="92"/>
      <c r="D117" s="119" t="s">
        <v>5</v>
      </c>
      <c r="E117" s="120">
        <v>19</v>
      </c>
      <c r="F117" s="121" t="s">
        <v>69</v>
      </c>
      <c r="G117" s="122" t="s">
        <v>209</v>
      </c>
      <c r="H117" s="123">
        <v>6</v>
      </c>
      <c r="I117" s="124" t="s">
        <v>35</v>
      </c>
      <c r="J117" s="125"/>
      <c r="K117" s="126">
        <f t="shared" si="26"/>
        <v>0</v>
      </c>
      <c r="L117" s="127">
        <f t="shared" si="27"/>
        <v>0</v>
      </c>
      <c r="M117" s="128">
        <f t="shared" si="28"/>
      </c>
      <c r="N117" s="128">
        <f t="shared" si="29"/>
      </c>
      <c r="O117" s="128">
        <f t="shared" si="30"/>
      </c>
      <c r="P117" s="129">
        <v>0.058</v>
      </c>
      <c r="Q117" s="129">
        <v>0</v>
      </c>
      <c r="R117" s="129">
        <v>0</v>
      </c>
      <c r="S117" s="130">
        <v>21</v>
      </c>
      <c r="T117" s="131">
        <f t="shared" si="31"/>
        <v>0</v>
      </c>
      <c r="U117" s="132"/>
    </row>
    <row r="118" spans="1:21" ht="12.75" outlineLevel="2">
      <c r="A118" s="3"/>
      <c r="B118" s="92"/>
      <c r="C118" s="92"/>
      <c r="D118" s="119" t="s">
        <v>5</v>
      </c>
      <c r="E118" s="120">
        <v>20</v>
      </c>
      <c r="F118" s="121" t="s">
        <v>67</v>
      </c>
      <c r="G118" s="122" t="s">
        <v>210</v>
      </c>
      <c r="H118" s="123">
        <v>6</v>
      </c>
      <c r="I118" s="124" t="s">
        <v>35</v>
      </c>
      <c r="J118" s="125"/>
      <c r="K118" s="126">
        <f t="shared" si="26"/>
        <v>0</v>
      </c>
      <c r="L118" s="127">
        <f t="shared" si="27"/>
        <v>0</v>
      </c>
      <c r="M118" s="128">
        <f t="shared" si="28"/>
      </c>
      <c r="N118" s="128">
        <f t="shared" si="29"/>
      </c>
      <c r="O118" s="128">
        <f t="shared" si="30"/>
      </c>
      <c r="P118" s="129">
        <v>0.027</v>
      </c>
      <c r="Q118" s="129">
        <v>0</v>
      </c>
      <c r="R118" s="129">
        <v>0</v>
      </c>
      <c r="S118" s="130">
        <v>21</v>
      </c>
      <c r="T118" s="131">
        <f t="shared" si="31"/>
        <v>0</v>
      </c>
      <c r="U118" s="132"/>
    </row>
    <row r="119" spans="1:21" ht="12.75" outlineLevel="2">
      <c r="A119" s="3"/>
      <c r="B119" s="92"/>
      <c r="C119" s="92"/>
      <c r="D119" s="119" t="s">
        <v>5</v>
      </c>
      <c r="E119" s="120">
        <v>21</v>
      </c>
      <c r="F119" s="121"/>
      <c r="G119" s="122" t="s">
        <v>190</v>
      </c>
      <c r="H119" s="123">
        <v>12</v>
      </c>
      <c r="I119" s="124" t="s">
        <v>35</v>
      </c>
      <c r="J119" s="125"/>
      <c r="K119" s="126">
        <f t="shared" si="26"/>
        <v>0</v>
      </c>
      <c r="L119" s="127">
        <f t="shared" si="27"/>
        <v>0</v>
      </c>
      <c r="M119" s="128">
        <f t="shared" si="28"/>
      </c>
      <c r="N119" s="128">
        <f t="shared" si="29"/>
      </c>
      <c r="O119" s="128">
        <f t="shared" si="30"/>
      </c>
      <c r="P119" s="129">
        <v>0.027</v>
      </c>
      <c r="Q119" s="129">
        <v>0</v>
      </c>
      <c r="R119" s="129">
        <v>0</v>
      </c>
      <c r="S119" s="130">
        <v>21</v>
      </c>
      <c r="T119" s="131">
        <f t="shared" si="31"/>
        <v>0</v>
      </c>
      <c r="U119" s="132"/>
    </row>
    <row r="120" spans="1:21" ht="12.75" outlineLevel="1">
      <c r="A120" s="3"/>
      <c r="B120" s="93"/>
      <c r="C120" s="94" t="s">
        <v>22</v>
      </c>
      <c r="D120" s="95" t="s">
        <v>3</v>
      </c>
      <c r="E120" s="96"/>
      <c r="F120" s="96" t="s">
        <v>26</v>
      </c>
      <c r="G120" s="97" t="s">
        <v>217</v>
      </c>
      <c r="H120" s="96"/>
      <c r="I120" s="95"/>
      <c r="J120" s="96"/>
      <c r="K120" s="98">
        <f>SUBTOTAL(9,K121:K126)</f>
        <v>0</v>
      </c>
      <c r="L120" s="99">
        <f>SUBTOTAL(9,L121:L126)</f>
        <v>0</v>
      </c>
      <c r="M120" s="99">
        <f>SUBTOTAL(9,M121:M126)</f>
        <v>0</v>
      </c>
      <c r="N120" s="99">
        <f>SUBTOTAL(9,N121:N126)</f>
        <v>0</v>
      </c>
      <c r="O120" s="99">
        <f>SUBTOTAL(9,O121:O126)</f>
        <v>0</v>
      </c>
      <c r="P120" s="100">
        <f>SUMPRODUCT(P121:P126,H121:H126)</f>
        <v>12.327911779999374</v>
      </c>
      <c r="Q120" s="100">
        <f>SUMPRODUCT(Q121:Q126,H121:H126)</f>
        <v>0</v>
      </c>
      <c r="R120" s="100">
        <f>SUMPRODUCT(R121:R126,H121:H126)</f>
        <v>147.81524000009497</v>
      </c>
      <c r="S120" s="101">
        <f>SUMPRODUCT(S121:S126,K121:K126)/100</f>
        <v>0</v>
      </c>
      <c r="T120" s="101">
        <f>K120+S120</f>
        <v>0</v>
      </c>
      <c r="U120" s="92"/>
    </row>
    <row r="121" spans="1:21" ht="12.75" outlineLevel="2">
      <c r="A121" s="3"/>
      <c r="B121" s="109"/>
      <c r="C121" s="110"/>
      <c r="D121" s="111"/>
      <c r="E121" s="112" t="s">
        <v>227</v>
      </c>
      <c r="F121" s="113"/>
      <c r="G121" s="114"/>
      <c r="H121" s="113"/>
      <c r="I121" s="111"/>
      <c r="J121" s="113"/>
      <c r="K121" s="115"/>
      <c r="L121" s="116"/>
      <c r="M121" s="116"/>
      <c r="N121" s="116"/>
      <c r="O121" s="116"/>
      <c r="P121" s="117"/>
      <c r="Q121" s="117"/>
      <c r="R121" s="117"/>
      <c r="S121" s="118"/>
      <c r="T121" s="118"/>
      <c r="U121" s="92"/>
    </row>
    <row r="122" spans="1:21" ht="12.75" outlineLevel="2">
      <c r="A122" s="3"/>
      <c r="B122" s="92"/>
      <c r="C122" s="92"/>
      <c r="D122" s="119" t="s">
        <v>4</v>
      </c>
      <c r="E122" s="120">
        <v>1</v>
      </c>
      <c r="F122" s="121" t="s">
        <v>127</v>
      </c>
      <c r="G122" s="122" t="s">
        <v>250</v>
      </c>
      <c r="H122" s="123">
        <v>449</v>
      </c>
      <c r="I122" s="124" t="s">
        <v>7</v>
      </c>
      <c r="J122" s="125"/>
      <c r="K122" s="126">
        <f>H122*J122</f>
        <v>0</v>
      </c>
      <c r="L122" s="127">
        <f>IF(D122="S",K122,"")</f>
      </c>
      <c r="M122" s="128">
        <f>IF(OR(D122="P",D122="U"),K122,"")</f>
        <v>0</v>
      </c>
      <c r="N122" s="128">
        <f>IF(D122="H",K122,"")</f>
      </c>
      <c r="O122" s="128">
        <f>IF(D122="V",K122,"")</f>
      </c>
      <c r="P122" s="129">
        <v>0</v>
      </c>
      <c r="Q122" s="129">
        <v>0</v>
      </c>
      <c r="R122" s="129">
        <v>0.2600000000002183</v>
      </c>
      <c r="S122" s="130">
        <v>21</v>
      </c>
      <c r="T122" s="131">
        <f>K122*(S122+100)/100</f>
        <v>0</v>
      </c>
      <c r="U122" s="132"/>
    </row>
    <row r="123" spans="1:21" ht="12.75" outlineLevel="2">
      <c r="A123" s="3"/>
      <c r="B123" s="92"/>
      <c r="C123" s="92"/>
      <c r="D123" s="119" t="s">
        <v>4</v>
      </c>
      <c r="E123" s="120">
        <v>2</v>
      </c>
      <c r="F123" s="121" t="s">
        <v>126</v>
      </c>
      <c r="G123" s="122" t="s">
        <v>273</v>
      </c>
      <c r="H123" s="123">
        <v>449</v>
      </c>
      <c r="I123" s="124" t="s">
        <v>7</v>
      </c>
      <c r="J123" s="125"/>
      <c r="K123" s="126">
        <f>H123*J123</f>
        <v>0</v>
      </c>
      <c r="L123" s="127">
        <f>IF(D123="S",K123,"")</f>
      </c>
      <c r="M123" s="128">
        <f>IF(OR(D123="P",D123="U"),K123,"")</f>
        <v>0</v>
      </c>
      <c r="N123" s="128">
        <f>IF(D123="H",K123,"")</f>
      </c>
      <c r="O123" s="128">
        <f>IF(D123="V",K123,"")</f>
      </c>
      <c r="P123" s="129">
        <v>1.0100000000002184E-05</v>
      </c>
      <c r="Q123" s="129">
        <v>0</v>
      </c>
      <c r="R123" s="129">
        <v>0.04299999999998505</v>
      </c>
      <c r="S123" s="130">
        <v>21</v>
      </c>
      <c r="T123" s="131">
        <f>K123*(S123+100)/100</f>
        <v>0</v>
      </c>
      <c r="U123" s="132"/>
    </row>
    <row r="124" spans="1:21" ht="25.5" outlineLevel="2">
      <c r="A124" s="3"/>
      <c r="B124" s="92"/>
      <c r="C124" s="92"/>
      <c r="D124" s="119" t="s">
        <v>4</v>
      </c>
      <c r="E124" s="120">
        <v>3</v>
      </c>
      <c r="F124" s="121" t="s">
        <v>124</v>
      </c>
      <c r="G124" s="122" t="s">
        <v>295</v>
      </c>
      <c r="H124" s="123">
        <v>43</v>
      </c>
      <c r="I124" s="124" t="s">
        <v>7</v>
      </c>
      <c r="J124" s="125"/>
      <c r="K124" s="126">
        <f>H124*J124</f>
        <v>0</v>
      </c>
      <c r="L124" s="127">
        <f>IF(D124="S",K124,"")</f>
      </c>
      <c r="M124" s="128">
        <f>IF(OR(D124="P",D124="U"),K124,"")</f>
        <v>0</v>
      </c>
      <c r="N124" s="128">
        <f>IF(D124="H",K124,"")</f>
      </c>
      <c r="O124" s="128">
        <f>IF(D124="V",K124,"")</f>
      </c>
      <c r="P124" s="129">
        <v>0.11533655999996592</v>
      </c>
      <c r="Q124" s="129">
        <v>0</v>
      </c>
      <c r="R124" s="129">
        <v>0.21600000000012187</v>
      </c>
      <c r="S124" s="130">
        <v>21</v>
      </c>
      <c r="T124" s="131">
        <f>K124*(S124+100)/100</f>
        <v>0</v>
      </c>
      <c r="U124" s="132"/>
    </row>
    <row r="125" spans="1:21" ht="12.75" outlineLevel="2">
      <c r="A125" s="3"/>
      <c r="B125" s="92"/>
      <c r="C125" s="92"/>
      <c r="D125" s="119" t="s">
        <v>5</v>
      </c>
      <c r="E125" s="120">
        <v>4</v>
      </c>
      <c r="F125" s="121" t="s">
        <v>63</v>
      </c>
      <c r="G125" s="122" t="s">
        <v>191</v>
      </c>
      <c r="H125" s="123">
        <v>43</v>
      </c>
      <c r="I125" s="124" t="s">
        <v>35</v>
      </c>
      <c r="J125" s="125"/>
      <c r="K125" s="126">
        <f>H125*J125</f>
        <v>0</v>
      </c>
      <c r="L125" s="127">
        <f>IF(D125="S",K125,"")</f>
        <v>0</v>
      </c>
      <c r="M125" s="128">
        <f>IF(OR(D125="P",D125="U"),K125,"")</f>
      </c>
      <c r="N125" s="128">
        <f>IF(D125="H",K125,"")</f>
      </c>
      <c r="O125" s="128">
        <f>IF(D125="V",K125,"")</f>
      </c>
      <c r="P125" s="129">
        <v>0.081</v>
      </c>
      <c r="Q125" s="129">
        <v>0</v>
      </c>
      <c r="R125" s="129">
        <v>0</v>
      </c>
      <c r="S125" s="130">
        <v>21</v>
      </c>
      <c r="T125" s="131">
        <f>K125*(S125+100)/100</f>
        <v>0</v>
      </c>
      <c r="U125" s="132"/>
    </row>
    <row r="126" spans="1:21" ht="25.5" outlineLevel="2">
      <c r="A126" s="3"/>
      <c r="B126" s="92"/>
      <c r="C126" s="92"/>
      <c r="D126" s="119" t="s">
        <v>4</v>
      </c>
      <c r="E126" s="120">
        <v>5</v>
      </c>
      <c r="F126" s="121" t="s">
        <v>125</v>
      </c>
      <c r="G126" s="122" t="s">
        <v>288</v>
      </c>
      <c r="H126" s="123">
        <v>1.72</v>
      </c>
      <c r="I126" s="124" t="s">
        <v>12</v>
      </c>
      <c r="J126" s="125"/>
      <c r="K126" s="126">
        <f>H126*J126</f>
        <v>0</v>
      </c>
      <c r="L126" s="127">
        <f>IF(D126="S",K126,"")</f>
      </c>
      <c r="M126" s="128">
        <f>IF(OR(D126="P",D126="U"),K126,"")</f>
        <v>0</v>
      </c>
      <c r="N126" s="128">
        <f>IF(D126="H",K126,"")</f>
      </c>
      <c r="O126" s="128">
        <f>IF(D126="V",K126,"")</f>
      </c>
      <c r="P126" s="129">
        <v>2.2563400000004874</v>
      </c>
      <c r="Q126" s="129">
        <v>0</v>
      </c>
      <c r="R126" s="129">
        <v>1.4419999999990978</v>
      </c>
      <c r="S126" s="130">
        <v>21</v>
      </c>
      <c r="T126" s="131">
        <f>K126*(S126+100)/100</f>
        <v>0</v>
      </c>
      <c r="U126" s="132"/>
    </row>
    <row r="127" spans="1:21" ht="12.75" outlineLevel="1">
      <c r="A127" s="3"/>
      <c r="B127" s="93"/>
      <c r="C127" s="94" t="s">
        <v>23</v>
      </c>
      <c r="D127" s="95" t="s">
        <v>3</v>
      </c>
      <c r="E127" s="96"/>
      <c r="F127" s="96" t="s">
        <v>26</v>
      </c>
      <c r="G127" s="97" t="s">
        <v>232</v>
      </c>
      <c r="H127" s="96"/>
      <c r="I127" s="95"/>
      <c r="J127" s="96"/>
      <c r="K127" s="98">
        <f>SUBTOTAL(9,K128:K137)</f>
        <v>0</v>
      </c>
      <c r="L127" s="99">
        <f>SUBTOTAL(9,L128:L137)</f>
        <v>0</v>
      </c>
      <c r="M127" s="99">
        <f>SUBTOTAL(9,M128:M137)</f>
        <v>0</v>
      </c>
      <c r="N127" s="99">
        <f>SUBTOTAL(9,N128:N137)</f>
        <v>0</v>
      </c>
      <c r="O127" s="99">
        <f>SUBTOTAL(9,O128:O137)</f>
        <v>0</v>
      </c>
      <c r="P127" s="100">
        <f>SUMPRODUCT(P128:P137,H128:H137)</f>
        <v>0</v>
      </c>
      <c r="Q127" s="100">
        <f>SUMPRODUCT(Q128:Q137,H128:H137)</f>
        <v>0</v>
      </c>
      <c r="R127" s="100">
        <f>SUMPRODUCT(R128:R137,H128:H137)</f>
        <v>20.90649999999213</v>
      </c>
      <c r="S127" s="101">
        <f>SUMPRODUCT(S128:S137,K128:K137)/100</f>
        <v>0</v>
      </c>
      <c r="T127" s="101">
        <f>K127+S127</f>
        <v>0</v>
      </c>
      <c r="U127" s="92"/>
    </row>
    <row r="128" spans="1:21" ht="12.75" outlineLevel="2">
      <c r="A128" s="3"/>
      <c r="B128" s="109"/>
      <c r="C128" s="110"/>
      <c r="D128" s="111"/>
      <c r="E128" s="112" t="s">
        <v>227</v>
      </c>
      <c r="F128" s="113"/>
      <c r="G128" s="114"/>
      <c r="H128" s="113"/>
      <c r="I128" s="111"/>
      <c r="J128" s="113"/>
      <c r="K128" s="115"/>
      <c r="L128" s="116"/>
      <c r="M128" s="116"/>
      <c r="N128" s="116"/>
      <c r="O128" s="116"/>
      <c r="P128" s="117"/>
      <c r="Q128" s="117"/>
      <c r="R128" s="117"/>
      <c r="S128" s="118"/>
      <c r="T128" s="118"/>
      <c r="U128" s="92"/>
    </row>
    <row r="129" spans="1:21" ht="12.75" outlineLevel="2">
      <c r="A129" s="3"/>
      <c r="B129" s="92"/>
      <c r="C129" s="92"/>
      <c r="D129" s="119" t="s">
        <v>4</v>
      </c>
      <c r="E129" s="120">
        <v>1</v>
      </c>
      <c r="F129" s="121" t="s">
        <v>135</v>
      </c>
      <c r="G129" s="122" t="s">
        <v>238</v>
      </c>
      <c r="H129" s="123">
        <v>34.682</v>
      </c>
      <c r="I129" s="124" t="s">
        <v>8</v>
      </c>
      <c r="J129" s="125"/>
      <c r="K129" s="126">
        <f aca="true" t="shared" si="32" ref="K129:K137">H129*J129</f>
        <v>0</v>
      </c>
      <c r="L129" s="127">
        <f aca="true" t="shared" si="33" ref="L129:L137">IF(D129="S",K129,"")</f>
      </c>
      <c r="M129" s="128">
        <f aca="true" t="shared" si="34" ref="M129:M137">IF(OR(D129="P",D129="U"),K129,"")</f>
        <v>0</v>
      </c>
      <c r="N129" s="128">
        <f aca="true" t="shared" si="35" ref="N129:N137">IF(D129="H",K129,"")</f>
      </c>
      <c r="O129" s="128">
        <f aca="true" t="shared" si="36" ref="O129:O137">IF(D129="V",K129,"")</f>
      </c>
      <c r="P129" s="129">
        <v>0</v>
      </c>
      <c r="Q129" s="129">
        <v>0</v>
      </c>
      <c r="R129" s="129">
        <v>0</v>
      </c>
      <c r="S129" s="130">
        <v>21</v>
      </c>
      <c r="T129" s="131">
        <f aca="true" t="shared" si="37" ref="T129:T137">K129*(S129+100)/100</f>
        <v>0</v>
      </c>
      <c r="U129" s="132"/>
    </row>
    <row r="130" spans="1:21" ht="12.75" outlineLevel="2">
      <c r="A130" s="3"/>
      <c r="B130" s="92"/>
      <c r="C130" s="92"/>
      <c r="D130" s="119" t="s">
        <v>4</v>
      </c>
      <c r="E130" s="120">
        <v>2</v>
      </c>
      <c r="F130" s="121" t="s">
        <v>131</v>
      </c>
      <c r="G130" s="122" t="s">
        <v>242</v>
      </c>
      <c r="H130" s="123">
        <v>14.481</v>
      </c>
      <c r="I130" s="124" t="s">
        <v>8</v>
      </c>
      <c r="J130" s="125"/>
      <c r="K130" s="126">
        <f t="shared" si="32"/>
        <v>0</v>
      </c>
      <c r="L130" s="127">
        <f t="shared" si="33"/>
      </c>
      <c r="M130" s="128">
        <f t="shared" si="34"/>
        <v>0</v>
      </c>
      <c r="N130" s="128">
        <f t="shared" si="35"/>
      </c>
      <c r="O130" s="128">
        <f t="shared" si="36"/>
      </c>
      <c r="P130" s="129">
        <v>0</v>
      </c>
      <c r="Q130" s="129">
        <v>0</v>
      </c>
      <c r="R130" s="129">
        <v>0</v>
      </c>
      <c r="S130" s="130">
        <v>21</v>
      </c>
      <c r="T130" s="131">
        <f t="shared" si="37"/>
        <v>0</v>
      </c>
      <c r="U130" s="132"/>
    </row>
    <row r="131" spans="1:21" ht="12.75" outlineLevel="2">
      <c r="A131" s="3"/>
      <c r="B131" s="92"/>
      <c r="C131" s="92"/>
      <c r="D131" s="119" t="s">
        <v>4</v>
      </c>
      <c r="E131" s="120">
        <v>3</v>
      </c>
      <c r="F131" s="121" t="s">
        <v>132</v>
      </c>
      <c r="G131" s="122" t="s">
        <v>222</v>
      </c>
      <c r="H131" s="123">
        <v>1045.325</v>
      </c>
      <c r="I131" s="124" t="s">
        <v>8</v>
      </c>
      <c r="J131" s="125"/>
      <c r="K131" s="126">
        <f t="shared" si="32"/>
        <v>0</v>
      </c>
      <c r="L131" s="127">
        <f t="shared" si="33"/>
      </c>
      <c r="M131" s="128">
        <f t="shared" si="34"/>
        <v>0</v>
      </c>
      <c r="N131" s="128">
        <f t="shared" si="35"/>
      </c>
      <c r="O131" s="128">
        <f t="shared" si="36"/>
      </c>
      <c r="P131" s="129">
        <v>0</v>
      </c>
      <c r="Q131" s="129">
        <v>0</v>
      </c>
      <c r="R131" s="129">
        <v>0.019999999999992468</v>
      </c>
      <c r="S131" s="130">
        <v>21</v>
      </c>
      <c r="T131" s="131">
        <f t="shared" si="37"/>
        <v>0</v>
      </c>
      <c r="U131" s="132"/>
    </row>
    <row r="132" spans="1:21" ht="12.75" outlineLevel="2">
      <c r="A132" s="3"/>
      <c r="B132" s="92"/>
      <c r="C132" s="92"/>
      <c r="D132" s="119" t="s">
        <v>4</v>
      </c>
      <c r="E132" s="120">
        <v>4</v>
      </c>
      <c r="F132" s="121" t="s">
        <v>132</v>
      </c>
      <c r="G132" s="122" t="s">
        <v>258</v>
      </c>
      <c r="H132" s="123">
        <v>236.024</v>
      </c>
      <c r="I132" s="124" t="s">
        <v>8</v>
      </c>
      <c r="J132" s="125"/>
      <c r="K132" s="126">
        <f t="shared" si="32"/>
        <v>0</v>
      </c>
      <c r="L132" s="127">
        <f t="shared" si="33"/>
      </c>
      <c r="M132" s="128">
        <f t="shared" si="34"/>
        <v>0</v>
      </c>
      <c r="N132" s="128">
        <f t="shared" si="35"/>
      </c>
      <c r="O132" s="128">
        <f t="shared" si="36"/>
      </c>
      <c r="P132" s="129">
        <v>0</v>
      </c>
      <c r="Q132" s="129">
        <v>0</v>
      </c>
      <c r="R132" s="129">
        <v>0</v>
      </c>
      <c r="S132" s="130">
        <v>21</v>
      </c>
      <c r="T132" s="131">
        <f t="shared" si="37"/>
        <v>0</v>
      </c>
      <c r="U132" s="132"/>
    </row>
    <row r="133" spans="1:21" ht="12.75" outlineLevel="2">
      <c r="A133" s="3"/>
      <c r="B133" s="92"/>
      <c r="C133" s="92"/>
      <c r="D133" s="119" t="s">
        <v>4</v>
      </c>
      <c r="E133" s="120">
        <v>5</v>
      </c>
      <c r="F133" s="121" t="s">
        <v>134</v>
      </c>
      <c r="G133" s="122" t="s">
        <v>255</v>
      </c>
      <c r="H133" s="123">
        <v>89.679</v>
      </c>
      <c r="I133" s="124" t="s">
        <v>8</v>
      </c>
      <c r="J133" s="125"/>
      <c r="K133" s="126">
        <f t="shared" si="32"/>
        <v>0</v>
      </c>
      <c r="L133" s="127">
        <f t="shared" si="33"/>
      </c>
      <c r="M133" s="128">
        <f t="shared" si="34"/>
        <v>0</v>
      </c>
      <c r="N133" s="128">
        <f t="shared" si="35"/>
      </c>
      <c r="O133" s="128">
        <f t="shared" si="36"/>
      </c>
      <c r="P133" s="129">
        <v>0</v>
      </c>
      <c r="Q133" s="129">
        <v>0</v>
      </c>
      <c r="R133" s="129">
        <v>0</v>
      </c>
      <c r="S133" s="130">
        <v>21</v>
      </c>
      <c r="T133" s="131">
        <f t="shared" si="37"/>
        <v>0</v>
      </c>
      <c r="U133" s="132"/>
    </row>
    <row r="134" spans="1:21" ht="12.75" outlineLevel="2">
      <c r="A134" s="3"/>
      <c r="B134" s="92"/>
      <c r="C134" s="92"/>
      <c r="D134" s="119" t="s">
        <v>4</v>
      </c>
      <c r="E134" s="120">
        <v>6</v>
      </c>
      <c r="F134" s="121" t="s">
        <v>133</v>
      </c>
      <c r="G134" s="122" t="s">
        <v>256</v>
      </c>
      <c r="H134" s="123">
        <v>1.863</v>
      </c>
      <c r="I134" s="124" t="s">
        <v>8</v>
      </c>
      <c r="J134" s="125"/>
      <c r="K134" s="126">
        <f t="shared" si="32"/>
        <v>0</v>
      </c>
      <c r="L134" s="127">
        <f t="shared" si="33"/>
      </c>
      <c r="M134" s="128">
        <f t="shared" si="34"/>
        <v>0</v>
      </c>
      <c r="N134" s="128">
        <f t="shared" si="35"/>
      </c>
      <c r="O134" s="128">
        <f t="shared" si="36"/>
      </c>
      <c r="P134" s="129">
        <v>0</v>
      </c>
      <c r="Q134" s="129">
        <v>0</v>
      </c>
      <c r="R134" s="129">
        <v>0</v>
      </c>
      <c r="S134" s="130">
        <v>21</v>
      </c>
      <c r="T134" s="131">
        <f t="shared" si="37"/>
        <v>0</v>
      </c>
      <c r="U134" s="132"/>
    </row>
    <row r="135" spans="1:21" ht="12.75" outlineLevel="2">
      <c r="A135" s="3"/>
      <c r="B135" s="92"/>
      <c r="C135" s="92"/>
      <c r="D135" s="119" t="s">
        <v>4</v>
      </c>
      <c r="E135" s="120">
        <v>7</v>
      </c>
      <c r="F135" s="121" t="s">
        <v>130</v>
      </c>
      <c r="G135" s="122" t="s">
        <v>265</v>
      </c>
      <c r="H135" s="123">
        <v>285.966</v>
      </c>
      <c r="I135" s="124" t="s">
        <v>8</v>
      </c>
      <c r="J135" s="125"/>
      <c r="K135" s="126">
        <f t="shared" si="32"/>
        <v>0</v>
      </c>
      <c r="L135" s="127">
        <f t="shared" si="33"/>
      </c>
      <c r="M135" s="128">
        <f t="shared" si="34"/>
        <v>0</v>
      </c>
      <c r="N135" s="128">
        <f t="shared" si="35"/>
      </c>
      <c r="O135" s="128">
        <f t="shared" si="36"/>
      </c>
      <c r="P135" s="129">
        <v>0</v>
      </c>
      <c r="Q135" s="129">
        <v>0</v>
      </c>
      <c r="R135" s="129">
        <v>0</v>
      </c>
      <c r="S135" s="130">
        <v>21</v>
      </c>
      <c r="T135" s="131">
        <f t="shared" si="37"/>
        <v>0</v>
      </c>
      <c r="U135" s="132"/>
    </row>
    <row r="136" spans="1:21" ht="12.75" outlineLevel="2">
      <c r="A136" s="3"/>
      <c r="B136" s="92"/>
      <c r="C136" s="92"/>
      <c r="D136" s="119" t="s">
        <v>4</v>
      </c>
      <c r="E136" s="120">
        <v>8</v>
      </c>
      <c r="F136" s="121" t="s">
        <v>129</v>
      </c>
      <c r="G136" s="122" t="s">
        <v>226</v>
      </c>
      <c r="H136" s="123">
        <v>285.966</v>
      </c>
      <c r="I136" s="124" t="s">
        <v>8</v>
      </c>
      <c r="J136" s="125"/>
      <c r="K136" s="126">
        <f t="shared" si="32"/>
        <v>0</v>
      </c>
      <c r="L136" s="127">
        <f t="shared" si="33"/>
      </c>
      <c r="M136" s="128">
        <f t="shared" si="34"/>
        <v>0</v>
      </c>
      <c r="N136" s="128">
        <f t="shared" si="35"/>
      </c>
      <c r="O136" s="128">
        <f t="shared" si="36"/>
      </c>
      <c r="P136" s="129">
        <v>0</v>
      </c>
      <c r="Q136" s="129">
        <v>0</v>
      </c>
      <c r="R136" s="129">
        <v>0</v>
      </c>
      <c r="S136" s="130">
        <v>21</v>
      </c>
      <c r="T136" s="131">
        <f t="shared" si="37"/>
        <v>0</v>
      </c>
      <c r="U136" s="132"/>
    </row>
    <row r="137" spans="1:21" ht="12.75" outlineLevel="2">
      <c r="A137" s="3"/>
      <c r="B137" s="92"/>
      <c r="C137" s="92"/>
      <c r="D137" s="119" t="s">
        <v>4</v>
      </c>
      <c r="E137" s="120">
        <v>9</v>
      </c>
      <c r="F137" s="121" t="s">
        <v>72</v>
      </c>
      <c r="G137" s="122" t="s">
        <v>172</v>
      </c>
      <c r="H137" s="123">
        <v>285.966</v>
      </c>
      <c r="I137" s="124" t="s">
        <v>8</v>
      </c>
      <c r="J137" s="125"/>
      <c r="K137" s="126">
        <f t="shared" si="32"/>
        <v>0</v>
      </c>
      <c r="L137" s="127">
        <f t="shared" si="33"/>
      </c>
      <c r="M137" s="128">
        <f t="shared" si="34"/>
        <v>0</v>
      </c>
      <c r="N137" s="128">
        <f t="shared" si="35"/>
      </c>
      <c r="O137" s="128">
        <f t="shared" si="36"/>
      </c>
      <c r="P137" s="129">
        <v>0</v>
      </c>
      <c r="Q137" s="129">
        <v>0</v>
      </c>
      <c r="R137" s="129">
        <v>0</v>
      </c>
      <c r="S137" s="130">
        <v>21</v>
      </c>
      <c r="T137" s="131">
        <f t="shared" si="37"/>
        <v>0</v>
      </c>
      <c r="U137" s="132"/>
    </row>
    <row r="138" spans="1:21" ht="12.75" outlineLevel="1">
      <c r="A138" s="3"/>
      <c r="B138" s="93"/>
      <c r="C138" s="94" t="s">
        <v>24</v>
      </c>
      <c r="D138" s="95" t="s">
        <v>3</v>
      </c>
      <c r="E138" s="96"/>
      <c r="F138" s="96" t="s">
        <v>26</v>
      </c>
      <c r="G138" s="97" t="s">
        <v>161</v>
      </c>
      <c r="H138" s="96"/>
      <c r="I138" s="95"/>
      <c r="J138" s="96"/>
      <c r="K138" s="98">
        <f>SUBTOTAL(9,K139:K143)</f>
        <v>0</v>
      </c>
      <c r="L138" s="99">
        <f>SUBTOTAL(9,L139:L143)</f>
        <v>0</v>
      </c>
      <c r="M138" s="99">
        <f>SUBTOTAL(9,M139:M143)</f>
        <v>0</v>
      </c>
      <c r="N138" s="99">
        <f>SUBTOTAL(9,N139:N143)</f>
        <v>0</v>
      </c>
      <c r="O138" s="99">
        <f>SUBTOTAL(9,O139:O143)</f>
        <v>0</v>
      </c>
      <c r="P138" s="100">
        <f>SUMPRODUCT(P139:P143,H139:H143)</f>
        <v>0</v>
      </c>
      <c r="Q138" s="100">
        <f>SUMPRODUCT(Q139:Q143,H139:H143)</f>
        <v>0</v>
      </c>
      <c r="R138" s="100">
        <f>SUMPRODUCT(R139:R143,H139:H143)</f>
        <v>0</v>
      </c>
      <c r="S138" s="101" t="e">
        <f>SUMPRODUCT(S139:S144,K139:K143)/100</f>
        <v>#VALUE!</v>
      </c>
      <c r="T138" s="101" t="e">
        <f>K138+S138</f>
        <v>#VALUE!</v>
      </c>
      <c r="U138" s="92"/>
    </row>
    <row r="139" spans="1:21" ht="12.75" outlineLevel="2">
      <c r="A139" s="3"/>
      <c r="B139" s="109"/>
      <c r="C139" s="110"/>
      <c r="D139" s="111"/>
      <c r="E139" s="112" t="s">
        <v>227</v>
      </c>
      <c r="F139" s="113"/>
      <c r="G139" s="114"/>
      <c r="H139" s="113"/>
      <c r="I139" s="111"/>
      <c r="J139" s="113"/>
      <c r="K139" s="115"/>
      <c r="L139" s="116"/>
      <c r="M139" s="116"/>
      <c r="N139" s="116"/>
      <c r="O139" s="116"/>
      <c r="P139" s="117"/>
      <c r="Q139" s="117"/>
      <c r="R139" s="117"/>
      <c r="S139" s="118"/>
      <c r="T139" s="118"/>
      <c r="U139" s="92"/>
    </row>
    <row r="140" spans="1:21" ht="12.75" outlineLevel="2">
      <c r="A140" s="3"/>
      <c r="B140" s="92"/>
      <c r="C140" s="92"/>
      <c r="D140" s="119" t="s">
        <v>4</v>
      </c>
      <c r="E140" s="120">
        <v>1</v>
      </c>
      <c r="F140" s="121" t="s">
        <v>72</v>
      </c>
      <c r="G140" s="122" t="s">
        <v>304</v>
      </c>
      <c r="H140" s="123">
        <v>1</v>
      </c>
      <c r="I140" s="124" t="s">
        <v>306</v>
      </c>
      <c r="J140" s="125"/>
      <c r="K140" s="126">
        <f>H140*J140</f>
        <v>0</v>
      </c>
      <c r="L140" s="127">
        <f>IF(D140="S",K140,"")</f>
      </c>
      <c r="M140" s="128">
        <f>IF(OR(D140="P",D140="U"),K140,"")</f>
        <v>0</v>
      </c>
      <c r="N140" s="128">
        <f>IF(D140="H",K140,"")</f>
      </c>
      <c r="O140" s="128">
        <f>IF(D140="V",K140,"")</f>
      </c>
      <c r="P140" s="129">
        <v>0</v>
      </c>
      <c r="Q140" s="129">
        <v>0</v>
      </c>
      <c r="R140" s="129">
        <v>0</v>
      </c>
      <c r="S140" s="130">
        <v>21</v>
      </c>
      <c r="T140" s="131">
        <f>K140*(S140+100)/100</f>
        <v>0</v>
      </c>
      <c r="U140" s="132"/>
    </row>
    <row r="141" spans="1:21" ht="12.75" outlineLevel="2">
      <c r="A141" s="3"/>
      <c r="B141" s="92"/>
      <c r="C141" s="92"/>
      <c r="D141" s="119" t="s">
        <v>4</v>
      </c>
      <c r="E141" s="120">
        <v>2</v>
      </c>
      <c r="F141" s="121" t="s">
        <v>72</v>
      </c>
      <c r="G141" s="122" t="s">
        <v>307</v>
      </c>
      <c r="H141" s="123">
        <v>1</v>
      </c>
      <c r="I141" s="124" t="s">
        <v>306</v>
      </c>
      <c r="J141" s="125"/>
      <c r="K141" s="126">
        <f>H141*J141</f>
        <v>0</v>
      </c>
      <c r="L141" s="127">
        <f>IF(D141="S",K141,"")</f>
      </c>
      <c r="M141" s="128">
        <f>IF(OR(D141="P",D141="U"),K141,"")</f>
        <v>0</v>
      </c>
      <c r="N141" s="128">
        <f>IF(D141="H",K141,"")</f>
      </c>
      <c r="O141" s="128">
        <f>IF(D141="V",K141,"")</f>
      </c>
      <c r="P141" s="129">
        <v>0</v>
      </c>
      <c r="Q141" s="129">
        <v>0</v>
      </c>
      <c r="R141" s="129">
        <v>0</v>
      </c>
      <c r="S141" s="130">
        <v>21</v>
      </c>
      <c r="T141" s="131">
        <f>K141*(S141+100)/100</f>
        <v>0</v>
      </c>
      <c r="U141" s="132"/>
    </row>
    <row r="142" spans="1:21" ht="12.75" outlineLevel="2">
      <c r="A142" s="3"/>
      <c r="B142" s="92"/>
      <c r="C142" s="92"/>
      <c r="D142" s="119" t="s">
        <v>4</v>
      </c>
      <c r="E142" s="120">
        <v>3</v>
      </c>
      <c r="F142" s="121" t="s">
        <v>72</v>
      </c>
      <c r="G142" s="122" t="s">
        <v>202</v>
      </c>
      <c r="H142" s="123">
        <v>1</v>
      </c>
      <c r="I142" s="124" t="s">
        <v>35</v>
      </c>
      <c r="J142" s="125"/>
      <c r="K142" s="126">
        <f>H142*J142</f>
        <v>0</v>
      </c>
      <c r="L142" s="127">
        <f>IF(D142="S",K142,"")</f>
      </c>
      <c r="M142" s="128">
        <f>IF(OR(D142="P",D142="U"),K142,"")</f>
        <v>0</v>
      </c>
      <c r="N142" s="128">
        <f>IF(D142="H",K142,"")</f>
      </c>
      <c r="O142" s="128">
        <f>IF(D142="V",K142,"")</f>
      </c>
      <c r="P142" s="129">
        <v>0</v>
      </c>
      <c r="Q142" s="129">
        <v>0</v>
      </c>
      <c r="R142" s="129">
        <v>0</v>
      </c>
      <c r="S142" s="130">
        <v>21</v>
      </c>
      <c r="T142" s="131">
        <f>K142*(S142+100)/100</f>
        <v>0</v>
      </c>
      <c r="U142" s="132"/>
    </row>
    <row r="143" spans="1:21" ht="12.75" outlineLevel="2">
      <c r="A143" s="3"/>
      <c r="B143" s="92"/>
      <c r="C143" s="92"/>
      <c r="D143" s="119" t="s">
        <v>4</v>
      </c>
      <c r="E143" s="120">
        <v>4</v>
      </c>
      <c r="F143" s="121" t="s">
        <v>72</v>
      </c>
      <c r="G143" s="122" t="s">
        <v>171</v>
      </c>
      <c r="H143" s="123">
        <v>1</v>
      </c>
      <c r="I143" s="124" t="s">
        <v>306</v>
      </c>
      <c r="J143" s="125"/>
      <c r="K143" s="126">
        <f>H143*J143</f>
        <v>0</v>
      </c>
      <c r="L143" s="127">
        <f>IF(D143="S",K143,"")</f>
      </c>
      <c r="M143" s="128">
        <f>IF(OR(D143="P",D143="U"),K143,"")</f>
        <v>0</v>
      </c>
      <c r="N143" s="128">
        <f>IF(D143="H",K143,"")</f>
      </c>
      <c r="O143" s="128">
        <f>IF(D143="V",K143,"")</f>
      </c>
      <c r="P143" s="129">
        <v>0</v>
      </c>
      <c r="Q143" s="129">
        <v>0</v>
      </c>
      <c r="R143" s="129">
        <v>0</v>
      </c>
      <c r="S143" s="130">
        <v>21</v>
      </c>
      <c r="T143" s="131">
        <f>K143*(S144+100)/100</f>
        <v>0</v>
      </c>
      <c r="U143" s="132"/>
    </row>
    <row r="144" spans="4:19" ht="12.75">
      <c r="D144" s="135" t="s">
        <v>4</v>
      </c>
      <c r="E144" s="136">
        <v>5</v>
      </c>
      <c r="F144" s="121" t="s">
        <v>72</v>
      </c>
      <c r="G144" s="122" t="s">
        <v>302</v>
      </c>
      <c r="H144" s="123">
        <v>1</v>
      </c>
      <c r="I144" s="124" t="s">
        <v>306</v>
      </c>
      <c r="J144" s="140"/>
      <c r="K144" s="126">
        <f>H144*J144</f>
        <v>0</v>
      </c>
      <c r="L144" s="141">
        <f>IF(D144="S",K144,"")</f>
      </c>
      <c r="M144" s="141"/>
      <c r="N144" s="141">
        <f>IF(D144="H",K144,"")</f>
      </c>
      <c r="O144" s="141">
        <f>IF(D144="V",K144,"")</f>
      </c>
      <c r="P144" s="142"/>
      <c r="Q144" s="140"/>
      <c r="R144" s="140"/>
      <c r="S144" s="130">
        <v>21</v>
      </c>
    </row>
    <row r="145" spans="4:19" ht="12.75">
      <c r="D145" s="133" t="s">
        <v>4</v>
      </c>
      <c r="E145" s="134">
        <v>6</v>
      </c>
      <c r="F145" s="121" t="s">
        <v>72</v>
      </c>
      <c r="G145" s="122" t="s">
        <v>308</v>
      </c>
      <c r="H145" s="123">
        <v>1</v>
      </c>
      <c r="I145" s="124" t="s">
        <v>306</v>
      </c>
      <c r="J145" s="140"/>
      <c r="K145" s="140"/>
      <c r="L145" s="141"/>
      <c r="M145" s="141"/>
      <c r="N145" s="141"/>
      <c r="O145" s="141"/>
      <c r="P145" s="142"/>
      <c r="Q145" s="140"/>
      <c r="R145" s="140"/>
      <c r="S145" s="130">
        <v>21</v>
      </c>
    </row>
    <row r="146" spans="4:19" ht="12.75">
      <c r="D146" s="133" t="s">
        <v>4</v>
      </c>
      <c r="E146" s="134">
        <v>7</v>
      </c>
      <c r="F146" s="121" t="s">
        <v>72</v>
      </c>
      <c r="G146" s="122" t="s">
        <v>303</v>
      </c>
      <c r="H146" s="123">
        <v>1</v>
      </c>
      <c r="I146" s="124" t="s">
        <v>306</v>
      </c>
      <c r="J146" s="140"/>
      <c r="K146" s="140"/>
      <c r="L146" s="141"/>
      <c r="M146" s="141"/>
      <c r="N146" s="141"/>
      <c r="O146" s="141"/>
      <c r="P146" s="142"/>
      <c r="Q146" s="140"/>
      <c r="R146" s="140"/>
      <c r="S146" s="130">
        <v>21</v>
      </c>
    </row>
    <row r="147" spans="4:19" ht="12.75">
      <c r="D147" s="137" t="s">
        <v>4</v>
      </c>
      <c r="E147" s="138">
        <v>8</v>
      </c>
      <c r="F147" s="139" t="s">
        <v>72</v>
      </c>
      <c r="G147" s="122" t="s">
        <v>305</v>
      </c>
      <c r="H147" s="123">
        <v>1</v>
      </c>
      <c r="I147" s="124" t="s">
        <v>306</v>
      </c>
      <c r="J147" s="140"/>
      <c r="K147" s="140"/>
      <c r="L147" s="141"/>
      <c r="M147" s="141"/>
      <c r="N147" s="141"/>
      <c r="O147" s="141"/>
      <c r="P147" s="142"/>
      <c r="Q147" s="140"/>
      <c r="R147" s="140"/>
      <c r="S147" s="130">
        <v>21</v>
      </c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Renáta Volková</cp:lastModifiedBy>
  <cp:lastPrinted>2005-02-24T07:33:05Z</cp:lastPrinted>
  <dcterms:created xsi:type="dcterms:W3CDTF">2005-02-12T09:43:29Z</dcterms:created>
  <dcterms:modified xsi:type="dcterms:W3CDTF">2019-06-17T08:16:54Z</dcterms:modified>
  <cp:category/>
  <cp:version/>
  <cp:contentType/>
  <cp:contentStatus/>
  <cp:revision>1</cp:revision>
</cp:coreProperties>
</file>